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EDUM\2025\COLEGIOS\"/>
    </mc:Choice>
  </mc:AlternateContent>
  <bookViews>
    <workbookView xWindow="0" yWindow="0" windowWidth="20490" windowHeight="7050" tabRatio="706" firstSheet="1" activeTab="3"/>
  </bookViews>
  <sheets>
    <sheet name="CANTIDADES" sheetId="44" state="hidden" r:id="rId1"/>
    <sheet name="PRESUPUESTO INST EDUC. " sheetId="45" r:id="rId2"/>
    <sheet name="ITEM 1,1,1" sheetId="6" r:id="rId3"/>
    <sheet name="ITEM 1,1,2" sheetId="7" r:id="rId4"/>
    <sheet name="ITEM 1,1,3" sheetId="8" r:id="rId5"/>
    <sheet name="ITEM 1,1,4" sheetId="9" r:id="rId6"/>
    <sheet name="ITEM 1,1,5" sheetId="10" r:id="rId7"/>
    <sheet name="ITEM 1,1,6" sheetId="11" r:id="rId8"/>
    <sheet name="ITEM 1,1,7" sheetId="12" r:id="rId9"/>
    <sheet name="ITEM 1,2,1" sheetId="13" r:id="rId10"/>
    <sheet name="ITEM 1,2,2" sheetId="14" r:id="rId11"/>
    <sheet name="ITEM 1,2,3" sheetId="15" r:id="rId12"/>
    <sheet name="ITEM 1,2,4" sheetId="16" r:id="rId13"/>
    <sheet name="ITEM 1,2,5" sheetId="17" r:id="rId14"/>
    <sheet name="ITEM 1,2,6" sheetId="18" r:id="rId15"/>
    <sheet name="ITEM 1,2,7" sheetId="19" r:id="rId16"/>
    <sheet name="ITEM 1,2,8" sheetId="20" r:id="rId17"/>
    <sheet name="ITEM 1,2,9" sheetId="21" r:id="rId18"/>
    <sheet name="ITEM 1,2,10" sheetId="22" r:id="rId19"/>
    <sheet name="ITEM 1,3,1" sheetId="23" r:id="rId20"/>
    <sheet name="ITEM 1,3,2" sheetId="24" r:id="rId21"/>
    <sheet name="ITEM 1,3,3" sheetId="25" r:id="rId22"/>
    <sheet name="ITEM 1,3,4" sheetId="26" r:id="rId23"/>
    <sheet name="ITEM 2,1,1" sheetId="28" r:id="rId24"/>
    <sheet name="ITEM 2,1,2" sheetId="29" r:id="rId25"/>
    <sheet name="ITEM 2,1,3" sheetId="30" r:id="rId26"/>
    <sheet name="ITEM 2,1,4" sheetId="31" r:id="rId27"/>
    <sheet name="ITEM 2,1,5" sheetId="33" r:id="rId28"/>
    <sheet name="ITEM 2,1,6" sheetId="34" r:id="rId29"/>
    <sheet name="ITEM 2,1,7" sheetId="35" r:id="rId30"/>
    <sheet name="ITEM 2,2,1" sheetId="56" r:id="rId31"/>
    <sheet name="ITEM 2,3,1" sheetId="36" r:id="rId32"/>
    <sheet name="ITEM 3,1,1" sheetId="37" r:id="rId33"/>
    <sheet name="ITEM 3,1,2" sheetId="38" r:id="rId34"/>
    <sheet name="ITEM 3,1,3" sheetId="39" r:id="rId35"/>
    <sheet name="ITEM 3,1,4" sheetId="40" r:id="rId36"/>
    <sheet name="ITEM 3,1,5" sheetId="41" r:id="rId37"/>
    <sheet name="ITEM 3,1,6" sheetId="42" r:id="rId38"/>
    <sheet name="ITEM 3,1,7" sheetId="43" r:id="rId39"/>
    <sheet name="ITEM 4,1,1" sheetId="52" r:id="rId40"/>
    <sheet name="ITEM 4,1,2" sheetId="53" r:id="rId41"/>
    <sheet name="ITEM 4,1,3" sheetId="54" r:id="rId42"/>
    <sheet name="4,1,4" sheetId="55" r:id="rId43"/>
    <sheet name="ITEM 5,1,1" sheetId="46" r:id="rId44"/>
    <sheet name="ITEM 5,1,2" sheetId="47" r:id="rId45"/>
    <sheet name="ITEM 5,1,3" sheetId="48" r:id="rId46"/>
    <sheet name="ITEM 5,1,4" sheetId="49" r:id="rId47"/>
    <sheet name="ITEM 5,1,5" sheetId="50" r:id="rId48"/>
    <sheet name="ITEM 5,1,6" sheetId="51" r:id="rId49"/>
    <sheet name="MATRIZ" sheetId="58" r:id="rId50"/>
  </sheets>
  <externalReferences>
    <externalReference r:id="rId51"/>
    <externalReference r:id="rId52"/>
  </externalReferences>
  <definedNames>
    <definedName name="_" localSheetId="0">#REF!</definedName>
    <definedName name="_" localSheetId="1">#REF!</definedName>
    <definedName name="_">#REF!</definedName>
    <definedName name="_________PJ50" localSheetId="0">#REF!</definedName>
    <definedName name="_________PJ50" localSheetId="1">#REF!</definedName>
    <definedName name="_________PJ50">#REF!</definedName>
    <definedName name="________PJ50" localSheetId="0">#REF!</definedName>
    <definedName name="________PJ50" localSheetId="1">#REF!</definedName>
    <definedName name="________PJ50">#REF!</definedName>
    <definedName name="_______PJ50" localSheetId="0">#REF!</definedName>
    <definedName name="_______PJ50" localSheetId="1">#REF!</definedName>
    <definedName name="_______PJ50">#REF!</definedName>
    <definedName name="______PJ50" localSheetId="0">#REF!</definedName>
    <definedName name="______PJ50" localSheetId="1">#REF!</definedName>
    <definedName name="______PJ50">#REF!</definedName>
    <definedName name="_____PJ50" localSheetId="0">#REF!</definedName>
    <definedName name="_____PJ50" localSheetId="1">#REF!</definedName>
    <definedName name="_____PJ50">#REF!</definedName>
    <definedName name="____PJ50" localSheetId="0">#REF!</definedName>
    <definedName name="____PJ50" localSheetId="1">#REF!</definedName>
    <definedName name="____PJ50">#REF!</definedName>
    <definedName name="___PJ50" localSheetId="0">#REF!</definedName>
    <definedName name="___PJ50" localSheetId="1">#REF!</definedName>
    <definedName name="___PJ50">#REF!</definedName>
    <definedName name="__PJ50" localSheetId="0">#REF!</definedName>
    <definedName name="__PJ50" localSheetId="1">#REF!</definedName>
    <definedName name="__PJ50">#REF!</definedName>
    <definedName name="_Fill" localSheetId="0">#REF!</definedName>
    <definedName name="_Fill" localSheetId="1">#REF!</definedName>
    <definedName name="_Fill">#REF!</definedName>
    <definedName name="_xlnm._FilterDatabase" localSheetId="0" hidden="1">CANTIDADES!$A$3:$H$50</definedName>
    <definedName name="_xlnm._FilterDatabase" localSheetId="1" hidden="1">'PRESUPUESTO INST EDUC. '!$A$5:$K$52</definedName>
    <definedName name="_IPC2002" localSheetId="0">#REF!</definedName>
    <definedName name="_IPC2002" localSheetId="1">#REF!</definedName>
    <definedName name="_IPC2002">#REF!</definedName>
    <definedName name="_PJ50" localSheetId="0">#REF!</definedName>
    <definedName name="_PJ50" localSheetId="1">#REF!</definedName>
    <definedName name="_PJ50">#REF!</definedName>
    <definedName name="A_impresión_IM" localSheetId="0">#REF!</definedName>
    <definedName name="A_impresión_IM" localSheetId="1">#REF!</definedName>
    <definedName name="A_impresión_IM">#REF!</definedName>
    <definedName name="aa" localSheetId="0">#REF!</definedName>
    <definedName name="aa" localSheetId="1">#REF!</definedName>
    <definedName name="aa">#REF!</definedName>
    <definedName name="AAA" localSheetId="0">#REF!</definedName>
    <definedName name="AAA" localSheetId="1">#REF!</definedName>
    <definedName name="AAA">#REF!</definedName>
    <definedName name="Adm" localSheetId="0">#REF!</definedName>
    <definedName name="Adm" localSheetId="1">#REF!</definedName>
    <definedName name="Adm">#REF!</definedName>
    <definedName name="ANALISIS__DE__PRECIOS__UNITARIOS" localSheetId="0">#REF!</definedName>
    <definedName name="ANALISIS__DE__PRECIOS__UNITARIOS" localSheetId="1">#REF!</definedName>
    <definedName name="ANALISIS__DE__PRECIOS__UNITARIOS">#REF!</definedName>
    <definedName name="ANTIC" localSheetId="0">#REF!</definedName>
    <definedName name="ANTIC" localSheetId="1">#REF!</definedName>
    <definedName name="ANTIC">#REF!</definedName>
    <definedName name="APU" localSheetId="0">#REF!</definedName>
    <definedName name="APU" localSheetId="1">#REF!</definedName>
    <definedName name="APU">#REF!</definedName>
    <definedName name="_xlnm.Print_Area" localSheetId="42">'4,1,4'!$A$1:$J$42</definedName>
    <definedName name="_xlnm.Print_Area" localSheetId="0">CANTIDADES!$A$1:$D$223</definedName>
    <definedName name="_xlnm.Print_Area" localSheetId="2">'ITEM 1,1,1'!$A$1:$J$318</definedName>
    <definedName name="_xlnm.Print_Area" localSheetId="4">'ITEM 1,1,3'!$A$1:$J$467</definedName>
    <definedName name="_xlnm.Print_Area" localSheetId="5">'ITEM 1,1,4'!#REF!</definedName>
    <definedName name="_xlnm.Print_Area" localSheetId="6">'ITEM 1,1,5'!$A$1:$J$128</definedName>
    <definedName name="_xlnm.Print_Area" localSheetId="7">'ITEM 1,1,6'!$A$1:$J$171</definedName>
    <definedName name="_xlnm.Print_Area" localSheetId="8">'ITEM 1,1,7'!#REF!</definedName>
    <definedName name="_xlnm.Print_Area" localSheetId="9">'ITEM 1,2,1'!$A$1:$J$399</definedName>
    <definedName name="_xlnm.Print_Area" localSheetId="18">'ITEM 1,2,10'!$A$1:$J$42</definedName>
    <definedName name="_xlnm.Print_Area" localSheetId="10">'ITEM 1,2,2'!$A$1:$J$163</definedName>
    <definedName name="_xlnm.Print_Area" localSheetId="11">'ITEM 1,2,3'!$A$1:$J$128</definedName>
    <definedName name="_xlnm.Print_Area" localSheetId="12">'ITEM 1,2,4'!$A$1:$J$214</definedName>
    <definedName name="_xlnm.Print_Area" localSheetId="13">'ITEM 1,2,5'!$A$1:$J$292</definedName>
    <definedName name="_xlnm.Print_Area" localSheetId="14">'ITEM 1,2,6'!$A$1:$J$170</definedName>
    <definedName name="_xlnm.Print_Area" localSheetId="15">'ITEM 1,2,7'!$A$1:$J$78</definedName>
    <definedName name="_xlnm.Print_Area" localSheetId="16">'ITEM 1,2,8'!$A$1:$J$80</definedName>
    <definedName name="_xlnm.Print_Area" localSheetId="17">'ITEM 1,2,9'!$A$1:$J$124</definedName>
    <definedName name="_xlnm.Print_Area" localSheetId="19">'ITEM 1,3,1'!$A$1:$J$991</definedName>
    <definedName name="_xlnm.Print_Area" localSheetId="20">'ITEM 1,3,2'!$A$1:$J$215</definedName>
    <definedName name="_xlnm.Print_Area" localSheetId="21">'ITEM 1,3,3'!$A$1:$J$688</definedName>
    <definedName name="_xlnm.Print_Area" localSheetId="22">'ITEM 1,3,4'!$A$1:$J$42</definedName>
    <definedName name="_xlnm.Print_Area" localSheetId="23">'ITEM 2,1,1'!$A$1:$J$239</definedName>
    <definedName name="_xlnm.Print_Area" localSheetId="24">'ITEM 2,1,2'!#REF!</definedName>
    <definedName name="_xlnm.Print_Area" localSheetId="25">'ITEM 2,1,3'!$A$1:$J$171</definedName>
    <definedName name="_xlnm.Print_Area" localSheetId="26">'ITEM 2,1,4'!$A$1:$J$206</definedName>
    <definedName name="_xlnm.Print_Area" localSheetId="27">'ITEM 2,1,5'!$A$1:$J$212</definedName>
    <definedName name="_xlnm.Print_Area" localSheetId="28">'ITEM 2,1,6'!$A$1:$J$125</definedName>
    <definedName name="_xlnm.Print_Area" localSheetId="29">'ITEM 2,1,7'!$A$1:$J$171</definedName>
    <definedName name="_xlnm.Print_Area" localSheetId="30">'ITEM 2,2,1'!$A$1:$J$122</definedName>
    <definedName name="_xlnm.Print_Area" localSheetId="31">'ITEM 2,3,1'!$A$1:$J$42</definedName>
    <definedName name="_xlnm.Print_Area" localSheetId="32">'ITEM 3,1,1'!#REF!</definedName>
    <definedName name="_xlnm.Print_Area" localSheetId="33">'ITEM 3,1,2'!$A$1:$J$204</definedName>
    <definedName name="_xlnm.Print_Area" localSheetId="34">'ITEM 3,1,3'!#REF!</definedName>
    <definedName name="_xlnm.Print_Area" localSheetId="35">'ITEM 3,1,4'!$A$1:$J$38</definedName>
    <definedName name="_xlnm.Print_Area" localSheetId="36">'ITEM 3,1,5'!$A$1:$J$41</definedName>
    <definedName name="_xlnm.Print_Area" localSheetId="37">'ITEM 3,1,6'!#REF!</definedName>
    <definedName name="_xlnm.Print_Area" localSheetId="38">'ITEM 3,1,7'!$A$1:$J$42</definedName>
    <definedName name="_xlnm.Print_Area" localSheetId="39">'ITEM 4,1,1'!$A$1:$J$120</definedName>
    <definedName name="_xlnm.Print_Area" localSheetId="41">'ITEM 4,1,3'!$A$1:$J$40</definedName>
    <definedName name="_xlnm.Print_Area" localSheetId="43">'ITEM 5,1,1'!$A$1:$J$79</definedName>
    <definedName name="_xlnm.Print_Area" localSheetId="44">'ITEM 5,1,2'!$A$1:$J$81</definedName>
    <definedName name="_xlnm.Print_Area" localSheetId="45">'ITEM 5,1,3'!$A$1:$J$81</definedName>
    <definedName name="_xlnm.Print_Area" localSheetId="46">'ITEM 5,1,4'!$A$1:$J$88</definedName>
    <definedName name="_xlnm.Print_Area" localSheetId="47">'ITEM 5,1,5'!$A$1:$J$44</definedName>
    <definedName name="_xlnm.Print_Area" localSheetId="48">'ITEM 5,1,6'!$A$1:$J$44</definedName>
    <definedName name="_xlnm.Print_Area" localSheetId="1">'PRESUPUESTO INST EDUC. '!$A$1:$F$312</definedName>
    <definedName name="BaseGeneral" localSheetId="0">#REF!</definedName>
    <definedName name="BaseGeneral" localSheetId="1">#REF!</definedName>
    <definedName name="BaseGeneral">#REF!</definedName>
    <definedName name="BB" localSheetId="0">#REF!</definedName>
    <definedName name="BB" localSheetId="1">#REF!</definedName>
    <definedName name="BB">#REF!</definedName>
    <definedName name="C_" localSheetId="0">#REF!</definedName>
    <definedName name="C_" localSheetId="1">#REF!</definedName>
    <definedName name="C_">#REF!</definedName>
    <definedName name="Cabezas" localSheetId="0">#REF!</definedName>
    <definedName name="Cabezas" localSheetId="1">#REF!</definedName>
    <definedName name="Cabezas">#REF!</definedName>
    <definedName name="CANT" localSheetId="0">#REF!</definedName>
    <definedName name="CANT" localSheetId="1">#REF!</definedName>
    <definedName name="CANT">#REF!</definedName>
    <definedName name="CapituloII" localSheetId="0">#REF!</definedName>
    <definedName name="CapituloII" localSheetId="1">#REF!</definedName>
    <definedName name="CapituloII">#REF!</definedName>
    <definedName name="CapituloIII" localSheetId="0">#REF!</definedName>
    <definedName name="CapituloIII" localSheetId="1">#REF!</definedName>
    <definedName name="CapituloIII">#REF!</definedName>
    <definedName name="CapituloIV" localSheetId="0">#REF!</definedName>
    <definedName name="CapituloIV" localSheetId="1">#REF!</definedName>
    <definedName name="CapituloIV">#REF!</definedName>
    <definedName name="ccto210" localSheetId="0">#REF!</definedName>
    <definedName name="ccto210" localSheetId="1">#REF!</definedName>
    <definedName name="ccto210">#REF!</definedName>
    <definedName name="CDCT" localSheetId="0">#REF!</definedName>
    <definedName name="CDCT" localSheetId="1">#REF!</definedName>
    <definedName name="CDCT">#REF!</definedName>
    <definedName name="CeldCanti" localSheetId="0">#REF!</definedName>
    <definedName name="CeldCanti" localSheetId="1">#REF!</definedName>
    <definedName name="CeldCanti">#REF!</definedName>
    <definedName name="CELDVRUNIT1" localSheetId="0">#REF!</definedName>
    <definedName name="CELDVRUNIT1" localSheetId="1">#REF!</definedName>
    <definedName name="CELDVRUNIT1">#REF!</definedName>
    <definedName name="CGZNFGMH" localSheetId="0">#REF!</definedName>
    <definedName name="CGZNFGMH" localSheetId="1">#REF!</definedName>
    <definedName name="CGZNFGMH">#REF!</definedName>
    <definedName name="CIndPresup" localSheetId="0">#REF!</definedName>
    <definedName name="CIndPresup" localSheetId="1">#REF!</definedName>
    <definedName name="CIndPresup">#REF!</definedName>
    <definedName name="CONSTRUCCION_DE_DOS_GALPONES" localSheetId="0">#REF!</definedName>
    <definedName name="CONSTRUCCION_DE_DOS_GALPONES" localSheetId="1">#REF!</definedName>
    <definedName name="CONSTRUCCION_DE_DOS_GALPONES">#REF!</definedName>
    <definedName name="COSTIND" localSheetId="0">#REF!</definedName>
    <definedName name="COSTIND" localSheetId="1">#REF!</definedName>
    <definedName name="COSTIND">#REF!</definedName>
    <definedName name="CRITICA" localSheetId="0">#REF!</definedName>
    <definedName name="CRITICA" localSheetId="1">#REF!</definedName>
    <definedName name="CRITICA">#REF!</definedName>
    <definedName name="Cuadrillas" localSheetId="0">#REF!</definedName>
    <definedName name="Cuadrillas" localSheetId="1">#REF!</definedName>
    <definedName name="Cuadrillas">#REF!</definedName>
    <definedName name="CUADRO" localSheetId="0">#REF!</definedName>
    <definedName name="CUADRO" localSheetId="1">#REF!</definedName>
    <definedName name="CUADRO">#REF!</definedName>
    <definedName name="DDDDDD" localSheetId="0">#REF!</definedName>
    <definedName name="DDDDDD" localSheetId="1">#REF!</definedName>
    <definedName name="DDDDDD">#REF!</definedName>
    <definedName name="de" localSheetId="0">#REF!</definedName>
    <definedName name="de" localSheetId="1">#REF!</definedName>
    <definedName name="de">#REF!</definedName>
    <definedName name="DEPTO2" localSheetId="0">#REF!</definedName>
    <definedName name="DEPTO2" localSheetId="1">#REF!</definedName>
    <definedName name="DEPTO2">#REF!</definedName>
    <definedName name="DEPTO3" localSheetId="0">#REF!</definedName>
    <definedName name="DEPTO3" localSheetId="1">#REF!</definedName>
    <definedName name="DEPTO3">#REF!</definedName>
    <definedName name="DEPTO4" localSheetId="0">#REF!</definedName>
    <definedName name="DEPTO4" localSheetId="1">#REF!</definedName>
    <definedName name="DEPTO4">#REF!</definedName>
    <definedName name="Descrip_cuadrillas" localSheetId="0">#REF!</definedName>
    <definedName name="Descrip_cuadrillas" localSheetId="1">#REF!</definedName>
    <definedName name="Descrip_cuadrillas">#REF!</definedName>
    <definedName name="Descrip_equipos" localSheetId="0">#REF!</definedName>
    <definedName name="Descrip_equipos" localSheetId="1">#REF!</definedName>
    <definedName name="Descrip_equipos">#REF!</definedName>
    <definedName name="Descrip_transporte" localSheetId="0">#REF!</definedName>
    <definedName name="Descrip_transporte" localSheetId="1">#REF!</definedName>
    <definedName name="Descrip_transporte">#REF!</definedName>
    <definedName name="Descripción" localSheetId="0">#REF!</definedName>
    <definedName name="Descripción" localSheetId="1">#REF!</definedName>
    <definedName name="Descripción">#REF!</definedName>
    <definedName name="DescripPpto" localSheetId="0">#REF!</definedName>
    <definedName name="DescripPpto" localSheetId="1">#REF!</definedName>
    <definedName name="DescripPpto">#REF!</definedName>
    <definedName name="DISTRIBUCION" localSheetId="0">#REF!</definedName>
    <definedName name="DISTRIBUCION" localSheetId="1">#REF!</definedName>
    <definedName name="DISTRIBUCION">#REF!</definedName>
    <definedName name="DPTO1" localSheetId="0">#REF!</definedName>
    <definedName name="DPTO1" localSheetId="1">#REF!</definedName>
    <definedName name="DPTO1">#REF!</definedName>
    <definedName name="EQUIPO" localSheetId="0">#REF!</definedName>
    <definedName name="EQUIPO" localSheetId="1">#REF!</definedName>
    <definedName name="EQUIPO">#REF!</definedName>
    <definedName name="Equipos" localSheetId="0">#REF!</definedName>
    <definedName name="Equipos" localSheetId="1">#REF!</definedName>
    <definedName name="Equipos">#REF!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xcel_BuiltIn_Print_Area_7">#REF!</definedName>
    <definedName name="F201.1" localSheetId="0">#REF!</definedName>
    <definedName name="F201.1" localSheetId="1">#REF!</definedName>
    <definedName name="F201.1">#REF!</definedName>
    <definedName name="F201.2" localSheetId="0">#REF!</definedName>
    <definedName name="F201.2" localSheetId="1">#REF!</definedName>
    <definedName name="F201.2">#REF!</definedName>
    <definedName name="F201.3" localSheetId="0">#REF!</definedName>
    <definedName name="F201.3" localSheetId="1">#REF!</definedName>
    <definedName name="F201.3">#REF!</definedName>
    <definedName name="F210.2" localSheetId="0">#REF!</definedName>
    <definedName name="F210.2" localSheetId="1">#REF!</definedName>
    <definedName name="F210.2">#REF!</definedName>
    <definedName name="F210.3" localSheetId="0">#REF!</definedName>
    <definedName name="F210.3" localSheetId="1">#REF!</definedName>
    <definedName name="F210.3">#REF!</definedName>
    <definedName name="F211.1" localSheetId="0">#REF!</definedName>
    <definedName name="F211.1" localSheetId="1">#REF!</definedName>
    <definedName name="F211.1">#REF!</definedName>
    <definedName name="F220.1" localSheetId="0">#REF!</definedName>
    <definedName name="F220.1" localSheetId="1">#REF!</definedName>
    <definedName name="F220.1">#REF!</definedName>
    <definedName name="Fin" localSheetId="0">#REF!</definedName>
    <definedName name="Fin" localSheetId="1">#REF!</definedName>
    <definedName name="Fin">#REF!</definedName>
    <definedName name="FinPpto" localSheetId="0">#REF!</definedName>
    <definedName name="FinPpto" localSheetId="1">#REF!</definedName>
    <definedName name="FinPpto">#REF!</definedName>
    <definedName name="FormLinPresup" localSheetId="0">#REF!</definedName>
    <definedName name="FormLinPresup" localSheetId="1">#REF!</definedName>
    <definedName name="FormLinPresup">#REF!</definedName>
    <definedName name="FUNGIBLES" localSheetId="0">#REF!</definedName>
    <definedName name="FUNGIBLES" localSheetId="1">#REF!</definedName>
    <definedName name="FUNGIBLES">#REF!</definedName>
    <definedName name="GRUP1" localSheetId="0">#REF!</definedName>
    <definedName name="GRUP1" localSheetId="1">#REF!</definedName>
    <definedName name="GRUP1">#REF!</definedName>
    <definedName name="GRUP2" localSheetId="0">#REF!</definedName>
    <definedName name="GRUP2" localSheetId="1">#REF!</definedName>
    <definedName name="GRUP2">#REF!</definedName>
    <definedName name="GRUP3" localSheetId="0">#REF!</definedName>
    <definedName name="GRUP3" localSheetId="1">#REF!</definedName>
    <definedName name="GRUP3">#REF!</definedName>
    <definedName name="GRUPO1" localSheetId="0">#REF!</definedName>
    <definedName name="GRUPO1" localSheetId="1">#REF!</definedName>
    <definedName name="GRUPO1">#REF!</definedName>
    <definedName name="GRUPO2" localSheetId="0">#REF!</definedName>
    <definedName name="GRUPO2" localSheetId="1">#REF!</definedName>
    <definedName name="GRUPO2">#REF!</definedName>
    <definedName name="GRUPO3" localSheetId="0">#REF!</definedName>
    <definedName name="GRUPO3" localSheetId="1">#REF!</definedName>
    <definedName name="GRUPO3">#REF!</definedName>
    <definedName name="GRUPOW" localSheetId="0">#REF!</definedName>
    <definedName name="GRUPOW" localSheetId="1">#REF!</definedName>
    <definedName name="GRUPOW">#REF!</definedName>
    <definedName name="gtgtgtgt" localSheetId="0">#REF!</definedName>
    <definedName name="gtgtgtgt" localSheetId="1">#REF!</definedName>
    <definedName name="gtgtgtgt">#REF!</definedName>
    <definedName name="HOJA1" localSheetId="0">#REF!</definedName>
    <definedName name="HOJA1" localSheetId="1">#REF!</definedName>
    <definedName name="HOJA1">#REF!</definedName>
    <definedName name="hoy" localSheetId="0">#REF!</definedName>
    <definedName name="hoy" localSheetId="1">#REF!</definedName>
    <definedName name="hoy">#REF!</definedName>
    <definedName name="I" localSheetId="0">#REF!</definedName>
    <definedName name="I" localSheetId="1">#REF!</definedName>
    <definedName name="I">#REF!</definedName>
    <definedName name="i1277." localSheetId="0">#REF!</definedName>
    <definedName name="i1277." localSheetId="1">#REF!</definedName>
    <definedName name="i1277.">#REF!</definedName>
    <definedName name="IF" localSheetId="0">#REF!</definedName>
    <definedName name="IF" localSheetId="1">#REF!</definedName>
    <definedName name="IF">#REF!</definedName>
    <definedName name="Imprev" localSheetId="0">#REF!</definedName>
    <definedName name="Imprev" localSheetId="1">#REF!</definedName>
    <definedName name="Imprev">#REF!</definedName>
    <definedName name="inf" localSheetId="0">#REF!</definedName>
    <definedName name="inf" localSheetId="1">#REF!</definedName>
    <definedName name="inf">#REF!</definedName>
    <definedName name="INICIOPPTO" localSheetId="0">#REF!</definedName>
    <definedName name="INICIOPPTO" localSheetId="1">#REF!</definedName>
    <definedName name="INICIOPPTO">#REF!</definedName>
    <definedName name="Instalacion" localSheetId="0">#REF!</definedName>
    <definedName name="Instalacion" localSheetId="1">#REF!</definedName>
    <definedName name="Instalacion">#REF!</definedName>
    <definedName name="INSTALACIONES_HIDRAULICAS" localSheetId="0">#REF!</definedName>
    <definedName name="INSTALACIONES_HIDRAULICAS" localSheetId="1">#REF!</definedName>
    <definedName name="INSTALACIONES_HIDRAULICAS">#REF!</definedName>
    <definedName name="item" localSheetId="0">#REF!</definedName>
    <definedName name="item" localSheetId="1">#REF!</definedName>
    <definedName name="item">#REF!</definedName>
    <definedName name="ITEM1" localSheetId="0">#REF!</definedName>
    <definedName name="ITEM1" localSheetId="1">#REF!</definedName>
    <definedName name="ITEM1">#REF!</definedName>
    <definedName name="ITEM201.1" localSheetId="0">#REF!</definedName>
    <definedName name="ITEM201.1" localSheetId="1">#REF!</definedName>
    <definedName name="ITEM201.1">#REF!</definedName>
    <definedName name="ITEM201.2" localSheetId="0">#REF!</definedName>
    <definedName name="ITEM201.2" localSheetId="1">#REF!</definedName>
    <definedName name="ITEM201.2">#REF!</definedName>
    <definedName name="ITEM201.3" localSheetId="0">#REF!</definedName>
    <definedName name="ITEM201.3" localSheetId="1">#REF!</definedName>
    <definedName name="ITEM201.3">#REF!</definedName>
    <definedName name="ITEM210.2" localSheetId="0">#REF!</definedName>
    <definedName name="ITEM210.2" localSheetId="1">#REF!</definedName>
    <definedName name="ITEM210.2">#REF!</definedName>
    <definedName name="ITEM210.3" localSheetId="0">#REF!</definedName>
    <definedName name="ITEM210.3" localSheetId="1">#REF!</definedName>
    <definedName name="ITEM210.3">#REF!</definedName>
    <definedName name="ITEM211.1" localSheetId="0">#REF!</definedName>
    <definedName name="ITEM211.1" localSheetId="1">#REF!</definedName>
    <definedName name="ITEM211.1">#REF!</definedName>
    <definedName name="ITEM220.1" localSheetId="0">#REF!</definedName>
    <definedName name="ITEM220.1" localSheetId="1">#REF!</definedName>
    <definedName name="ITEM220.1">#REF!</definedName>
    <definedName name="ITEM222" localSheetId="0">#REF!</definedName>
    <definedName name="ITEM222" localSheetId="1">#REF!</definedName>
    <definedName name="ITEM222">#REF!</definedName>
    <definedName name="ITEM230" localSheetId="0">#REF!</definedName>
    <definedName name="ITEM230" localSheetId="1">#REF!</definedName>
    <definedName name="ITEM230">#REF!</definedName>
    <definedName name="item320" localSheetId="0">#REF!</definedName>
    <definedName name="item320" localSheetId="1">#REF!</definedName>
    <definedName name="item320">#REF!</definedName>
    <definedName name="ITEM330" localSheetId="0">#REF!</definedName>
    <definedName name="ITEM330" localSheetId="1">#REF!</definedName>
    <definedName name="ITEM330">#REF!</definedName>
    <definedName name="ITEM410" localSheetId="0">#REF!</definedName>
    <definedName name="ITEM410" localSheetId="1">#REF!</definedName>
    <definedName name="ITEM410">#REF!</definedName>
    <definedName name="ITEM420" localSheetId="0">#REF!</definedName>
    <definedName name="ITEM420" localSheetId="1">#REF!</definedName>
    <definedName name="ITEM420">#REF!</definedName>
    <definedName name="ITEM450" localSheetId="0">#REF!</definedName>
    <definedName name="ITEM450" localSheetId="1">#REF!</definedName>
    <definedName name="ITEM450">#REF!</definedName>
    <definedName name="ITEM610" localSheetId="0">#REF!</definedName>
    <definedName name="ITEM610" localSheetId="1">#REF!</definedName>
    <definedName name="ITEM610">#REF!</definedName>
    <definedName name="ITEM630.4" localSheetId="0">#REF!</definedName>
    <definedName name="ITEM630.4" localSheetId="1">#REF!</definedName>
    <definedName name="ITEM630.4">#REF!</definedName>
    <definedName name="ITEM630.5" localSheetId="0">#REF!</definedName>
    <definedName name="ITEM630.5" localSheetId="1">#REF!</definedName>
    <definedName name="ITEM630.5">#REF!</definedName>
    <definedName name="ITEM630.6" localSheetId="0">#REF!</definedName>
    <definedName name="ITEM630.6" localSheetId="1">#REF!</definedName>
    <definedName name="ITEM630.6">#REF!</definedName>
    <definedName name="ITEM630.7" localSheetId="0">#REF!</definedName>
    <definedName name="ITEM630.7" localSheetId="1">#REF!</definedName>
    <definedName name="ITEM630.7">#REF!</definedName>
    <definedName name="ITEM630.8" localSheetId="0">#REF!</definedName>
    <definedName name="ITEM630.8" localSheetId="1">#REF!</definedName>
    <definedName name="ITEM630.8">#REF!</definedName>
    <definedName name="ITEM632" localSheetId="0">#REF!</definedName>
    <definedName name="ITEM632" localSheetId="1">#REF!</definedName>
    <definedName name="ITEM632">#REF!</definedName>
    <definedName name="ITEM640" localSheetId="0">#REF!</definedName>
    <definedName name="ITEM640" localSheetId="1">#REF!</definedName>
    <definedName name="ITEM640">#REF!</definedName>
    <definedName name="ITEM661" localSheetId="0">#REF!</definedName>
    <definedName name="ITEM661" localSheetId="1">#REF!</definedName>
    <definedName name="ITEM661">#REF!</definedName>
    <definedName name="ITEM671" localSheetId="0">#REF!</definedName>
    <definedName name="ITEM671" localSheetId="1">#REF!</definedName>
    <definedName name="ITEM671">#REF!</definedName>
    <definedName name="ITEM681" localSheetId="0">#REF!</definedName>
    <definedName name="ITEM681" localSheetId="1">#REF!</definedName>
    <definedName name="ITEM681">#REF!</definedName>
    <definedName name="ITEM7.1" localSheetId="0">#REF!</definedName>
    <definedName name="ITEM7.1" localSheetId="1">#REF!</definedName>
    <definedName name="ITEM7.1">#REF!</definedName>
    <definedName name="ITEM7.2" localSheetId="0">#REF!</definedName>
    <definedName name="ITEM7.2" localSheetId="1">#REF!</definedName>
    <definedName name="ITEM7.2">#REF!</definedName>
    <definedName name="ITEM7.3" localSheetId="0">#REF!</definedName>
    <definedName name="ITEM7.3" localSheetId="1">#REF!</definedName>
    <definedName name="ITEM7.3">#REF!</definedName>
    <definedName name="ITEM7.5" localSheetId="0">#REF!</definedName>
    <definedName name="ITEM7.5" localSheetId="1">#REF!</definedName>
    <definedName name="ITEM7.5">#REF!</definedName>
    <definedName name="ITEM704" localSheetId="0">#REF!</definedName>
    <definedName name="ITEM704" localSheetId="1">#REF!</definedName>
    <definedName name="ITEM704">#REF!</definedName>
    <definedName name="ITEM720" localSheetId="0">#REF!</definedName>
    <definedName name="ITEM720" localSheetId="1">#REF!</definedName>
    <definedName name="ITEM720">#REF!</definedName>
    <definedName name="ITEM800" localSheetId="0">#REF!</definedName>
    <definedName name="ITEM800" localSheetId="1">#REF!</definedName>
    <definedName name="ITEM800">#REF!</definedName>
    <definedName name="ITEM900" localSheetId="0">#REF!</definedName>
    <definedName name="ITEM900" localSheetId="1">#REF!</definedName>
    <definedName name="ITEM900">#REF!</definedName>
    <definedName name="ITEMS3" localSheetId="0">#REF!</definedName>
    <definedName name="ITEMS3" localSheetId="1">#REF!</definedName>
    <definedName name="ITEMS3">#REF!</definedName>
    <definedName name="ITEN320" localSheetId="0">#REF!</definedName>
    <definedName name="ITEN320" localSheetId="1">#REF!</definedName>
    <definedName name="ITEN320">#REF!</definedName>
    <definedName name="IvaSUtl" localSheetId="0">#REF!</definedName>
    <definedName name="IvaSUtl" localSheetId="1">#REF!</definedName>
    <definedName name="IvaSUtl">#REF!</definedName>
    <definedName name="LineaPresup" localSheetId="0">#REF!</definedName>
    <definedName name="LineaPresup" localSheetId="1">#REF!</definedName>
    <definedName name="LineaPresup">#REF!</definedName>
    <definedName name="List_cuadrillas" localSheetId="0">#REF!</definedName>
    <definedName name="List_cuadrillas" localSheetId="1">#REF!</definedName>
    <definedName name="List_cuadrillas">#REF!</definedName>
    <definedName name="MAP" localSheetId="0">#REF!</definedName>
    <definedName name="MAP" localSheetId="1">#REF!</definedName>
    <definedName name="MAP">#REF!</definedName>
    <definedName name="mar" localSheetId="0">#REF!</definedName>
    <definedName name="mar" localSheetId="1">#REF!</definedName>
    <definedName name="mar">#REF!</definedName>
    <definedName name="mat" localSheetId="0">#REF!</definedName>
    <definedName name="mat" localSheetId="1">#REF!</definedName>
    <definedName name="mat">#REF!</definedName>
    <definedName name="Materiales" localSheetId="0">#REF!</definedName>
    <definedName name="Materiales" localSheetId="1">#REF!</definedName>
    <definedName name="Materiales">#REF!</definedName>
    <definedName name="Maximo" localSheetId="0">#REF!</definedName>
    <definedName name="Maximo" localSheetId="1">#REF!</definedName>
    <definedName name="Maximo">#REF!</definedName>
    <definedName name="NEGRO" localSheetId="0">#REF!</definedName>
    <definedName name="NEGRO" localSheetId="1">#REF!</definedName>
    <definedName name="NEGRO">#REF!</definedName>
    <definedName name="Obra" localSheetId="0">#REF!</definedName>
    <definedName name="Obra" localSheetId="1">#REF!</definedName>
    <definedName name="Obra">#REF!</definedName>
    <definedName name="otros" localSheetId="0">#REF!</definedName>
    <definedName name="otros" localSheetId="1">#REF!</definedName>
    <definedName name="otros">#REF!</definedName>
    <definedName name="PA" localSheetId="0">#REF!</definedName>
    <definedName name="PA" localSheetId="1">#REF!</definedName>
    <definedName name="PA">#REF!</definedName>
    <definedName name="PASTOS1" localSheetId="0">#REF!</definedName>
    <definedName name="PASTOS1" localSheetId="1">#REF!</definedName>
    <definedName name="PASTOS1">#REF!</definedName>
    <definedName name="PASTOS2" localSheetId="0">#REF!</definedName>
    <definedName name="PASTOS2" localSheetId="1">#REF!</definedName>
    <definedName name="PASTOS2">#REF!</definedName>
    <definedName name="PASTOS3" localSheetId="0">#REF!</definedName>
    <definedName name="PASTOS3" localSheetId="1">#REF!</definedName>
    <definedName name="PASTOS3">#REF!</definedName>
    <definedName name="PB" localSheetId="0">#REF!</definedName>
    <definedName name="PB" localSheetId="1">#REF!</definedName>
    <definedName name="PB">#REF!</definedName>
    <definedName name="PC" localSheetId="0">#REF!</definedName>
    <definedName name="PC" localSheetId="1">#REF!</definedName>
    <definedName name="PC">#REF!</definedName>
    <definedName name="PE" localSheetId="0">#REF!</definedName>
    <definedName name="PE" localSheetId="1">#REF!</definedName>
    <definedName name="PE">#REF!</definedName>
    <definedName name="PL" localSheetId="0">#REF!</definedName>
    <definedName name="PL" localSheetId="1">#REF!</definedName>
    <definedName name="PL">#REF!</definedName>
    <definedName name="PPPP" localSheetId="0">#REF!</definedName>
    <definedName name="PPPP" localSheetId="1">#REF!</definedName>
    <definedName name="PPPP">#REF!</definedName>
    <definedName name="PRE" localSheetId="0">#REF!</definedName>
    <definedName name="PRE" localSheetId="1">#REF!</definedName>
    <definedName name="PRE">#REF!</definedName>
    <definedName name="predominante" localSheetId="0">#REF!</definedName>
    <definedName name="predominante" localSheetId="1">#REF!</definedName>
    <definedName name="predominante">#REF!</definedName>
    <definedName name="predominante1" localSheetId="0">#REF!</definedName>
    <definedName name="predominante1" localSheetId="1">#REF!</definedName>
    <definedName name="predominante1">#REF!</definedName>
    <definedName name="predominante2" localSheetId="0">#REF!</definedName>
    <definedName name="predominante2" localSheetId="1">#REF!</definedName>
    <definedName name="predominante2">#REF!</definedName>
    <definedName name="predominante3" localSheetId="0">#REF!</definedName>
    <definedName name="predominante3" localSheetId="1">#REF!</definedName>
    <definedName name="predominante3">#REF!</definedName>
    <definedName name="predominante4" localSheetId="0">#REF!</definedName>
    <definedName name="predominante4" localSheetId="1">#REF!</definedName>
    <definedName name="predominante4">#REF!</definedName>
    <definedName name="Proponente" localSheetId="0">#REF!</definedName>
    <definedName name="Proponente" localSheetId="1">#REF!</definedName>
    <definedName name="Proponente">#REF!</definedName>
    <definedName name="PROYECTO__OBRAS_VARIAS_EN_LA_ESCUELA_CONTRAINCENDIO" localSheetId="0">#REF!</definedName>
    <definedName name="PROYECTO__OBRAS_VARIAS_EN_LA_ESCUELA_CONTRAINCENDIO" localSheetId="1">#REF!</definedName>
    <definedName name="PROYECTO__OBRAS_VARIAS_EN_LA_ESCUELA_CONTRAINCENDIO">#REF!</definedName>
    <definedName name="Q" localSheetId="0">#REF!</definedName>
    <definedName name="Q" localSheetId="1">#REF!</definedName>
    <definedName name="Q">#REF!</definedName>
    <definedName name="QQ" localSheetId="0">#REF!</definedName>
    <definedName name="QQ" localSheetId="1">#REF!</definedName>
    <definedName name="QQ">#REF!</definedName>
    <definedName name="raza" localSheetId="0">#REF!</definedName>
    <definedName name="raza" localSheetId="1">#REF!</definedName>
    <definedName name="raza">#REF!</definedName>
    <definedName name="raza1" localSheetId="0">#REF!</definedName>
    <definedName name="raza1" localSheetId="1">#REF!</definedName>
    <definedName name="raza1">#REF!</definedName>
    <definedName name="raza2" localSheetId="0">#REF!</definedName>
    <definedName name="raza2" localSheetId="1">#REF!</definedName>
    <definedName name="raza2">#REF!</definedName>
    <definedName name="RCindPresup" localSheetId="0">#REF!</definedName>
    <definedName name="RCindPresup" localSheetId="1">#REF!</definedName>
    <definedName name="RCindPresup">#REF!</definedName>
    <definedName name="rell" localSheetId="0">#REF!</definedName>
    <definedName name="rell" localSheetId="1">#REF!</definedName>
    <definedName name="rell">#REF!</definedName>
    <definedName name="ResEquipo" localSheetId="0">#REF!</definedName>
    <definedName name="ResEquipo" localSheetId="1">#REF!</definedName>
    <definedName name="ResEquipo">#REF!</definedName>
    <definedName name="ResMateriales" localSheetId="0">#REF!</definedName>
    <definedName name="ResMateriales" localSheetId="1">#REF!</definedName>
    <definedName name="ResMateriales">#REF!</definedName>
    <definedName name="ResMO" localSheetId="0">#REF!</definedName>
    <definedName name="ResMO" localSheetId="1">#REF!</definedName>
    <definedName name="ResMO">#REF!</definedName>
    <definedName name="ResOtros" localSheetId="0">#REF!</definedName>
    <definedName name="ResOtros" localSheetId="1">#REF!</definedName>
    <definedName name="ResOtros">#REF!</definedName>
    <definedName name="Resultados" localSheetId="0">#REF!</definedName>
    <definedName name="Resultados" localSheetId="1">#REF!</definedName>
    <definedName name="Resultados">#REF!</definedName>
    <definedName name="Resultados1" localSheetId="0">#REF!</definedName>
    <definedName name="Resultados1" localSheetId="1">#REF!</definedName>
    <definedName name="Resultados1">#REF!</definedName>
    <definedName name="Resultados2" localSheetId="0">#REF!</definedName>
    <definedName name="Resultados2" localSheetId="1">#REF!</definedName>
    <definedName name="Resultados2">#REF!</definedName>
    <definedName name="Resultados3" localSheetId="0">#REF!</definedName>
    <definedName name="Resultados3" localSheetId="1">#REF!</definedName>
    <definedName name="Resultados3">#REF!</definedName>
    <definedName name="RESUM" localSheetId="0">#REF!</definedName>
    <definedName name="RESUM" localSheetId="1">#REF!</definedName>
    <definedName name="RESUM">#REF!</definedName>
    <definedName name="resum2" localSheetId="0">#REF!</definedName>
    <definedName name="resum2" localSheetId="1">#REF!</definedName>
    <definedName name="resum2">#REF!</definedName>
    <definedName name="ResUnit_CD" localSheetId="0">#REF!</definedName>
    <definedName name="ResUnit_CD" localSheetId="1">#REF!</definedName>
    <definedName name="ResUnit_CD">#REF!</definedName>
    <definedName name="SA" localSheetId="0">#REF!</definedName>
    <definedName name="SA" localSheetId="1">#REF!</definedName>
    <definedName name="SA">#REF!</definedName>
    <definedName name="Salarios" localSheetId="0">#REF!</definedName>
    <definedName name="Salarios" localSheetId="1">#REF!</definedName>
    <definedName name="Salarios">#REF!</definedName>
    <definedName name="SB" localSheetId="0">#REF!</definedName>
    <definedName name="SB" localSheetId="1">#REF!</definedName>
    <definedName name="SB">#REF!</definedName>
    <definedName name="SbtPpto" localSheetId="0">#REF!</definedName>
    <definedName name="SbtPpto" localSheetId="1">#REF!</definedName>
    <definedName name="SbtPpto">#REF!</definedName>
    <definedName name="SC" localSheetId="0">#REF!</definedName>
    <definedName name="SC" localSheetId="1">#REF!</definedName>
    <definedName name="SC">#REF!</definedName>
    <definedName name="sdfdxf" localSheetId="0">#REF!</definedName>
    <definedName name="sdfdxf" localSheetId="1">#REF!</definedName>
    <definedName name="sdfdxf">#REF!</definedName>
    <definedName name="SE" localSheetId="0">#REF!</definedName>
    <definedName name="SE" localSheetId="1">#REF!</definedName>
    <definedName name="SE">#REF!</definedName>
    <definedName name="SL" localSheetId="0">#REF!</definedName>
    <definedName name="SL" localSheetId="1">#REF!</definedName>
    <definedName name="SL">#REF!</definedName>
    <definedName name="SSS" localSheetId="0">#REF!</definedName>
    <definedName name="SSS" localSheetId="1">#REF!</definedName>
    <definedName name="SSS">#REF!</definedName>
    <definedName name="SUBTOTALMAT" localSheetId="0">#REF!</definedName>
    <definedName name="SUBTOTALMAT" localSheetId="1">#REF!</definedName>
    <definedName name="SUBTOTALMAT">#REF!</definedName>
    <definedName name="TA" localSheetId="0">#REF!</definedName>
    <definedName name="TA" localSheetId="1">#REF!</definedName>
    <definedName name="TA">#REF!</definedName>
    <definedName name="TABLA" localSheetId="0">#REF!</definedName>
    <definedName name="TABLA" localSheetId="1">#REF!</definedName>
    <definedName name="TABLA">#REF!</definedName>
    <definedName name="TB" localSheetId="0">#REF!</definedName>
    <definedName name="TB" localSheetId="1">#REF!</definedName>
    <definedName name="TB">#REF!</definedName>
    <definedName name="TC" localSheetId="0">#REF!</definedName>
    <definedName name="TC" localSheetId="1">#REF!</definedName>
    <definedName name="TC">#REF!</definedName>
    <definedName name="TE" localSheetId="0">#REF!</definedName>
    <definedName name="TE" localSheetId="1">#REF!</definedName>
    <definedName name="TE">#REF!</definedName>
    <definedName name="TITULO" localSheetId="0">#REF!</definedName>
    <definedName name="TITULO" localSheetId="1">#REF!</definedName>
    <definedName name="TITULO">#REF!</definedName>
    <definedName name="TL" localSheetId="0">#REF!</definedName>
    <definedName name="TL" localSheetId="1">#REF!</definedName>
    <definedName name="TL">#REF!</definedName>
    <definedName name="TOTAL" localSheetId="0">#REF!</definedName>
    <definedName name="TOTAL" localSheetId="1">#REF!</definedName>
    <definedName name="TOTAL">#REF!</definedName>
    <definedName name="TotalAIU" localSheetId="0">#REF!</definedName>
    <definedName name="TotalAIU" localSheetId="1">#REF!</definedName>
    <definedName name="TotalAIU">#REF!</definedName>
    <definedName name="TOTALPASTOS" localSheetId="0">#REF!</definedName>
    <definedName name="TOTALPASTOS" localSheetId="1">#REF!</definedName>
    <definedName name="TOTALPASTOS">#REF!</definedName>
    <definedName name="TotalPREDOMINANTE" localSheetId="0">#REF!</definedName>
    <definedName name="TotalPREDOMINANTE" localSheetId="1">#REF!</definedName>
    <definedName name="TotalPREDOMINANTE">#REF!</definedName>
    <definedName name="Transporte" localSheetId="0">#REF!</definedName>
    <definedName name="Transporte" localSheetId="1">#REF!</definedName>
    <definedName name="Transporte">#REF!</definedName>
    <definedName name="TTA" localSheetId="0">#REF!</definedName>
    <definedName name="TTA" localSheetId="1">#REF!</definedName>
    <definedName name="TTA">#REF!</definedName>
    <definedName name="TTB" localSheetId="0">#REF!</definedName>
    <definedName name="TTB" localSheetId="1">#REF!</definedName>
    <definedName name="TTB">#REF!</definedName>
    <definedName name="TTC" localSheetId="0">#REF!</definedName>
    <definedName name="TTC" localSheetId="1">#REF!</definedName>
    <definedName name="TTC">#REF!</definedName>
    <definedName name="TTE" localSheetId="0">#REF!</definedName>
    <definedName name="TTE" localSheetId="1">#REF!</definedName>
    <definedName name="TTE">#REF!</definedName>
    <definedName name="TTL" localSheetId="0">#REF!</definedName>
    <definedName name="TTL" localSheetId="1">#REF!</definedName>
    <definedName name="TTL">#REF!</definedName>
    <definedName name="TtlCD" localSheetId="0">#REF!</definedName>
    <definedName name="TtlCD" localSheetId="1">#REF!</definedName>
    <definedName name="TtlCD">#REF!</definedName>
    <definedName name="TtlCDCronog" localSheetId="0">#REF!</definedName>
    <definedName name="TtlCDCronog" localSheetId="1">#REF!</definedName>
    <definedName name="TtlCDCronog">#REF!</definedName>
    <definedName name="TTTTTT" localSheetId="0">#REF!</definedName>
    <definedName name="TTTTTT" localSheetId="1">#REF!</definedName>
    <definedName name="TTTTTT">#REF!</definedName>
    <definedName name="TY" localSheetId="0">#REF!</definedName>
    <definedName name="TY" localSheetId="1">#REF!</definedName>
    <definedName name="TY">#REF!</definedName>
    <definedName name="U" localSheetId="0">#REF!</definedName>
    <definedName name="U" localSheetId="1">#REF!</definedName>
    <definedName name="U">#REF!</definedName>
    <definedName name="Ubicación" localSheetId="0">#REF!</definedName>
    <definedName name="Ubicación" localSheetId="1">#REF!</definedName>
    <definedName name="Ubicación">#REF!</definedName>
    <definedName name="Unitarios" localSheetId="0">#REF!</definedName>
    <definedName name="Unitarios" localSheetId="1">#REF!</definedName>
    <definedName name="Unitarios">#REF!</definedName>
    <definedName name="Utilidad" localSheetId="0">#REF!</definedName>
    <definedName name="Utilidad" localSheetId="1">#REF!</definedName>
    <definedName name="Utilidad">#REF!</definedName>
    <definedName name="VRTTLPPTO" localSheetId="0">#REF!</definedName>
    <definedName name="VRTTLPPTO" localSheetId="1">#REF!</definedName>
    <definedName name="VRTTLPPTO">#REF!</definedName>
    <definedName name="VRTTLUNDS" localSheetId="0">#REF!</definedName>
    <definedName name="VRTTLUNDS" localSheetId="1">#REF!</definedName>
    <definedName name="VRTTLUNDS">#REF!</definedName>
    <definedName name="VrUtilidad" localSheetId="0">#REF!</definedName>
    <definedName name="VrUtilidad" localSheetId="1">#REF!</definedName>
    <definedName name="VrUtilidad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3" i="45" l="1"/>
  <c r="F314" i="45" s="1"/>
  <c r="E222" i="45"/>
  <c r="G813" i="56"/>
  <c r="D813" i="56"/>
  <c r="E812" i="56"/>
  <c r="F812" i="56" s="1"/>
  <c r="H812" i="56" s="1"/>
  <c r="H806" i="56"/>
  <c r="I808" i="56" s="1"/>
  <c r="H800" i="56"/>
  <c r="H799" i="56"/>
  <c r="H798" i="56"/>
  <c r="H797" i="56"/>
  <c r="H796" i="56"/>
  <c r="H795" i="56"/>
  <c r="H794" i="56"/>
  <c r="I802" i="56" s="1"/>
  <c r="H787" i="56"/>
  <c r="H786" i="56"/>
  <c r="I790" i="56" s="1"/>
  <c r="E221" i="45"/>
  <c r="F221" i="45" s="1"/>
  <c r="G770" i="56"/>
  <c r="D770" i="56"/>
  <c r="E769" i="56"/>
  <c r="F769" i="56" s="1"/>
  <c r="H769" i="56" s="1"/>
  <c r="H763" i="56"/>
  <c r="I765" i="56" s="1"/>
  <c r="H757" i="56"/>
  <c r="H756" i="56"/>
  <c r="H755" i="56"/>
  <c r="H754" i="56"/>
  <c r="H753" i="56"/>
  <c r="H752" i="56"/>
  <c r="H751" i="56"/>
  <c r="H743" i="56"/>
  <c r="I747" i="56" s="1"/>
  <c r="D782" i="56"/>
  <c r="G244" i="17"/>
  <c r="D244" i="17"/>
  <c r="E244" i="17" s="1"/>
  <c r="E243" i="17"/>
  <c r="F243" i="17" s="1"/>
  <c r="H243" i="17" s="1"/>
  <c r="H237" i="17"/>
  <c r="I239" i="17" s="1"/>
  <c r="H231" i="17"/>
  <c r="H230" i="17"/>
  <c r="H229" i="17"/>
  <c r="L228" i="17"/>
  <c r="H228" i="17"/>
  <c r="L227" i="17"/>
  <c r="H227" i="17"/>
  <c r="L226" i="17"/>
  <c r="H226" i="17"/>
  <c r="L225" i="17"/>
  <c r="H225" i="17"/>
  <c r="I233" i="17" s="1"/>
  <c r="H217" i="17"/>
  <c r="I221" i="17" s="1"/>
  <c r="I380" i="8"/>
  <c r="H706" i="56"/>
  <c r="H707" i="56"/>
  <c r="H708" i="56"/>
  <c r="H709" i="56"/>
  <c r="H710" i="56"/>
  <c r="H711" i="56"/>
  <c r="H712" i="56"/>
  <c r="H713" i="56"/>
  <c r="H696" i="56"/>
  <c r="I182" i="49"/>
  <c r="H679" i="56"/>
  <c r="I683" i="56" s="1"/>
  <c r="H673" i="56"/>
  <c r="I675" i="56" s="1"/>
  <c r="H666" i="56"/>
  <c r="H665" i="56"/>
  <c r="H664" i="56"/>
  <c r="H663" i="56"/>
  <c r="H662" i="56"/>
  <c r="H661" i="56"/>
  <c r="H660" i="56"/>
  <c r="H659" i="56"/>
  <c r="H658" i="56"/>
  <c r="H650" i="56"/>
  <c r="I654" i="56" s="1"/>
  <c r="H601" i="56"/>
  <c r="H611" i="56"/>
  <c r="H612" i="56"/>
  <c r="H613" i="56"/>
  <c r="H614" i="56"/>
  <c r="H615" i="56"/>
  <c r="H616" i="56"/>
  <c r="H617" i="56"/>
  <c r="H618" i="56"/>
  <c r="H564" i="56"/>
  <c r="H565" i="56"/>
  <c r="H566" i="56"/>
  <c r="H567" i="56"/>
  <c r="H568" i="56"/>
  <c r="H569" i="56"/>
  <c r="H570" i="56"/>
  <c r="H571" i="56"/>
  <c r="H554" i="56"/>
  <c r="H515" i="56"/>
  <c r="H474" i="56"/>
  <c r="H475" i="56"/>
  <c r="H476" i="56"/>
  <c r="H477" i="56"/>
  <c r="H465" i="56"/>
  <c r="H426" i="56"/>
  <c r="H425" i="56"/>
  <c r="H389" i="56"/>
  <c r="H390" i="56"/>
  <c r="H391" i="56"/>
  <c r="H392" i="56"/>
  <c r="H393" i="56"/>
  <c r="H381" i="56"/>
  <c r="H382" i="56"/>
  <c r="H380" i="56"/>
  <c r="H346" i="56"/>
  <c r="H347" i="56"/>
  <c r="H348" i="56"/>
  <c r="H337" i="56"/>
  <c r="H336" i="56"/>
  <c r="G320" i="56"/>
  <c r="D320" i="56"/>
  <c r="E320" i="56" s="1"/>
  <c r="F320" i="56" s="1"/>
  <c r="E319" i="56"/>
  <c r="F319" i="56" s="1"/>
  <c r="H319" i="56" s="1"/>
  <c r="H313" i="56"/>
  <c r="I315" i="56" s="1"/>
  <c r="H307" i="56"/>
  <c r="F306" i="56"/>
  <c r="H306" i="56" s="1"/>
  <c r="F305" i="56"/>
  <c r="H305" i="56" s="1"/>
  <c r="H304" i="56"/>
  <c r="H303" i="56"/>
  <c r="H302" i="56"/>
  <c r="H301" i="56"/>
  <c r="H294" i="56"/>
  <c r="H293" i="56"/>
  <c r="G277" i="56"/>
  <c r="E277" i="56"/>
  <c r="F277" i="56" s="1"/>
  <c r="E276" i="56"/>
  <c r="F276" i="56" s="1"/>
  <c r="H276" i="56" s="1"/>
  <c r="H270" i="56"/>
  <c r="I272" i="56" s="1"/>
  <c r="I266" i="56"/>
  <c r="H253" i="56"/>
  <c r="I257" i="56" s="1"/>
  <c r="D209" i="56"/>
  <c r="G237" i="56"/>
  <c r="D237" i="56"/>
  <c r="D236" i="56"/>
  <c r="E236" i="56" s="1"/>
  <c r="H230" i="56"/>
  <c r="I232" i="56" s="1"/>
  <c r="I226" i="56"/>
  <c r="H213" i="56"/>
  <c r="I217" i="56" s="1"/>
  <c r="I210" i="56"/>
  <c r="H173" i="56"/>
  <c r="D129" i="56"/>
  <c r="E156" i="56"/>
  <c r="F156" i="56" s="1"/>
  <c r="H156" i="56" s="1"/>
  <c r="I160" i="56" s="1"/>
  <c r="I152" i="56"/>
  <c r="I146" i="56"/>
  <c r="H133" i="56"/>
  <c r="I137" i="56" s="1"/>
  <c r="H93" i="56"/>
  <c r="I97" i="56" s="1"/>
  <c r="F222" i="45"/>
  <c r="G77" i="56"/>
  <c r="E77" i="56"/>
  <c r="F77" i="56" s="1"/>
  <c r="E76" i="56"/>
  <c r="F76" i="56" s="1"/>
  <c r="H76" i="56" s="1"/>
  <c r="H70" i="56"/>
  <c r="I72" i="56" s="1"/>
  <c r="I66" i="56"/>
  <c r="H54" i="56"/>
  <c r="H53" i="56"/>
  <c r="H11" i="56"/>
  <c r="H12" i="56"/>
  <c r="H10" i="56"/>
  <c r="D739" i="56"/>
  <c r="D692" i="56"/>
  <c r="D646" i="56"/>
  <c r="D597" i="56"/>
  <c r="D550" i="56"/>
  <c r="D510" i="56"/>
  <c r="D461" i="56"/>
  <c r="D421" i="56"/>
  <c r="D376" i="56"/>
  <c r="D332" i="56"/>
  <c r="D289" i="56"/>
  <c r="D249" i="56"/>
  <c r="D169" i="56"/>
  <c r="E726" i="56"/>
  <c r="F726" i="56" s="1"/>
  <c r="H726" i="56" s="1"/>
  <c r="I722" i="56"/>
  <c r="H705" i="56"/>
  <c r="H704" i="56"/>
  <c r="E633" i="56"/>
  <c r="F633" i="56" s="1"/>
  <c r="H633" i="56" s="1"/>
  <c r="I629" i="56"/>
  <c r="H610" i="56"/>
  <c r="H609" i="56"/>
  <c r="E584" i="56"/>
  <c r="F584" i="56" s="1"/>
  <c r="H584" i="56" s="1"/>
  <c r="I580" i="56"/>
  <c r="H563" i="56"/>
  <c r="H562" i="56"/>
  <c r="E537" i="56"/>
  <c r="F537" i="56" s="1"/>
  <c r="H537" i="56" s="1"/>
  <c r="H531" i="56"/>
  <c r="I533" i="56" s="1"/>
  <c r="H522" i="56"/>
  <c r="F523" i="56" s="1"/>
  <c r="G523" i="56" s="1"/>
  <c r="H523" i="56" s="1"/>
  <c r="H514" i="56"/>
  <c r="E497" i="56"/>
  <c r="F497" i="56" s="1"/>
  <c r="H497" i="56" s="1"/>
  <c r="H491" i="56"/>
  <c r="I493" i="56" s="1"/>
  <c r="H473" i="56"/>
  <c r="E448" i="56"/>
  <c r="F448" i="56" s="1"/>
  <c r="H448" i="56" s="1"/>
  <c r="H442" i="56"/>
  <c r="I444" i="56" s="1"/>
  <c r="H433" i="56"/>
  <c r="F434" i="56" s="1"/>
  <c r="H434" i="56" s="1"/>
  <c r="E408" i="56"/>
  <c r="F408" i="56" s="1"/>
  <c r="H408" i="56" s="1"/>
  <c r="I404" i="56"/>
  <c r="H388" i="56"/>
  <c r="E363" i="56"/>
  <c r="F363" i="56" s="1"/>
  <c r="H363" i="56" s="1"/>
  <c r="H357" i="56"/>
  <c r="I359" i="56" s="1"/>
  <c r="H345" i="56"/>
  <c r="H344" i="56"/>
  <c r="E196" i="56"/>
  <c r="F196" i="56" s="1"/>
  <c r="H196" i="56" s="1"/>
  <c r="I192" i="56"/>
  <c r="I186" i="56"/>
  <c r="D89" i="56"/>
  <c r="I50" i="56"/>
  <c r="D49" i="56"/>
  <c r="I7" i="56"/>
  <c r="D6" i="56"/>
  <c r="E116" i="56"/>
  <c r="F116" i="56" s="1"/>
  <c r="H116" i="56" s="1"/>
  <c r="I112" i="56"/>
  <c r="I106" i="56"/>
  <c r="E36" i="56"/>
  <c r="F36" i="56" s="1"/>
  <c r="H36" i="56" s="1"/>
  <c r="I40" i="56" s="1"/>
  <c r="I32" i="56"/>
  <c r="H25" i="56"/>
  <c r="H24" i="56"/>
  <c r="H23" i="56"/>
  <c r="H22" i="56"/>
  <c r="H21" i="56"/>
  <c r="D36" i="41"/>
  <c r="D37" i="12"/>
  <c r="I281" i="7"/>
  <c r="I279" i="7"/>
  <c r="E813" i="56" l="1"/>
  <c r="F813" i="56" s="1"/>
  <c r="H813" i="56" s="1"/>
  <c r="I816" i="56" s="1"/>
  <c r="I818" i="56" s="1"/>
  <c r="I759" i="56"/>
  <c r="E770" i="56"/>
  <c r="F770" i="56" s="1"/>
  <c r="H770" i="56" s="1"/>
  <c r="I773" i="56" s="1"/>
  <c r="F714" i="56"/>
  <c r="H714" i="56" s="1"/>
  <c r="I716" i="56" s="1"/>
  <c r="F244" i="17"/>
  <c r="H244" i="17" s="1"/>
  <c r="I247" i="17" s="1"/>
  <c r="I249" i="17" s="1"/>
  <c r="I669" i="56"/>
  <c r="I685" i="56" s="1"/>
  <c r="E219" i="45" s="1"/>
  <c r="F219" i="45" s="1"/>
  <c r="F619" i="56"/>
  <c r="H619" i="56" s="1"/>
  <c r="I623" i="56" s="1"/>
  <c r="F572" i="56"/>
  <c r="H572" i="56" s="1"/>
  <c r="I574" i="56" s="1"/>
  <c r="I384" i="56"/>
  <c r="F483" i="56"/>
  <c r="H483" i="56" s="1"/>
  <c r="I487" i="56" s="1"/>
  <c r="F394" i="56"/>
  <c r="H394" i="56" s="1"/>
  <c r="I398" i="56" s="1"/>
  <c r="I438" i="56"/>
  <c r="F352" i="56"/>
  <c r="H352" i="56" s="1"/>
  <c r="I353" i="56" s="1"/>
  <c r="I605" i="56"/>
  <c r="I297" i="56"/>
  <c r="H77" i="56"/>
  <c r="I80" i="56" s="1"/>
  <c r="I309" i="56"/>
  <c r="I558" i="56"/>
  <c r="H277" i="56"/>
  <c r="I280" i="56" s="1"/>
  <c r="I282" i="56" s="1"/>
  <c r="E210" i="45" s="1"/>
  <c r="F210" i="45" s="1"/>
  <c r="H320" i="56"/>
  <c r="I323" i="56" s="1"/>
  <c r="I340" i="56"/>
  <c r="I518" i="56"/>
  <c r="I700" i="56"/>
  <c r="I162" i="56"/>
  <c r="E207" i="45" s="1"/>
  <c r="F207" i="45" s="1"/>
  <c r="I14" i="56"/>
  <c r="F236" i="56"/>
  <c r="H236" i="56" s="1"/>
  <c r="E237" i="56"/>
  <c r="F237" i="56" s="1"/>
  <c r="H237" i="56" s="1"/>
  <c r="I177" i="56"/>
  <c r="I57" i="56"/>
  <c r="I469" i="56"/>
  <c r="I527" i="56"/>
  <c r="I26" i="56"/>
  <c r="I429" i="56"/>
  <c r="I730" i="56"/>
  <c r="I637" i="56"/>
  <c r="I588" i="56"/>
  <c r="I541" i="56"/>
  <c r="I501" i="56"/>
  <c r="I452" i="56"/>
  <c r="I412" i="56"/>
  <c r="I367" i="56"/>
  <c r="I200" i="56"/>
  <c r="I120" i="56"/>
  <c r="I122" i="56" s="1"/>
  <c r="E206" i="45" s="1"/>
  <c r="F206" i="45" s="1"/>
  <c r="I14" i="7"/>
  <c r="I293" i="6"/>
  <c r="I318" i="6"/>
  <c r="I278" i="6"/>
  <c r="H272" i="6"/>
  <c r="E272" i="6"/>
  <c r="I238" i="6"/>
  <c r="I213" i="6"/>
  <c r="I198" i="6"/>
  <c r="I158" i="6"/>
  <c r="I156" i="6"/>
  <c r="E273" i="45"/>
  <c r="E274" i="45"/>
  <c r="D80" i="55"/>
  <c r="H79" i="55"/>
  <c r="H73" i="55"/>
  <c r="I75" i="55" s="1"/>
  <c r="H65" i="55"/>
  <c r="H64" i="55"/>
  <c r="I69" i="55" s="1"/>
  <c r="H63" i="55"/>
  <c r="H62" i="55"/>
  <c r="H61" i="55"/>
  <c r="H53" i="55"/>
  <c r="I57" i="55" s="1"/>
  <c r="I50" i="55"/>
  <c r="D49" i="55"/>
  <c r="D37" i="55"/>
  <c r="E37" i="55" s="1"/>
  <c r="H36" i="55"/>
  <c r="H30" i="55"/>
  <c r="I32" i="55" s="1"/>
  <c r="H22" i="55"/>
  <c r="H21" i="55"/>
  <c r="I26" i="55" s="1"/>
  <c r="H20" i="55"/>
  <c r="H19" i="55"/>
  <c r="H18" i="55"/>
  <c r="H10" i="55"/>
  <c r="I14" i="55" s="1"/>
  <c r="I7" i="55"/>
  <c r="G34" i="54"/>
  <c r="D34" i="54"/>
  <c r="E34" i="54" s="1"/>
  <c r="F34" i="54" s="1"/>
  <c r="E33" i="54"/>
  <c r="F33" i="54" s="1"/>
  <c r="H33" i="54" s="1"/>
  <c r="H27" i="54"/>
  <c r="I29" i="54" s="1"/>
  <c r="H19" i="54"/>
  <c r="H18" i="54"/>
  <c r="I23" i="54" s="1"/>
  <c r="H11" i="54"/>
  <c r="H10" i="54"/>
  <c r="I7" i="54"/>
  <c r="D6" i="54"/>
  <c r="E269" i="45"/>
  <c r="E268" i="45"/>
  <c r="E267" i="45"/>
  <c r="G327" i="53"/>
  <c r="D327" i="53"/>
  <c r="E327" i="53" s="1"/>
  <c r="E326" i="53"/>
  <c r="F326" i="53" s="1"/>
  <c r="H326" i="53" s="1"/>
  <c r="H320" i="53"/>
  <c r="I322" i="53" s="1"/>
  <c r="H314" i="53"/>
  <c r="F313" i="53"/>
  <c r="H313" i="53" s="1"/>
  <c r="F312" i="53"/>
  <c r="H312" i="53" s="1"/>
  <c r="H311" i="53"/>
  <c r="H310" i="53"/>
  <c r="H309" i="53"/>
  <c r="H308" i="53"/>
  <c r="H301" i="53"/>
  <c r="H300" i="53"/>
  <c r="I297" i="53"/>
  <c r="D296" i="53"/>
  <c r="G284" i="53"/>
  <c r="E284" i="53"/>
  <c r="F284" i="53" s="1"/>
  <c r="H284" i="53" s="1"/>
  <c r="D284" i="53"/>
  <c r="E283" i="53"/>
  <c r="F283" i="53" s="1"/>
  <c r="H283" i="53" s="1"/>
  <c r="I287" i="53" s="1"/>
  <c r="H277" i="53"/>
  <c r="I279" i="53" s="1"/>
  <c r="H269" i="53"/>
  <c r="H268" i="53"/>
  <c r="H267" i="53"/>
  <c r="H266" i="53"/>
  <c r="I273" i="53" s="1"/>
  <c r="H260" i="53"/>
  <c r="H259" i="53"/>
  <c r="H258" i="53"/>
  <c r="I262" i="53" s="1"/>
  <c r="I255" i="53"/>
  <c r="D254" i="53"/>
  <c r="G242" i="53"/>
  <c r="D242" i="53"/>
  <c r="E242" i="53" s="1"/>
  <c r="E241" i="53"/>
  <c r="F241" i="53" s="1"/>
  <c r="H241" i="53" s="1"/>
  <c r="H235" i="53"/>
  <c r="I237" i="53" s="1"/>
  <c r="H227" i="53"/>
  <c r="H226" i="53"/>
  <c r="H225" i="53"/>
  <c r="H224" i="53"/>
  <c r="I231" i="53" s="1"/>
  <c r="H218" i="53"/>
  <c r="H217" i="53"/>
  <c r="H216" i="53"/>
  <c r="I220" i="53" s="1"/>
  <c r="I213" i="53"/>
  <c r="D212" i="53"/>
  <c r="G194" i="53"/>
  <c r="D194" i="53"/>
  <c r="E193" i="53"/>
  <c r="F193" i="53" s="1"/>
  <c r="H193" i="53" s="1"/>
  <c r="H187" i="53"/>
  <c r="I189" i="53" s="1"/>
  <c r="H179" i="53"/>
  <c r="H178" i="53"/>
  <c r="I183" i="53" s="1"/>
  <c r="H171" i="53"/>
  <c r="H170" i="53"/>
  <c r="I174" i="53" s="1"/>
  <c r="I167" i="53"/>
  <c r="D166" i="53"/>
  <c r="G154" i="53"/>
  <c r="D154" i="53"/>
  <c r="E153" i="53"/>
  <c r="F153" i="53" s="1"/>
  <c r="H153" i="53" s="1"/>
  <c r="H147" i="53"/>
  <c r="I149" i="53" s="1"/>
  <c r="H140" i="53"/>
  <c r="H139" i="53"/>
  <c r="H138" i="53"/>
  <c r="I143" i="53" s="1"/>
  <c r="H131" i="53"/>
  <c r="H130" i="53"/>
  <c r="I134" i="53" s="1"/>
  <c r="I127" i="53"/>
  <c r="D126" i="53"/>
  <c r="G114" i="53"/>
  <c r="D114" i="53"/>
  <c r="E114" i="53" s="1"/>
  <c r="E113" i="53"/>
  <c r="F113" i="53" s="1"/>
  <c r="H113" i="53" s="1"/>
  <c r="H107" i="53"/>
  <c r="I109" i="53" s="1"/>
  <c r="H99" i="53"/>
  <c r="H98" i="53"/>
  <c r="I103" i="53" s="1"/>
  <c r="H91" i="53"/>
  <c r="H90" i="53"/>
  <c r="I94" i="53" s="1"/>
  <c r="I87" i="53"/>
  <c r="D86" i="53"/>
  <c r="G74" i="53"/>
  <c r="D74" i="53"/>
  <c r="E74" i="53" s="1"/>
  <c r="E73" i="53"/>
  <c r="F73" i="53" s="1"/>
  <c r="H73" i="53" s="1"/>
  <c r="I69" i="53"/>
  <c r="H67" i="53"/>
  <c r="G59" i="53"/>
  <c r="H59" i="53" s="1"/>
  <c r="I63" i="53" s="1"/>
  <c r="H58" i="53"/>
  <c r="H51" i="53"/>
  <c r="H50" i="53"/>
  <c r="I54" i="53" s="1"/>
  <c r="I47" i="53"/>
  <c r="D46" i="53"/>
  <c r="G34" i="53"/>
  <c r="D34" i="53"/>
  <c r="E34" i="53" s="1"/>
  <c r="F34" i="53" s="1"/>
  <c r="H34" i="53" s="1"/>
  <c r="E33" i="53"/>
  <c r="F33" i="53" s="1"/>
  <c r="H33" i="53" s="1"/>
  <c r="I37" i="53" s="1"/>
  <c r="H27" i="53"/>
  <c r="I29" i="53" s="1"/>
  <c r="H19" i="53"/>
  <c r="H18" i="53"/>
  <c r="I23" i="53" s="1"/>
  <c r="H12" i="53"/>
  <c r="H11" i="53"/>
  <c r="H10" i="53"/>
  <c r="I7" i="53"/>
  <c r="D6" i="53"/>
  <c r="E260" i="45"/>
  <c r="G115" i="52"/>
  <c r="E115" i="52"/>
  <c r="F115" i="52" s="1"/>
  <c r="H115" i="52" s="1"/>
  <c r="E114" i="52"/>
  <c r="F114" i="52" s="1"/>
  <c r="H114" i="52" s="1"/>
  <c r="H108" i="52"/>
  <c r="I110" i="52" s="1"/>
  <c r="I104" i="52"/>
  <c r="H91" i="52"/>
  <c r="I95" i="52" s="1"/>
  <c r="G74" i="52"/>
  <c r="E74" i="52"/>
  <c r="F74" i="52" s="1"/>
  <c r="H74" i="52" s="1"/>
  <c r="E73" i="52"/>
  <c r="F73" i="52" s="1"/>
  <c r="H73" i="52" s="1"/>
  <c r="H67" i="52"/>
  <c r="I69" i="52" s="1"/>
  <c r="I63" i="52"/>
  <c r="H51" i="52"/>
  <c r="H50" i="52"/>
  <c r="E34" i="52"/>
  <c r="F34" i="52" s="1"/>
  <c r="H34" i="52" s="1"/>
  <c r="E33" i="52"/>
  <c r="F33" i="52" s="1"/>
  <c r="H33" i="52" s="1"/>
  <c r="H27" i="52"/>
  <c r="I29" i="52" s="1"/>
  <c r="I23" i="52"/>
  <c r="H10" i="52"/>
  <c r="I14" i="52" s="1"/>
  <c r="I14" i="26"/>
  <c r="H226" i="25"/>
  <c r="I230" i="25"/>
  <c r="I199" i="24"/>
  <c r="I215" i="24" s="1"/>
  <c r="I187" i="24"/>
  <c r="I86" i="24"/>
  <c r="I85" i="23"/>
  <c r="I42" i="23"/>
  <c r="H153" i="6"/>
  <c r="I79" i="6"/>
  <c r="I39" i="6"/>
  <c r="F294" i="45"/>
  <c r="E301" i="45"/>
  <c r="F301" i="45" s="1"/>
  <c r="E299" i="45"/>
  <c r="F299" i="45" s="1"/>
  <c r="E297" i="45"/>
  <c r="F297" i="45" s="1"/>
  <c r="E296" i="45"/>
  <c r="F296" i="45" s="1"/>
  <c r="E295" i="45"/>
  <c r="F295" i="45" s="1"/>
  <c r="E294" i="45"/>
  <c r="E292" i="45"/>
  <c r="F292" i="45" s="1"/>
  <c r="E291" i="45"/>
  <c r="F291" i="45" s="1"/>
  <c r="E290" i="45"/>
  <c r="F290" i="45" s="1"/>
  <c r="E289" i="45"/>
  <c r="F289" i="45" s="1"/>
  <c r="E287" i="45"/>
  <c r="F287" i="45" s="1"/>
  <c r="E286" i="45"/>
  <c r="F286" i="45" s="1"/>
  <c r="E285" i="45"/>
  <c r="F285" i="45" s="1"/>
  <c r="E284" i="45"/>
  <c r="F284" i="45" s="1"/>
  <c r="E282" i="45"/>
  <c r="F282" i="45" s="1"/>
  <c r="E281" i="45"/>
  <c r="F281" i="45" s="1"/>
  <c r="I42" i="51"/>
  <c r="I34" i="51"/>
  <c r="H27" i="51"/>
  <c r="I28" i="51" s="1"/>
  <c r="F27" i="51"/>
  <c r="H10" i="51"/>
  <c r="I14" i="51" s="1"/>
  <c r="H38" i="50"/>
  <c r="I42" i="50" s="1"/>
  <c r="H32" i="50"/>
  <c r="I34" i="50" s="1"/>
  <c r="H19" i="50"/>
  <c r="H18" i="50"/>
  <c r="I14" i="50"/>
  <c r="H11" i="50"/>
  <c r="H10" i="50"/>
  <c r="H176" i="49"/>
  <c r="I180" i="49" s="1"/>
  <c r="H170" i="49"/>
  <c r="I172" i="49" s="1"/>
  <c r="H163" i="49"/>
  <c r="H162" i="49"/>
  <c r="H161" i="49"/>
  <c r="H160" i="49"/>
  <c r="H159" i="49"/>
  <c r="H158" i="49"/>
  <c r="H157" i="49"/>
  <c r="H156" i="49"/>
  <c r="H155" i="49"/>
  <c r="I166" i="49" s="1"/>
  <c r="I151" i="49"/>
  <c r="H147" i="49"/>
  <c r="I134" i="49"/>
  <c r="H130" i="49"/>
  <c r="I126" i="49"/>
  <c r="H124" i="49"/>
  <c r="H116" i="49"/>
  <c r="H115" i="49"/>
  <c r="H114" i="49"/>
  <c r="H113" i="49"/>
  <c r="H112" i="49"/>
  <c r="H111" i="49"/>
  <c r="H110" i="49"/>
  <c r="H109" i="49"/>
  <c r="H108" i="49"/>
  <c r="H107" i="49"/>
  <c r="F119" i="49" s="1"/>
  <c r="H119" i="49" s="1"/>
  <c r="I103" i="49"/>
  <c r="H99" i="49"/>
  <c r="H82" i="49"/>
  <c r="I86" i="49" s="1"/>
  <c r="H76" i="49"/>
  <c r="I78" i="49" s="1"/>
  <c r="H71" i="49"/>
  <c r="H70" i="49"/>
  <c r="H69" i="49"/>
  <c r="H68" i="49"/>
  <c r="H67" i="49"/>
  <c r="I72" i="49" s="1"/>
  <c r="H66" i="49"/>
  <c r="H65" i="49"/>
  <c r="H64" i="49"/>
  <c r="H63" i="49"/>
  <c r="H62" i="49"/>
  <c r="H61" i="49"/>
  <c r="I57" i="49"/>
  <c r="H53" i="49"/>
  <c r="H38" i="49"/>
  <c r="I42" i="49" s="1"/>
  <c r="I34" i="49"/>
  <c r="H32" i="49"/>
  <c r="H24" i="49"/>
  <c r="H23" i="49"/>
  <c r="H22" i="49"/>
  <c r="H21" i="49"/>
  <c r="H20" i="49"/>
  <c r="H19" i="49"/>
  <c r="H18" i="49"/>
  <c r="I14" i="49"/>
  <c r="H10" i="49"/>
  <c r="H162" i="48"/>
  <c r="I166" i="48" s="1"/>
  <c r="I158" i="48"/>
  <c r="H156" i="48"/>
  <c r="H146" i="48"/>
  <c r="H145" i="48"/>
  <c r="H144" i="48"/>
  <c r="H143" i="48"/>
  <c r="H142" i="48"/>
  <c r="H135" i="48"/>
  <c r="H134" i="48"/>
  <c r="I138" i="48" s="1"/>
  <c r="H117" i="48"/>
  <c r="I121" i="48" s="1"/>
  <c r="H111" i="48"/>
  <c r="I113" i="48" s="1"/>
  <c r="F106" i="48"/>
  <c r="H106" i="48" s="1"/>
  <c r="I107" i="48" s="1"/>
  <c r="H101" i="48"/>
  <c r="H100" i="48"/>
  <c r="H94" i="48"/>
  <c r="H93" i="48"/>
  <c r="H92" i="48"/>
  <c r="I96" i="48" s="1"/>
  <c r="I123" i="48" s="1"/>
  <c r="H75" i="48"/>
  <c r="I79" i="48" s="1"/>
  <c r="I71" i="48"/>
  <c r="H69" i="48"/>
  <c r="H60" i="48"/>
  <c r="H59" i="48"/>
  <c r="F64" i="48" s="1"/>
  <c r="H64" i="48" s="1"/>
  <c r="I65" i="48" s="1"/>
  <c r="H58" i="48"/>
  <c r="H52" i="48"/>
  <c r="H51" i="48"/>
  <c r="H50" i="48"/>
  <c r="I54" i="48" s="1"/>
  <c r="H35" i="48"/>
  <c r="I39" i="48" s="1"/>
  <c r="I31" i="48"/>
  <c r="H29" i="48"/>
  <c r="H20" i="48"/>
  <c r="H19" i="48"/>
  <c r="H18" i="48"/>
  <c r="H12" i="48"/>
  <c r="H11" i="48"/>
  <c r="H10" i="48"/>
  <c r="I14" i="48" s="1"/>
  <c r="H156" i="47"/>
  <c r="I160" i="47" s="1"/>
  <c r="I152" i="47"/>
  <c r="H150" i="47"/>
  <c r="H144" i="47"/>
  <c r="H143" i="47"/>
  <c r="H142" i="47"/>
  <c r="H141" i="47"/>
  <c r="H140" i="47"/>
  <c r="H139" i="47"/>
  <c r="F145" i="47" s="1"/>
  <c r="H145" i="47" s="1"/>
  <c r="H133" i="47"/>
  <c r="H132" i="47"/>
  <c r="H131" i="47"/>
  <c r="I135" i="47" s="1"/>
  <c r="H115" i="47"/>
  <c r="I119" i="47" s="1"/>
  <c r="H109" i="47"/>
  <c r="I111" i="47" s="1"/>
  <c r="H103" i="47"/>
  <c r="H102" i="47"/>
  <c r="H101" i="47"/>
  <c r="H100" i="47"/>
  <c r="H99" i="47"/>
  <c r="F104" i="47" s="1"/>
  <c r="H104" i="47" s="1"/>
  <c r="H93" i="47"/>
  <c r="H92" i="47"/>
  <c r="H91" i="47"/>
  <c r="I95" i="47" s="1"/>
  <c r="I79" i="47"/>
  <c r="H75" i="47"/>
  <c r="H69" i="47"/>
  <c r="I71" i="47" s="1"/>
  <c r="H63" i="47"/>
  <c r="H62" i="47"/>
  <c r="H61" i="47"/>
  <c r="H60" i="47"/>
  <c r="H59" i="47"/>
  <c r="H58" i="47"/>
  <c r="H52" i="47"/>
  <c r="H51" i="47"/>
  <c r="H50" i="47"/>
  <c r="I54" i="47" s="1"/>
  <c r="I39" i="47"/>
  <c r="H35" i="47"/>
  <c r="H29" i="47"/>
  <c r="I31" i="47" s="1"/>
  <c r="H24" i="47"/>
  <c r="H23" i="47"/>
  <c r="H22" i="47"/>
  <c r="H21" i="47"/>
  <c r="H20" i="47"/>
  <c r="H19" i="47"/>
  <c r="H18" i="47"/>
  <c r="I25" i="47" s="1"/>
  <c r="H12" i="47"/>
  <c r="H11" i="47"/>
  <c r="H10" i="47"/>
  <c r="I14" i="47" s="1"/>
  <c r="I77" i="46"/>
  <c r="H73" i="46"/>
  <c r="H67" i="46"/>
  <c r="I69" i="46" s="1"/>
  <c r="I63" i="46"/>
  <c r="H52" i="46"/>
  <c r="H51" i="46"/>
  <c r="H50" i="46"/>
  <c r="I54" i="46" s="1"/>
  <c r="I79" i="46" s="1"/>
  <c r="I37" i="46"/>
  <c r="H33" i="46"/>
  <c r="I29" i="46"/>
  <c r="H27" i="46"/>
  <c r="I23" i="46"/>
  <c r="H12" i="46"/>
  <c r="H11" i="46"/>
  <c r="H10" i="46"/>
  <c r="I14" i="46" s="1"/>
  <c r="I39" i="46" s="1"/>
  <c r="H11" i="6"/>
  <c r="H10" i="6"/>
  <c r="I14" i="6" s="1"/>
  <c r="I775" i="56" l="1"/>
  <c r="I732" i="56"/>
  <c r="E220" i="45" s="1"/>
  <c r="F220" i="45" s="1"/>
  <c r="I639" i="56"/>
  <c r="E218" i="45" s="1"/>
  <c r="F218" i="45" s="1"/>
  <c r="I590" i="56"/>
  <c r="E217" i="45" s="1"/>
  <c r="F217" i="45" s="1"/>
  <c r="I454" i="56"/>
  <c r="E214" i="45" s="1"/>
  <c r="F214" i="45" s="1"/>
  <c r="I503" i="56"/>
  <c r="E215" i="45" s="1"/>
  <c r="F215" i="45" s="1"/>
  <c r="I543" i="56"/>
  <c r="E216" i="45" s="1"/>
  <c r="F216" i="45" s="1"/>
  <c r="I414" i="56"/>
  <c r="E213" i="45" s="1"/>
  <c r="F213" i="45" s="1"/>
  <c r="I325" i="56"/>
  <c r="E211" i="45" s="1"/>
  <c r="F211" i="45" s="1"/>
  <c r="I369" i="56"/>
  <c r="E212" i="45" s="1"/>
  <c r="F212" i="45" s="1"/>
  <c r="I42" i="56"/>
  <c r="E204" i="45" s="1"/>
  <c r="F204" i="45" s="1"/>
  <c r="I202" i="56"/>
  <c r="E208" i="45" s="1"/>
  <c r="F208" i="45" s="1"/>
  <c r="I82" i="56"/>
  <c r="E205" i="45" s="1"/>
  <c r="F205" i="45" s="1"/>
  <c r="I240" i="56"/>
  <c r="I242" i="56" s="1"/>
  <c r="E209" i="45" s="1"/>
  <c r="F209" i="45" s="1"/>
  <c r="F303" i="45"/>
  <c r="E80" i="55"/>
  <c r="F80" i="55" s="1"/>
  <c r="H80" i="55" s="1"/>
  <c r="I83" i="55" s="1"/>
  <c r="I85" i="55" s="1"/>
  <c r="F37" i="55"/>
  <c r="H37" i="55" s="1"/>
  <c r="I40" i="55" s="1"/>
  <c r="I42" i="55" s="1"/>
  <c r="I14" i="54"/>
  <c r="H34" i="54"/>
  <c r="I37" i="54" s="1"/>
  <c r="I14" i="53"/>
  <c r="I39" i="53" s="1"/>
  <c r="E262" i="45" s="1"/>
  <c r="F327" i="53"/>
  <c r="H327" i="53" s="1"/>
  <c r="I304" i="53"/>
  <c r="I289" i="53"/>
  <c r="F194" i="53"/>
  <c r="H194" i="53" s="1"/>
  <c r="I197" i="53" s="1"/>
  <c r="I199" i="53" s="1"/>
  <c r="E266" i="45" s="1"/>
  <c r="I330" i="53"/>
  <c r="I316" i="53"/>
  <c r="I332" i="53" s="1"/>
  <c r="E154" i="53"/>
  <c r="F154" i="53" s="1"/>
  <c r="H154" i="53" s="1"/>
  <c r="I157" i="53" s="1"/>
  <c r="I159" i="53" s="1"/>
  <c r="E265" i="45" s="1"/>
  <c r="F114" i="53"/>
  <c r="H114" i="53" s="1"/>
  <c r="I117" i="53" s="1"/>
  <c r="I119" i="53" s="1"/>
  <c r="E264" i="45" s="1"/>
  <c r="F242" i="53"/>
  <c r="H242" i="53" s="1"/>
  <c r="I245" i="53" s="1"/>
  <c r="I247" i="53" s="1"/>
  <c r="F74" i="53"/>
  <c r="H74" i="53" s="1"/>
  <c r="I77" i="53" s="1"/>
  <c r="I79" i="53" s="1"/>
  <c r="E263" i="45" s="1"/>
  <c r="E194" i="53"/>
  <c r="I77" i="52"/>
  <c r="I118" i="52"/>
  <c r="I120" i="52" s="1"/>
  <c r="I54" i="52"/>
  <c r="I79" i="52" s="1"/>
  <c r="E259" i="45" s="1"/>
  <c r="I37" i="52"/>
  <c r="I39" i="52" s="1"/>
  <c r="E258" i="45" s="1"/>
  <c r="I44" i="51"/>
  <c r="F27" i="50"/>
  <c r="H27" i="50" s="1"/>
  <c r="I28" i="50" s="1"/>
  <c r="I44" i="50" s="1"/>
  <c r="I88" i="49"/>
  <c r="I120" i="49"/>
  <c r="I136" i="49" s="1"/>
  <c r="F27" i="49"/>
  <c r="H27" i="49" s="1"/>
  <c r="I28" i="49" s="1"/>
  <c r="I44" i="49" s="1"/>
  <c r="I81" i="48"/>
  <c r="F151" i="48"/>
  <c r="H151" i="48" s="1"/>
  <c r="I152" i="48" s="1"/>
  <c r="I168" i="48" s="1"/>
  <c r="F24" i="48"/>
  <c r="H24" i="48" s="1"/>
  <c r="I25" i="48" s="1"/>
  <c r="I41" i="48" s="1"/>
  <c r="I162" i="47"/>
  <c r="I41" i="47"/>
  <c r="I146" i="47"/>
  <c r="I105" i="47"/>
  <c r="I121" i="47" s="1"/>
  <c r="F64" i="47"/>
  <c r="H64" i="47" s="1"/>
  <c r="I65" i="47" s="1"/>
  <c r="I81" i="47" s="1"/>
  <c r="F273" i="45"/>
  <c r="L148" i="35"/>
  <c r="L924" i="23"/>
  <c r="L870" i="23"/>
  <c r="L792" i="23"/>
  <c r="L752" i="23"/>
  <c r="M629" i="23"/>
  <c r="L621" i="23"/>
  <c r="L578" i="23"/>
  <c r="K319" i="23"/>
  <c r="L268" i="17"/>
  <c r="K17" i="14"/>
  <c r="K18" i="14"/>
  <c r="K19" i="14"/>
  <c r="K16" i="14"/>
  <c r="K58" i="45"/>
  <c r="L147" i="11"/>
  <c r="L149" i="11"/>
  <c r="L150" i="11"/>
  <c r="L62" i="11"/>
  <c r="L63" i="11"/>
  <c r="L61" i="11"/>
  <c r="L17" i="11"/>
  <c r="L10" i="11"/>
  <c r="L62" i="10"/>
  <c r="L63" i="10"/>
  <c r="L61" i="10"/>
  <c r="L17" i="10"/>
  <c r="L19" i="9"/>
  <c r="L357" i="8"/>
  <c r="L358" i="8"/>
  <c r="L359" i="8"/>
  <c r="L356" i="8"/>
  <c r="L252" i="45"/>
  <c r="K13" i="45"/>
  <c r="K14" i="45"/>
  <c r="K15" i="45"/>
  <c r="K16" i="45"/>
  <c r="K17" i="45"/>
  <c r="L17" i="45" s="1"/>
  <c r="K18" i="45"/>
  <c r="K19" i="45"/>
  <c r="K20" i="45"/>
  <c r="K21" i="45"/>
  <c r="K22" i="45"/>
  <c r="K23" i="45"/>
  <c r="K24" i="45"/>
  <c r="K25" i="45"/>
  <c r="K26" i="45"/>
  <c r="K27" i="45"/>
  <c r="L27" i="45" s="1"/>
  <c r="K28" i="45"/>
  <c r="K29" i="45"/>
  <c r="K30" i="45"/>
  <c r="K31" i="45"/>
  <c r="K32" i="45"/>
  <c r="K33" i="45"/>
  <c r="K34" i="45"/>
  <c r="K35" i="45"/>
  <c r="K36" i="45"/>
  <c r="K37" i="45"/>
  <c r="K38" i="45"/>
  <c r="K39" i="45"/>
  <c r="L39" i="45" s="1"/>
  <c r="K40" i="45"/>
  <c r="K41" i="45"/>
  <c r="K42" i="45"/>
  <c r="L42" i="45" s="1"/>
  <c r="K43" i="45"/>
  <c r="K44" i="45"/>
  <c r="K45" i="45"/>
  <c r="K46" i="45"/>
  <c r="L46" i="45" s="1"/>
  <c r="K47" i="45"/>
  <c r="K48" i="45"/>
  <c r="K49" i="45"/>
  <c r="K50" i="45"/>
  <c r="K51" i="45"/>
  <c r="L51" i="45" s="1"/>
  <c r="K52" i="45"/>
  <c r="K53" i="45"/>
  <c r="L53" i="45" s="1"/>
  <c r="K54" i="45"/>
  <c r="L54" i="45" s="1"/>
  <c r="K55" i="45"/>
  <c r="L55" i="45" s="1"/>
  <c r="K56" i="45"/>
  <c r="L56" i="45" s="1"/>
  <c r="K57" i="45"/>
  <c r="L57" i="45" s="1"/>
  <c r="K59" i="45"/>
  <c r="K60" i="45"/>
  <c r="K61" i="45"/>
  <c r="K62" i="45"/>
  <c r="K63" i="45"/>
  <c r="K64" i="45"/>
  <c r="K65" i="45"/>
  <c r="K66" i="45"/>
  <c r="K67" i="45"/>
  <c r="K68" i="45"/>
  <c r="L68" i="45" s="1"/>
  <c r="K69" i="45"/>
  <c r="K70" i="45"/>
  <c r="K71" i="45"/>
  <c r="K72" i="45"/>
  <c r="K73" i="45"/>
  <c r="K74" i="45"/>
  <c r="L74" i="45" s="1"/>
  <c r="K75" i="45"/>
  <c r="K76" i="45"/>
  <c r="K77" i="45"/>
  <c r="K78" i="45"/>
  <c r="L78" i="45" s="1"/>
  <c r="K79" i="45"/>
  <c r="K80" i="45"/>
  <c r="K81" i="45"/>
  <c r="K82" i="45"/>
  <c r="K83" i="45"/>
  <c r="K84" i="45"/>
  <c r="L84" i="45" s="1"/>
  <c r="K85" i="45"/>
  <c r="K86" i="45"/>
  <c r="K87" i="45"/>
  <c r="K88" i="45"/>
  <c r="K89" i="45"/>
  <c r="K90" i="45"/>
  <c r="K91" i="45"/>
  <c r="K92" i="45"/>
  <c r="L92" i="45" s="1"/>
  <c r="K93" i="45"/>
  <c r="K94" i="45"/>
  <c r="K95" i="45"/>
  <c r="K96" i="45"/>
  <c r="K97" i="45"/>
  <c r="L97" i="45" s="1"/>
  <c r="K98" i="45"/>
  <c r="K99" i="45"/>
  <c r="K100" i="45"/>
  <c r="L100" i="45" s="1"/>
  <c r="K101" i="45"/>
  <c r="K102" i="45"/>
  <c r="K103" i="45"/>
  <c r="L103" i="45" s="1"/>
  <c r="K104" i="45"/>
  <c r="K105" i="45"/>
  <c r="K106" i="45"/>
  <c r="K107" i="45"/>
  <c r="L107" i="45" s="1"/>
  <c r="K108" i="45"/>
  <c r="K109" i="45"/>
  <c r="L109" i="45" s="1"/>
  <c r="K110" i="45"/>
  <c r="L110" i="45" s="1"/>
  <c r="K111" i="45"/>
  <c r="L111" i="45" s="1"/>
  <c r="K112" i="45"/>
  <c r="L112" i="45" s="1"/>
  <c r="K113" i="45"/>
  <c r="L113" i="45" s="1"/>
  <c r="K114" i="45"/>
  <c r="K115" i="45"/>
  <c r="K116" i="45"/>
  <c r="K117" i="45"/>
  <c r="K118" i="45"/>
  <c r="K119" i="45"/>
  <c r="K120" i="45"/>
  <c r="K121" i="45"/>
  <c r="K122" i="45"/>
  <c r="K123" i="45"/>
  <c r="K124" i="45"/>
  <c r="K125" i="45"/>
  <c r="K126" i="45"/>
  <c r="K127" i="45"/>
  <c r="K128" i="45"/>
  <c r="K129" i="45"/>
  <c r="K130" i="45"/>
  <c r="K131" i="45"/>
  <c r="K132" i="45"/>
  <c r="K133" i="45"/>
  <c r="K134" i="45"/>
  <c r="K135" i="45"/>
  <c r="K136" i="45"/>
  <c r="K137" i="45"/>
  <c r="L137" i="45" s="1"/>
  <c r="K138" i="45"/>
  <c r="K139" i="45"/>
  <c r="K140" i="45"/>
  <c r="K141" i="45"/>
  <c r="K142" i="45"/>
  <c r="K143" i="45"/>
  <c r="L143" i="45" s="1"/>
  <c r="K144" i="45"/>
  <c r="K145" i="45"/>
  <c r="K146" i="45"/>
  <c r="K147" i="45"/>
  <c r="K148" i="45"/>
  <c r="K149" i="45"/>
  <c r="K150" i="45"/>
  <c r="K151" i="45"/>
  <c r="K152" i="45"/>
  <c r="K153" i="45"/>
  <c r="K154" i="45"/>
  <c r="K155" i="45"/>
  <c r="K156" i="45"/>
  <c r="K157" i="45"/>
  <c r="K158" i="45"/>
  <c r="K159" i="45"/>
  <c r="L159" i="45" s="1"/>
  <c r="K160" i="45"/>
  <c r="K161" i="45"/>
  <c r="L161" i="45" s="1"/>
  <c r="K162" i="45"/>
  <c r="L162" i="45" s="1"/>
  <c r="K163" i="45"/>
  <c r="L163" i="45" s="1"/>
  <c r="K164" i="45"/>
  <c r="L164" i="45" s="1"/>
  <c r="K167" i="45"/>
  <c r="K168" i="45"/>
  <c r="K169" i="45"/>
  <c r="K170" i="45"/>
  <c r="K171" i="45"/>
  <c r="K172" i="45"/>
  <c r="L172" i="45" s="1"/>
  <c r="K173" i="45"/>
  <c r="K174" i="45"/>
  <c r="K175" i="45"/>
  <c r="K176" i="45"/>
  <c r="L176" i="45" s="1"/>
  <c r="K177" i="45"/>
  <c r="K178" i="45"/>
  <c r="K179" i="45"/>
  <c r="K180" i="45"/>
  <c r="K181" i="45"/>
  <c r="L181" i="45" s="1"/>
  <c r="K182" i="45"/>
  <c r="K183" i="45"/>
  <c r="K184" i="45"/>
  <c r="K185" i="45"/>
  <c r="K186" i="45"/>
  <c r="K187" i="45"/>
  <c r="K188" i="45"/>
  <c r="L188" i="45" s="1"/>
  <c r="K189" i="45"/>
  <c r="K190" i="45"/>
  <c r="K191" i="45"/>
  <c r="K192" i="45"/>
  <c r="K193" i="45"/>
  <c r="K194" i="45"/>
  <c r="L194" i="45" s="1"/>
  <c r="K195" i="45"/>
  <c r="K196" i="45"/>
  <c r="K197" i="45"/>
  <c r="K198" i="45"/>
  <c r="L198" i="45" s="1"/>
  <c r="K199" i="45"/>
  <c r="K200" i="45"/>
  <c r="K201" i="45"/>
  <c r="K202" i="45"/>
  <c r="K223" i="45"/>
  <c r="L223" i="45" s="1"/>
  <c r="K224" i="45"/>
  <c r="K225" i="45"/>
  <c r="L225" i="45" s="1"/>
  <c r="K226" i="45"/>
  <c r="L226" i="45" s="1"/>
  <c r="K227" i="45"/>
  <c r="L227" i="45" s="1"/>
  <c r="K228" i="45"/>
  <c r="L228" i="45" s="1"/>
  <c r="K229" i="45"/>
  <c r="L229" i="45" s="1"/>
  <c r="K230" i="45"/>
  <c r="L230" i="45" s="1"/>
  <c r="K231" i="45"/>
  <c r="K232" i="45"/>
  <c r="K233" i="45"/>
  <c r="K234" i="45"/>
  <c r="L234" i="45" s="1"/>
  <c r="K235" i="45"/>
  <c r="K236" i="45"/>
  <c r="K237" i="45"/>
  <c r="K238" i="45"/>
  <c r="K239" i="45"/>
  <c r="L239" i="45" s="1"/>
  <c r="K240" i="45"/>
  <c r="K241" i="45"/>
  <c r="L241" i="45" s="1"/>
  <c r="K242" i="45"/>
  <c r="K243" i="45"/>
  <c r="L243" i="45" s="1"/>
  <c r="K244" i="45"/>
  <c r="K245" i="45"/>
  <c r="L245" i="45" s="1"/>
  <c r="K246" i="45"/>
  <c r="K247" i="45"/>
  <c r="K248" i="45"/>
  <c r="K249" i="45"/>
  <c r="K250" i="45"/>
  <c r="L250" i="45" s="1"/>
  <c r="K251" i="45"/>
  <c r="K10" i="45"/>
  <c r="K11" i="45"/>
  <c r="K12" i="45"/>
  <c r="K9" i="45"/>
  <c r="J188" i="45"/>
  <c r="J194" i="45"/>
  <c r="J198" i="45"/>
  <c r="J223" i="45"/>
  <c r="J225" i="45"/>
  <c r="J226" i="45"/>
  <c r="J227" i="45"/>
  <c r="J228" i="45"/>
  <c r="J229" i="45"/>
  <c r="J230" i="45"/>
  <c r="J234" i="45"/>
  <c r="J239" i="45"/>
  <c r="J241" i="45"/>
  <c r="J243" i="45"/>
  <c r="J245" i="45"/>
  <c r="J250" i="45"/>
  <c r="J252" i="45"/>
  <c r="J253" i="45"/>
  <c r="J17" i="45"/>
  <c r="J27" i="45"/>
  <c r="J39" i="45"/>
  <c r="J42" i="45"/>
  <c r="J46" i="45"/>
  <c r="J51" i="45"/>
  <c r="J53" i="45"/>
  <c r="J54" i="45"/>
  <c r="J55" i="45"/>
  <c r="J56" i="45"/>
  <c r="J57" i="45"/>
  <c r="J68" i="45"/>
  <c r="J74" i="45"/>
  <c r="J78" i="45"/>
  <c r="J84" i="45"/>
  <c r="J92" i="45"/>
  <c r="J97" i="45"/>
  <c r="J100" i="45"/>
  <c r="J103" i="45"/>
  <c r="J107" i="45"/>
  <c r="J109" i="45"/>
  <c r="J110" i="45"/>
  <c r="J111" i="45"/>
  <c r="J112" i="45"/>
  <c r="J113" i="45"/>
  <c r="J137" i="45"/>
  <c r="J143" i="45"/>
  <c r="J159" i="45"/>
  <c r="J161" i="45"/>
  <c r="J162" i="45"/>
  <c r="J163" i="45"/>
  <c r="J164" i="45"/>
  <c r="J172" i="45"/>
  <c r="J176" i="45"/>
  <c r="J181" i="45"/>
  <c r="D37" i="43"/>
  <c r="D167" i="42"/>
  <c r="D122" i="42"/>
  <c r="D77" i="42"/>
  <c r="D34" i="42"/>
  <c r="D33" i="40"/>
  <c r="D199" i="38"/>
  <c r="D157" i="38"/>
  <c r="D114" i="38"/>
  <c r="D72" i="38"/>
  <c r="D33" i="38"/>
  <c r="D37" i="37"/>
  <c r="D37" i="36"/>
  <c r="D166" i="35"/>
  <c r="D123" i="35"/>
  <c r="D80" i="35"/>
  <c r="D37" i="35"/>
  <c r="D120" i="34"/>
  <c r="D80" i="34"/>
  <c r="D37" i="34"/>
  <c r="D207" i="33"/>
  <c r="D164" i="33"/>
  <c r="D121" i="33"/>
  <c r="D78" i="33"/>
  <c r="D35" i="33"/>
  <c r="D201" i="31"/>
  <c r="D159" i="31"/>
  <c r="D116" i="31"/>
  <c r="D74" i="31"/>
  <c r="D34" i="31"/>
  <c r="D166" i="30"/>
  <c r="D123" i="30"/>
  <c r="D80" i="30"/>
  <c r="D37" i="30"/>
  <c r="D123" i="29"/>
  <c r="D80" i="29"/>
  <c r="D37" i="29"/>
  <c r="D154" i="28"/>
  <c r="D37" i="26"/>
  <c r="D683" i="25"/>
  <c r="D640" i="25"/>
  <c r="D597" i="25"/>
  <c r="D554" i="25"/>
  <c r="D511" i="25"/>
  <c r="D468" i="25"/>
  <c r="D425" i="25"/>
  <c r="D382" i="25"/>
  <c r="D339" i="25"/>
  <c r="D296" i="25"/>
  <c r="D253" i="25"/>
  <c r="D210" i="25"/>
  <c r="D167" i="25"/>
  <c r="D124" i="25"/>
  <c r="D81" i="25"/>
  <c r="D38" i="25"/>
  <c r="D210" i="24"/>
  <c r="D167" i="24"/>
  <c r="D124" i="24"/>
  <c r="D81" i="24"/>
  <c r="D38" i="24"/>
  <c r="D986" i="23"/>
  <c r="D942" i="23"/>
  <c r="D898" i="23"/>
  <c r="D854" i="23"/>
  <c r="D811" i="23"/>
  <c r="D768" i="23"/>
  <c r="D725" i="23"/>
  <c r="D682" i="23"/>
  <c r="D639" i="23"/>
  <c r="D596" i="23"/>
  <c r="D553" i="23"/>
  <c r="D510" i="23"/>
  <c r="D467" i="23"/>
  <c r="D424" i="23"/>
  <c r="D381" i="23"/>
  <c r="D338" i="23"/>
  <c r="D295" i="23"/>
  <c r="D252" i="23"/>
  <c r="D209" i="23"/>
  <c r="D166" i="23"/>
  <c r="D123" i="23"/>
  <c r="D80" i="23"/>
  <c r="D37" i="23"/>
  <c r="D37" i="22"/>
  <c r="D119" i="21"/>
  <c r="D78" i="21"/>
  <c r="D37" i="21"/>
  <c r="D75" i="20"/>
  <c r="D37" i="20"/>
  <c r="D73" i="19"/>
  <c r="D30" i="19"/>
  <c r="D165" i="18"/>
  <c r="D120" i="18"/>
  <c r="D77" i="18"/>
  <c r="D34" i="18"/>
  <c r="D287" i="17"/>
  <c r="D201" i="17"/>
  <c r="D158" i="17"/>
  <c r="D115" i="17"/>
  <c r="D72" i="17"/>
  <c r="D29" i="17"/>
  <c r="D209" i="16"/>
  <c r="D166" i="16"/>
  <c r="D123" i="16"/>
  <c r="D80" i="16"/>
  <c r="D37" i="16"/>
  <c r="D123" i="15"/>
  <c r="D80" i="15"/>
  <c r="D37" i="15"/>
  <c r="D158" i="14"/>
  <c r="D115" i="14"/>
  <c r="D73" i="14"/>
  <c r="D33" i="14"/>
  <c r="D394" i="13"/>
  <c r="D354" i="13"/>
  <c r="D314" i="13"/>
  <c r="D274" i="13"/>
  <c r="D166" i="11"/>
  <c r="D123" i="11"/>
  <c r="D80" i="11"/>
  <c r="D37" i="11"/>
  <c r="D123" i="10"/>
  <c r="D80" i="10"/>
  <c r="D37" i="10"/>
  <c r="D80" i="9"/>
  <c r="D37" i="9"/>
  <c r="D462" i="8"/>
  <c r="D418" i="8"/>
  <c r="D375" i="8"/>
  <c r="D332" i="8"/>
  <c r="D289" i="8"/>
  <c r="D246" i="8"/>
  <c r="D203" i="8"/>
  <c r="D160" i="8"/>
  <c r="D117" i="8"/>
  <c r="D77" i="8"/>
  <c r="D37" i="8"/>
  <c r="D361" i="7"/>
  <c r="D318" i="7"/>
  <c r="D276" i="7"/>
  <c r="D234" i="7"/>
  <c r="D194" i="7"/>
  <c r="D154" i="7"/>
  <c r="D114" i="7"/>
  <c r="D74" i="7"/>
  <c r="D34" i="7"/>
  <c r="D987" i="23"/>
  <c r="D985" i="23"/>
  <c r="D941" i="23"/>
  <c r="D897" i="23"/>
  <c r="D853" i="23"/>
  <c r="D810" i="23"/>
  <c r="D767" i="23"/>
  <c r="D724" i="23"/>
  <c r="D681" i="23"/>
  <c r="D638" i="23"/>
  <c r="D595" i="23"/>
  <c r="D393" i="13"/>
  <c r="D353" i="13"/>
  <c r="D313" i="13"/>
  <c r="D273" i="13"/>
  <c r="I39" i="54" l="1"/>
  <c r="E271" i="45" s="1"/>
  <c r="K306" i="45"/>
  <c r="D233" i="45"/>
  <c r="D204" i="44"/>
  <c r="D207" i="44"/>
  <c r="I135" i="42" l="1"/>
  <c r="D134" i="42"/>
  <c r="G167" i="42"/>
  <c r="E167" i="42"/>
  <c r="F167" i="42" s="1"/>
  <c r="E166" i="42"/>
  <c r="F166" i="42" s="1"/>
  <c r="H166" i="42" s="1"/>
  <c r="H160" i="42"/>
  <c r="I162" i="42" s="1"/>
  <c r="H151" i="42"/>
  <c r="H150" i="42"/>
  <c r="H149" i="42"/>
  <c r="H148" i="42"/>
  <c r="H142" i="42"/>
  <c r="H141" i="42"/>
  <c r="H140" i="42"/>
  <c r="H139" i="42"/>
  <c r="H138" i="42"/>
  <c r="H106" i="42"/>
  <c r="H105" i="42"/>
  <c r="G22" i="42"/>
  <c r="H21" i="42"/>
  <c r="H20" i="42"/>
  <c r="I6" i="42"/>
  <c r="D5" i="42"/>
  <c r="D6" i="43"/>
  <c r="H36" i="43"/>
  <c r="H30" i="43"/>
  <c r="I32" i="43" s="1"/>
  <c r="H22" i="43"/>
  <c r="H21" i="43"/>
  <c r="H20" i="43"/>
  <c r="H19" i="43"/>
  <c r="H18" i="43"/>
  <c r="H10" i="43"/>
  <c r="I14" i="43" s="1"/>
  <c r="I7" i="43"/>
  <c r="I90" i="42"/>
  <c r="D89" i="42"/>
  <c r="D46" i="42"/>
  <c r="G122" i="42"/>
  <c r="E122" i="42"/>
  <c r="F122" i="42" s="1"/>
  <c r="E121" i="42"/>
  <c r="F121" i="42" s="1"/>
  <c r="H121" i="42" s="1"/>
  <c r="H115" i="42"/>
  <c r="I117" i="42" s="1"/>
  <c r="H104" i="42"/>
  <c r="H103" i="42"/>
  <c r="H97" i="42"/>
  <c r="H96" i="42"/>
  <c r="H95" i="42"/>
  <c r="H94" i="42"/>
  <c r="H93" i="42"/>
  <c r="G77" i="42"/>
  <c r="E77" i="42"/>
  <c r="F77" i="42" s="1"/>
  <c r="E76" i="42"/>
  <c r="F76" i="42" s="1"/>
  <c r="H76" i="42" s="1"/>
  <c r="H70" i="42"/>
  <c r="I72" i="42" s="1"/>
  <c r="H62" i="42"/>
  <c r="H61" i="42"/>
  <c r="H60" i="42"/>
  <c r="H59" i="42"/>
  <c r="H58" i="42"/>
  <c r="H52" i="42"/>
  <c r="H51" i="42"/>
  <c r="H50" i="42"/>
  <c r="I47" i="42"/>
  <c r="G34" i="42"/>
  <c r="E34" i="42"/>
  <c r="E33" i="42"/>
  <c r="F33" i="42" s="1"/>
  <c r="H33" i="42" s="1"/>
  <c r="H27" i="42"/>
  <c r="I29" i="42" s="1"/>
  <c r="H19" i="42"/>
  <c r="H18" i="42"/>
  <c r="H12" i="42"/>
  <c r="H11" i="42"/>
  <c r="H10" i="42"/>
  <c r="H9" i="42"/>
  <c r="G36" i="41"/>
  <c r="E35" i="41"/>
  <c r="F35" i="41" s="1"/>
  <c r="H35" i="41" s="1"/>
  <c r="I31" i="41"/>
  <c r="H29" i="41"/>
  <c r="H21" i="41"/>
  <c r="H20" i="41"/>
  <c r="H19" i="41"/>
  <c r="H18" i="41"/>
  <c r="H17" i="41"/>
  <c r="H9" i="41"/>
  <c r="I13" i="41" s="1"/>
  <c r="I6" i="41"/>
  <c r="D5" i="41"/>
  <c r="G33" i="40"/>
  <c r="E33" i="40"/>
  <c r="F33" i="40" s="1"/>
  <c r="E32" i="40"/>
  <c r="F32" i="40" s="1"/>
  <c r="H32" i="40" s="1"/>
  <c r="H20" i="40"/>
  <c r="I6" i="40"/>
  <c r="D5" i="40"/>
  <c r="H26" i="40"/>
  <c r="I28" i="40" s="1"/>
  <c r="H19" i="40"/>
  <c r="H18" i="40"/>
  <c r="H17" i="40"/>
  <c r="H9" i="40"/>
  <c r="I13" i="40" s="1"/>
  <c r="D5" i="39"/>
  <c r="E32" i="39"/>
  <c r="F32" i="39" s="1"/>
  <c r="H32" i="39" s="1"/>
  <c r="H26" i="39"/>
  <c r="I28" i="39" s="1"/>
  <c r="H19" i="39"/>
  <c r="H18" i="39"/>
  <c r="H17" i="39"/>
  <c r="H9" i="39"/>
  <c r="I6" i="39"/>
  <c r="I127" i="38"/>
  <c r="D126" i="38"/>
  <c r="I85" i="38"/>
  <c r="D84" i="38"/>
  <c r="H59" i="38"/>
  <c r="D44" i="38"/>
  <c r="G72" i="38"/>
  <c r="E71" i="38"/>
  <c r="F71" i="38" s="1"/>
  <c r="H71" i="38" s="1"/>
  <c r="H65" i="38"/>
  <c r="I67" i="38" s="1"/>
  <c r="H58" i="38"/>
  <c r="H57" i="38"/>
  <c r="H56" i="38"/>
  <c r="H49" i="38"/>
  <c r="H48" i="38"/>
  <c r="I45" i="38"/>
  <c r="I6" i="38"/>
  <c r="D5" i="38"/>
  <c r="G33" i="38"/>
  <c r="E33" i="38"/>
  <c r="E32" i="38"/>
  <c r="F32" i="38" s="1"/>
  <c r="H32" i="38" s="1"/>
  <c r="H26" i="38"/>
  <c r="I28" i="38" s="1"/>
  <c r="H19" i="38"/>
  <c r="H18" i="38"/>
  <c r="H17" i="38"/>
  <c r="H10" i="38"/>
  <c r="H9" i="38"/>
  <c r="G199" i="38"/>
  <c r="E198" i="38"/>
  <c r="F198" i="38" s="1"/>
  <c r="H198" i="38" s="1"/>
  <c r="H192" i="38"/>
  <c r="I194" i="38" s="1"/>
  <c r="H184" i="38"/>
  <c r="H183" i="38"/>
  <c r="H182" i="38"/>
  <c r="H181" i="38"/>
  <c r="H175" i="38"/>
  <c r="H174" i="38"/>
  <c r="H173" i="38"/>
  <c r="I170" i="38"/>
  <c r="D169" i="38"/>
  <c r="G157" i="38"/>
  <c r="E156" i="38"/>
  <c r="F156" i="38" s="1"/>
  <c r="H156" i="38" s="1"/>
  <c r="H150" i="38"/>
  <c r="I152" i="38" s="1"/>
  <c r="H144" i="38"/>
  <c r="F143" i="38"/>
  <c r="H143" i="38" s="1"/>
  <c r="F142" i="38"/>
  <c r="H142" i="38" s="1"/>
  <c r="H141" i="38"/>
  <c r="H140" i="38"/>
  <c r="H139" i="38"/>
  <c r="H138" i="38"/>
  <c r="H131" i="38"/>
  <c r="H130" i="38"/>
  <c r="G114" i="38"/>
  <c r="E114" i="38"/>
  <c r="F114" i="38" s="1"/>
  <c r="E113" i="38"/>
  <c r="F113" i="38" s="1"/>
  <c r="H113" i="38" s="1"/>
  <c r="H107" i="38"/>
  <c r="I109" i="38" s="1"/>
  <c r="H99" i="38"/>
  <c r="H98" i="38"/>
  <c r="H97" i="38"/>
  <c r="H96" i="38"/>
  <c r="H90" i="38"/>
  <c r="H89" i="38"/>
  <c r="H88" i="38"/>
  <c r="I90" i="37"/>
  <c r="D89" i="37"/>
  <c r="G117" i="37"/>
  <c r="H94" i="37"/>
  <c r="E117" i="37"/>
  <c r="F117" i="37" s="1"/>
  <c r="E116" i="37"/>
  <c r="F116" i="37" s="1"/>
  <c r="H116" i="37" s="1"/>
  <c r="H110" i="37"/>
  <c r="I112" i="37" s="1"/>
  <c r="I106" i="37"/>
  <c r="H93" i="37"/>
  <c r="H53" i="37"/>
  <c r="I57" i="37" s="1"/>
  <c r="I50" i="37"/>
  <c r="D49" i="37"/>
  <c r="E77" i="37"/>
  <c r="F77" i="37" s="1"/>
  <c r="H77" i="37" s="1"/>
  <c r="E76" i="37"/>
  <c r="F76" i="37" s="1"/>
  <c r="H76" i="37" s="1"/>
  <c r="H70" i="37"/>
  <c r="I72" i="37" s="1"/>
  <c r="I66" i="37"/>
  <c r="I167" i="28"/>
  <c r="D166" i="28"/>
  <c r="E194" i="28"/>
  <c r="F194" i="28" s="1"/>
  <c r="H194" i="28" s="1"/>
  <c r="E193" i="28"/>
  <c r="F193" i="28" s="1"/>
  <c r="H193" i="28" s="1"/>
  <c r="H187" i="28"/>
  <c r="I189" i="28" s="1"/>
  <c r="I183" i="28"/>
  <c r="H170" i="28"/>
  <c r="I174" i="28" s="1"/>
  <c r="G20" i="37"/>
  <c r="I26" i="43" l="1"/>
  <c r="I197" i="28"/>
  <c r="I199" i="28" s="1"/>
  <c r="E171" i="45" s="1"/>
  <c r="I144" i="42"/>
  <c r="I52" i="38"/>
  <c r="I77" i="38" s="1"/>
  <c r="E236" i="45" s="1"/>
  <c r="I99" i="42"/>
  <c r="I127" i="42" s="1"/>
  <c r="E248" i="45" s="1"/>
  <c r="I25" i="41"/>
  <c r="I22" i="39"/>
  <c r="H167" i="42"/>
  <c r="I170" i="42" s="1"/>
  <c r="I156" i="42"/>
  <c r="H122" i="42"/>
  <c r="I125" i="42" s="1"/>
  <c r="I111" i="42"/>
  <c r="H77" i="42"/>
  <c r="I80" i="42" s="1"/>
  <c r="I14" i="42"/>
  <c r="I54" i="42"/>
  <c r="I66" i="42"/>
  <c r="F34" i="42"/>
  <c r="H34" i="42" s="1"/>
  <c r="I37" i="42" s="1"/>
  <c r="I23" i="42"/>
  <c r="E37" i="43"/>
  <c r="F37" i="43" s="1"/>
  <c r="H37" i="43" s="1"/>
  <c r="I40" i="43" s="1"/>
  <c r="I42" i="43" s="1"/>
  <c r="E251" i="45" s="1"/>
  <c r="E36" i="41"/>
  <c r="F36" i="41" s="1"/>
  <c r="H36" i="41" s="1"/>
  <c r="I39" i="41" s="1"/>
  <c r="H33" i="40"/>
  <c r="I36" i="40" s="1"/>
  <c r="I22" i="40"/>
  <c r="I36" i="39"/>
  <c r="I13" i="39"/>
  <c r="I61" i="38"/>
  <c r="E72" i="38"/>
  <c r="F72" i="38" s="1"/>
  <c r="H72" i="38" s="1"/>
  <c r="I75" i="38" s="1"/>
  <c r="I22" i="38"/>
  <c r="I13" i="38"/>
  <c r="F33" i="38"/>
  <c r="H33" i="38" s="1"/>
  <c r="I36" i="38" s="1"/>
  <c r="I134" i="38"/>
  <c r="I162" i="38" s="1"/>
  <c r="I177" i="38"/>
  <c r="I92" i="38"/>
  <c r="H114" i="38"/>
  <c r="I117" i="38" s="1"/>
  <c r="E157" i="38"/>
  <c r="F157" i="38" s="1"/>
  <c r="H157" i="38" s="1"/>
  <c r="I160" i="38" s="1"/>
  <c r="I188" i="38"/>
  <c r="I103" i="38"/>
  <c r="I146" i="38"/>
  <c r="E199" i="38"/>
  <c r="F199" i="38" s="1"/>
  <c r="H199" i="38" s="1"/>
  <c r="I202" i="38" s="1"/>
  <c r="H117" i="37"/>
  <c r="I120" i="37" s="1"/>
  <c r="I97" i="37"/>
  <c r="I122" i="37" s="1"/>
  <c r="E233" i="45" s="1"/>
  <c r="I80" i="37"/>
  <c r="I82" i="37" s="1"/>
  <c r="E232" i="45" s="1"/>
  <c r="J232" i="45" l="1"/>
  <c r="L232" i="45"/>
  <c r="F232" i="45"/>
  <c r="F274" i="45"/>
  <c r="F251" i="45"/>
  <c r="L251" i="45"/>
  <c r="J251" i="45"/>
  <c r="F171" i="45"/>
  <c r="J171" i="45"/>
  <c r="L171" i="45"/>
  <c r="I204" i="38"/>
  <c r="I41" i="41"/>
  <c r="E244" i="45" s="1"/>
  <c r="J236" i="45"/>
  <c r="L236" i="45"/>
  <c r="F236" i="45"/>
  <c r="I119" i="38"/>
  <c r="E237" i="45" s="1"/>
  <c r="J237" i="45" s="1"/>
  <c r="J233" i="45"/>
  <c r="L233" i="45"/>
  <c r="F233" i="45"/>
  <c r="F248" i="45"/>
  <c r="J248" i="45"/>
  <c r="L248" i="45"/>
  <c r="I38" i="38"/>
  <c r="E235" i="45" s="1"/>
  <c r="I82" i="42"/>
  <c r="E247" i="45" s="1"/>
  <c r="I39" i="42"/>
  <c r="E246" i="45" s="1"/>
  <c r="I38" i="39"/>
  <c r="E240" i="45" s="1"/>
  <c r="I38" i="40"/>
  <c r="E242" i="45" s="1"/>
  <c r="F242" i="45" s="1"/>
  <c r="I172" i="42"/>
  <c r="E249" i="45" s="1"/>
  <c r="L249" i="45" s="1"/>
  <c r="I7" i="37"/>
  <c r="D6" i="37"/>
  <c r="E37" i="37"/>
  <c r="F37" i="37" s="1"/>
  <c r="H37" i="37" s="1"/>
  <c r="H36" i="37"/>
  <c r="H30" i="37"/>
  <c r="I32" i="37" s="1"/>
  <c r="H22" i="37"/>
  <c r="H21" i="37"/>
  <c r="H20" i="37"/>
  <c r="H19" i="37"/>
  <c r="H18" i="37"/>
  <c r="H10" i="37"/>
  <c r="I14" i="37" s="1"/>
  <c r="I7" i="36"/>
  <c r="D6" i="36"/>
  <c r="E37" i="36"/>
  <c r="F37" i="36" s="1"/>
  <c r="H37" i="36" s="1"/>
  <c r="H36" i="36"/>
  <c r="I40" i="36" s="1"/>
  <c r="H30" i="36"/>
  <c r="I32" i="36" s="1"/>
  <c r="H22" i="36"/>
  <c r="H21" i="36"/>
  <c r="H20" i="36"/>
  <c r="H19" i="36"/>
  <c r="H18" i="36"/>
  <c r="H10" i="36"/>
  <c r="I14" i="36" s="1"/>
  <c r="G166" i="35"/>
  <c r="I136" i="35"/>
  <c r="D135" i="35"/>
  <c r="I93" i="35"/>
  <c r="D92" i="35"/>
  <c r="D49" i="35"/>
  <c r="I50" i="35"/>
  <c r="I7" i="35"/>
  <c r="D6" i="35"/>
  <c r="E165" i="35"/>
  <c r="F165" i="35" s="1"/>
  <c r="H165" i="35" s="1"/>
  <c r="H159" i="35"/>
  <c r="I161" i="35" s="1"/>
  <c r="H151" i="35"/>
  <c r="H150" i="35"/>
  <c r="H149" i="35"/>
  <c r="H148" i="35"/>
  <c r="H147" i="35"/>
  <c r="H139" i="35"/>
  <c r="I143" i="35" s="1"/>
  <c r="G123" i="35"/>
  <c r="E122" i="35"/>
  <c r="F122" i="35" s="1"/>
  <c r="H122" i="35" s="1"/>
  <c r="H116" i="35"/>
  <c r="I118" i="35" s="1"/>
  <c r="H108" i="35"/>
  <c r="H107" i="35"/>
  <c r="H106" i="35"/>
  <c r="H105" i="35"/>
  <c r="H104" i="35"/>
  <c r="H96" i="35"/>
  <c r="I100" i="35" s="1"/>
  <c r="G80" i="35"/>
  <c r="E79" i="35"/>
  <c r="F79" i="35" s="1"/>
  <c r="H79" i="35" s="1"/>
  <c r="H73" i="35"/>
  <c r="I75" i="35" s="1"/>
  <c r="H65" i="35"/>
  <c r="H64" i="35"/>
  <c r="H63" i="35"/>
  <c r="H62" i="35"/>
  <c r="H61" i="35"/>
  <c r="H53" i="35"/>
  <c r="I57" i="35" s="1"/>
  <c r="G37" i="35"/>
  <c r="E36" i="35"/>
  <c r="F36" i="35" s="1"/>
  <c r="H36" i="35" s="1"/>
  <c r="H30" i="35"/>
  <c r="I32" i="35" s="1"/>
  <c r="H22" i="35"/>
  <c r="H21" i="35"/>
  <c r="H20" i="35"/>
  <c r="H19" i="35"/>
  <c r="H18" i="35"/>
  <c r="H11" i="35"/>
  <c r="H10" i="35"/>
  <c r="I14" i="35" s="1"/>
  <c r="I93" i="34"/>
  <c r="D92" i="34"/>
  <c r="G120" i="34"/>
  <c r="E120" i="34"/>
  <c r="F120" i="34" s="1"/>
  <c r="E119" i="34"/>
  <c r="F119" i="34" s="1"/>
  <c r="H119" i="34" s="1"/>
  <c r="H113" i="34"/>
  <c r="I115" i="34" s="1"/>
  <c r="H105" i="34"/>
  <c r="H104" i="34"/>
  <c r="H98" i="34"/>
  <c r="H97" i="34"/>
  <c r="H96" i="34"/>
  <c r="I50" i="34"/>
  <c r="D49" i="34"/>
  <c r="I7" i="34"/>
  <c r="D6" i="34"/>
  <c r="G80" i="34"/>
  <c r="E79" i="34"/>
  <c r="F79" i="34" s="1"/>
  <c r="H79" i="34" s="1"/>
  <c r="H73" i="34"/>
  <c r="I75" i="34" s="1"/>
  <c r="H65" i="34"/>
  <c r="H64" i="34"/>
  <c r="H63" i="34"/>
  <c r="H62" i="34"/>
  <c r="H61" i="34"/>
  <c r="H53" i="34"/>
  <c r="G37" i="34"/>
  <c r="E37" i="34"/>
  <c r="F37" i="34" s="1"/>
  <c r="E36" i="34"/>
  <c r="F36" i="34" s="1"/>
  <c r="H36" i="34" s="1"/>
  <c r="H30" i="34"/>
  <c r="I32" i="34" s="1"/>
  <c r="H25" i="34"/>
  <c r="H24" i="34"/>
  <c r="H23" i="34"/>
  <c r="H22" i="34"/>
  <c r="H21" i="34"/>
  <c r="H20" i="34"/>
  <c r="H19" i="34"/>
  <c r="H18" i="34"/>
  <c r="H10" i="34"/>
  <c r="I14" i="34" s="1"/>
  <c r="I177" i="33"/>
  <c r="D176" i="33"/>
  <c r="G207" i="33"/>
  <c r="E206" i="33"/>
  <c r="F206" i="33" s="1"/>
  <c r="H206" i="33" s="1"/>
  <c r="H200" i="33"/>
  <c r="I202" i="33" s="1"/>
  <c r="H194" i="33"/>
  <c r="H193" i="33"/>
  <c r="H192" i="33"/>
  <c r="H191" i="33"/>
  <c r="H190" i="33"/>
  <c r="H189" i="33"/>
  <c r="H188" i="33"/>
  <c r="H181" i="33"/>
  <c r="H180" i="33"/>
  <c r="I134" i="33"/>
  <c r="D133" i="33"/>
  <c r="I91" i="33"/>
  <c r="D90" i="33"/>
  <c r="G121" i="33"/>
  <c r="E120" i="33"/>
  <c r="F120" i="33" s="1"/>
  <c r="H120" i="33" s="1"/>
  <c r="H114" i="33"/>
  <c r="I116" i="33" s="1"/>
  <c r="H108" i="33"/>
  <c r="H107" i="33"/>
  <c r="H106" i="33"/>
  <c r="H105" i="33"/>
  <c r="H104" i="33"/>
  <c r="H103" i="33"/>
  <c r="H102" i="33"/>
  <c r="H94" i="33"/>
  <c r="I98" i="33" s="1"/>
  <c r="I48" i="33"/>
  <c r="D47" i="33"/>
  <c r="I8" i="33"/>
  <c r="D7" i="33"/>
  <c r="G164" i="33"/>
  <c r="E163" i="33"/>
  <c r="F163" i="33" s="1"/>
  <c r="H163" i="33" s="1"/>
  <c r="H157" i="33"/>
  <c r="I159" i="33" s="1"/>
  <c r="H151" i="33"/>
  <c r="H150" i="33"/>
  <c r="H149" i="33"/>
  <c r="H148" i="33"/>
  <c r="H147" i="33"/>
  <c r="H146" i="33"/>
  <c r="H145" i="33"/>
  <c r="H137" i="33"/>
  <c r="I141" i="33" s="1"/>
  <c r="G78" i="33"/>
  <c r="E77" i="33"/>
  <c r="F77" i="33" s="1"/>
  <c r="H77" i="33" s="1"/>
  <c r="H71" i="33"/>
  <c r="I73" i="33" s="1"/>
  <c r="H65" i="33"/>
  <c r="H64" i="33"/>
  <c r="H63" i="33"/>
  <c r="H62" i="33"/>
  <c r="H61" i="33"/>
  <c r="H60" i="33"/>
  <c r="H59" i="33"/>
  <c r="H51" i="33"/>
  <c r="I55" i="33" s="1"/>
  <c r="G35" i="33"/>
  <c r="E34" i="33"/>
  <c r="F34" i="33" s="1"/>
  <c r="H34" i="33" s="1"/>
  <c r="H28" i="33"/>
  <c r="I30" i="33" s="1"/>
  <c r="H20" i="33"/>
  <c r="H19" i="33"/>
  <c r="H12" i="33"/>
  <c r="H11" i="33"/>
  <c r="I172" i="31"/>
  <c r="D171" i="31"/>
  <c r="G201" i="31"/>
  <c r="E200" i="31"/>
  <c r="F200" i="31" s="1"/>
  <c r="H200" i="31" s="1"/>
  <c r="H194" i="31"/>
  <c r="I196" i="31" s="1"/>
  <c r="H186" i="31"/>
  <c r="H185" i="31"/>
  <c r="H184" i="31"/>
  <c r="H183" i="31"/>
  <c r="H177" i="31"/>
  <c r="H176" i="31"/>
  <c r="H175" i="31"/>
  <c r="G34" i="31"/>
  <c r="E33" i="31"/>
  <c r="F33" i="31" s="1"/>
  <c r="H33" i="31" s="1"/>
  <c r="H27" i="31"/>
  <c r="I29" i="31" s="1"/>
  <c r="H19" i="31"/>
  <c r="H18" i="31"/>
  <c r="I23" i="31" s="1"/>
  <c r="H11" i="31"/>
  <c r="H10" i="31"/>
  <c r="I7" i="31"/>
  <c r="D6" i="31"/>
  <c r="G159" i="31"/>
  <c r="E158" i="31"/>
  <c r="F158" i="31" s="1"/>
  <c r="H158" i="31" s="1"/>
  <c r="H152" i="31"/>
  <c r="I154" i="31" s="1"/>
  <c r="H146" i="31"/>
  <c r="F145" i="31"/>
  <c r="H145" i="31" s="1"/>
  <c r="F144" i="31"/>
  <c r="H144" i="31" s="1"/>
  <c r="H143" i="31"/>
  <c r="H142" i="31"/>
  <c r="H141" i="31"/>
  <c r="H140" i="31"/>
  <c r="H133" i="31"/>
  <c r="H132" i="31"/>
  <c r="I129" i="31"/>
  <c r="D128" i="31"/>
  <c r="G116" i="31"/>
  <c r="E115" i="31"/>
  <c r="F115" i="31" s="1"/>
  <c r="H115" i="31" s="1"/>
  <c r="H109" i="31"/>
  <c r="I111" i="31" s="1"/>
  <c r="H101" i="31"/>
  <c r="H100" i="31"/>
  <c r="H99" i="31"/>
  <c r="H98" i="31"/>
  <c r="H92" i="31"/>
  <c r="H91" i="31"/>
  <c r="H90" i="31"/>
  <c r="I87" i="31"/>
  <c r="D86" i="31"/>
  <c r="G74" i="31"/>
  <c r="E73" i="31"/>
  <c r="F73" i="31" s="1"/>
  <c r="H73" i="31" s="1"/>
  <c r="H67" i="31"/>
  <c r="I69" i="31" s="1"/>
  <c r="H59" i="31"/>
  <c r="H58" i="31"/>
  <c r="H51" i="31"/>
  <c r="H50" i="31"/>
  <c r="I47" i="31"/>
  <c r="D46" i="31"/>
  <c r="H148" i="30"/>
  <c r="I136" i="30"/>
  <c r="D135" i="30"/>
  <c r="G166" i="30"/>
  <c r="E166" i="30"/>
  <c r="F166" i="30" s="1"/>
  <c r="E165" i="30"/>
  <c r="F165" i="30" s="1"/>
  <c r="H165" i="30" s="1"/>
  <c r="H159" i="30"/>
  <c r="I161" i="30" s="1"/>
  <c r="H151" i="30"/>
  <c r="H150" i="30"/>
  <c r="H149" i="30"/>
  <c r="H147" i="30"/>
  <c r="H140" i="30"/>
  <c r="H139" i="30"/>
  <c r="I93" i="30"/>
  <c r="D92" i="30"/>
  <c r="G123" i="30"/>
  <c r="E122" i="30"/>
  <c r="F122" i="30" s="1"/>
  <c r="H122" i="30" s="1"/>
  <c r="H116" i="30"/>
  <c r="I118" i="30" s="1"/>
  <c r="H108" i="30"/>
  <c r="H107" i="30"/>
  <c r="H106" i="30"/>
  <c r="H105" i="30"/>
  <c r="H104" i="30"/>
  <c r="H97" i="30"/>
  <c r="H96" i="30"/>
  <c r="I100" i="30" s="1"/>
  <c r="H63" i="30"/>
  <c r="I50" i="30"/>
  <c r="D49" i="30"/>
  <c r="I7" i="30"/>
  <c r="D6" i="30"/>
  <c r="G80" i="30"/>
  <c r="E79" i="30"/>
  <c r="F79" i="30" s="1"/>
  <c r="H79" i="30" s="1"/>
  <c r="H73" i="30"/>
  <c r="I75" i="30" s="1"/>
  <c r="H65" i="30"/>
  <c r="H64" i="30"/>
  <c r="H62" i="30"/>
  <c r="H61" i="30"/>
  <c r="H54" i="30"/>
  <c r="H53" i="30"/>
  <c r="I57" i="30" s="1"/>
  <c r="G37" i="30"/>
  <c r="E37" i="30"/>
  <c r="E36" i="30"/>
  <c r="F36" i="30" s="1"/>
  <c r="H36" i="30" s="1"/>
  <c r="H30" i="30"/>
  <c r="I32" i="30" s="1"/>
  <c r="H22" i="30"/>
  <c r="H21" i="30"/>
  <c r="H20" i="30"/>
  <c r="H19" i="30"/>
  <c r="H18" i="30"/>
  <c r="H11" i="30"/>
  <c r="H10" i="30"/>
  <c r="I93" i="29"/>
  <c r="D92" i="29"/>
  <c r="I50" i="29"/>
  <c r="D49" i="29"/>
  <c r="I7" i="29"/>
  <c r="D6" i="29"/>
  <c r="G123" i="29"/>
  <c r="E123" i="29"/>
  <c r="F123" i="29" s="1"/>
  <c r="H123" i="29" s="1"/>
  <c r="E122" i="29"/>
  <c r="F122" i="29" s="1"/>
  <c r="H122" i="29" s="1"/>
  <c r="H116" i="29"/>
  <c r="I118" i="29" s="1"/>
  <c r="H108" i="29"/>
  <c r="H107" i="29"/>
  <c r="H106" i="29"/>
  <c r="H105" i="29"/>
  <c r="H104" i="29"/>
  <c r="H96" i="29"/>
  <c r="I100" i="29" s="1"/>
  <c r="G80" i="29"/>
  <c r="E79" i="29"/>
  <c r="F79" i="29" s="1"/>
  <c r="H79" i="29" s="1"/>
  <c r="H73" i="29"/>
  <c r="I75" i="29" s="1"/>
  <c r="H65" i="29"/>
  <c r="H64" i="29"/>
  <c r="H63" i="29"/>
  <c r="H62" i="29"/>
  <c r="H61" i="29"/>
  <c r="H53" i="29"/>
  <c r="I57" i="29" s="1"/>
  <c r="G37" i="29"/>
  <c r="E36" i="29"/>
  <c r="F36" i="29" s="1"/>
  <c r="H36" i="29" s="1"/>
  <c r="H30" i="29"/>
  <c r="I32" i="29" s="1"/>
  <c r="H22" i="29"/>
  <c r="H21" i="29"/>
  <c r="H20" i="29"/>
  <c r="H19" i="29"/>
  <c r="H18" i="29"/>
  <c r="H10" i="29"/>
  <c r="I14" i="29" s="1"/>
  <c r="E154" i="28"/>
  <c r="I127" i="28"/>
  <c r="D126" i="28"/>
  <c r="G154" i="28"/>
  <c r="E153" i="28"/>
  <c r="F153" i="28" s="1"/>
  <c r="H153" i="28" s="1"/>
  <c r="H147" i="28"/>
  <c r="I149" i="28" s="1"/>
  <c r="H138" i="28"/>
  <c r="I143" i="28" s="1"/>
  <c r="H130" i="28"/>
  <c r="I134" i="28" s="1"/>
  <c r="H91" i="28"/>
  <c r="H98" i="28"/>
  <c r="I103" i="28" s="1"/>
  <c r="I87" i="28"/>
  <c r="D86" i="28"/>
  <c r="G114" i="28"/>
  <c r="E114" i="28"/>
  <c r="F114" i="28" s="1"/>
  <c r="E113" i="28"/>
  <c r="F113" i="28" s="1"/>
  <c r="H113" i="28" s="1"/>
  <c r="H107" i="28"/>
  <c r="I109" i="28" s="1"/>
  <c r="H90" i="28"/>
  <c r="I207" i="28"/>
  <c r="D206" i="28"/>
  <c r="I47" i="28"/>
  <c r="D46" i="28"/>
  <c r="D6" i="28"/>
  <c r="G74" i="28"/>
  <c r="E74" i="28"/>
  <c r="F74" i="28" s="1"/>
  <c r="E73" i="28"/>
  <c r="F73" i="28" s="1"/>
  <c r="H73" i="28" s="1"/>
  <c r="H67" i="28"/>
  <c r="I69" i="28" s="1"/>
  <c r="I63" i="28"/>
  <c r="H50" i="28"/>
  <c r="I54" i="28" s="1"/>
  <c r="G34" i="28"/>
  <c r="E34" i="28"/>
  <c r="F34" i="28" s="1"/>
  <c r="E33" i="28"/>
  <c r="F33" i="28" s="1"/>
  <c r="H33" i="28" s="1"/>
  <c r="H27" i="28"/>
  <c r="I29" i="28" s="1"/>
  <c r="I23" i="28"/>
  <c r="H11" i="28"/>
  <c r="H10" i="28"/>
  <c r="E234" i="28"/>
  <c r="F234" i="28" s="1"/>
  <c r="H234" i="28" s="1"/>
  <c r="E233" i="28"/>
  <c r="F233" i="28" s="1"/>
  <c r="H233" i="28" s="1"/>
  <c r="H227" i="28"/>
  <c r="I229" i="28" s="1"/>
  <c r="I223" i="28"/>
  <c r="H210" i="28"/>
  <c r="I214" i="28" s="1"/>
  <c r="I7" i="26"/>
  <c r="D6" i="26"/>
  <c r="E37" i="26"/>
  <c r="F37" i="26" s="1"/>
  <c r="H37" i="26" s="1"/>
  <c r="H36" i="26"/>
  <c r="H30" i="26"/>
  <c r="I32" i="26" s="1"/>
  <c r="H22" i="26"/>
  <c r="H21" i="26"/>
  <c r="H20" i="26"/>
  <c r="H19" i="26"/>
  <c r="H18" i="26"/>
  <c r="H10" i="26"/>
  <c r="H657" i="25"/>
  <c r="H664" i="25"/>
  <c r="I653" i="25"/>
  <c r="D652" i="25"/>
  <c r="G683" i="25"/>
  <c r="E682" i="25"/>
  <c r="F682" i="25" s="1"/>
  <c r="H682" i="25" s="1"/>
  <c r="H676" i="25"/>
  <c r="I678" i="25" s="1"/>
  <c r="H669" i="25"/>
  <c r="H668" i="25"/>
  <c r="H656" i="25"/>
  <c r="H623" i="25"/>
  <c r="G621" i="25"/>
  <c r="I610" i="25"/>
  <c r="D609" i="25"/>
  <c r="G640" i="25"/>
  <c r="E639" i="25"/>
  <c r="F639" i="25" s="1"/>
  <c r="H639" i="25" s="1"/>
  <c r="H633" i="25"/>
  <c r="I635" i="25" s="1"/>
  <c r="H626" i="25"/>
  <c r="H625" i="25"/>
  <c r="H614" i="25"/>
  <c r="H613" i="25"/>
  <c r="H571" i="25"/>
  <c r="I567" i="25"/>
  <c r="D566" i="25"/>
  <c r="G597" i="25"/>
  <c r="E596" i="25"/>
  <c r="F596" i="25" s="1"/>
  <c r="H596" i="25" s="1"/>
  <c r="H590" i="25"/>
  <c r="I592" i="25" s="1"/>
  <c r="H583" i="25"/>
  <c r="H582" i="25"/>
  <c r="H580" i="25"/>
  <c r="H578" i="25"/>
  <c r="H570" i="25"/>
  <c r="G535" i="25"/>
  <c r="G536" i="25" s="1"/>
  <c r="H536" i="25" s="1"/>
  <c r="I524" i="25"/>
  <c r="D523" i="25"/>
  <c r="G554" i="25"/>
  <c r="E554" i="25"/>
  <c r="F554" i="25" s="1"/>
  <c r="E553" i="25"/>
  <c r="F553" i="25" s="1"/>
  <c r="H553" i="25" s="1"/>
  <c r="H547" i="25"/>
  <c r="I549" i="25" s="1"/>
  <c r="H540" i="25"/>
  <c r="H539" i="25"/>
  <c r="H538" i="25"/>
  <c r="H537" i="25"/>
  <c r="H529" i="25"/>
  <c r="H528" i="25"/>
  <c r="H527" i="25"/>
  <c r="H486" i="25"/>
  <c r="H485" i="25"/>
  <c r="G493" i="25"/>
  <c r="H493" i="25" s="1"/>
  <c r="I481" i="25"/>
  <c r="D480" i="25"/>
  <c r="G511" i="25"/>
  <c r="E510" i="25"/>
  <c r="F510" i="25" s="1"/>
  <c r="H510" i="25" s="1"/>
  <c r="H504" i="25"/>
  <c r="I506" i="25" s="1"/>
  <c r="H497" i="25"/>
  <c r="H496" i="25"/>
  <c r="H495" i="25"/>
  <c r="H494" i="25"/>
  <c r="H492" i="25"/>
  <c r="H484" i="25"/>
  <c r="I438" i="25"/>
  <c r="D437" i="25"/>
  <c r="G468" i="25"/>
  <c r="E467" i="25"/>
  <c r="F467" i="25" s="1"/>
  <c r="H467" i="25" s="1"/>
  <c r="H461" i="25"/>
  <c r="I463" i="25" s="1"/>
  <c r="H454" i="25"/>
  <c r="H453" i="25"/>
  <c r="H452" i="25"/>
  <c r="H451" i="25"/>
  <c r="H450" i="25"/>
  <c r="H449" i="25"/>
  <c r="H441" i="25"/>
  <c r="I445" i="25" s="1"/>
  <c r="I395" i="25"/>
  <c r="D394" i="25"/>
  <c r="G425" i="25"/>
  <c r="E424" i="25"/>
  <c r="F424" i="25" s="1"/>
  <c r="H424" i="25" s="1"/>
  <c r="H418" i="25"/>
  <c r="I420" i="25" s="1"/>
  <c r="H411" i="25"/>
  <c r="H410" i="25"/>
  <c r="H409" i="25"/>
  <c r="H408" i="25"/>
  <c r="H407" i="25"/>
  <c r="H406" i="25"/>
  <c r="H398" i="25"/>
  <c r="I402" i="25" s="1"/>
  <c r="H356" i="25"/>
  <c r="I352" i="25"/>
  <c r="D351" i="25"/>
  <c r="G382" i="25"/>
  <c r="E382" i="25"/>
  <c r="F382" i="25" s="1"/>
  <c r="E381" i="25"/>
  <c r="F381" i="25" s="1"/>
  <c r="H381" i="25" s="1"/>
  <c r="H375" i="25"/>
  <c r="I377" i="25" s="1"/>
  <c r="H368" i="25"/>
  <c r="H367" i="25"/>
  <c r="H366" i="25"/>
  <c r="H365" i="25"/>
  <c r="H364" i="25"/>
  <c r="H363" i="25"/>
  <c r="H355" i="25"/>
  <c r="I309" i="25"/>
  <c r="D308" i="25"/>
  <c r="G339" i="25"/>
  <c r="E339" i="25"/>
  <c r="F339" i="25" s="1"/>
  <c r="E338" i="25"/>
  <c r="F338" i="25" s="1"/>
  <c r="H338" i="25" s="1"/>
  <c r="H332" i="25"/>
  <c r="I334" i="25" s="1"/>
  <c r="H325" i="25"/>
  <c r="H324" i="25"/>
  <c r="H323" i="25"/>
  <c r="H322" i="25"/>
  <c r="H321" i="25"/>
  <c r="H320" i="25"/>
  <c r="H312" i="25"/>
  <c r="I316" i="25" s="1"/>
  <c r="I266" i="25"/>
  <c r="D265" i="25"/>
  <c r="G296" i="25"/>
  <c r="E295" i="25"/>
  <c r="F295" i="25" s="1"/>
  <c r="H295" i="25" s="1"/>
  <c r="H289" i="25"/>
  <c r="I291" i="25" s="1"/>
  <c r="H282" i="25"/>
  <c r="H281" i="25"/>
  <c r="H280" i="25"/>
  <c r="H279" i="25"/>
  <c r="H278" i="25"/>
  <c r="H277" i="25"/>
  <c r="H270" i="25"/>
  <c r="H269" i="25"/>
  <c r="I180" i="24"/>
  <c r="D179" i="24"/>
  <c r="G253" i="25"/>
  <c r="E252" i="25"/>
  <c r="F252" i="25" s="1"/>
  <c r="H252" i="25" s="1"/>
  <c r="H246" i="25"/>
  <c r="I248" i="25" s="1"/>
  <c r="H239" i="25"/>
  <c r="H238" i="25"/>
  <c r="H237" i="25"/>
  <c r="H236" i="25"/>
  <c r="H235" i="25"/>
  <c r="H234" i="25"/>
  <c r="H227" i="25"/>
  <c r="I223" i="25"/>
  <c r="D222" i="25"/>
  <c r="I180" i="25"/>
  <c r="D179" i="25"/>
  <c r="H148" i="25"/>
  <c r="H149" i="25"/>
  <c r="H150" i="25"/>
  <c r="G167" i="25"/>
  <c r="H151" i="25"/>
  <c r="I137" i="25"/>
  <c r="D136" i="25"/>
  <c r="H111" i="25"/>
  <c r="H110" i="25"/>
  <c r="H100" i="25"/>
  <c r="H99" i="25"/>
  <c r="H109" i="25"/>
  <c r="H108" i="25"/>
  <c r="H107" i="25"/>
  <c r="H106" i="25"/>
  <c r="H105" i="25"/>
  <c r="H98" i="25"/>
  <c r="H97" i="25"/>
  <c r="I94" i="25"/>
  <c r="D93" i="25"/>
  <c r="H65" i="25"/>
  <c r="E81" i="25"/>
  <c r="F81" i="25" s="1"/>
  <c r="H55" i="25"/>
  <c r="H66" i="25"/>
  <c r="D50" i="25"/>
  <c r="I7" i="25"/>
  <c r="D6" i="25"/>
  <c r="G210" i="25"/>
  <c r="E209" i="25"/>
  <c r="F209" i="25" s="1"/>
  <c r="H209" i="25" s="1"/>
  <c r="H203" i="25"/>
  <c r="I205" i="25" s="1"/>
  <c r="H196" i="25"/>
  <c r="H195" i="25"/>
  <c r="H194" i="25"/>
  <c r="H193" i="25"/>
  <c r="H192" i="25"/>
  <c r="H191" i="25"/>
  <c r="H184" i="25"/>
  <c r="H183" i="25"/>
  <c r="E166" i="25"/>
  <c r="F166" i="25" s="1"/>
  <c r="H166" i="25" s="1"/>
  <c r="H160" i="25"/>
  <c r="I162" i="25" s="1"/>
  <c r="H152" i="25"/>
  <c r="H141" i="25"/>
  <c r="H140" i="25"/>
  <c r="G124" i="25"/>
  <c r="E124" i="25"/>
  <c r="F124" i="25" s="1"/>
  <c r="E123" i="25"/>
  <c r="F123" i="25" s="1"/>
  <c r="H123" i="25" s="1"/>
  <c r="H117" i="25"/>
  <c r="I119" i="25" s="1"/>
  <c r="G81" i="25"/>
  <c r="E80" i="25"/>
  <c r="F80" i="25" s="1"/>
  <c r="H80" i="25" s="1"/>
  <c r="H74" i="25"/>
  <c r="I76" i="25" s="1"/>
  <c r="H64" i="25"/>
  <c r="H63" i="25"/>
  <c r="H62" i="25"/>
  <c r="H54" i="25"/>
  <c r="I51" i="25"/>
  <c r="G38" i="25"/>
  <c r="E38" i="25"/>
  <c r="F38" i="25" s="1"/>
  <c r="E37" i="25"/>
  <c r="F37" i="25" s="1"/>
  <c r="H37" i="25" s="1"/>
  <c r="H31" i="25"/>
  <c r="I33" i="25" s="1"/>
  <c r="H23" i="25"/>
  <c r="H22" i="25"/>
  <c r="H21" i="25"/>
  <c r="H20" i="25"/>
  <c r="H19" i="25"/>
  <c r="H10" i="25"/>
  <c r="I15" i="25" s="1"/>
  <c r="H184" i="24"/>
  <c r="H141" i="24"/>
  <c r="I137" i="24"/>
  <c r="D136" i="24"/>
  <c r="G105" i="24"/>
  <c r="I94" i="24"/>
  <c r="D93" i="24"/>
  <c r="I51" i="24"/>
  <c r="D50" i="24"/>
  <c r="H14" i="24"/>
  <c r="H13" i="24"/>
  <c r="H12" i="24"/>
  <c r="H11" i="24"/>
  <c r="I7" i="24"/>
  <c r="D6" i="24"/>
  <c r="G210" i="24"/>
  <c r="E209" i="24"/>
  <c r="F209" i="24" s="1"/>
  <c r="H209" i="24" s="1"/>
  <c r="H203" i="24"/>
  <c r="I205" i="24" s="1"/>
  <c r="H196" i="24"/>
  <c r="H195" i="24"/>
  <c r="H194" i="24"/>
  <c r="H193" i="24"/>
  <c r="H192" i="24"/>
  <c r="H191" i="24"/>
  <c r="H183" i="24"/>
  <c r="G167" i="24"/>
  <c r="E167" i="24"/>
  <c r="E166" i="24"/>
  <c r="F166" i="24" s="1"/>
  <c r="H166" i="24" s="1"/>
  <c r="H160" i="24"/>
  <c r="I162" i="24" s="1"/>
  <c r="H152" i="24"/>
  <c r="H151" i="24"/>
  <c r="H150" i="24"/>
  <c r="H149" i="24"/>
  <c r="H148" i="24"/>
  <c r="H140" i="24"/>
  <c r="G124" i="24"/>
  <c r="E123" i="24"/>
  <c r="F123" i="24" s="1"/>
  <c r="H123" i="24" s="1"/>
  <c r="H117" i="24"/>
  <c r="I119" i="24" s="1"/>
  <c r="H109" i="24"/>
  <c r="H108" i="24"/>
  <c r="H107" i="24"/>
  <c r="H106" i="24"/>
  <c r="H105" i="24"/>
  <c r="H97" i="24"/>
  <c r="I101" i="24" s="1"/>
  <c r="G81" i="24"/>
  <c r="E80" i="24"/>
  <c r="F80" i="24" s="1"/>
  <c r="H80" i="24" s="1"/>
  <c r="H74" i="24"/>
  <c r="I76" i="24" s="1"/>
  <c r="H66" i="24"/>
  <c r="H65" i="24"/>
  <c r="H64" i="24"/>
  <c r="H63" i="24"/>
  <c r="H62" i="24"/>
  <c r="H54" i="24"/>
  <c r="I58" i="24" s="1"/>
  <c r="G38" i="24"/>
  <c r="E38" i="24"/>
  <c r="F38" i="24" s="1"/>
  <c r="E37" i="24"/>
  <c r="F37" i="24" s="1"/>
  <c r="H37" i="24" s="1"/>
  <c r="H31" i="24"/>
  <c r="I33" i="24" s="1"/>
  <c r="H23" i="24"/>
  <c r="H22" i="24"/>
  <c r="H21" i="24"/>
  <c r="H20" i="24"/>
  <c r="H19" i="24"/>
  <c r="H10" i="24"/>
  <c r="H960" i="23"/>
  <c r="H959" i="23"/>
  <c r="H970" i="23"/>
  <c r="I955" i="23"/>
  <c r="D954" i="23"/>
  <c r="G986" i="23"/>
  <c r="H979" i="23"/>
  <c r="I981" i="23" s="1"/>
  <c r="H972" i="23"/>
  <c r="H971" i="23"/>
  <c r="P969" i="23"/>
  <c r="P970" i="23" s="1"/>
  <c r="P971" i="23" s="1"/>
  <c r="H969" i="23"/>
  <c r="L968" i="23"/>
  <c r="H968" i="23"/>
  <c r="H967" i="23"/>
  <c r="L962" i="23"/>
  <c r="M962" i="23" s="1"/>
  <c r="L961" i="23"/>
  <c r="M961" i="23" s="1"/>
  <c r="L960" i="23"/>
  <c r="M960" i="23" s="1"/>
  <c r="L959" i="23"/>
  <c r="M959" i="23" s="1"/>
  <c r="L958" i="23"/>
  <c r="M958" i="23" s="1"/>
  <c r="H958" i="23"/>
  <c r="E942" i="23"/>
  <c r="F942" i="23" s="1"/>
  <c r="G942" i="23"/>
  <c r="I911" i="23"/>
  <c r="D910" i="23"/>
  <c r="E941" i="23"/>
  <c r="F941" i="23" s="1"/>
  <c r="H941" i="23" s="1"/>
  <c r="H935" i="23"/>
  <c r="I937" i="23" s="1"/>
  <c r="H928" i="23"/>
  <c r="H927" i="23"/>
  <c r="H926" i="23"/>
  <c r="P925" i="23"/>
  <c r="P926" i="23" s="1"/>
  <c r="P927" i="23" s="1"/>
  <c r="H925" i="23"/>
  <c r="H924" i="23"/>
  <c r="H923" i="23"/>
  <c r="L918" i="23"/>
  <c r="M918" i="23" s="1"/>
  <c r="L917" i="23"/>
  <c r="M917" i="23" s="1"/>
  <c r="L916" i="23"/>
  <c r="M916" i="23" s="1"/>
  <c r="L915" i="23"/>
  <c r="M915" i="23" s="1"/>
  <c r="L914" i="23"/>
  <c r="M914" i="23" s="1"/>
  <c r="H914" i="23"/>
  <c r="L871" i="23"/>
  <c r="M871" i="23" s="1"/>
  <c r="L872" i="23"/>
  <c r="M872" i="23" s="1"/>
  <c r="L873" i="23"/>
  <c r="M873" i="23" s="1"/>
  <c r="L874" i="23"/>
  <c r="M874" i="23" s="1"/>
  <c r="M870" i="23"/>
  <c r="H871" i="23"/>
  <c r="H874" i="23"/>
  <c r="H873" i="23"/>
  <c r="H872" i="23"/>
  <c r="I867" i="23"/>
  <c r="D866" i="23"/>
  <c r="G898" i="23"/>
  <c r="E897" i="23"/>
  <c r="F897" i="23" s="1"/>
  <c r="H897" i="23" s="1"/>
  <c r="H891" i="23"/>
  <c r="I893" i="23" s="1"/>
  <c r="H884" i="23"/>
  <c r="H883" i="23"/>
  <c r="H882" i="23"/>
  <c r="P881" i="23"/>
  <c r="P882" i="23" s="1"/>
  <c r="P883" i="23" s="1"/>
  <c r="H881" i="23"/>
  <c r="L880" i="23"/>
  <c r="H880" i="23"/>
  <c r="H879" i="23"/>
  <c r="H870" i="23"/>
  <c r="F237" i="45" l="1"/>
  <c r="J242" i="45"/>
  <c r="J244" i="45"/>
  <c r="L244" i="45"/>
  <c r="F244" i="45"/>
  <c r="I85" i="30"/>
  <c r="E178" i="45" s="1"/>
  <c r="L242" i="45"/>
  <c r="H535" i="25"/>
  <c r="L240" i="45"/>
  <c r="J240" i="45"/>
  <c r="F240" i="45"/>
  <c r="F246" i="45"/>
  <c r="J246" i="45"/>
  <c r="L246" i="45"/>
  <c r="L237" i="45"/>
  <c r="J247" i="45"/>
  <c r="L247" i="45"/>
  <c r="F247" i="45"/>
  <c r="I371" i="25"/>
  <c r="I112" i="29"/>
  <c r="I128" i="29" s="1"/>
  <c r="E175" i="45" s="1"/>
  <c r="H120" i="34"/>
  <c r="I123" i="34" s="1"/>
  <c r="I42" i="37"/>
  <c r="E231" i="45" s="1"/>
  <c r="F235" i="45"/>
  <c r="J235" i="45"/>
  <c r="L235" i="45"/>
  <c r="F249" i="45"/>
  <c r="J249" i="45"/>
  <c r="I58" i="25"/>
  <c r="H124" i="25"/>
  <c r="I127" i="25" s="1"/>
  <c r="H554" i="25"/>
  <c r="I531" i="25"/>
  <c r="I143" i="30"/>
  <c r="I26" i="36"/>
  <c r="I42" i="36" s="1"/>
  <c r="E224" i="45" s="1"/>
  <c r="I69" i="35"/>
  <c r="I85" i="35" s="1"/>
  <c r="E199" i="45" s="1"/>
  <c r="I112" i="35"/>
  <c r="I128" i="35" s="1"/>
  <c r="E200" i="45" s="1"/>
  <c r="I26" i="35"/>
  <c r="I42" i="35" s="1"/>
  <c r="E201" i="45" s="1"/>
  <c r="E123" i="35"/>
  <c r="F123" i="35" s="1"/>
  <c r="H123" i="35" s="1"/>
  <c r="I126" i="35" s="1"/>
  <c r="I100" i="34"/>
  <c r="I109" i="34"/>
  <c r="I184" i="33"/>
  <c r="I196" i="33"/>
  <c r="I212" i="33" s="1"/>
  <c r="E193" i="45" s="1"/>
  <c r="I179" i="31"/>
  <c r="I190" i="31"/>
  <c r="I14" i="30"/>
  <c r="I42" i="30" s="1"/>
  <c r="E177" i="45" s="1"/>
  <c r="I112" i="30"/>
  <c r="I128" i="30" s="1"/>
  <c r="E179" i="45" s="1"/>
  <c r="I26" i="29"/>
  <c r="I42" i="29" s="1"/>
  <c r="E173" i="45" s="1"/>
  <c r="I69" i="29"/>
  <c r="I85" i="29" s="1"/>
  <c r="E174" i="45" s="1"/>
  <c r="I126" i="29"/>
  <c r="F154" i="28"/>
  <c r="H154" i="28" s="1"/>
  <c r="I157" i="28" s="1"/>
  <c r="I159" i="28" s="1"/>
  <c r="E170" i="45" s="1"/>
  <c r="I26" i="26"/>
  <c r="I42" i="26" s="1"/>
  <c r="E160" i="45" s="1"/>
  <c r="I40" i="26"/>
  <c r="I414" i="25"/>
  <c r="I430" i="25" s="1"/>
  <c r="E152" i="45" s="1"/>
  <c r="I187" i="25"/>
  <c r="I27" i="25"/>
  <c r="I43" i="25" s="1"/>
  <c r="E144" i="45" s="1"/>
  <c r="I273" i="25"/>
  <c r="I285" i="25"/>
  <c r="I672" i="25"/>
  <c r="I242" i="25"/>
  <c r="I457" i="25"/>
  <c r="I617" i="25"/>
  <c r="H38" i="24"/>
  <c r="I41" i="24" s="1"/>
  <c r="I40" i="37"/>
  <c r="I26" i="37"/>
  <c r="I155" i="35"/>
  <c r="E80" i="35"/>
  <c r="F80" i="35" s="1"/>
  <c r="H80" i="35" s="1"/>
  <c r="I83" i="35" s="1"/>
  <c r="E166" i="35"/>
  <c r="F166" i="35" s="1"/>
  <c r="H166" i="35" s="1"/>
  <c r="I169" i="35" s="1"/>
  <c r="E37" i="35"/>
  <c r="F37" i="35" s="1"/>
  <c r="H37" i="35" s="1"/>
  <c r="I40" i="35" s="1"/>
  <c r="I57" i="34"/>
  <c r="I85" i="34" s="1"/>
  <c r="E196" i="45" s="1"/>
  <c r="I69" i="34"/>
  <c r="H37" i="34"/>
  <c r="I40" i="34" s="1"/>
  <c r="I26" i="34"/>
  <c r="E80" i="34"/>
  <c r="F80" i="34" s="1"/>
  <c r="H80" i="34" s="1"/>
  <c r="I83" i="34" s="1"/>
  <c r="E207" i="33"/>
  <c r="F207" i="33" s="1"/>
  <c r="H207" i="33" s="1"/>
  <c r="I210" i="33" s="1"/>
  <c r="I110" i="33"/>
  <c r="I126" i="33" s="1"/>
  <c r="E191" i="45" s="1"/>
  <c r="E121" i="33"/>
  <c r="F121" i="33" s="1"/>
  <c r="H121" i="33" s="1"/>
  <c r="I124" i="33" s="1"/>
  <c r="I153" i="33"/>
  <c r="I169" i="33" s="1"/>
  <c r="E192" i="45" s="1"/>
  <c r="I15" i="33"/>
  <c r="E78" i="33"/>
  <c r="F78" i="33" s="1"/>
  <c r="H78" i="33" s="1"/>
  <c r="I81" i="33" s="1"/>
  <c r="I67" i="33"/>
  <c r="I83" i="33" s="1"/>
  <c r="E190" i="45" s="1"/>
  <c r="I24" i="33"/>
  <c r="E35" i="33"/>
  <c r="F35" i="33" s="1"/>
  <c r="H35" i="33" s="1"/>
  <c r="I38" i="33" s="1"/>
  <c r="E164" i="33"/>
  <c r="F164" i="33" s="1"/>
  <c r="H164" i="33" s="1"/>
  <c r="I167" i="33" s="1"/>
  <c r="E201" i="31"/>
  <c r="F201" i="31" s="1"/>
  <c r="H201" i="31" s="1"/>
  <c r="I204" i="31" s="1"/>
  <c r="I14" i="31"/>
  <c r="E34" i="31"/>
  <c r="F34" i="31" s="1"/>
  <c r="H34" i="31" s="1"/>
  <c r="I37" i="31" s="1"/>
  <c r="I94" i="31"/>
  <c r="I54" i="31"/>
  <c r="E116" i="31"/>
  <c r="F116" i="31" s="1"/>
  <c r="H116" i="31" s="1"/>
  <c r="I119" i="31" s="1"/>
  <c r="I63" i="31"/>
  <c r="I136" i="31"/>
  <c r="I105" i="31"/>
  <c r="I121" i="31" s="1"/>
  <c r="E183" i="45" s="1"/>
  <c r="I148" i="31"/>
  <c r="E159" i="31"/>
  <c r="F159" i="31" s="1"/>
  <c r="H159" i="31" s="1"/>
  <c r="I162" i="31" s="1"/>
  <c r="E74" i="31"/>
  <c r="F74" i="31" s="1"/>
  <c r="H74" i="31" s="1"/>
  <c r="I77" i="31" s="1"/>
  <c r="I155" i="30"/>
  <c r="H166" i="30"/>
  <c r="I169" i="30" s="1"/>
  <c r="E123" i="30"/>
  <c r="F123" i="30" s="1"/>
  <c r="H123" i="30" s="1"/>
  <c r="I126" i="30" s="1"/>
  <c r="I69" i="30"/>
  <c r="I26" i="30"/>
  <c r="F37" i="30"/>
  <c r="H37" i="30" s="1"/>
  <c r="I40" i="30" s="1"/>
  <c r="E80" i="30"/>
  <c r="F80" i="30" s="1"/>
  <c r="H80" i="30" s="1"/>
  <c r="I83" i="30" s="1"/>
  <c r="E80" i="29"/>
  <c r="F80" i="29" s="1"/>
  <c r="H80" i="29" s="1"/>
  <c r="I83" i="29" s="1"/>
  <c r="E37" i="29"/>
  <c r="F37" i="29" s="1"/>
  <c r="H37" i="29" s="1"/>
  <c r="I40" i="29" s="1"/>
  <c r="I94" i="28"/>
  <c r="I119" i="28" s="1"/>
  <c r="E169" i="45" s="1"/>
  <c r="H114" i="28"/>
  <c r="I117" i="28" s="1"/>
  <c r="H34" i="28"/>
  <c r="I37" i="28" s="1"/>
  <c r="I237" i="28"/>
  <c r="I239" i="28" s="1"/>
  <c r="H74" i="28"/>
  <c r="I77" i="28" s="1"/>
  <c r="I79" i="28" s="1"/>
  <c r="E168" i="45" s="1"/>
  <c r="I14" i="28"/>
  <c r="I660" i="25"/>
  <c r="E683" i="25"/>
  <c r="F683" i="25" s="1"/>
  <c r="H683" i="25" s="1"/>
  <c r="I686" i="25" s="1"/>
  <c r="H621" i="25"/>
  <c r="H622" i="25"/>
  <c r="E640" i="25"/>
  <c r="F640" i="25" s="1"/>
  <c r="H640" i="25" s="1"/>
  <c r="I643" i="25" s="1"/>
  <c r="I574" i="25"/>
  <c r="E597" i="25"/>
  <c r="F597" i="25" s="1"/>
  <c r="H597" i="25" s="1"/>
  <c r="I600" i="25" s="1"/>
  <c r="G579" i="25"/>
  <c r="H579" i="25" s="1"/>
  <c r="I586" i="25" s="1"/>
  <c r="I543" i="25"/>
  <c r="I559" i="25" s="1"/>
  <c r="E155" i="45" s="1"/>
  <c r="I557" i="25"/>
  <c r="I488" i="25"/>
  <c r="I500" i="25"/>
  <c r="I516" i="25" s="1"/>
  <c r="E154" i="45" s="1"/>
  <c r="E511" i="25"/>
  <c r="F511" i="25" s="1"/>
  <c r="H511" i="25" s="1"/>
  <c r="I514" i="25" s="1"/>
  <c r="E468" i="25"/>
  <c r="F468" i="25" s="1"/>
  <c r="H468" i="25" s="1"/>
  <c r="I471" i="25" s="1"/>
  <c r="E425" i="25"/>
  <c r="F425" i="25" s="1"/>
  <c r="H425" i="25" s="1"/>
  <c r="I428" i="25" s="1"/>
  <c r="I359" i="25"/>
  <c r="H382" i="25"/>
  <c r="I385" i="25" s="1"/>
  <c r="H339" i="25"/>
  <c r="I342" i="25" s="1"/>
  <c r="I328" i="25"/>
  <c r="I344" i="25" s="1"/>
  <c r="E150" i="45" s="1"/>
  <c r="E296" i="25"/>
  <c r="F296" i="25" s="1"/>
  <c r="H296" i="25" s="1"/>
  <c r="I299" i="25" s="1"/>
  <c r="E253" i="25"/>
  <c r="F253" i="25" s="1"/>
  <c r="H253" i="25" s="1"/>
  <c r="I256" i="25" s="1"/>
  <c r="I199" i="25"/>
  <c r="I144" i="25"/>
  <c r="I156" i="25"/>
  <c r="I113" i="25"/>
  <c r="I101" i="25"/>
  <c r="H81" i="25"/>
  <c r="I84" i="25" s="1"/>
  <c r="I70" i="25"/>
  <c r="I86" i="25" s="1"/>
  <c r="E145" i="45" s="1"/>
  <c r="H38" i="25"/>
  <c r="I41" i="25" s="1"/>
  <c r="E210" i="25"/>
  <c r="F210" i="25" s="1"/>
  <c r="H210" i="25" s="1"/>
  <c r="I213" i="25" s="1"/>
  <c r="E167" i="25"/>
  <c r="F167" i="25" s="1"/>
  <c r="H167" i="25" s="1"/>
  <c r="I170" i="25" s="1"/>
  <c r="F167" i="24"/>
  <c r="H167" i="24" s="1"/>
  <c r="I170" i="24" s="1"/>
  <c r="I144" i="24"/>
  <c r="I156" i="24"/>
  <c r="I70" i="24"/>
  <c r="E139" i="45" s="1"/>
  <c r="I15" i="24"/>
  <c r="I113" i="24"/>
  <c r="I27" i="24"/>
  <c r="E81" i="24"/>
  <c r="F81" i="24" s="1"/>
  <c r="H81" i="24" s="1"/>
  <c r="I84" i="24" s="1"/>
  <c r="E124" i="24"/>
  <c r="F124" i="24" s="1"/>
  <c r="H124" i="24" s="1"/>
  <c r="I127" i="24" s="1"/>
  <c r="E210" i="24"/>
  <c r="F210" i="24" s="1"/>
  <c r="H210" i="24" s="1"/>
  <c r="I213" i="24" s="1"/>
  <c r="I963" i="23"/>
  <c r="I975" i="23"/>
  <c r="E987" i="23"/>
  <c r="F987" i="23" s="1"/>
  <c r="H987" i="23" s="1"/>
  <c r="E986" i="23"/>
  <c r="F986" i="23" s="1"/>
  <c r="H986" i="23" s="1"/>
  <c r="E985" i="23"/>
  <c r="F985" i="23" s="1"/>
  <c r="H985" i="23" s="1"/>
  <c r="I931" i="23"/>
  <c r="H942" i="23"/>
  <c r="I945" i="23" s="1"/>
  <c r="I919" i="23"/>
  <c r="I887" i="23"/>
  <c r="I875" i="23"/>
  <c r="E898" i="23"/>
  <c r="F898" i="23" s="1"/>
  <c r="H898" i="23" s="1"/>
  <c r="I901" i="23" s="1"/>
  <c r="J139" i="45" l="1"/>
  <c r="L139" i="45"/>
  <c r="F139" i="45"/>
  <c r="J160" i="45"/>
  <c r="L160" i="45"/>
  <c r="F160" i="45"/>
  <c r="F170" i="45"/>
  <c r="J170" i="45"/>
  <c r="L170" i="45"/>
  <c r="L224" i="45"/>
  <c r="J224" i="45"/>
  <c r="F224" i="45"/>
  <c r="F201" i="45"/>
  <c r="L201" i="45"/>
  <c r="J201" i="45"/>
  <c r="F200" i="45"/>
  <c r="L200" i="45"/>
  <c r="J200" i="45"/>
  <c r="L175" i="45"/>
  <c r="J175" i="45"/>
  <c r="F175" i="45"/>
  <c r="F168" i="45"/>
  <c r="J168" i="45"/>
  <c r="L168" i="45"/>
  <c r="J173" i="45"/>
  <c r="L173" i="45"/>
  <c r="F173" i="45"/>
  <c r="F144" i="45"/>
  <c r="J144" i="45"/>
  <c r="L144" i="45"/>
  <c r="J199" i="45"/>
  <c r="F199" i="45"/>
  <c r="L199" i="45"/>
  <c r="L174" i="45"/>
  <c r="F174" i="45"/>
  <c r="J174" i="45"/>
  <c r="L152" i="45"/>
  <c r="F152" i="45"/>
  <c r="J152" i="45"/>
  <c r="L191" i="45"/>
  <c r="F191" i="45"/>
  <c r="J191" i="45"/>
  <c r="J190" i="45"/>
  <c r="L190" i="45"/>
  <c r="F190" i="45"/>
  <c r="L231" i="45"/>
  <c r="F231" i="45"/>
  <c r="J231" i="45"/>
  <c r="F196" i="45"/>
  <c r="L196" i="45"/>
  <c r="J196" i="45"/>
  <c r="F177" i="45"/>
  <c r="J177" i="45"/>
  <c r="L177" i="45"/>
  <c r="I164" i="31"/>
  <c r="E182" i="45" s="1"/>
  <c r="I301" i="25"/>
  <c r="E149" i="45" s="1"/>
  <c r="I387" i="25"/>
  <c r="E151" i="45" s="1"/>
  <c r="I40" i="33"/>
  <c r="E189" i="45" s="1"/>
  <c r="I206" i="31"/>
  <c r="E184" i="45" s="1"/>
  <c r="F178" i="45"/>
  <c r="L178" i="45"/>
  <c r="J178" i="45"/>
  <c r="L169" i="45"/>
  <c r="J169" i="45"/>
  <c r="F169" i="45"/>
  <c r="I129" i="24"/>
  <c r="E140" i="45" s="1"/>
  <c r="F140" i="45" s="1"/>
  <c r="I79" i="31"/>
  <c r="E186" i="45" s="1"/>
  <c r="I171" i="35"/>
  <c r="E202" i="45" s="1"/>
  <c r="F202" i="45" s="1"/>
  <c r="I903" i="23"/>
  <c r="E134" i="45" s="1"/>
  <c r="J134" i="45" s="1"/>
  <c r="I43" i="24"/>
  <c r="E138" i="45" s="1"/>
  <c r="F138" i="45" s="1"/>
  <c r="I129" i="25"/>
  <c r="E146" i="45" s="1"/>
  <c r="L146" i="45" s="1"/>
  <c r="I688" i="25"/>
  <c r="E158" i="45" s="1"/>
  <c r="I39" i="28"/>
  <c r="E167" i="45" s="1"/>
  <c r="I125" i="34"/>
  <c r="E197" i="45" s="1"/>
  <c r="I172" i="25"/>
  <c r="E147" i="45" s="1"/>
  <c r="L147" i="45" s="1"/>
  <c r="I39" i="31"/>
  <c r="E185" i="45" s="1"/>
  <c r="I947" i="23"/>
  <c r="E135" i="45" s="1"/>
  <c r="L135" i="45" s="1"/>
  <c r="I172" i="24"/>
  <c r="E141" i="45" s="1"/>
  <c r="I215" i="25"/>
  <c r="I171" i="30"/>
  <c r="E180" i="45" s="1"/>
  <c r="I42" i="34"/>
  <c r="E195" i="45" s="1"/>
  <c r="F195" i="45" s="1"/>
  <c r="I473" i="25"/>
  <c r="E153" i="45" s="1"/>
  <c r="F153" i="45" s="1"/>
  <c r="E142" i="45"/>
  <c r="I602" i="25"/>
  <c r="E156" i="45" s="1"/>
  <c r="L156" i="45" s="1"/>
  <c r="I258" i="25"/>
  <c r="E148" i="45" s="1"/>
  <c r="L148" i="45" s="1"/>
  <c r="F192" i="45"/>
  <c r="L192" i="45"/>
  <c r="J192" i="45"/>
  <c r="F193" i="45"/>
  <c r="L193" i="45"/>
  <c r="J193" i="45"/>
  <c r="F150" i="45"/>
  <c r="L150" i="45"/>
  <c r="J150" i="45"/>
  <c r="L154" i="45"/>
  <c r="F154" i="45"/>
  <c r="J154" i="45"/>
  <c r="J155" i="45"/>
  <c r="L155" i="45"/>
  <c r="F155" i="45"/>
  <c r="J145" i="45"/>
  <c r="L145" i="45"/>
  <c r="F145" i="45"/>
  <c r="F179" i="45"/>
  <c r="L179" i="45"/>
  <c r="J179" i="45"/>
  <c r="L183" i="45"/>
  <c r="F183" i="45"/>
  <c r="J183" i="45"/>
  <c r="I629" i="25"/>
  <c r="I645" i="25" s="1"/>
  <c r="E157" i="45" s="1"/>
  <c r="I989" i="23"/>
  <c r="L947" i="23"/>
  <c r="L919" i="23" s="1"/>
  <c r="M919" i="23" s="1"/>
  <c r="F148" i="45" l="1"/>
  <c r="J140" i="45"/>
  <c r="F147" i="45"/>
  <c r="F156" i="45"/>
  <c r="J156" i="45"/>
  <c r="L140" i="45"/>
  <c r="J148" i="45"/>
  <c r="J147" i="45"/>
  <c r="J180" i="45"/>
  <c r="J138" i="45"/>
  <c r="L138" i="45"/>
  <c r="J195" i="45"/>
  <c r="L195" i="45"/>
  <c r="J135" i="45"/>
  <c r="F135" i="45"/>
  <c r="L903" i="23"/>
  <c r="L875" i="23" s="1"/>
  <c r="M875" i="23" s="1"/>
  <c r="F180" i="45"/>
  <c r="E187" i="45"/>
  <c r="J184" i="45"/>
  <c r="F184" i="45"/>
  <c r="L184" i="45"/>
  <c r="J189" i="45"/>
  <c r="F189" i="45"/>
  <c r="L189" i="45"/>
  <c r="L991" i="23"/>
  <c r="L963" i="23" s="1"/>
  <c r="M963" i="23" s="1"/>
  <c r="L202" i="45"/>
  <c r="F149" i="45"/>
  <c r="J149" i="45"/>
  <c r="L149" i="45"/>
  <c r="L182" i="45"/>
  <c r="J182" i="45"/>
  <c r="F182" i="45"/>
  <c r="L153" i="45"/>
  <c r="L134" i="45"/>
  <c r="J141" i="45"/>
  <c r="F141" i="45"/>
  <c r="L141" i="45"/>
  <c r="J153" i="45"/>
  <c r="F134" i="45"/>
  <c r="J185" i="45"/>
  <c r="L185" i="45"/>
  <c r="F185" i="45"/>
  <c r="J146" i="45"/>
  <c r="L186" i="45"/>
  <c r="J186" i="45"/>
  <c r="F186" i="45"/>
  <c r="F151" i="45"/>
  <c r="L151" i="45"/>
  <c r="J151" i="45"/>
  <c r="F197" i="45"/>
  <c r="J197" i="45"/>
  <c r="L197" i="45"/>
  <c r="J202" i="45"/>
  <c r="I991" i="23"/>
  <c r="E136" i="45" s="1"/>
  <c r="J167" i="45"/>
  <c r="L167" i="45"/>
  <c r="F167" i="45"/>
  <c r="F146" i="45"/>
  <c r="L180" i="45"/>
  <c r="L142" i="45"/>
  <c r="F142" i="45"/>
  <c r="J142" i="45"/>
  <c r="J158" i="45"/>
  <c r="L158" i="45"/>
  <c r="F158" i="45"/>
  <c r="J157" i="45"/>
  <c r="F157" i="45"/>
  <c r="L157" i="45"/>
  <c r="I824" i="23"/>
  <c r="D823" i="23"/>
  <c r="G854" i="23"/>
  <c r="E854" i="23"/>
  <c r="F854" i="23" s="1"/>
  <c r="E853" i="23"/>
  <c r="F853" i="23" s="1"/>
  <c r="H853" i="23" s="1"/>
  <c r="H847" i="23"/>
  <c r="I849" i="23" s="1"/>
  <c r="H840" i="23"/>
  <c r="H839" i="23"/>
  <c r="H838" i="23"/>
  <c r="P837" i="23"/>
  <c r="P838" i="23" s="1"/>
  <c r="P839" i="23" s="1"/>
  <c r="H837" i="23"/>
  <c r="L836" i="23"/>
  <c r="H836" i="23"/>
  <c r="H835" i="23"/>
  <c r="H827" i="23"/>
  <c r="I831" i="23" s="1"/>
  <c r="H795" i="23"/>
  <c r="G797" i="23"/>
  <c r="H797" i="23" s="1"/>
  <c r="G792" i="23"/>
  <c r="H792" i="23" s="1"/>
  <c r="G811" i="23"/>
  <c r="I781" i="23"/>
  <c r="D780" i="23"/>
  <c r="E811" i="23"/>
  <c r="F811" i="23" s="1"/>
  <c r="H804" i="23"/>
  <c r="I806" i="23" s="1"/>
  <c r="H796" i="23"/>
  <c r="P794" i="23"/>
  <c r="P795" i="23" s="1"/>
  <c r="P796" i="23" s="1"/>
  <c r="H794" i="23"/>
  <c r="H793" i="23"/>
  <c r="H784" i="23"/>
  <c r="I788" i="23" s="1"/>
  <c r="G768" i="23"/>
  <c r="I738" i="23"/>
  <c r="D737" i="23"/>
  <c r="H761" i="23"/>
  <c r="I763" i="23" s="1"/>
  <c r="H754" i="23"/>
  <c r="H753" i="23"/>
  <c r="H752" i="23"/>
  <c r="P751" i="23"/>
  <c r="P752" i="23" s="1"/>
  <c r="P753" i="23" s="1"/>
  <c r="H751" i="23"/>
  <c r="L750" i="23"/>
  <c r="H750" i="23"/>
  <c r="H749" i="23"/>
  <c r="H741" i="23"/>
  <c r="I745" i="23" s="1"/>
  <c r="I695" i="23"/>
  <c r="D694" i="23"/>
  <c r="G725" i="23"/>
  <c r="H718" i="23"/>
  <c r="I720" i="23" s="1"/>
  <c r="H711" i="23"/>
  <c r="H710" i="23"/>
  <c r="H709" i="23"/>
  <c r="P708" i="23"/>
  <c r="P709" i="23" s="1"/>
  <c r="P710" i="23" s="1"/>
  <c r="H708" i="23"/>
  <c r="L707" i="23"/>
  <c r="H707" i="23"/>
  <c r="H706" i="23"/>
  <c r="H698" i="23"/>
  <c r="I702" i="23" s="1"/>
  <c r="G682" i="23"/>
  <c r="I652" i="23"/>
  <c r="D651" i="23"/>
  <c r="E681" i="23"/>
  <c r="F681" i="23" s="1"/>
  <c r="H681" i="23" s="1"/>
  <c r="H675" i="23"/>
  <c r="I677" i="23" s="1"/>
  <c r="H668" i="23"/>
  <c r="H667" i="23"/>
  <c r="H666" i="23"/>
  <c r="P665" i="23"/>
  <c r="P666" i="23" s="1"/>
  <c r="P667" i="23" s="1"/>
  <c r="H665" i="23"/>
  <c r="L664" i="23"/>
  <c r="H664" i="23"/>
  <c r="H663" i="23"/>
  <c r="H655" i="23"/>
  <c r="I659" i="23" s="1"/>
  <c r="E639" i="23"/>
  <c r="F639" i="23" s="1"/>
  <c r="I609" i="23"/>
  <c r="D608" i="23"/>
  <c r="G639" i="23"/>
  <c r="H632" i="23"/>
  <c r="I634" i="23" s="1"/>
  <c r="H625" i="23"/>
  <c r="H624" i="23"/>
  <c r="H623" i="23"/>
  <c r="P622" i="23"/>
  <c r="P623" i="23" s="1"/>
  <c r="P624" i="23" s="1"/>
  <c r="H622" i="23"/>
  <c r="H621" i="23"/>
  <c r="H620" i="23"/>
  <c r="H612" i="23"/>
  <c r="I616" i="23" s="1"/>
  <c r="F136" i="45" l="1"/>
  <c r="L136" i="45"/>
  <c r="J136" i="45"/>
  <c r="L187" i="45"/>
  <c r="J187" i="45"/>
  <c r="F187" i="45"/>
  <c r="F226" i="45" s="1"/>
  <c r="L793" i="23"/>
  <c r="E724" i="23"/>
  <c r="F724" i="23" s="1"/>
  <c r="H724" i="23" s="1"/>
  <c r="H854" i="23"/>
  <c r="I857" i="23" s="1"/>
  <c r="I843" i="23"/>
  <c r="I859" i="23" s="1"/>
  <c r="E133" i="45" s="1"/>
  <c r="H811" i="23"/>
  <c r="I800" i="23"/>
  <c r="E810" i="23"/>
  <c r="F810" i="23" s="1"/>
  <c r="H810" i="23" s="1"/>
  <c r="I757" i="23"/>
  <c r="E768" i="23"/>
  <c r="F768" i="23" s="1"/>
  <c r="H768" i="23" s="1"/>
  <c r="E767" i="23"/>
  <c r="F767" i="23" s="1"/>
  <c r="H767" i="23" s="1"/>
  <c r="I714" i="23"/>
  <c r="E725" i="23"/>
  <c r="F725" i="23" s="1"/>
  <c r="H725" i="23" s="1"/>
  <c r="I671" i="23"/>
  <c r="E682" i="23"/>
  <c r="F682" i="23" s="1"/>
  <c r="H682" i="23" s="1"/>
  <c r="I685" i="23" s="1"/>
  <c r="I628" i="23"/>
  <c r="H639" i="23"/>
  <c r="E638" i="23"/>
  <c r="F638" i="23" s="1"/>
  <c r="H638" i="23" s="1"/>
  <c r="L133" i="45" l="1"/>
  <c r="J133" i="45"/>
  <c r="F133" i="45"/>
  <c r="I687" i="23"/>
  <c r="E129" i="45" s="1"/>
  <c r="J129" i="45" s="1"/>
  <c r="I773" i="23"/>
  <c r="E131" i="45" s="1"/>
  <c r="L131" i="45" s="1"/>
  <c r="I816" i="23"/>
  <c r="E132" i="45" s="1"/>
  <c r="L132" i="45" s="1"/>
  <c r="I728" i="23"/>
  <c r="I730" i="23" s="1"/>
  <c r="E130" i="45" s="1"/>
  <c r="L859" i="23"/>
  <c r="L831" i="23" s="1"/>
  <c r="M831" i="23" s="1"/>
  <c r="I814" i="23"/>
  <c r="I771" i="23"/>
  <c r="I642" i="23"/>
  <c r="I644" i="23" s="1"/>
  <c r="E128" i="45" s="1"/>
  <c r="L129" i="45" l="1"/>
  <c r="F131" i="45"/>
  <c r="F129" i="45"/>
  <c r="J130" i="45"/>
  <c r="F130" i="45"/>
  <c r="L130" i="45"/>
  <c r="L128" i="45"/>
  <c r="F128" i="45"/>
  <c r="J128" i="45"/>
  <c r="J132" i="45"/>
  <c r="L816" i="23"/>
  <c r="L788" i="23" s="1"/>
  <c r="M788" i="23" s="1"/>
  <c r="L644" i="23"/>
  <c r="L616" i="23" s="1"/>
  <c r="M616" i="23" s="1"/>
  <c r="L773" i="23"/>
  <c r="L745" i="23" s="1"/>
  <c r="M745" i="23" s="1"/>
  <c r="J131" i="45"/>
  <c r="L730" i="23"/>
  <c r="L702" i="23" s="1"/>
  <c r="M702" i="23" s="1"/>
  <c r="F132" i="45"/>
  <c r="L687" i="23"/>
  <c r="L659" i="23" s="1"/>
  <c r="M659" i="23" s="1"/>
  <c r="H582" i="23"/>
  <c r="H581" i="23"/>
  <c r="H580" i="23"/>
  <c r="I566" i="23"/>
  <c r="D565" i="23"/>
  <c r="G596" i="23"/>
  <c r="E595" i="23"/>
  <c r="F595" i="23" s="1"/>
  <c r="H595" i="23" s="1"/>
  <c r="H589" i="23"/>
  <c r="I591" i="23" s="1"/>
  <c r="P579" i="23"/>
  <c r="P580" i="23" s="1"/>
  <c r="P581" i="23" s="1"/>
  <c r="H579" i="23"/>
  <c r="H578" i="23"/>
  <c r="H577" i="23"/>
  <c r="H569" i="23"/>
  <c r="I573" i="23" s="1"/>
  <c r="I523" i="23"/>
  <c r="D522" i="23"/>
  <c r="G553" i="23"/>
  <c r="E552" i="23"/>
  <c r="F552" i="23" s="1"/>
  <c r="H552" i="23" s="1"/>
  <c r="H546" i="23"/>
  <c r="I548" i="23" s="1"/>
  <c r="P536" i="23"/>
  <c r="P537" i="23" s="1"/>
  <c r="P538" i="23" s="1"/>
  <c r="H536" i="23"/>
  <c r="L535" i="23"/>
  <c r="H535" i="23"/>
  <c r="H534" i="23"/>
  <c r="H526" i="23"/>
  <c r="I530" i="23" s="1"/>
  <c r="H494" i="23"/>
  <c r="H484" i="23"/>
  <c r="I480" i="23"/>
  <c r="D479" i="23"/>
  <c r="G510" i="23"/>
  <c r="E510" i="23"/>
  <c r="F510" i="23" s="1"/>
  <c r="E509" i="23"/>
  <c r="F509" i="23" s="1"/>
  <c r="H509" i="23" s="1"/>
  <c r="H503" i="23"/>
  <c r="I505" i="23" s="1"/>
  <c r="P493" i="23"/>
  <c r="P494" i="23" s="1"/>
  <c r="P495" i="23" s="1"/>
  <c r="H493" i="23"/>
  <c r="L492" i="23"/>
  <c r="H492" i="23"/>
  <c r="H491" i="23"/>
  <c r="H483" i="23"/>
  <c r="D436" i="23"/>
  <c r="G467" i="23"/>
  <c r="E467" i="23"/>
  <c r="F467" i="23" s="1"/>
  <c r="E466" i="23"/>
  <c r="F466" i="23" s="1"/>
  <c r="H466" i="23" s="1"/>
  <c r="H460" i="23"/>
  <c r="I462" i="23" s="1"/>
  <c r="P450" i="23"/>
  <c r="P451" i="23" s="1"/>
  <c r="P452" i="23" s="1"/>
  <c r="H450" i="23"/>
  <c r="L449" i="23"/>
  <c r="H449" i="23"/>
  <c r="H448" i="23"/>
  <c r="H440" i="23"/>
  <c r="I444" i="23" s="1"/>
  <c r="I437" i="23"/>
  <c r="I394" i="23"/>
  <c r="D393" i="23"/>
  <c r="G424" i="23"/>
  <c r="E424" i="23"/>
  <c r="F424" i="23" s="1"/>
  <c r="E423" i="23"/>
  <c r="F423" i="23" s="1"/>
  <c r="H423" i="23" s="1"/>
  <c r="H417" i="23"/>
  <c r="I419" i="23" s="1"/>
  <c r="P407" i="23"/>
  <c r="P408" i="23" s="1"/>
  <c r="P409" i="23" s="1"/>
  <c r="H407" i="23"/>
  <c r="L406" i="23"/>
  <c r="H406" i="23"/>
  <c r="H405" i="23"/>
  <c r="H397" i="23"/>
  <c r="I401" i="23" s="1"/>
  <c r="I351" i="23"/>
  <c r="D350" i="23"/>
  <c r="G381" i="23"/>
  <c r="E380" i="23"/>
  <c r="F380" i="23" s="1"/>
  <c r="H380" i="23" s="1"/>
  <c r="H374" i="23"/>
  <c r="I376" i="23" s="1"/>
  <c r="P364" i="23"/>
  <c r="P365" i="23" s="1"/>
  <c r="P366" i="23" s="1"/>
  <c r="H364" i="23"/>
  <c r="L363" i="23"/>
  <c r="H363" i="23"/>
  <c r="H362" i="23"/>
  <c r="H354" i="23"/>
  <c r="I358" i="23" s="1"/>
  <c r="I456" i="23" l="1"/>
  <c r="I472" i="23" s="1"/>
  <c r="E124" i="45" s="1"/>
  <c r="I585" i="23"/>
  <c r="E596" i="23"/>
  <c r="F596" i="23" s="1"/>
  <c r="H596" i="23" s="1"/>
  <c r="I599" i="23" s="1"/>
  <c r="I370" i="23"/>
  <c r="I386" i="23" s="1"/>
  <c r="E122" i="45" s="1"/>
  <c r="H467" i="23"/>
  <c r="I470" i="23" s="1"/>
  <c r="I542" i="23"/>
  <c r="I558" i="23" s="1"/>
  <c r="E126" i="45" s="1"/>
  <c r="E553" i="23"/>
  <c r="F553" i="23" s="1"/>
  <c r="H553" i="23" s="1"/>
  <c r="I556" i="23" s="1"/>
  <c r="H510" i="23"/>
  <c r="I513" i="23" s="1"/>
  <c r="I499" i="23"/>
  <c r="I487" i="23"/>
  <c r="H424" i="23"/>
  <c r="I427" i="23" s="1"/>
  <c r="I413" i="23"/>
  <c r="I429" i="23" s="1"/>
  <c r="E123" i="45" s="1"/>
  <c r="E381" i="23"/>
  <c r="F381" i="23" s="1"/>
  <c r="H381" i="23" s="1"/>
  <c r="I384" i="23" s="1"/>
  <c r="J123" i="45" l="1"/>
  <c r="F123" i="45"/>
  <c r="L123" i="45"/>
  <c r="L126" i="45"/>
  <c r="F126" i="45"/>
  <c r="J126" i="45"/>
  <c r="L122" i="45"/>
  <c r="J122" i="45"/>
  <c r="F122" i="45"/>
  <c r="J124" i="45"/>
  <c r="L124" i="45"/>
  <c r="F124" i="45"/>
  <c r="I601" i="23"/>
  <c r="E127" i="45" s="1"/>
  <c r="J127" i="45" s="1"/>
  <c r="L472" i="23"/>
  <c r="L444" i="23" s="1"/>
  <c r="M444" i="23" s="1"/>
  <c r="I515" i="23"/>
  <c r="E125" i="45" s="1"/>
  <c r="L558" i="23"/>
  <c r="L530" i="23" s="1"/>
  <c r="M530" i="23" s="1"/>
  <c r="L601" i="23"/>
  <c r="L573" i="23" s="1"/>
  <c r="M573" i="23" s="1"/>
  <c r="L386" i="23"/>
  <c r="L358" i="23" s="1"/>
  <c r="M358" i="23" s="1"/>
  <c r="L515" i="23"/>
  <c r="L487" i="23" s="1"/>
  <c r="M487" i="23" s="1"/>
  <c r="L429" i="23"/>
  <c r="L401" i="23" s="1"/>
  <c r="M401" i="23" s="1"/>
  <c r="F127" i="45" l="1"/>
  <c r="L127" i="45"/>
  <c r="L125" i="45"/>
  <c r="J125" i="45"/>
  <c r="F125" i="45"/>
  <c r="H324" i="23"/>
  <c r="H323" i="23"/>
  <c r="H322" i="23"/>
  <c r="H312" i="23"/>
  <c r="I308" i="23"/>
  <c r="D307" i="23"/>
  <c r="G338" i="23"/>
  <c r="E337" i="23"/>
  <c r="F337" i="23" s="1"/>
  <c r="H337" i="23" s="1"/>
  <c r="H331" i="23"/>
  <c r="I333" i="23" s="1"/>
  <c r="P321" i="23"/>
  <c r="P322" i="23" s="1"/>
  <c r="P323" i="23" s="1"/>
  <c r="H321" i="23"/>
  <c r="L320" i="23"/>
  <c r="H320" i="23"/>
  <c r="H319" i="23"/>
  <c r="H311" i="23"/>
  <c r="I265" i="23"/>
  <c r="D264" i="23"/>
  <c r="G295" i="23"/>
  <c r="E295" i="23"/>
  <c r="E294" i="23"/>
  <c r="F294" i="23" s="1"/>
  <c r="H294" i="23" s="1"/>
  <c r="H288" i="23"/>
  <c r="I290" i="23" s="1"/>
  <c r="P278" i="23"/>
  <c r="P279" i="23" s="1"/>
  <c r="P280" i="23" s="1"/>
  <c r="H278" i="23"/>
  <c r="L277" i="23"/>
  <c r="H277" i="23"/>
  <c r="H276" i="23"/>
  <c r="H268" i="23"/>
  <c r="I272" i="23" s="1"/>
  <c r="G252" i="23"/>
  <c r="D221" i="23"/>
  <c r="E252" i="23"/>
  <c r="E251" i="23"/>
  <c r="F251" i="23" s="1"/>
  <c r="H251" i="23" s="1"/>
  <c r="H245" i="23"/>
  <c r="I247" i="23" s="1"/>
  <c r="P235" i="23"/>
  <c r="P236" i="23" s="1"/>
  <c r="P237" i="23" s="1"/>
  <c r="H235" i="23"/>
  <c r="L234" i="23"/>
  <c r="H234" i="23"/>
  <c r="H233" i="23"/>
  <c r="H225" i="23"/>
  <c r="I229" i="23" s="1"/>
  <c r="H195" i="23"/>
  <c r="P192" i="23"/>
  <c r="P193" i="23" s="1"/>
  <c r="P194" i="23" s="1"/>
  <c r="L191" i="23"/>
  <c r="I179" i="23"/>
  <c r="D178" i="23"/>
  <c r="G209" i="23"/>
  <c r="E208" i="23"/>
  <c r="F208" i="23" s="1"/>
  <c r="H208" i="23" s="1"/>
  <c r="H202" i="23"/>
  <c r="I204" i="23" s="1"/>
  <c r="H194" i="23"/>
  <c r="H193" i="23"/>
  <c r="H192" i="23"/>
  <c r="H191" i="23"/>
  <c r="H190" i="23"/>
  <c r="H182" i="23"/>
  <c r="I186" i="23" s="1"/>
  <c r="H150" i="23"/>
  <c r="I136" i="23"/>
  <c r="D135" i="23"/>
  <c r="G166" i="23"/>
  <c r="E165" i="23"/>
  <c r="F165" i="23" s="1"/>
  <c r="H165" i="23" s="1"/>
  <c r="H159" i="23"/>
  <c r="I161" i="23" s="1"/>
  <c r="H151" i="23"/>
  <c r="F149" i="23"/>
  <c r="H149" i="23" s="1"/>
  <c r="H148" i="23"/>
  <c r="H147" i="23"/>
  <c r="H139" i="23"/>
  <c r="I143" i="23" s="1"/>
  <c r="I93" i="23"/>
  <c r="D92" i="23"/>
  <c r="G123" i="23"/>
  <c r="E122" i="23"/>
  <c r="F122" i="23" s="1"/>
  <c r="H122" i="23" s="1"/>
  <c r="H116" i="23"/>
  <c r="I118" i="23" s="1"/>
  <c r="H108" i="23"/>
  <c r="H107" i="23"/>
  <c r="F106" i="23"/>
  <c r="H106" i="23" s="1"/>
  <c r="H105" i="23"/>
  <c r="H104" i="23"/>
  <c r="H96" i="23"/>
  <c r="I100" i="23" s="1"/>
  <c r="I50" i="23"/>
  <c r="D49" i="23"/>
  <c r="G80" i="23"/>
  <c r="E80" i="23"/>
  <c r="E79" i="23"/>
  <c r="F79" i="23" s="1"/>
  <c r="H79" i="23" s="1"/>
  <c r="H73" i="23"/>
  <c r="I75" i="23" s="1"/>
  <c r="H65" i="23"/>
  <c r="H64" i="23"/>
  <c r="F63" i="23"/>
  <c r="H63" i="23" s="1"/>
  <c r="H62" i="23"/>
  <c r="H61" i="23"/>
  <c r="H53" i="23"/>
  <c r="I57" i="23" s="1"/>
  <c r="F20" i="23"/>
  <c r="G37" i="23"/>
  <c r="E36" i="23"/>
  <c r="F36" i="23" s="1"/>
  <c r="H36" i="23" s="1"/>
  <c r="I315" i="23" l="1"/>
  <c r="F252" i="23"/>
  <c r="H252" i="23" s="1"/>
  <c r="I255" i="23" s="1"/>
  <c r="I257" i="23" s="1"/>
  <c r="E119" i="45" s="1"/>
  <c r="E123" i="23"/>
  <c r="F123" i="23" s="1"/>
  <c r="H123" i="23" s="1"/>
  <c r="I126" i="23" s="1"/>
  <c r="I284" i="23"/>
  <c r="I300" i="23" s="1"/>
  <c r="E120" i="45" s="1"/>
  <c r="F295" i="23"/>
  <c r="H295" i="23" s="1"/>
  <c r="I298" i="23" s="1"/>
  <c r="I327" i="23"/>
  <c r="E338" i="23"/>
  <c r="F338" i="23" s="1"/>
  <c r="H338" i="23" s="1"/>
  <c r="I341" i="23" s="1"/>
  <c r="I241" i="23"/>
  <c r="I198" i="23"/>
  <c r="E209" i="23"/>
  <c r="F209" i="23" s="1"/>
  <c r="H209" i="23" s="1"/>
  <c r="I212" i="23" s="1"/>
  <c r="I155" i="23"/>
  <c r="I171" i="23" s="1"/>
  <c r="E117" i="45" s="1"/>
  <c r="E166" i="23"/>
  <c r="F166" i="23" s="1"/>
  <c r="H166" i="23" s="1"/>
  <c r="I169" i="23" s="1"/>
  <c r="I112" i="23"/>
  <c r="I128" i="23" s="1"/>
  <c r="E116" i="45" s="1"/>
  <c r="I69" i="23"/>
  <c r="E115" i="45" s="1"/>
  <c r="F80" i="23"/>
  <c r="H80" i="23" s="1"/>
  <c r="I83" i="23" s="1"/>
  <c r="E37" i="23"/>
  <c r="F37" i="23" s="1"/>
  <c r="H37" i="23" s="1"/>
  <c r="I7" i="23"/>
  <c r="D6" i="23"/>
  <c r="H30" i="23"/>
  <c r="I32" i="23" s="1"/>
  <c r="H22" i="23"/>
  <c r="H21" i="23"/>
  <c r="H20" i="23"/>
  <c r="H19" i="23"/>
  <c r="H18" i="23"/>
  <c r="H10" i="23"/>
  <c r="I14" i="23" s="1"/>
  <c r="I7" i="22"/>
  <c r="D6" i="22"/>
  <c r="H36" i="22"/>
  <c r="H30" i="22"/>
  <c r="I32" i="22" s="1"/>
  <c r="H22" i="22"/>
  <c r="H21" i="22"/>
  <c r="H20" i="22"/>
  <c r="H19" i="22"/>
  <c r="H18" i="22"/>
  <c r="H10" i="22"/>
  <c r="I14" i="22" s="1"/>
  <c r="I89" i="21"/>
  <c r="D88" i="21"/>
  <c r="G119" i="21"/>
  <c r="E118" i="21"/>
  <c r="F118" i="21" s="1"/>
  <c r="H118" i="21" s="1"/>
  <c r="H112" i="21"/>
  <c r="I114" i="21" s="1"/>
  <c r="H105" i="21"/>
  <c r="H104" i="21"/>
  <c r="H103" i="21"/>
  <c r="H102" i="21"/>
  <c r="H101" i="21"/>
  <c r="H100" i="21"/>
  <c r="H92" i="21"/>
  <c r="I96" i="21" s="1"/>
  <c r="G78" i="21"/>
  <c r="H64" i="21"/>
  <c r="D47" i="21"/>
  <c r="I48" i="21"/>
  <c r="H25" i="21"/>
  <c r="H24" i="21"/>
  <c r="H23" i="21"/>
  <c r="F117" i="45" l="1"/>
  <c r="L117" i="45"/>
  <c r="J117" i="45"/>
  <c r="J120" i="45"/>
  <c r="F120" i="45"/>
  <c r="L120" i="45"/>
  <c r="F119" i="45"/>
  <c r="L119" i="45"/>
  <c r="J119" i="45"/>
  <c r="F115" i="45"/>
  <c r="J115" i="45"/>
  <c r="L115" i="45"/>
  <c r="L116" i="45"/>
  <c r="F116" i="45"/>
  <c r="J116" i="45"/>
  <c r="I124" i="21"/>
  <c r="E106" i="45" s="1"/>
  <c r="I343" i="23"/>
  <c r="E121" i="45" s="1"/>
  <c r="L121" i="45" s="1"/>
  <c r="I214" i="23"/>
  <c r="E118" i="45" s="1"/>
  <c r="L118" i="45" s="1"/>
  <c r="I42" i="22"/>
  <c r="E108" i="45" s="1"/>
  <c r="I26" i="22"/>
  <c r="L300" i="23"/>
  <c r="L272" i="23" s="1"/>
  <c r="M272" i="23" s="1"/>
  <c r="L128" i="23"/>
  <c r="L100" i="23" s="1"/>
  <c r="M100" i="23" s="1"/>
  <c r="L343" i="23"/>
  <c r="L315" i="23" s="1"/>
  <c r="M315" i="23" s="1"/>
  <c r="L257" i="23"/>
  <c r="L229" i="23" s="1"/>
  <c r="M229" i="23" s="1"/>
  <c r="L171" i="23"/>
  <c r="L143" i="23" s="1"/>
  <c r="M143" i="23" s="1"/>
  <c r="L85" i="23"/>
  <c r="L57" i="23" s="1"/>
  <c r="M57" i="23" s="1"/>
  <c r="I26" i="23"/>
  <c r="E114" i="45" s="1"/>
  <c r="I40" i="23"/>
  <c r="E37" i="22"/>
  <c r="F37" i="22" s="1"/>
  <c r="H37" i="22" s="1"/>
  <c r="I40" i="22" s="1"/>
  <c r="I108" i="21"/>
  <c r="E119" i="21"/>
  <c r="F119" i="21" s="1"/>
  <c r="H119" i="21" s="1"/>
  <c r="I122" i="21" s="1"/>
  <c r="F121" i="45" l="1"/>
  <c r="L114" i="45"/>
  <c r="F114" i="45"/>
  <c r="J114" i="45"/>
  <c r="F118" i="45"/>
  <c r="L214" i="23"/>
  <c r="L186" i="23" s="1"/>
  <c r="M186" i="23" s="1"/>
  <c r="J118" i="45"/>
  <c r="F106" i="45"/>
  <c r="J106" i="45"/>
  <c r="L106" i="45"/>
  <c r="J121" i="45"/>
  <c r="F108" i="45"/>
  <c r="L108" i="45"/>
  <c r="J108" i="45"/>
  <c r="L42" i="23"/>
  <c r="L14" i="23" s="1"/>
  <c r="M14" i="23" s="1"/>
  <c r="F162" i="45" l="1"/>
  <c r="I7" i="21"/>
  <c r="D6" i="21"/>
  <c r="E77" i="21"/>
  <c r="F77" i="21" s="1"/>
  <c r="H77" i="21" s="1"/>
  <c r="H71" i="21"/>
  <c r="I73" i="21" s="1"/>
  <c r="H63" i="21"/>
  <c r="H62" i="21"/>
  <c r="H61" i="21"/>
  <c r="H60" i="21"/>
  <c r="H59" i="21"/>
  <c r="H51" i="21"/>
  <c r="I55" i="21" s="1"/>
  <c r="G37" i="21"/>
  <c r="E37" i="21"/>
  <c r="F37" i="21" s="1"/>
  <c r="E36" i="21"/>
  <c r="F36" i="21" s="1"/>
  <c r="H36" i="21" s="1"/>
  <c r="H30" i="21"/>
  <c r="I32" i="21" s="1"/>
  <c r="H22" i="21"/>
  <c r="H21" i="21"/>
  <c r="H20" i="21"/>
  <c r="H19" i="21"/>
  <c r="H18" i="21"/>
  <c r="H10" i="21"/>
  <c r="I14" i="21" s="1"/>
  <c r="I7" i="20"/>
  <c r="D6" i="20"/>
  <c r="G75" i="20"/>
  <c r="E74" i="20"/>
  <c r="F74" i="20" s="1"/>
  <c r="H74" i="20" s="1"/>
  <c r="H68" i="20"/>
  <c r="I70" i="20" s="1"/>
  <c r="H60" i="20"/>
  <c r="H59" i="20"/>
  <c r="H58" i="20"/>
  <c r="L57" i="20"/>
  <c r="L58" i="20" s="1"/>
  <c r="H57" i="20"/>
  <c r="L61" i="20" s="1"/>
  <c r="K56" i="20" s="1"/>
  <c r="H56" i="20"/>
  <c r="H48" i="20"/>
  <c r="I52" i="20" s="1"/>
  <c r="I45" i="20"/>
  <c r="D44" i="20"/>
  <c r="G37" i="20"/>
  <c r="E36" i="20"/>
  <c r="F36" i="20" s="1"/>
  <c r="H36" i="20" s="1"/>
  <c r="H30" i="20"/>
  <c r="I32" i="20" s="1"/>
  <c r="H22" i="20"/>
  <c r="H21" i="20"/>
  <c r="H20" i="20"/>
  <c r="H19" i="20"/>
  <c r="H18" i="20"/>
  <c r="H11" i="20"/>
  <c r="H10" i="20"/>
  <c r="I83" i="21" l="1"/>
  <c r="E105" i="45" s="1"/>
  <c r="I14" i="20"/>
  <c r="I67" i="21"/>
  <c r="H37" i="21"/>
  <c r="I40" i="21" s="1"/>
  <c r="I26" i="21"/>
  <c r="I42" i="21" s="1"/>
  <c r="E104" i="45" s="1"/>
  <c r="E78" i="21"/>
  <c r="F78" i="21" s="1"/>
  <c r="H78" i="21" s="1"/>
  <c r="I81" i="21" s="1"/>
  <c r="I64" i="20"/>
  <c r="I80" i="20" s="1"/>
  <c r="E102" i="45" s="1"/>
  <c r="I26" i="20"/>
  <c r="E37" i="20"/>
  <c r="F37" i="20" s="1"/>
  <c r="H37" i="20" s="1"/>
  <c r="I40" i="20" s="1"/>
  <c r="E75" i="20"/>
  <c r="F75" i="20" s="1"/>
  <c r="H75" i="20" s="1"/>
  <c r="I78" i="20" s="1"/>
  <c r="F102" i="45" l="1"/>
  <c r="J102" i="45"/>
  <c r="L102" i="45"/>
  <c r="L104" i="45"/>
  <c r="J104" i="45"/>
  <c r="F104" i="45"/>
  <c r="J105" i="45"/>
  <c r="L105" i="45"/>
  <c r="F105" i="45"/>
  <c r="L80" i="20"/>
  <c r="I42" i="20"/>
  <c r="E101" i="45" s="1"/>
  <c r="L42" i="20" l="1"/>
  <c r="L14" i="20" s="1"/>
  <c r="M14" i="20" s="1"/>
  <c r="L101" i="45"/>
  <c r="J101" i="45"/>
  <c r="F101" i="45"/>
  <c r="I43" i="19"/>
  <c r="D42" i="19"/>
  <c r="H16" i="19"/>
  <c r="I2" i="19"/>
  <c r="D1" i="19"/>
  <c r="G73" i="19"/>
  <c r="E73" i="19"/>
  <c r="F73" i="19" s="1"/>
  <c r="E72" i="19"/>
  <c r="F72" i="19" s="1"/>
  <c r="H72" i="19" s="1"/>
  <c r="H66" i="19"/>
  <c r="I68" i="19" s="1"/>
  <c r="H61" i="19"/>
  <c r="H60" i="19"/>
  <c r="H59" i="19"/>
  <c r="H58" i="19"/>
  <c r="H57" i="19"/>
  <c r="H56" i="19"/>
  <c r="H55" i="19"/>
  <c r="H54" i="19"/>
  <c r="H46" i="19"/>
  <c r="I50" i="19" s="1"/>
  <c r="G30" i="19"/>
  <c r="E29" i="19"/>
  <c r="F29" i="19" s="1"/>
  <c r="H29" i="19" s="1"/>
  <c r="H23" i="19"/>
  <c r="I25" i="19" s="1"/>
  <c r="H15" i="19"/>
  <c r="H14" i="19"/>
  <c r="H5" i="19"/>
  <c r="I10" i="19" s="1"/>
  <c r="H147" i="18"/>
  <c r="H146" i="18"/>
  <c r="H140" i="18"/>
  <c r="H139" i="18"/>
  <c r="H138" i="18"/>
  <c r="H137" i="18"/>
  <c r="H136" i="18"/>
  <c r="I133" i="18"/>
  <c r="D132" i="18"/>
  <c r="I90" i="18"/>
  <c r="D89" i="18"/>
  <c r="G120" i="18"/>
  <c r="E119" i="18"/>
  <c r="F119" i="18" s="1"/>
  <c r="H119" i="18" s="1"/>
  <c r="H113" i="18"/>
  <c r="I115" i="18" s="1"/>
  <c r="H105" i="18"/>
  <c r="H104" i="18"/>
  <c r="H103" i="18"/>
  <c r="H102" i="18"/>
  <c r="H101" i="18"/>
  <c r="H95" i="18"/>
  <c r="H94" i="18"/>
  <c r="H93" i="18"/>
  <c r="H73" i="19" l="1"/>
  <c r="I76" i="19" s="1"/>
  <c r="I62" i="19"/>
  <c r="I78" i="19" s="1"/>
  <c r="E99" i="45" s="1"/>
  <c r="I19" i="19"/>
  <c r="I35" i="19" s="1"/>
  <c r="E98" i="45" s="1"/>
  <c r="E30" i="19"/>
  <c r="F30" i="19" s="1"/>
  <c r="H30" i="19" s="1"/>
  <c r="I33" i="19" s="1"/>
  <c r="I97" i="18"/>
  <c r="I109" i="18"/>
  <c r="E120" i="18"/>
  <c r="F120" i="18" s="1"/>
  <c r="H120" i="18" s="1"/>
  <c r="I123" i="18" s="1"/>
  <c r="F98" i="45" l="1"/>
  <c r="L98" i="45"/>
  <c r="J98" i="45"/>
  <c r="F99" i="45"/>
  <c r="J99" i="45"/>
  <c r="L99" i="45"/>
  <c r="I125" i="18"/>
  <c r="E95" i="45" s="1"/>
  <c r="I47" i="18"/>
  <c r="D46" i="18"/>
  <c r="H12" i="18"/>
  <c r="H13" i="18"/>
  <c r="H11" i="18"/>
  <c r="I6" i="18"/>
  <c r="D5" i="18"/>
  <c r="G165" i="18"/>
  <c r="E165" i="18"/>
  <c r="E164" i="18"/>
  <c r="F164" i="18" s="1"/>
  <c r="H164" i="18" s="1"/>
  <c r="H158" i="18"/>
  <c r="I160" i="18" s="1"/>
  <c r="I142" i="18"/>
  <c r="G77" i="18"/>
  <c r="E76" i="18"/>
  <c r="F76" i="18" s="1"/>
  <c r="H76" i="18" s="1"/>
  <c r="H70" i="18"/>
  <c r="I72" i="18" s="1"/>
  <c r="H65" i="18"/>
  <c r="H64" i="18"/>
  <c r="H63" i="18"/>
  <c r="H62" i="18"/>
  <c r="H61" i="18"/>
  <c r="H60" i="18"/>
  <c r="H59" i="18"/>
  <c r="H58" i="18"/>
  <c r="H50" i="18"/>
  <c r="I54" i="18" s="1"/>
  <c r="G34" i="18"/>
  <c r="E33" i="18"/>
  <c r="F33" i="18" s="1"/>
  <c r="H33" i="18" s="1"/>
  <c r="H27" i="18"/>
  <c r="I29" i="18" s="1"/>
  <c r="H19" i="18"/>
  <c r="H18" i="18"/>
  <c r="H10" i="18"/>
  <c r="H9" i="18"/>
  <c r="H261" i="17"/>
  <c r="I257" i="17"/>
  <c r="D256" i="17"/>
  <c r="I2" i="17"/>
  <c r="D1" i="17"/>
  <c r="I214" i="17"/>
  <c r="D213" i="17"/>
  <c r="I128" i="17"/>
  <c r="D127" i="17"/>
  <c r="I85" i="17"/>
  <c r="D84" i="17"/>
  <c r="I42" i="17"/>
  <c r="D41" i="17"/>
  <c r="I171" i="17"/>
  <c r="D170" i="17"/>
  <c r="G287" i="17"/>
  <c r="E286" i="17"/>
  <c r="F286" i="17" s="1"/>
  <c r="H286" i="17" s="1"/>
  <c r="H280" i="17"/>
  <c r="I282" i="17" s="1"/>
  <c r="H274" i="17"/>
  <c r="H273" i="17"/>
  <c r="H272" i="17"/>
  <c r="H271" i="17"/>
  <c r="H270" i="17"/>
  <c r="H269" i="17"/>
  <c r="H268" i="17"/>
  <c r="H260" i="17"/>
  <c r="G201" i="17"/>
  <c r="E201" i="17"/>
  <c r="F201" i="17" s="1"/>
  <c r="E200" i="17"/>
  <c r="F200" i="17" s="1"/>
  <c r="H200" i="17" s="1"/>
  <c r="H194" i="17"/>
  <c r="I196" i="17" s="1"/>
  <c r="H188" i="17"/>
  <c r="H187" i="17"/>
  <c r="H186" i="17"/>
  <c r="H185" i="17"/>
  <c r="H184" i="17"/>
  <c r="H183" i="17"/>
  <c r="H182" i="17"/>
  <c r="H174" i="17"/>
  <c r="I178" i="17" s="1"/>
  <c r="G158" i="17"/>
  <c r="E158" i="17"/>
  <c r="F158" i="17" s="1"/>
  <c r="E157" i="17"/>
  <c r="F157" i="17" s="1"/>
  <c r="H157" i="17" s="1"/>
  <c r="H151" i="17"/>
  <c r="I153" i="17" s="1"/>
  <c r="H145" i="17"/>
  <c r="H144" i="17"/>
  <c r="H143" i="17"/>
  <c r="H142" i="17"/>
  <c r="H141" i="17"/>
  <c r="H140" i="17"/>
  <c r="H139" i="17"/>
  <c r="H131" i="17"/>
  <c r="I135" i="17" s="1"/>
  <c r="G115" i="17"/>
  <c r="E114" i="17"/>
  <c r="F114" i="17" s="1"/>
  <c r="H114" i="17" s="1"/>
  <c r="H108" i="17"/>
  <c r="I110" i="17" s="1"/>
  <c r="H102" i="17"/>
  <c r="H101" i="17"/>
  <c r="H100" i="17"/>
  <c r="H99" i="17"/>
  <c r="H98" i="17"/>
  <c r="H97" i="17"/>
  <c r="H96" i="17"/>
  <c r="H88" i="17"/>
  <c r="I92" i="17" s="1"/>
  <c r="G72" i="17"/>
  <c r="E71" i="17"/>
  <c r="F71" i="17" s="1"/>
  <c r="H71" i="17" s="1"/>
  <c r="H65" i="17"/>
  <c r="I67" i="17" s="1"/>
  <c r="H60" i="17"/>
  <c r="H59" i="17"/>
  <c r="H58" i="17"/>
  <c r="H57" i="17"/>
  <c r="H56" i="17"/>
  <c r="H55" i="17"/>
  <c r="H54" i="17"/>
  <c r="H53" i="17"/>
  <c r="H46" i="17"/>
  <c r="H45" i="17"/>
  <c r="G29" i="17"/>
  <c r="E28" i="17"/>
  <c r="F28" i="17" s="1"/>
  <c r="H28" i="17" s="1"/>
  <c r="H22" i="17"/>
  <c r="I24" i="17" s="1"/>
  <c r="H14" i="17"/>
  <c r="H13" i="17"/>
  <c r="H6" i="17"/>
  <c r="H5" i="17"/>
  <c r="J95" i="45" l="1"/>
  <c r="F95" i="45"/>
  <c r="L95" i="45"/>
  <c r="I264" i="17"/>
  <c r="I23" i="18"/>
  <c r="I66" i="18"/>
  <c r="I82" i="18" s="1"/>
  <c r="E94" i="45" s="1"/>
  <c r="I154" i="18"/>
  <c r="I170" i="18" s="1"/>
  <c r="E96" i="45" s="1"/>
  <c r="I14" i="18"/>
  <c r="F165" i="18"/>
  <c r="H165" i="18" s="1"/>
  <c r="I168" i="18" s="1"/>
  <c r="E34" i="18"/>
  <c r="F34" i="18" s="1"/>
  <c r="H34" i="18" s="1"/>
  <c r="I37" i="18" s="1"/>
  <c r="E77" i="18"/>
  <c r="F77" i="18" s="1"/>
  <c r="H77" i="18" s="1"/>
  <c r="I80" i="18" s="1"/>
  <c r="H201" i="17"/>
  <c r="I204" i="17" s="1"/>
  <c r="H158" i="17"/>
  <c r="I161" i="17" s="1"/>
  <c r="I49" i="17"/>
  <c r="I77" i="17" s="1"/>
  <c r="E86" i="45" s="1"/>
  <c r="I61" i="17"/>
  <c r="I190" i="17"/>
  <c r="I206" i="17" s="1"/>
  <c r="E85" i="45" s="1"/>
  <c r="I9" i="17"/>
  <c r="I34" i="17" s="1"/>
  <c r="E90" i="45" s="1"/>
  <c r="E89" i="45"/>
  <c r="I18" i="17"/>
  <c r="I147" i="17"/>
  <c r="I104" i="17"/>
  <c r="I276" i="17"/>
  <c r="E29" i="17"/>
  <c r="F29" i="17" s="1"/>
  <c r="H29" i="17" s="1"/>
  <c r="I32" i="17" s="1"/>
  <c r="E72" i="17"/>
  <c r="F72" i="17" s="1"/>
  <c r="H72" i="17" s="1"/>
  <c r="I75" i="17" s="1"/>
  <c r="E287" i="17"/>
  <c r="F287" i="17" s="1"/>
  <c r="H287" i="17" s="1"/>
  <c r="I290" i="17" s="1"/>
  <c r="E115" i="17"/>
  <c r="F115" i="17" s="1"/>
  <c r="H115" i="17" s="1"/>
  <c r="I118" i="17" s="1"/>
  <c r="I120" i="17" s="1"/>
  <c r="E87" i="45" s="1"/>
  <c r="J89" i="45" l="1"/>
  <c r="F89" i="45"/>
  <c r="L89" i="45"/>
  <c r="F94" i="45"/>
  <c r="J94" i="45"/>
  <c r="L94" i="45"/>
  <c r="J85" i="45"/>
  <c r="L85" i="45"/>
  <c r="F85" i="45"/>
  <c r="J96" i="45"/>
  <c r="F96" i="45"/>
  <c r="L96" i="45"/>
  <c r="L87" i="45"/>
  <c r="F87" i="45"/>
  <c r="J87" i="45"/>
  <c r="J90" i="45"/>
  <c r="F90" i="45"/>
  <c r="L90" i="45"/>
  <c r="L86" i="45"/>
  <c r="J86" i="45"/>
  <c r="F86" i="45"/>
  <c r="I292" i="17"/>
  <c r="E91" i="45" s="1"/>
  <c r="L91" i="45" s="1"/>
  <c r="I163" i="17"/>
  <c r="E88" i="45" s="1"/>
  <c r="L88" i="45" s="1"/>
  <c r="I39" i="18"/>
  <c r="E93" i="45" s="1"/>
  <c r="J91" i="45" l="1"/>
  <c r="F88" i="45"/>
  <c r="J88" i="45"/>
  <c r="F91" i="45"/>
  <c r="J93" i="45"/>
  <c r="L93" i="45"/>
  <c r="F93" i="45"/>
  <c r="I179" i="16"/>
  <c r="D178" i="16"/>
  <c r="G209" i="16"/>
  <c r="E209" i="16"/>
  <c r="E208" i="16"/>
  <c r="F208" i="16" s="1"/>
  <c r="H208" i="16" s="1"/>
  <c r="H202" i="16"/>
  <c r="I204" i="16" s="1"/>
  <c r="H194" i="16"/>
  <c r="H193" i="16"/>
  <c r="H192" i="16"/>
  <c r="H191" i="16"/>
  <c r="H190" i="16"/>
  <c r="H182" i="16"/>
  <c r="I186" i="16" s="1"/>
  <c r="G166" i="16"/>
  <c r="I136" i="16"/>
  <c r="D135" i="16"/>
  <c r="E165" i="16"/>
  <c r="F165" i="16" s="1"/>
  <c r="H165" i="16" s="1"/>
  <c r="H159" i="16"/>
  <c r="I161" i="16" s="1"/>
  <c r="H151" i="16"/>
  <c r="H150" i="16"/>
  <c r="H149" i="16"/>
  <c r="H148" i="16"/>
  <c r="H147" i="16"/>
  <c r="H139" i="16"/>
  <c r="I143" i="16" s="1"/>
  <c r="I93" i="16"/>
  <c r="D92" i="16"/>
  <c r="I50" i="16"/>
  <c r="D49" i="16"/>
  <c r="I7" i="16"/>
  <c r="D6" i="16"/>
  <c r="G123" i="16"/>
  <c r="E123" i="16"/>
  <c r="F123" i="16" s="1"/>
  <c r="E122" i="16"/>
  <c r="F122" i="16" s="1"/>
  <c r="H122" i="16" s="1"/>
  <c r="H116" i="16"/>
  <c r="I118" i="16" s="1"/>
  <c r="H108" i="16"/>
  <c r="H107" i="16"/>
  <c r="H106" i="16"/>
  <c r="H105" i="16"/>
  <c r="H104" i="16"/>
  <c r="H96" i="16"/>
  <c r="I100" i="16" s="1"/>
  <c r="G80" i="16"/>
  <c r="E80" i="16"/>
  <c r="F80" i="16" s="1"/>
  <c r="E79" i="16"/>
  <c r="F79" i="16" s="1"/>
  <c r="H79" i="16" s="1"/>
  <c r="H73" i="16"/>
  <c r="I75" i="16" s="1"/>
  <c r="H65" i="16"/>
  <c r="H64" i="16"/>
  <c r="H63" i="16"/>
  <c r="H62" i="16"/>
  <c r="H61" i="16"/>
  <c r="H53" i="16"/>
  <c r="I57" i="16" s="1"/>
  <c r="G37" i="16"/>
  <c r="E36" i="16"/>
  <c r="F36" i="16" s="1"/>
  <c r="H36" i="16" s="1"/>
  <c r="H30" i="16"/>
  <c r="I32" i="16" s="1"/>
  <c r="H22" i="16"/>
  <c r="H21" i="16"/>
  <c r="H20" i="16"/>
  <c r="H19" i="16"/>
  <c r="H18" i="16"/>
  <c r="H10" i="16"/>
  <c r="I14" i="16" s="1"/>
  <c r="I93" i="15"/>
  <c r="D92" i="15"/>
  <c r="G123" i="15"/>
  <c r="E122" i="15"/>
  <c r="F122" i="15" s="1"/>
  <c r="H122" i="15" s="1"/>
  <c r="H116" i="15"/>
  <c r="I118" i="15" s="1"/>
  <c r="H108" i="15"/>
  <c r="H107" i="15"/>
  <c r="H105" i="15"/>
  <c r="H104" i="15"/>
  <c r="H96" i="15"/>
  <c r="I100" i="15" s="1"/>
  <c r="H54" i="15"/>
  <c r="G61" i="15"/>
  <c r="H61" i="15" s="1"/>
  <c r="I50" i="15"/>
  <c r="D49" i="15"/>
  <c r="I7" i="15"/>
  <c r="D6" i="15"/>
  <c r="G80" i="15"/>
  <c r="E80" i="15"/>
  <c r="F80" i="15" s="1"/>
  <c r="E79" i="15"/>
  <c r="F79" i="15" s="1"/>
  <c r="H79" i="15" s="1"/>
  <c r="H73" i="15"/>
  <c r="I75" i="15" s="1"/>
  <c r="H65" i="15"/>
  <c r="H64" i="15"/>
  <c r="H62" i="15"/>
  <c r="H53" i="15"/>
  <c r="G37" i="15"/>
  <c r="E37" i="15"/>
  <c r="F37" i="15" s="1"/>
  <c r="E36" i="15"/>
  <c r="F36" i="15" s="1"/>
  <c r="H36" i="15" s="1"/>
  <c r="H30" i="15"/>
  <c r="I32" i="15" s="1"/>
  <c r="H22" i="15"/>
  <c r="H21" i="15"/>
  <c r="H20" i="15"/>
  <c r="H19" i="15"/>
  <c r="H18" i="15"/>
  <c r="H11" i="15"/>
  <c r="H10" i="15"/>
  <c r="I86" i="14"/>
  <c r="D85" i="14"/>
  <c r="I128" i="14"/>
  <c r="D127" i="14"/>
  <c r="I46" i="14"/>
  <c r="D45" i="14"/>
  <c r="I6" i="14"/>
  <c r="D5" i="14"/>
  <c r="G158" i="14"/>
  <c r="E158" i="14"/>
  <c r="F158" i="14" s="1"/>
  <c r="E157" i="14"/>
  <c r="F157" i="14" s="1"/>
  <c r="H157" i="14" s="1"/>
  <c r="H151" i="14"/>
  <c r="I153" i="14" s="1"/>
  <c r="H145" i="14"/>
  <c r="F144" i="14"/>
  <c r="H144" i="14" s="1"/>
  <c r="F143" i="14"/>
  <c r="H143" i="14" s="1"/>
  <c r="H142" i="14"/>
  <c r="H141" i="14"/>
  <c r="H140" i="14"/>
  <c r="H139" i="14"/>
  <c r="H132" i="14"/>
  <c r="H131" i="14"/>
  <c r="G115" i="14"/>
  <c r="E115" i="14"/>
  <c r="F115" i="14" s="1"/>
  <c r="E114" i="14"/>
  <c r="F114" i="14" s="1"/>
  <c r="H114" i="14" s="1"/>
  <c r="H108" i="14"/>
  <c r="I110" i="14" s="1"/>
  <c r="H100" i="14"/>
  <c r="H99" i="14"/>
  <c r="H98" i="14"/>
  <c r="H97" i="14"/>
  <c r="H91" i="14"/>
  <c r="H90" i="14"/>
  <c r="H89" i="14"/>
  <c r="G73" i="14"/>
  <c r="E73" i="14"/>
  <c r="E72" i="14"/>
  <c r="F72" i="14" s="1"/>
  <c r="H72" i="14" s="1"/>
  <c r="H66" i="14"/>
  <c r="I68" i="14" s="1"/>
  <c r="H58" i="14"/>
  <c r="H57" i="14"/>
  <c r="H50" i="14"/>
  <c r="H49" i="14"/>
  <c r="G33" i="14"/>
  <c r="E33" i="14"/>
  <c r="F33" i="14" s="1"/>
  <c r="E32" i="14"/>
  <c r="F32" i="14" s="1"/>
  <c r="H32" i="14" s="1"/>
  <c r="H26" i="14"/>
  <c r="I28" i="14" s="1"/>
  <c r="H19" i="14"/>
  <c r="H18" i="14"/>
  <c r="H17" i="14"/>
  <c r="H10" i="14"/>
  <c r="H9" i="14"/>
  <c r="I13" i="14" s="1"/>
  <c r="H371" i="13"/>
  <c r="I367" i="13"/>
  <c r="D366" i="13"/>
  <c r="G394" i="13"/>
  <c r="H387" i="13"/>
  <c r="I389" i="13" s="1"/>
  <c r="I383" i="13"/>
  <c r="H370" i="13"/>
  <c r="I327" i="13"/>
  <c r="D326" i="13"/>
  <c r="G354" i="13"/>
  <c r="E354" i="13"/>
  <c r="H347" i="13"/>
  <c r="I349" i="13" s="1"/>
  <c r="I343" i="13"/>
  <c r="H330" i="13"/>
  <c r="I334" i="13" s="1"/>
  <c r="I287" i="13"/>
  <c r="D286" i="13"/>
  <c r="G314" i="13"/>
  <c r="E313" i="13"/>
  <c r="F313" i="13" s="1"/>
  <c r="H313" i="13" s="1"/>
  <c r="H307" i="13"/>
  <c r="I309" i="13" s="1"/>
  <c r="I303" i="13"/>
  <c r="H290" i="13"/>
  <c r="I294" i="13" s="1"/>
  <c r="H250" i="13"/>
  <c r="G274" i="13"/>
  <c r="I247" i="13"/>
  <c r="D246" i="13"/>
  <c r="H10" i="12"/>
  <c r="I207" i="13"/>
  <c r="D206" i="13"/>
  <c r="I167" i="13"/>
  <c r="D166" i="13"/>
  <c r="I127" i="13"/>
  <c r="D126" i="13"/>
  <c r="G194" i="13"/>
  <c r="E194" i="13"/>
  <c r="F194" i="13" s="1"/>
  <c r="E193" i="13"/>
  <c r="F193" i="13" s="1"/>
  <c r="H193" i="13" s="1"/>
  <c r="H187" i="13"/>
  <c r="I189" i="13" s="1"/>
  <c r="I183" i="13"/>
  <c r="H170" i="13"/>
  <c r="I174" i="13" s="1"/>
  <c r="E74" i="13"/>
  <c r="F74" i="13" s="1"/>
  <c r="H74" i="13" s="1"/>
  <c r="E73" i="13"/>
  <c r="F73" i="13" s="1"/>
  <c r="H73" i="13" s="1"/>
  <c r="H67" i="13"/>
  <c r="I69" i="13" s="1"/>
  <c r="I63" i="13"/>
  <c r="H51" i="13"/>
  <c r="H50" i="13"/>
  <c r="H267" i="13"/>
  <c r="I269" i="13" s="1"/>
  <c r="I263" i="13"/>
  <c r="G234" i="13"/>
  <c r="E234" i="13"/>
  <c r="F234" i="13" s="1"/>
  <c r="E233" i="13"/>
  <c r="F233" i="13" s="1"/>
  <c r="H233" i="13" s="1"/>
  <c r="H227" i="13"/>
  <c r="I229" i="13" s="1"/>
  <c r="I223" i="13"/>
  <c r="H210" i="13"/>
  <c r="I214" i="13" s="1"/>
  <c r="G154" i="13"/>
  <c r="E154" i="13"/>
  <c r="F154" i="13" s="1"/>
  <c r="E153" i="13"/>
  <c r="F153" i="13" s="1"/>
  <c r="H153" i="13" s="1"/>
  <c r="H147" i="13"/>
  <c r="I149" i="13" s="1"/>
  <c r="I143" i="13"/>
  <c r="H130" i="13"/>
  <c r="I134" i="13" s="1"/>
  <c r="G114" i="13"/>
  <c r="E114" i="13"/>
  <c r="F114" i="13" s="1"/>
  <c r="E113" i="13"/>
  <c r="F113" i="13" s="1"/>
  <c r="H113" i="13" s="1"/>
  <c r="H107" i="13"/>
  <c r="I109" i="13" s="1"/>
  <c r="I103" i="13"/>
  <c r="H91" i="13"/>
  <c r="H90" i="13"/>
  <c r="E34" i="13"/>
  <c r="F34" i="13" s="1"/>
  <c r="H34" i="13" s="1"/>
  <c r="E33" i="13"/>
  <c r="F33" i="13" s="1"/>
  <c r="H33" i="13" s="1"/>
  <c r="H27" i="13"/>
  <c r="I29" i="13" s="1"/>
  <c r="I23" i="13"/>
  <c r="H10" i="13"/>
  <c r="I14" i="13" s="1"/>
  <c r="E37" i="12"/>
  <c r="F37" i="12" s="1"/>
  <c r="I7" i="12"/>
  <c r="D6" i="12"/>
  <c r="H36" i="12"/>
  <c r="H30" i="12"/>
  <c r="I32" i="12" s="1"/>
  <c r="H22" i="12"/>
  <c r="H21" i="12"/>
  <c r="H20" i="12"/>
  <c r="H19" i="12"/>
  <c r="H18" i="12"/>
  <c r="H141" i="11"/>
  <c r="H140" i="11"/>
  <c r="I136" i="11"/>
  <c r="D135" i="11"/>
  <c r="G166" i="11"/>
  <c r="E165" i="11"/>
  <c r="F165" i="11" s="1"/>
  <c r="H165" i="11" s="1"/>
  <c r="H159" i="11"/>
  <c r="I161" i="11" s="1"/>
  <c r="H151" i="11"/>
  <c r="H150" i="11"/>
  <c r="H149" i="11"/>
  <c r="H148" i="11"/>
  <c r="H147" i="11"/>
  <c r="H139" i="11"/>
  <c r="H106" i="11"/>
  <c r="H105" i="11"/>
  <c r="H104" i="11"/>
  <c r="I93" i="11"/>
  <c r="D92" i="11"/>
  <c r="G80" i="11"/>
  <c r="I50" i="11"/>
  <c r="D49" i="11"/>
  <c r="H11" i="11"/>
  <c r="D6" i="11"/>
  <c r="G123" i="11"/>
  <c r="E123" i="11"/>
  <c r="F123" i="11" s="1"/>
  <c r="E122" i="11"/>
  <c r="F122" i="11" s="1"/>
  <c r="H122" i="11" s="1"/>
  <c r="H116" i="11"/>
  <c r="I118" i="11" s="1"/>
  <c r="H108" i="11"/>
  <c r="H107" i="11"/>
  <c r="H96" i="11"/>
  <c r="I100" i="11" s="1"/>
  <c r="E79" i="11"/>
  <c r="F79" i="11" s="1"/>
  <c r="H79" i="11" s="1"/>
  <c r="H73" i="11"/>
  <c r="I75" i="11" s="1"/>
  <c r="H65" i="11"/>
  <c r="H64" i="11"/>
  <c r="H63" i="11"/>
  <c r="H62" i="11"/>
  <c r="H61" i="11"/>
  <c r="H53" i="11"/>
  <c r="I57" i="11" s="1"/>
  <c r="G37" i="11"/>
  <c r="E36" i="11"/>
  <c r="F36" i="11" s="1"/>
  <c r="H36" i="11" s="1"/>
  <c r="H30" i="11"/>
  <c r="I32" i="11" s="1"/>
  <c r="H22" i="11"/>
  <c r="H21" i="11"/>
  <c r="H20" i="11"/>
  <c r="H19" i="11"/>
  <c r="H18" i="11"/>
  <c r="H10" i="11"/>
  <c r="I7" i="11"/>
  <c r="I93" i="10"/>
  <c r="D92" i="10"/>
  <c r="G123" i="10"/>
  <c r="E123" i="10"/>
  <c r="F123" i="10" s="1"/>
  <c r="E122" i="10"/>
  <c r="F122" i="10" s="1"/>
  <c r="H122" i="10" s="1"/>
  <c r="H116" i="10"/>
  <c r="I118" i="10" s="1"/>
  <c r="H108" i="10"/>
  <c r="H107" i="10"/>
  <c r="H106" i="10"/>
  <c r="H105" i="10"/>
  <c r="H104" i="10"/>
  <c r="H96" i="10"/>
  <c r="I100" i="10" s="1"/>
  <c r="I319" i="13" l="1"/>
  <c r="E65" i="45" s="1"/>
  <c r="I128" i="10"/>
  <c r="I374" i="13"/>
  <c r="I57" i="15"/>
  <c r="H123" i="16"/>
  <c r="I26" i="16"/>
  <c r="I14" i="15"/>
  <c r="H37" i="15"/>
  <c r="I40" i="15" s="1"/>
  <c r="H158" i="14"/>
  <c r="H194" i="13"/>
  <c r="I26" i="11"/>
  <c r="H80" i="16"/>
  <c r="I83" i="16" s="1"/>
  <c r="I197" i="13"/>
  <c r="I199" i="13" s="1"/>
  <c r="E62" i="45" s="1"/>
  <c r="I112" i="15"/>
  <c r="I112" i="16"/>
  <c r="I128" i="16" s="1"/>
  <c r="E81" i="45" s="1"/>
  <c r="H115" i="14"/>
  <c r="I118" i="14" s="1"/>
  <c r="I112" i="11"/>
  <c r="I26" i="15"/>
  <c r="I198" i="16"/>
  <c r="I214" i="16" s="1"/>
  <c r="F209" i="16"/>
  <c r="H209" i="16" s="1"/>
  <c r="I212" i="16" s="1"/>
  <c r="I69" i="16"/>
  <c r="I85" i="16" s="1"/>
  <c r="E80" i="45" s="1"/>
  <c r="I155" i="16"/>
  <c r="I171" i="16" s="1"/>
  <c r="E82" i="45" s="1"/>
  <c r="E166" i="16"/>
  <c r="F166" i="16" s="1"/>
  <c r="H166" i="16" s="1"/>
  <c r="I169" i="16" s="1"/>
  <c r="I126" i="16"/>
  <c r="E37" i="16"/>
  <c r="F37" i="16" s="1"/>
  <c r="H37" i="16" s="1"/>
  <c r="I40" i="16" s="1"/>
  <c r="E123" i="15"/>
  <c r="F123" i="15" s="1"/>
  <c r="H123" i="15" s="1"/>
  <c r="I126" i="15" s="1"/>
  <c r="I128" i="15" s="1"/>
  <c r="E77" i="45" s="1"/>
  <c r="I69" i="15"/>
  <c r="H80" i="15"/>
  <c r="I83" i="15" s="1"/>
  <c r="I104" i="14"/>
  <c r="I135" i="14"/>
  <c r="I22" i="14"/>
  <c r="I38" i="14" s="1"/>
  <c r="E69" i="45" s="1"/>
  <c r="I53" i="14"/>
  <c r="H33" i="14"/>
  <c r="I36" i="14" s="1"/>
  <c r="I93" i="14"/>
  <c r="F73" i="14"/>
  <c r="H73" i="14" s="1"/>
  <c r="I76" i="14" s="1"/>
  <c r="I62" i="14"/>
  <c r="I147" i="14"/>
  <c r="I161" i="14"/>
  <c r="E394" i="13"/>
  <c r="F394" i="13" s="1"/>
  <c r="H394" i="13" s="1"/>
  <c r="E393" i="13"/>
  <c r="F393" i="13" s="1"/>
  <c r="H393" i="13" s="1"/>
  <c r="F354" i="13"/>
  <c r="H354" i="13" s="1"/>
  <c r="E353" i="13"/>
  <c r="F353" i="13" s="1"/>
  <c r="H353" i="13" s="1"/>
  <c r="E314" i="13"/>
  <c r="F314" i="13" s="1"/>
  <c r="H314" i="13" s="1"/>
  <c r="I317" i="13" s="1"/>
  <c r="I54" i="13"/>
  <c r="H234" i="13"/>
  <c r="I237" i="13" s="1"/>
  <c r="I239" i="13" s="1"/>
  <c r="E63" i="45" s="1"/>
  <c r="I77" i="13"/>
  <c r="H114" i="13"/>
  <c r="I117" i="13" s="1"/>
  <c r="I119" i="13" s="1"/>
  <c r="E60" i="45" s="1"/>
  <c r="F259" i="45" s="1"/>
  <c r="I254" i="13"/>
  <c r="H154" i="13"/>
  <c r="I157" i="13" s="1"/>
  <c r="I159" i="13" s="1"/>
  <c r="E61" i="45" s="1"/>
  <c r="I37" i="13"/>
  <c r="I39" i="13" s="1"/>
  <c r="E58" i="45" s="1"/>
  <c r="F258" i="45" s="1"/>
  <c r="E274" i="13"/>
  <c r="F274" i="13" s="1"/>
  <c r="H274" i="13" s="1"/>
  <c r="E273" i="13"/>
  <c r="F273" i="13" s="1"/>
  <c r="H273" i="13" s="1"/>
  <c r="I94" i="13"/>
  <c r="H37" i="12"/>
  <c r="I40" i="12" s="1"/>
  <c r="I14" i="12"/>
  <c r="I26" i="12"/>
  <c r="I155" i="11"/>
  <c r="I143" i="11"/>
  <c r="E166" i="11"/>
  <c r="F166" i="11" s="1"/>
  <c r="H166" i="11" s="1"/>
  <c r="I169" i="11" s="1"/>
  <c r="I171" i="11" s="1"/>
  <c r="H123" i="11"/>
  <c r="I126" i="11" s="1"/>
  <c r="I128" i="11" s="1"/>
  <c r="I69" i="11"/>
  <c r="I14" i="11"/>
  <c r="E80" i="11"/>
  <c r="F80" i="11" s="1"/>
  <c r="H80" i="11" s="1"/>
  <c r="I83" i="11" s="1"/>
  <c r="I85" i="11" s="1"/>
  <c r="E37" i="11"/>
  <c r="F37" i="11" s="1"/>
  <c r="H37" i="11" s="1"/>
  <c r="I40" i="11" s="1"/>
  <c r="I42" i="11" s="1"/>
  <c r="H123" i="10"/>
  <c r="I126" i="10" s="1"/>
  <c r="I112" i="10"/>
  <c r="E45" i="45" s="1"/>
  <c r="F69" i="45" l="1"/>
  <c r="L69" i="45"/>
  <c r="J69" i="45"/>
  <c r="F80" i="45"/>
  <c r="L80" i="45"/>
  <c r="J80" i="45"/>
  <c r="J82" i="45"/>
  <c r="F82" i="45"/>
  <c r="L82" i="45"/>
  <c r="J81" i="45"/>
  <c r="F81" i="45"/>
  <c r="L81" i="45"/>
  <c r="L77" i="45"/>
  <c r="J77" i="45"/>
  <c r="F77" i="45"/>
  <c r="I85" i="15"/>
  <c r="E76" i="45" s="1"/>
  <c r="L65" i="45"/>
  <c r="F65" i="45"/>
  <c r="J65" i="45"/>
  <c r="I42" i="16"/>
  <c r="E79" i="45" s="1"/>
  <c r="I399" i="13"/>
  <c r="E67" i="45" s="1"/>
  <c r="I78" i="14"/>
  <c r="E70" i="45" s="1"/>
  <c r="I79" i="13"/>
  <c r="E59" i="45" s="1"/>
  <c r="L59" i="45" s="1"/>
  <c r="I120" i="14"/>
  <c r="I42" i="15"/>
  <c r="E75" i="45" s="1"/>
  <c r="I163" i="14"/>
  <c r="I42" i="12"/>
  <c r="E52" i="45" s="1"/>
  <c r="J58" i="45"/>
  <c r="F58" i="45"/>
  <c r="L58" i="45"/>
  <c r="J60" i="45"/>
  <c r="F60" i="45"/>
  <c r="L60" i="45"/>
  <c r="J61" i="45"/>
  <c r="L61" i="45"/>
  <c r="F61" i="45"/>
  <c r="J63" i="45"/>
  <c r="L63" i="45"/>
  <c r="F63" i="45"/>
  <c r="L62" i="45"/>
  <c r="F62" i="45"/>
  <c r="J62" i="45"/>
  <c r="J45" i="45"/>
  <c r="L45" i="45"/>
  <c r="F45" i="45"/>
  <c r="I357" i="13"/>
  <c r="I359" i="13" s="1"/>
  <c r="E66" i="45" s="1"/>
  <c r="E72" i="45"/>
  <c r="I397" i="13"/>
  <c r="E83" i="45"/>
  <c r="E71" i="45"/>
  <c r="I277" i="13"/>
  <c r="I279" i="13" s="1"/>
  <c r="E64" i="45" s="1"/>
  <c r="E50" i="45"/>
  <c r="E49" i="45"/>
  <c r="E48" i="45"/>
  <c r="E47" i="45"/>
  <c r="F59" i="45" l="1"/>
  <c r="J59" i="45"/>
  <c r="J79" i="45"/>
  <c r="L79" i="45"/>
  <c r="F79" i="45"/>
  <c r="L64" i="45"/>
  <c r="J64" i="45"/>
  <c r="F64" i="45"/>
  <c r="L70" i="45"/>
  <c r="J70" i="45"/>
  <c r="F70" i="45"/>
  <c r="J76" i="45"/>
  <c r="L76" i="45"/>
  <c r="F76" i="45"/>
  <c r="J67" i="45"/>
  <c r="F67" i="45"/>
  <c r="L67" i="45"/>
  <c r="J75" i="45"/>
  <c r="F75" i="45"/>
  <c r="L75" i="45"/>
  <c r="J66" i="45"/>
  <c r="F66" i="45"/>
  <c r="L66" i="45"/>
  <c r="J83" i="45"/>
  <c r="L83" i="45"/>
  <c r="F83" i="45"/>
  <c r="L71" i="45"/>
  <c r="J71" i="45"/>
  <c r="F71" i="45"/>
  <c r="L72" i="45"/>
  <c r="J72" i="45"/>
  <c r="F72" i="45"/>
  <c r="L52" i="45"/>
  <c r="J52" i="45"/>
  <c r="F52" i="45"/>
  <c r="J50" i="45"/>
  <c r="L50" i="45"/>
  <c r="F50" i="45"/>
  <c r="J49" i="45"/>
  <c r="L49" i="45"/>
  <c r="F49" i="45"/>
  <c r="J48" i="45"/>
  <c r="L48" i="45"/>
  <c r="F48" i="45"/>
  <c r="L47" i="45"/>
  <c r="J47" i="45"/>
  <c r="F47" i="45"/>
  <c r="H63" i="10"/>
  <c r="I50" i="10"/>
  <c r="D49" i="10"/>
  <c r="I7" i="10"/>
  <c r="D6" i="10"/>
  <c r="G80" i="10"/>
  <c r="E79" i="10"/>
  <c r="F79" i="10" s="1"/>
  <c r="H79" i="10" s="1"/>
  <c r="H73" i="10"/>
  <c r="I75" i="10" s="1"/>
  <c r="H65" i="10"/>
  <c r="H64" i="10"/>
  <c r="H62" i="10"/>
  <c r="H61" i="10"/>
  <c r="H53" i="10"/>
  <c r="I57" i="10" s="1"/>
  <c r="G37" i="10"/>
  <c r="E37" i="10"/>
  <c r="E36" i="10"/>
  <c r="F36" i="10" s="1"/>
  <c r="H36" i="10" s="1"/>
  <c r="H30" i="10"/>
  <c r="I32" i="10" s="1"/>
  <c r="H22" i="10"/>
  <c r="H21" i="10"/>
  <c r="H20" i="10"/>
  <c r="H19" i="10"/>
  <c r="H18" i="10"/>
  <c r="H10" i="10"/>
  <c r="I14" i="10" s="1"/>
  <c r="H62" i="9"/>
  <c r="G80" i="9"/>
  <c r="E79" i="9"/>
  <c r="F79" i="9" s="1"/>
  <c r="H79" i="9" s="1"/>
  <c r="H73" i="9"/>
  <c r="I75" i="9" s="1"/>
  <c r="H65" i="9"/>
  <c r="H64" i="9"/>
  <c r="H61" i="9"/>
  <c r="H54" i="9"/>
  <c r="H53" i="9"/>
  <c r="I50" i="9"/>
  <c r="D49" i="9"/>
  <c r="H18" i="9"/>
  <c r="I7" i="9"/>
  <c r="D6" i="9"/>
  <c r="G37" i="9"/>
  <c r="E37" i="9"/>
  <c r="F37" i="9" s="1"/>
  <c r="E36" i="9"/>
  <c r="F36" i="9" s="1"/>
  <c r="H36" i="9" s="1"/>
  <c r="H30" i="9"/>
  <c r="I32" i="9" s="1"/>
  <c r="H22" i="9"/>
  <c r="H21" i="9"/>
  <c r="H20" i="9"/>
  <c r="H19" i="9"/>
  <c r="H11" i="9"/>
  <c r="H10" i="9"/>
  <c r="G462" i="8"/>
  <c r="I57" i="9" l="1"/>
  <c r="I14" i="9"/>
  <c r="I69" i="10"/>
  <c r="I26" i="10"/>
  <c r="E80" i="10"/>
  <c r="F80" i="10" s="1"/>
  <c r="H80" i="10" s="1"/>
  <c r="I83" i="10" s="1"/>
  <c r="F37" i="10"/>
  <c r="H37" i="10" s="1"/>
  <c r="I40" i="10" s="1"/>
  <c r="E80" i="9"/>
  <c r="F80" i="9" s="1"/>
  <c r="H80" i="9" s="1"/>
  <c r="I83" i="9" s="1"/>
  <c r="I69" i="9"/>
  <c r="H37" i="9"/>
  <c r="I40" i="9" s="1"/>
  <c r="I26" i="9"/>
  <c r="I42" i="10" l="1"/>
  <c r="E43" i="45" s="1"/>
  <c r="L43" i="45" s="1"/>
  <c r="I42" i="9"/>
  <c r="I85" i="10"/>
  <c r="E44" i="45" s="1"/>
  <c r="F44" i="45" s="1"/>
  <c r="I85" i="9"/>
  <c r="E41" i="45" s="1"/>
  <c r="E40" i="45"/>
  <c r="L44" i="45" l="1"/>
  <c r="J44" i="45"/>
  <c r="F43" i="45"/>
  <c r="J43" i="45"/>
  <c r="L41" i="45"/>
  <c r="J41" i="45"/>
  <c r="F41" i="45"/>
  <c r="J40" i="45"/>
  <c r="L40" i="45"/>
  <c r="F40" i="45"/>
  <c r="I432" i="8"/>
  <c r="D431" i="8"/>
  <c r="E462" i="8"/>
  <c r="F462" i="8" s="1"/>
  <c r="H462" i="8" s="1"/>
  <c r="E461" i="8"/>
  <c r="F461" i="8" s="1"/>
  <c r="H461" i="8" s="1"/>
  <c r="H455" i="8"/>
  <c r="I457" i="8" s="1"/>
  <c r="H449" i="8"/>
  <c r="H448" i="8"/>
  <c r="H447" i="8"/>
  <c r="H446" i="8"/>
  <c r="H445" i="8"/>
  <c r="H444" i="8"/>
  <c r="H443" i="8"/>
  <c r="H435" i="8"/>
  <c r="I439" i="8" s="1"/>
  <c r="H400" i="8"/>
  <c r="H399" i="8"/>
  <c r="I388" i="8"/>
  <c r="D387" i="8"/>
  <c r="E417" i="8"/>
  <c r="F417" i="8" s="1"/>
  <c r="H417" i="8" s="1"/>
  <c r="H411" i="8"/>
  <c r="I413" i="8" s="1"/>
  <c r="H405" i="8"/>
  <c r="H404" i="8"/>
  <c r="H403" i="8"/>
  <c r="H402" i="8"/>
  <c r="H401" i="8"/>
  <c r="H391" i="8"/>
  <c r="I395" i="8" s="1"/>
  <c r="I465" i="8" l="1"/>
  <c r="I451" i="8"/>
  <c r="I467" i="8" s="1"/>
  <c r="E38" i="45" s="1"/>
  <c r="I407" i="8"/>
  <c r="I423" i="8" s="1"/>
  <c r="E37" i="45" s="1"/>
  <c r="E418" i="8"/>
  <c r="F418" i="8" s="1"/>
  <c r="H418" i="8" s="1"/>
  <c r="I421" i="8" s="1"/>
  <c r="J37" i="45" l="1"/>
  <c r="L37" i="45"/>
  <c r="F37" i="45"/>
  <c r="J38" i="45"/>
  <c r="F38" i="45"/>
  <c r="L38" i="45"/>
  <c r="I302" i="8"/>
  <c r="I345" i="8"/>
  <c r="D344" i="8"/>
  <c r="G375" i="8"/>
  <c r="E375" i="8"/>
  <c r="E374" i="8"/>
  <c r="F374" i="8" s="1"/>
  <c r="H374" i="8" s="1"/>
  <c r="H368" i="8"/>
  <c r="I370" i="8" s="1"/>
  <c r="H362" i="8"/>
  <c r="H361" i="8"/>
  <c r="H360" i="8"/>
  <c r="H359" i="8"/>
  <c r="H358" i="8"/>
  <c r="H357" i="8"/>
  <c r="H356" i="8"/>
  <c r="H348" i="8"/>
  <c r="I352" i="8" s="1"/>
  <c r="H313" i="8"/>
  <c r="D301" i="8"/>
  <c r="G332" i="8"/>
  <c r="E331" i="8"/>
  <c r="F331" i="8" s="1"/>
  <c r="H331" i="8" s="1"/>
  <c r="H325" i="8"/>
  <c r="I327" i="8" s="1"/>
  <c r="H319" i="8"/>
  <c r="H318" i="8"/>
  <c r="H317" i="8"/>
  <c r="H316" i="8"/>
  <c r="H315" i="8"/>
  <c r="H314" i="8"/>
  <c r="H305" i="8"/>
  <c r="I309" i="8" s="1"/>
  <c r="I259" i="8"/>
  <c r="D258" i="8"/>
  <c r="I364" i="8" l="1"/>
  <c r="F375" i="8"/>
  <c r="H375" i="8" s="1"/>
  <c r="I378" i="8" s="1"/>
  <c r="I321" i="8"/>
  <c r="I337" i="8" s="1"/>
  <c r="E332" i="8"/>
  <c r="F332" i="8" s="1"/>
  <c r="H332" i="8" s="1"/>
  <c r="I335" i="8" s="1"/>
  <c r="E36" i="45" l="1"/>
  <c r="E35" i="45"/>
  <c r="J36" i="45" l="1"/>
  <c r="L36" i="45"/>
  <c r="F36" i="45"/>
  <c r="J35" i="45"/>
  <c r="L35" i="45"/>
  <c r="F35" i="45"/>
  <c r="G289" i="8"/>
  <c r="E288" i="8"/>
  <c r="F288" i="8" s="1"/>
  <c r="H288" i="8" s="1"/>
  <c r="H282" i="8"/>
  <c r="I284" i="8" s="1"/>
  <c r="H276" i="8"/>
  <c r="H275" i="8"/>
  <c r="H274" i="8"/>
  <c r="H273" i="8"/>
  <c r="H272" i="8"/>
  <c r="H271" i="8"/>
  <c r="H270" i="8"/>
  <c r="H262" i="8"/>
  <c r="I266" i="8" s="1"/>
  <c r="H233" i="8"/>
  <c r="H232" i="8"/>
  <c r="H231" i="8"/>
  <c r="D215" i="8"/>
  <c r="G246" i="8"/>
  <c r="E245" i="8"/>
  <c r="F245" i="8" s="1"/>
  <c r="H245" i="8" s="1"/>
  <c r="H239" i="8"/>
  <c r="I241" i="8" s="1"/>
  <c r="H230" i="8"/>
  <c r="H229" i="8"/>
  <c r="H228" i="8"/>
  <c r="H227" i="8"/>
  <c r="H219" i="8"/>
  <c r="I216" i="8"/>
  <c r="I173" i="8"/>
  <c r="D172" i="8"/>
  <c r="G203" i="8"/>
  <c r="E202" i="8"/>
  <c r="F202" i="8" s="1"/>
  <c r="H202" i="8" s="1"/>
  <c r="H196" i="8"/>
  <c r="I198" i="8" s="1"/>
  <c r="H191" i="8"/>
  <c r="H190" i="8"/>
  <c r="H189" i="8"/>
  <c r="H188" i="8"/>
  <c r="H187" i="8"/>
  <c r="H186" i="8"/>
  <c r="H185" i="8"/>
  <c r="H184" i="8"/>
  <c r="H177" i="8"/>
  <c r="H176" i="8"/>
  <c r="I180" i="8" s="1"/>
  <c r="H146" i="8"/>
  <c r="H147" i="8"/>
  <c r="H143" i="8"/>
  <c r="H144" i="8"/>
  <c r="H145" i="8"/>
  <c r="H148" i="8"/>
  <c r="I278" i="8" l="1"/>
  <c r="I294" i="8" s="1"/>
  <c r="E289" i="8"/>
  <c r="F289" i="8" s="1"/>
  <c r="H289" i="8" s="1"/>
  <c r="I292" i="8" s="1"/>
  <c r="I192" i="8"/>
  <c r="I208" i="8" s="1"/>
  <c r="I235" i="8"/>
  <c r="I223" i="8"/>
  <c r="E246" i="8"/>
  <c r="F246" i="8" s="1"/>
  <c r="H246" i="8" s="1"/>
  <c r="I249" i="8" s="1"/>
  <c r="E203" i="8"/>
  <c r="F203" i="8" s="1"/>
  <c r="H203" i="8" s="1"/>
  <c r="I206" i="8" s="1"/>
  <c r="I251" i="8" l="1"/>
  <c r="E32" i="45"/>
  <c r="L32" i="45" s="1"/>
  <c r="E34" i="45"/>
  <c r="J34" i="45" s="1"/>
  <c r="E33" i="45"/>
  <c r="F32" i="45" l="1"/>
  <c r="J32" i="45"/>
  <c r="F34" i="45"/>
  <c r="L34" i="45"/>
  <c r="J33" i="45"/>
  <c r="L33" i="45"/>
  <c r="F33" i="45"/>
  <c r="I130" i="8"/>
  <c r="D129" i="8"/>
  <c r="H94" i="8"/>
  <c r="H93" i="8"/>
  <c r="I90" i="8"/>
  <c r="D89" i="8"/>
  <c r="I50" i="8"/>
  <c r="D49" i="8"/>
  <c r="H21" i="8"/>
  <c r="H20" i="8"/>
  <c r="H19" i="8"/>
  <c r="H11" i="8"/>
  <c r="I7" i="8"/>
  <c r="D6" i="8"/>
  <c r="G160" i="8"/>
  <c r="E160" i="8"/>
  <c r="F160" i="8" s="1"/>
  <c r="E159" i="8"/>
  <c r="F159" i="8" s="1"/>
  <c r="H159" i="8" s="1"/>
  <c r="H153" i="8"/>
  <c r="I155" i="8" s="1"/>
  <c r="H142" i="8"/>
  <c r="H141" i="8"/>
  <c r="H134" i="8"/>
  <c r="H133" i="8"/>
  <c r="G117" i="8"/>
  <c r="E116" i="8"/>
  <c r="F116" i="8" s="1"/>
  <c r="H116" i="8" s="1"/>
  <c r="H110" i="8"/>
  <c r="I112" i="8" s="1"/>
  <c r="H102" i="8"/>
  <c r="H101" i="8"/>
  <c r="G77" i="8"/>
  <c r="E77" i="8"/>
  <c r="F77" i="8" s="1"/>
  <c r="E76" i="8"/>
  <c r="F76" i="8" s="1"/>
  <c r="H76" i="8" s="1"/>
  <c r="H70" i="8"/>
  <c r="I72" i="8" s="1"/>
  <c r="H62" i="8"/>
  <c r="H61" i="8"/>
  <c r="I66" i="8" s="1"/>
  <c r="H54" i="8"/>
  <c r="H53" i="8"/>
  <c r="G37" i="8"/>
  <c r="E37" i="8"/>
  <c r="E36" i="8"/>
  <c r="F36" i="8" s="1"/>
  <c r="H36" i="8" s="1"/>
  <c r="H30" i="8"/>
  <c r="I32" i="8" s="1"/>
  <c r="H22" i="8"/>
  <c r="H18" i="8"/>
  <c r="H10" i="8"/>
  <c r="F347" i="7"/>
  <c r="H347" i="7" s="1"/>
  <c r="H348" i="7"/>
  <c r="F346" i="7"/>
  <c r="H346" i="7" s="1"/>
  <c r="I106" i="8" l="1"/>
  <c r="H160" i="8"/>
  <c r="I163" i="8" s="1"/>
  <c r="I137" i="8"/>
  <c r="I97" i="8"/>
  <c r="H77" i="8"/>
  <c r="I80" i="8" s="1"/>
  <c r="I14" i="8"/>
  <c r="I26" i="8"/>
  <c r="F37" i="8"/>
  <c r="H37" i="8" s="1"/>
  <c r="I40" i="8" s="1"/>
  <c r="E117" i="8"/>
  <c r="F117" i="8" s="1"/>
  <c r="H117" i="8" s="1"/>
  <c r="I120" i="8" s="1"/>
  <c r="I57" i="8"/>
  <c r="I82" i="8" s="1"/>
  <c r="I149" i="8"/>
  <c r="H91" i="6"/>
  <c r="G114" i="6"/>
  <c r="H90" i="6"/>
  <c r="I42" i="8" l="1"/>
  <c r="E28" i="45" s="1"/>
  <c r="I122" i="8"/>
  <c r="E30" i="45" s="1"/>
  <c r="F271" i="45" s="1"/>
  <c r="I165" i="8"/>
  <c r="E29" i="45"/>
  <c r="E31" i="45"/>
  <c r="I331" i="7"/>
  <c r="D330" i="7"/>
  <c r="G361" i="7"/>
  <c r="E361" i="7"/>
  <c r="E360" i="7"/>
  <c r="F360" i="7" s="1"/>
  <c r="H360" i="7" s="1"/>
  <c r="H354" i="7"/>
  <c r="I356" i="7" s="1"/>
  <c r="H345" i="7"/>
  <c r="H344" i="7"/>
  <c r="H343" i="7"/>
  <c r="H342" i="7"/>
  <c r="H335" i="7"/>
  <c r="H334" i="7"/>
  <c r="E318" i="7"/>
  <c r="F318" i="7" s="1"/>
  <c r="I289" i="7"/>
  <c r="D288" i="7"/>
  <c r="G318" i="7"/>
  <c r="E317" i="7"/>
  <c r="F317" i="7" s="1"/>
  <c r="H317" i="7" s="1"/>
  <c r="H311" i="7"/>
  <c r="I313" i="7" s="1"/>
  <c r="H303" i="7"/>
  <c r="H302" i="7"/>
  <c r="H301" i="7"/>
  <c r="H300" i="7"/>
  <c r="H294" i="7"/>
  <c r="H293" i="7"/>
  <c r="H292" i="7"/>
  <c r="H261" i="7"/>
  <c r="H260" i="7"/>
  <c r="H252" i="7"/>
  <c r="F28" i="45" l="1"/>
  <c r="J28" i="45"/>
  <c r="L28" i="45"/>
  <c r="L31" i="45"/>
  <c r="J31" i="45"/>
  <c r="F31" i="45"/>
  <c r="J30" i="45"/>
  <c r="L30" i="45"/>
  <c r="F30" i="45"/>
  <c r="L29" i="45"/>
  <c r="J29" i="45"/>
  <c r="F29" i="45"/>
  <c r="I296" i="7"/>
  <c r="I307" i="7"/>
  <c r="I350" i="7"/>
  <c r="I338" i="7"/>
  <c r="F361" i="7"/>
  <c r="H361" i="7" s="1"/>
  <c r="I364" i="7" s="1"/>
  <c r="H318" i="7"/>
  <c r="I321" i="7" s="1"/>
  <c r="I366" i="7" l="1"/>
  <c r="E26" i="45" s="1"/>
  <c r="I323" i="7"/>
  <c r="E25" i="45" s="1"/>
  <c r="D246" i="7"/>
  <c r="G276" i="7"/>
  <c r="E275" i="7"/>
  <c r="F275" i="7" s="1"/>
  <c r="H275" i="7" s="1"/>
  <c r="H269" i="7"/>
  <c r="I271" i="7" s="1"/>
  <c r="H259" i="7"/>
  <c r="H258" i="7"/>
  <c r="H251" i="7"/>
  <c r="H250" i="7"/>
  <c r="I247" i="7"/>
  <c r="E238" i="45" l="1"/>
  <c r="J25" i="45"/>
  <c r="F25" i="45"/>
  <c r="L25" i="45"/>
  <c r="E73" i="45"/>
  <c r="F268" i="45"/>
  <c r="J26" i="45"/>
  <c r="F26" i="45"/>
  <c r="L26" i="45"/>
  <c r="I254" i="7"/>
  <c r="E276" i="7"/>
  <c r="F276" i="7" s="1"/>
  <c r="H276" i="7" s="1"/>
  <c r="I265" i="7"/>
  <c r="F269" i="45" l="1"/>
  <c r="E24" i="45"/>
  <c r="F73" i="45"/>
  <c r="F110" i="45" s="1"/>
  <c r="L73" i="45"/>
  <c r="J73" i="45"/>
  <c r="L238" i="45"/>
  <c r="J238" i="45"/>
  <c r="F238" i="45"/>
  <c r="F253" i="45" s="1"/>
  <c r="I207" i="7"/>
  <c r="D206" i="7"/>
  <c r="G234" i="7"/>
  <c r="E233" i="7"/>
  <c r="F233" i="7" s="1"/>
  <c r="H233" i="7" s="1"/>
  <c r="H227" i="7"/>
  <c r="I229" i="7" s="1"/>
  <c r="H219" i="7"/>
  <c r="H218" i="7"/>
  <c r="H211" i="7"/>
  <c r="H210" i="7"/>
  <c r="I167" i="7"/>
  <c r="D166" i="7"/>
  <c r="G194" i="7"/>
  <c r="E193" i="7"/>
  <c r="F193" i="7" s="1"/>
  <c r="H193" i="7" s="1"/>
  <c r="H187" i="7"/>
  <c r="I189" i="7" s="1"/>
  <c r="H179" i="7"/>
  <c r="H178" i="7"/>
  <c r="H171" i="7"/>
  <c r="H170" i="7"/>
  <c r="H140" i="7"/>
  <c r="D126" i="7"/>
  <c r="G154" i="7"/>
  <c r="E153" i="7"/>
  <c r="F153" i="7" s="1"/>
  <c r="H153" i="7" s="1"/>
  <c r="H147" i="7"/>
  <c r="I149" i="7" s="1"/>
  <c r="H139" i="7"/>
  <c r="H138" i="7"/>
  <c r="H131" i="7"/>
  <c r="H130" i="7"/>
  <c r="I127" i="7"/>
  <c r="J24" i="45" l="1"/>
  <c r="F24" i="45"/>
  <c r="F267" i="45"/>
  <c r="L24" i="45"/>
  <c r="I134" i="7"/>
  <c r="I159" i="7" s="1"/>
  <c r="E21" i="45" s="1"/>
  <c r="I223" i="7"/>
  <c r="I214" i="7"/>
  <c r="E234" i="7"/>
  <c r="F234" i="7" s="1"/>
  <c r="H234" i="7" s="1"/>
  <c r="I237" i="7" s="1"/>
  <c r="I174" i="7"/>
  <c r="I183" i="7"/>
  <c r="E194" i="7"/>
  <c r="F194" i="7" s="1"/>
  <c r="H194" i="7" s="1"/>
  <c r="I197" i="7" s="1"/>
  <c r="I143" i="7"/>
  <c r="E154" i="7"/>
  <c r="F154" i="7" s="1"/>
  <c r="H154" i="7" s="1"/>
  <c r="I157" i="7" s="1"/>
  <c r="I199" i="7" l="1"/>
  <c r="E22" i="45" s="1"/>
  <c r="J21" i="45"/>
  <c r="F265" i="45"/>
  <c r="F21" i="45"/>
  <c r="L21" i="45"/>
  <c r="I239" i="7"/>
  <c r="E23" i="45" s="1"/>
  <c r="E313" i="6"/>
  <c r="F313" i="6" s="1"/>
  <c r="E312" i="6"/>
  <c r="F312" i="6" s="1"/>
  <c r="G313" i="6"/>
  <c r="H291" i="6"/>
  <c r="H290" i="6"/>
  <c r="H289" i="6"/>
  <c r="G114" i="7"/>
  <c r="E114" i="7"/>
  <c r="F114" i="7" s="1"/>
  <c r="E113" i="7"/>
  <c r="F113" i="7" s="1"/>
  <c r="H113" i="7" s="1"/>
  <c r="H107" i="7"/>
  <c r="I109" i="7" s="1"/>
  <c r="H99" i="7"/>
  <c r="H98" i="7"/>
  <c r="H91" i="7"/>
  <c r="H90" i="7"/>
  <c r="I87" i="7"/>
  <c r="D86" i="7"/>
  <c r="G74" i="7"/>
  <c r="E73" i="7"/>
  <c r="F73" i="7" s="1"/>
  <c r="H73" i="7" s="1"/>
  <c r="H67" i="7"/>
  <c r="I69" i="7" s="1"/>
  <c r="G59" i="7"/>
  <c r="H59" i="7" s="1"/>
  <c r="H58" i="7"/>
  <c r="H51" i="7"/>
  <c r="H50" i="7"/>
  <c r="I47" i="7"/>
  <c r="D46" i="7"/>
  <c r="G34" i="7"/>
  <c r="E34" i="7"/>
  <c r="F34" i="7" s="1"/>
  <c r="H34" i="7" s="1"/>
  <c r="E33" i="7"/>
  <c r="F33" i="7" s="1"/>
  <c r="H33" i="7" s="1"/>
  <c r="H27" i="7"/>
  <c r="I29" i="7" s="1"/>
  <c r="H19" i="7"/>
  <c r="H18" i="7"/>
  <c r="H12" i="7"/>
  <c r="H11" i="7"/>
  <c r="H10" i="7"/>
  <c r="I7" i="7"/>
  <c r="D6" i="7"/>
  <c r="J23" i="45" l="1"/>
  <c r="L23" i="45"/>
  <c r="F23" i="45"/>
  <c r="J22" i="45"/>
  <c r="F266" i="45"/>
  <c r="F22" i="45"/>
  <c r="L22" i="45"/>
  <c r="I23" i="7"/>
  <c r="I54" i="7"/>
  <c r="I79" i="7" s="1"/>
  <c r="H114" i="7"/>
  <c r="I117" i="7" s="1"/>
  <c r="I94" i="7"/>
  <c r="I103" i="7"/>
  <c r="I39" i="7"/>
  <c r="I37" i="7"/>
  <c r="I63" i="7"/>
  <c r="E74" i="7"/>
  <c r="F74" i="7" s="1"/>
  <c r="H74" i="7" s="1"/>
  <c r="I77" i="7" s="1"/>
  <c r="I119" i="7" l="1"/>
  <c r="E20" i="45" s="1"/>
  <c r="E18" i="45"/>
  <c r="E19" i="45"/>
  <c r="J20" i="45" l="1"/>
  <c r="F20" i="45"/>
  <c r="L20" i="45"/>
  <c r="F264" i="45"/>
  <c r="L19" i="45"/>
  <c r="F263" i="45"/>
  <c r="L18" i="45"/>
  <c r="F262" i="45"/>
  <c r="J19" i="45"/>
  <c r="F19" i="45"/>
  <c r="J18" i="45"/>
  <c r="F18" i="45"/>
  <c r="I286" i="6"/>
  <c r="D285" i="6"/>
  <c r="I246" i="6"/>
  <c r="D245" i="6"/>
  <c r="H312" i="6" l="1"/>
  <c r="H306" i="6"/>
  <c r="I308" i="6" s="1"/>
  <c r="I302" i="6"/>
  <c r="G273" i="6"/>
  <c r="E273" i="6"/>
  <c r="F273" i="6" s="1"/>
  <c r="F272" i="6"/>
  <c r="H266" i="6"/>
  <c r="I268" i="6" s="1"/>
  <c r="I262" i="6"/>
  <c r="H249" i="6"/>
  <c r="I253" i="6" s="1"/>
  <c r="G233" i="6"/>
  <c r="E233" i="6"/>
  <c r="F233" i="6" s="1"/>
  <c r="E232" i="6"/>
  <c r="F232" i="6" s="1"/>
  <c r="H226" i="6"/>
  <c r="I228" i="6" s="1"/>
  <c r="I222" i="6"/>
  <c r="H209" i="6"/>
  <c r="G193" i="6"/>
  <c r="E193" i="6"/>
  <c r="F193" i="6" s="1"/>
  <c r="E192" i="6"/>
  <c r="F192" i="6" s="1"/>
  <c r="H186" i="6"/>
  <c r="I188" i="6" s="1"/>
  <c r="I182" i="6"/>
  <c r="H169" i="6"/>
  <c r="I173" i="6" s="1"/>
  <c r="G153" i="6"/>
  <c r="E153" i="6"/>
  <c r="F153" i="6" s="1"/>
  <c r="E152" i="6"/>
  <c r="F152" i="6" s="1"/>
  <c r="H146" i="6"/>
  <c r="I148" i="6" s="1"/>
  <c r="I142" i="6"/>
  <c r="H129" i="6"/>
  <c r="I133" i="6" s="1"/>
  <c r="E114" i="6"/>
  <c r="F114" i="6" s="1"/>
  <c r="E113" i="6"/>
  <c r="F113" i="6" s="1"/>
  <c r="H107" i="6"/>
  <c r="I109" i="6" s="1"/>
  <c r="I103" i="6"/>
  <c r="I94" i="6"/>
  <c r="E74" i="6"/>
  <c r="F74" i="6" s="1"/>
  <c r="E73" i="6"/>
  <c r="F73" i="6" s="1"/>
  <c r="H67" i="6"/>
  <c r="I69" i="6" s="1"/>
  <c r="I63" i="6"/>
  <c r="H50" i="6"/>
  <c r="I54" i="6" s="1"/>
  <c r="E34" i="6"/>
  <c r="E33" i="6"/>
  <c r="H27" i="6"/>
  <c r="H114" i="6" l="1"/>
  <c r="H74" i="6"/>
  <c r="H192" i="6"/>
  <c r="H232" i="6"/>
  <c r="H73" i="6"/>
  <c r="I77" i="6" s="1"/>
  <c r="H113" i="6"/>
  <c r="I117" i="6" s="1"/>
  <c r="I119" i="6" s="1"/>
  <c r="H152" i="6"/>
  <c r="H313" i="6"/>
  <c r="I316" i="6" s="1"/>
  <c r="H273" i="6"/>
  <c r="H233" i="6"/>
  <c r="H193" i="6"/>
  <c r="E10" i="45" l="1"/>
  <c r="I236" i="6"/>
  <c r="E11" i="45"/>
  <c r="F11" i="45" s="1"/>
  <c r="I196" i="6"/>
  <c r="I276" i="6"/>
  <c r="E16" i="45"/>
  <c r="L16" i="45" s="1"/>
  <c r="F34" i="6"/>
  <c r="H34" i="6" s="1"/>
  <c r="F33" i="6"/>
  <c r="H33" i="6" s="1"/>
  <c r="I29" i="6"/>
  <c r="I23" i="6"/>
  <c r="L11" i="45" l="1"/>
  <c r="J11" i="45"/>
  <c r="F10" i="45"/>
  <c r="J10" i="45"/>
  <c r="L10" i="45"/>
  <c r="E15" i="45"/>
  <c r="E13" i="45"/>
  <c r="E12" i="45"/>
  <c r="E14" i="45"/>
  <c r="F260" i="45" s="1"/>
  <c r="F276" i="45" s="1"/>
  <c r="M39" i="6"/>
  <c r="F16" i="45"/>
  <c r="J16" i="45"/>
  <c r="I37" i="6"/>
  <c r="J14" i="45" l="1"/>
  <c r="F14" i="45"/>
  <c r="L14" i="45"/>
  <c r="J13" i="45"/>
  <c r="F13" i="45"/>
  <c r="L13" i="45"/>
  <c r="F12" i="45"/>
  <c r="J12" i="45"/>
  <c r="L12" i="45"/>
  <c r="L15" i="45"/>
  <c r="J15" i="45"/>
  <c r="F15" i="45"/>
  <c r="E9" i="45"/>
  <c r="F9" i="45" s="1"/>
  <c r="F54" i="45" l="1"/>
  <c r="F306" i="45" s="1"/>
  <c r="L9" i="45"/>
  <c r="J9" i="45"/>
  <c r="F309" i="45" l="1"/>
  <c r="F310" i="45" s="1"/>
  <c r="F308" i="45"/>
  <c r="F307" i="45"/>
  <c r="F311" i="45" l="1"/>
  <c r="F312" i="45" s="1"/>
</calcChain>
</file>

<file path=xl/sharedStrings.xml><?xml version="1.0" encoding="utf-8"?>
<sst xmlns="http://schemas.openxmlformats.org/spreadsheetml/2006/main" count="12300" uniqueCount="1027">
  <si>
    <t>UNIDAD</t>
  </si>
  <si>
    <t>Descripcion</t>
  </si>
  <si>
    <t>Unidad</t>
  </si>
  <si>
    <t>Tarifa</t>
  </si>
  <si>
    <t>Rendimiento.</t>
  </si>
  <si>
    <t>Valor</t>
  </si>
  <si>
    <t>Sub-Total</t>
  </si>
  <si>
    <t>II- MATERIALES EN OBRA</t>
  </si>
  <si>
    <t>Valor/unit</t>
  </si>
  <si>
    <t>Cantidad</t>
  </si>
  <si>
    <t>III-TRANSPORTES</t>
  </si>
  <si>
    <t>IV-MANO DE OBRA</t>
  </si>
  <si>
    <t>Prestacion</t>
  </si>
  <si>
    <t>Jornal Tot.</t>
  </si>
  <si>
    <t>Rendiminto</t>
  </si>
  <si>
    <t>Trabajador</t>
  </si>
  <si>
    <t>Total Costo Directo</t>
  </si>
  <si>
    <t>Item:</t>
  </si>
  <si>
    <t>ANALISIS DE PRECIOS UNITARIO</t>
  </si>
  <si>
    <t>dia</t>
  </si>
  <si>
    <t>Oficial</t>
  </si>
  <si>
    <t>Ayudante</t>
  </si>
  <si>
    <t>Jornal</t>
  </si>
  <si>
    <t>Ajuste</t>
  </si>
  <si>
    <t>I-EQUIPO Y HERRAMIENTA</t>
  </si>
  <si>
    <t xml:space="preserve">Herramientos menores </t>
  </si>
  <si>
    <t>FORMATO No.</t>
  </si>
  <si>
    <t>Contrato No.</t>
  </si>
  <si>
    <t>Andamio</t>
  </si>
  <si>
    <t xml:space="preserve">Equipo de topografia </t>
  </si>
  <si>
    <t>Cadenero 1</t>
  </si>
  <si>
    <t>Topografo</t>
  </si>
  <si>
    <t>1,1,1,1</t>
  </si>
  <si>
    <t>Demolición de zabaleta existente, incluye equipo y mano de obra.</t>
  </si>
  <si>
    <t>ML</t>
  </si>
  <si>
    <t>1,1,1,2</t>
  </si>
  <si>
    <t>Desmonte de cubierta existente en lamina ondulada de asbesto cemento, incluye equipo y mano de obra.</t>
  </si>
  <si>
    <t>M2</t>
  </si>
  <si>
    <t>1,1,1,3</t>
  </si>
  <si>
    <t>Desmonte de cielo raso existente, incluye equipo y mano de obra.</t>
  </si>
  <si>
    <t>1,1,1,4</t>
  </si>
  <si>
    <t>Desmonte de abanicos existentes, incluye equipo y mano de obra.</t>
  </si>
  <si>
    <t>UND</t>
  </si>
  <si>
    <t>1,1,1,5</t>
  </si>
  <si>
    <t>Demolicion de piso de cemento, incluye equipo y mano de obra.</t>
  </si>
  <si>
    <t>1,1,1,6</t>
  </si>
  <si>
    <t>Desmonte de lámparas existentes, incluye equipo y mano de obra.</t>
  </si>
  <si>
    <t>1,1,1,7</t>
  </si>
  <si>
    <t>1,1,1,8</t>
  </si>
  <si>
    <t>1,1,2,1</t>
  </si>
  <si>
    <t>Equipo de Soldadura</t>
  </si>
  <si>
    <t>Perfil 150x60x1,9mm</t>
  </si>
  <si>
    <t>kg</t>
  </si>
  <si>
    <t xml:space="preserve">Soldadura 6013 </t>
  </si>
  <si>
    <t>Kg</t>
  </si>
  <si>
    <t>Transporte de perfiles</t>
  </si>
  <si>
    <t>1,1,2,2</t>
  </si>
  <si>
    <t>angulo 1X1/8</t>
  </si>
  <si>
    <t>ml</t>
  </si>
  <si>
    <t>und</t>
  </si>
  <si>
    <t xml:space="preserve">tornillos autoperforante </t>
  </si>
  <si>
    <t>2 Ayudante</t>
  </si>
  <si>
    <t>1,1,2,3</t>
  </si>
  <si>
    <t>Mes</t>
  </si>
  <si>
    <t xml:space="preserve">Equipo de oficina </t>
  </si>
  <si>
    <t xml:space="preserve">trasporte de equipo y personal </t>
  </si>
  <si>
    <t>Ganccho teja ondulada</t>
  </si>
  <si>
    <t xml:space="preserve">fijador ala capuchon </t>
  </si>
  <si>
    <t>1,1,2,4</t>
  </si>
  <si>
    <t>Lamina ondulada perfil 7</t>
  </si>
  <si>
    <t>Und</t>
  </si>
  <si>
    <t xml:space="preserve">transporte </t>
  </si>
  <si>
    <t>1,1,2,5</t>
  </si>
  <si>
    <t>caballete fijo 15</t>
  </si>
  <si>
    <t>1,1,2,6</t>
  </si>
  <si>
    <t>1,1,2,7</t>
  </si>
  <si>
    <t>,</t>
  </si>
  <si>
    <t>Bloque Vibroprensado</t>
  </si>
  <si>
    <t>Mortero de pega 1:4</t>
  </si>
  <si>
    <t>M3</t>
  </si>
  <si>
    <t>Moetero pañete 1:4</t>
  </si>
  <si>
    <t>Dia</t>
  </si>
  <si>
    <t xml:space="preserve">transporte ladrillo, cemento, arena </t>
  </si>
  <si>
    <t>3 Ayudante</t>
  </si>
  <si>
    <t>Mezcladora</t>
  </si>
  <si>
    <t xml:space="preserve">Sika 1 </t>
  </si>
  <si>
    <t>1,1,2,8</t>
  </si>
  <si>
    <t>Pipeta de gas con soplete</t>
  </si>
  <si>
    <t xml:space="preserve">Manto Asfaltico </t>
  </si>
  <si>
    <t>transporte ferreteria</t>
  </si>
  <si>
    <t>1,1,2,9</t>
  </si>
  <si>
    <t>LAMINA EN PVC 0,2X5X 5.95 X.00,7</t>
  </si>
  <si>
    <t>Alambre Galvanizado No 14</t>
  </si>
  <si>
    <t>ANGULO 0.30 cm x 0.20 cm x 0,38cm DE 2,44 ML</t>
  </si>
  <si>
    <t>Ml</t>
  </si>
  <si>
    <t>andamio</t>
  </si>
  <si>
    <t>Sika Alumol Pintura Para Protección De Cubiertas</t>
  </si>
  <si>
    <t>PERFIL OMEGA CAL 26 DE 2,44 ML</t>
  </si>
  <si>
    <t>Tornillos para fijar</t>
  </si>
  <si>
    <t>Union para lamina pvc blanca 5,95 mt</t>
  </si>
  <si>
    <t>Cornisa PVC x 5,95mt</t>
  </si>
  <si>
    <t>1,1,3,1</t>
  </si>
  <si>
    <t>1,1,3,2</t>
  </si>
  <si>
    <t xml:space="preserve">Lampara hermetica </t>
  </si>
  <si>
    <t>1,1,3,3</t>
  </si>
  <si>
    <t>Lampara Panel 60X60cm</t>
  </si>
  <si>
    <t>1,1,3,4</t>
  </si>
  <si>
    <t xml:space="preserve">Tubo conduit 1/2 pulgada </t>
  </si>
  <si>
    <t>Curva Conduit 1/2 pulgada</t>
  </si>
  <si>
    <t>Adaptador 1/2 pulgada terminal conduit</t>
  </si>
  <si>
    <t>Alambre De Cobre #12</t>
  </si>
  <si>
    <t>Cinta Aislante</t>
  </si>
  <si>
    <t>Caja octagonal 100 x 100 x 47 mm conduit</t>
  </si>
  <si>
    <t>Almabre de cobre # 10</t>
  </si>
  <si>
    <t>tomacorriente con polo a tierra</t>
  </si>
  <si>
    <t>1,1,3,5</t>
  </si>
  <si>
    <t>1,1,3,6</t>
  </si>
  <si>
    <t>Caja Sencilla 103X60X45 Mm Conduit</t>
  </si>
  <si>
    <t>1,1,3,7</t>
  </si>
  <si>
    <t>1,1,3,8</t>
  </si>
  <si>
    <t xml:space="preserve">Tubo conduit 1 pulgada </t>
  </si>
  <si>
    <t>Cable 7 hilos No, 12</t>
  </si>
  <si>
    <t>1,1,3,9</t>
  </si>
  <si>
    <t xml:space="preserve"> </t>
  </si>
  <si>
    <t>Tablero Electrico de 8 Circuitos</t>
  </si>
  <si>
    <t>Breakers 20A</t>
  </si>
  <si>
    <t>Breakers 40A</t>
  </si>
  <si>
    <t>1,1,3,10</t>
  </si>
  <si>
    <t>Tubo EMT 1"</t>
  </si>
  <si>
    <t>1,1,3,11</t>
  </si>
  <si>
    <t>Ventilador de pared</t>
  </si>
  <si>
    <t>Un</t>
  </si>
  <si>
    <t>chazos de 1/4</t>
  </si>
  <si>
    <t>1,1,4,1</t>
  </si>
  <si>
    <t>mortero 1:5 pega</t>
  </si>
  <si>
    <t>Mortero 1:5 Pañete</t>
  </si>
  <si>
    <t>Ladrillo Tolete</t>
  </si>
  <si>
    <t>1,1,4,2</t>
  </si>
  <si>
    <t>1,1,5,1</t>
  </si>
  <si>
    <t>Concreto 2500PSI</t>
  </si>
  <si>
    <t>1,1,5,2</t>
  </si>
  <si>
    <t>Cemento blanco</t>
  </si>
  <si>
    <t>Ceramica antidezlizante 50x50cm</t>
  </si>
  <si>
    <t>Boquilla para enchape</t>
  </si>
  <si>
    <t>1,1,5,3</t>
  </si>
  <si>
    <t>1,1,6,1</t>
  </si>
  <si>
    <t>Cuñete vinilo tipo 1</t>
  </si>
  <si>
    <t>1,1,6,2</t>
  </si>
  <si>
    <t xml:space="preserve">Galon pintura esmalte </t>
  </si>
  <si>
    <t>Galon Anticorrocivo</t>
  </si>
  <si>
    <t>Thinner</t>
  </si>
  <si>
    <t>Lt</t>
  </si>
  <si>
    <t>1,1,6,3</t>
  </si>
  <si>
    <t>1,1,6,4</t>
  </si>
  <si>
    <t>VARILLA REDONDA TRONCHADA DE 1/2"</t>
  </si>
  <si>
    <t>SOLDADURA PARA HIERRO ESTRUCTURAL</t>
  </si>
  <si>
    <t>MORTERO 1:3</t>
  </si>
  <si>
    <t>Galon PINTURA EPOXICA</t>
  </si>
  <si>
    <t>m3</t>
  </si>
  <si>
    <t xml:space="preserve"> Ayudante</t>
  </si>
  <si>
    <t>1,1,7,1</t>
  </si>
  <si>
    <t>1,2,1,1</t>
  </si>
  <si>
    <t>1,2,1,2</t>
  </si>
  <si>
    <t>1,2,1,3</t>
  </si>
  <si>
    <t>1,2,1,4</t>
  </si>
  <si>
    <t>1,2,1,5</t>
  </si>
  <si>
    <t>1,2,1,6</t>
  </si>
  <si>
    <t xml:space="preserve">volqueta </t>
  </si>
  <si>
    <t>1,2,1,7</t>
  </si>
  <si>
    <t>1,2,1,8</t>
  </si>
  <si>
    <t>1,2,1,9</t>
  </si>
  <si>
    <t>1,2,1,10</t>
  </si>
  <si>
    <t xml:space="preserve">Tranposte de tecnicos </t>
  </si>
  <si>
    <t>1,2,2,4</t>
  </si>
  <si>
    <t>1,2,2,1</t>
  </si>
  <si>
    <t>1,2,2,2</t>
  </si>
  <si>
    <t>1,2,2,3</t>
  </si>
  <si>
    <t>1,2,3,1</t>
  </si>
  <si>
    <t>1,2,3,2</t>
  </si>
  <si>
    <t>Concreto de 3000psi</t>
  </si>
  <si>
    <t>Acero de refuerzo de 6000psi</t>
  </si>
  <si>
    <t>trasporte  farreteria a obra</t>
  </si>
  <si>
    <t>Formaleta</t>
  </si>
  <si>
    <t>1,2,3,3</t>
  </si>
  <si>
    <t>mortero de pega 1:3</t>
  </si>
  <si>
    <t>bloque en arcilla de 10x20x40</t>
  </si>
  <si>
    <t>1,2,4,1</t>
  </si>
  <si>
    <t>1,2,4,2</t>
  </si>
  <si>
    <t>1,2,4,3</t>
  </si>
  <si>
    <t>pegante para piso de gres</t>
  </si>
  <si>
    <t>tablon de 30x30 vetrificado</t>
  </si>
  <si>
    <t>1,2,4,4</t>
  </si>
  <si>
    <t>1,2,4,5</t>
  </si>
  <si>
    <t>1,2,5,1</t>
  </si>
  <si>
    <t>1,2,5,4</t>
  </si>
  <si>
    <t>1,2,5,2</t>
  </si>
  <si>
    <t>1,2,5,3</t>
  </si>
  <si>
    <t>1,2,5,5</t>
  </si>
  <si>
    <t>1,2,5,6</t>
  </si>
  <si>
    <t>lámparas fluorescentes 2 x 32</t>
  </si>
  <si>
    <t>1,2,5,7</t>
  </si>
  <si>
    <t>Aire acondicionado 18000BTU 220 V</t>
  </si>
  <si>
    <t>chazos de 3/4  concreto Expancivo</t>
  </si>
  <si>
    <t xml:space="preserve">Soporte base condesadora </t>
  </si>
  <si>
    <t>Tecnico</t>
  </si>
  <si>
    <t>kit soporte de pared</t>
  </si>
  <si>
    <t xml:space="preserve">Andamio </t>
  </si>
  <si>
    <t>1,2,6,1</t>
  </si>
  <si>
    <t>Accesorios</t>
  </si>
  <si>
    <t>Vidrio</t>
  </si>
  <si>
    <t>m2</t>
  </si>
  <si>
    <t>Pulidora electrico</t>
  </si>
  <si>
    <t>taladro Electrico</t>
  </si>
  <si>
    <t>Tronzadora Industrial</t>
  </si>
  <si>
    <t>1,2,6,2</t>
  </si>
  <si>
    <t xml:space="preserve">Marco en aluminio </t>
  </si>
  <si>
    <t>puerta en perfil de aluminio 0 .90x1,90</t>
  </si>
  <si>
    <t>Visagra 3X3</t>
  </si>
  <si>
    <t>Cerradura</t>
  </si>
  <si>
    <t>1,2,6,3</t>
  </si>
  <si>
    <t>VARILLA CUADRA TRONCHADA DE 1/2"</t>
  </si>
  <si>
    <t>1,2,6,4</t>
  </si>
  <si>
    <t>1,2,7,1</t>
  </si>
  <si>
    <t xml:space="preserve">Meson en granito sintetico </t>
  </si>
  <si>
    <t>Sellado elastico de puliuretano</t>
  </si>
  <si>
    <t xml:space="preserve">und </t>
  </si>
  <si>
    <t xml:space="preserve">anclajes </t>
  </si>
  <si>
    <t>1,2,7,2</t>
  </si>
  <si>
    <t>Ceramita formato 60x60</t>
  </si>
  <si>
    <t>Cemeto Blanco</t>
  </si>
  <si>
    <t>1,1,9,1</t>
  </si>
  <si>
    <t>Codo cobre a cobre de 90 grados de 13 mm</t>
  </si>
  <si>
    <t>Codo cobre a cobre de 90 grados de 19 mm</t>
  </si>
  <si>
    <t xml:space="preserve">Soldadura 50x50 rollo </t>
  </si>
  <si>
    <t>Tee cobre soldable 13 mm</t>
  </si>
  <si>
    <t>Tee cobre soldable 19 mm</t>
  </si>
  <si>
    <t>Tubo de cobre 13 mm</t>
  </si>
  <si>
    <t>valvula de gas</t>
  </si>
  <si>
    <t xml:space="preserve">transporte de pesonal tenico </t>
  </si>
  <si>
    <t>1,1,9,2</t>
  </si>
  <si>
    <t xml:space="preserve">Tuberia 3" Sanitaria </t>
  </si>
  <si>
    <t>Union 3"</t>
  </si>
  <si>
    <t xml:space="preserve">tuberia 2" sanitaria </t>
  </si>
  <si>
    <t>Union 2"</t>
  </si>
  <si>
    <t>1/4 Galon soldadura PVC</t>
  </si>
  <si>
    <t xml:space="preserve">1/4 Removedor </t>
  </si>
  <si>
    <t>1,2,9,3</t>
  </si>
  <si>
    <t>lavaplato de empotrar</t>
  </si>
  <si>
    <t>Grifería monomando con cartucho cerámico para lavaplatos, gama básica, acabado cromado, compuesta de caño giratorio, aireador y enlaces de alimentación flexibles.</t>
  </si>
  <si>
    <t xml:space="preserve">Registro de 1/2" </t>
  </si>
  <si>
    <t xml:space="preserve">Kit Sifon Flexible </t>
  </si>
  <si>
    <t>1,2,10,1</t>
  </si>
  <si>
    <t>1,3,1,1</t>
  </si>
  <si>
    <t>Tuberia sanitaria 4"</t>
  </si>
  <si>
    <t>Limpiador  PVC</t>
  </si>
  <si>
    <t>Soldadura PVC</t>
  </si>
  <si>
    <t>GL</t>
  </si>
  <si>
    <t>1,3,1,2</t>
  </si>
  <si>
    <t>Tuberia sanitaria 2"</t>
  </si>
  <si>
    <t>1,3,1,3</t>
  </si>
  <si>
    <t>Codo PVC sanitario 2x90</t>
  </si>
  <si>
    <t>Tee Sanitaria 2"</t>
  </si>
  <si>
    <t>Tubo PVC "</t>
  </si>
  <si>
    <t>1,3,1,4</t>
  </si>
  <si>
    <t>SIFON SANITARIO DE 4"</t>
  </si>
  <si>
    <t>1,3,1,5</t>
  </si>
  <si>
    <t>Acero de refuerzo de 3/8</t>
  </si>
  <si>
    <t>alambre negro</t>
  </si>
  <si>
    <t>ladrillo recocido comin</t>
  </si>
  <si>
    <t>Pañete 1:3</t>
  </si>
  <si>
    <t>Mezcla de pega</t>
  </si>
  <si>
    <t>sika 1</t>
  </si>
  <si>
    <t>1,3,1,6</t>
  </si>
  <si>
    <t>Tubo Presion PVC 3/4</t>
  </si>
  <si>
    <t>Codo 90 presion 3/4</t>
  </si>
  <si>
    <t>1,3,1,7</t>
  </si>
  <si>
    <t>Tubo Presion PVC 1/2</t>
  </si>
  <si>
    <t>Codo 90 presion 1/2</t>
  </si>
  <si>
    <t>1,3,1,8</t>
  </si>
  <si>
    <t>Tanque de 1000Lt</t>
  </si>
  <si>
    <t>Flotador 1/2 para tanque</t>
  </si>
  <si>
    <t>Cheque 1/2</t>
  </si>
  <si>
    <t xml:space="preserve">Valvila de cierre </t>
  </si>
  <si>
    <t>Transporte de ferreteria a obra</t>
  </si>
  <si>
    <t>1,3,1,9</t>
  </si>
  <si>
    <t>Tubo Presion PVC 1"</t>
  </si>
  <si>
    <t>1,3,1,10</t>
  </si>
  <si>
    <t>Valvula bola PVC 1"</t>
  </si>
  <si>
    <t>1,3,1,11</t>
  </si>
  <si>
    <t>Valvula bola PVC 1/2"</t>
  </si>
  <si>
    <t>1,3,1,12</t>
  </si>
  <si>
    <t xml:space="preserve">Tuberia Sanitaria 4" </t>
  </si>
  <si>
    <t>Union sanitaria 4"</t>
  </si>
  <si>
    <t xml:space="preserve">Codo 90 sanitario </t>
  </si>
  <si>
    <t>1,3,1,13</t>
  </si>
  <si>
    <t>1,3,1,14</t>
  </si>
  <si>
    <t>Concreto 3000</t>
  </si>
  <si>
    <t>Arena lavada</t>
  </si>
  <si>
    <t>Collarin de 4 "X 1"</t>
  </si>
  <si>
    <t>Válvula Bola 1 x 375psi Metal Mariposa</t>
  </si>
  <si>
    <t>UNd</t>
  </si>
  <si>
    <t xml:space="preserve">Equipo de demolicion para pavimento </t>
  </si>
  <si>
    <t>Tuberia en polipropileno 1"</t>
  </si>
  <si>
    <t xml:space="preserve">Transporte de personal y equipos </t>
  </si>
  <si>
    <t>4 Ayudante</t>
  </si>
  <si>
    <t>1,3,1,15</t>
  </si>
  <si>
    <t xml:space="preserve">Rejilla de 3X2 </t>
  </si>
  <si>
    <t xml:space="preserve">Cemento Blanco </t>
  </si>
  <si>
    <t>1,3,1,16</t>
  </si>
  <si>
    <t>Tapa registro 15X15cm</t>
  </si>
  <si>
    <t>1,3,1,17</t>
  </si>
  <si>
    <t>Llave Jardín 1/2 X 3/4</t>
  </si>
  <si>
    <t>Cinta Teflón Uso General 1/2pg</t>
  </si>
  <si>
    <t>1,3,1,18</t>
  </si>
  <si>
    <t>Tuberia novafor 6" Corrugada</t>
  </si>
  <si>
    <t>Lubricante</t>
  </si>
  <si>
    <t>Gal</t>
  </si>
  <si>
    <t>1,3,1,19</t>
  </si>
  <si>
    <t>Concreto 3000psi</t>
  </si>
  <si>
    <t>Ladrillo recocido 25x12x5 cm</t>
  </si>
  <si>
    <t>Mortero de pega1:3</t>
  </si>
  <si>
    <t xml:space="preserve">Morteo pañete 1:4 </t>
  </si>
  <si>
    <t>Acero de Refuezo 60psi</t>
  </si>
  <si>
    <t xml:space="preserve">Alambre negro </t>
  </si>
  <si>
    <t>1,3,1,20</t>
  </si>
  <si>
    <t>1,3,1,21</t>
  </si>
  <si>
    <t>Hidrolavadora</t>
  </si>
  <si>
    <t>Cloro al 70%</t>
  </si>
  <si>
    <t>polipasto</t>
  </si>
  <si>
    <t>Motobomba sumergible</t>
  </si>
  <si>
    <t xml:space="preserve">dia </t>
  </si>
  <si>
    <t>volqueta 6m3</t>
  </si>
  <si>
    <t>1,3,1,22</t>
  </si>
  <si>
    <t xml:space="preserve">Eletro bomba sumergible de 220W </t>
  </si>
  <si>
    <t xml:space="preserve">Anclaje </t>
  </si>
  <si>
    <t>1 Ayudante</t>
  </si>
  <si>
    <t>Conexión eletrica a punto de 220V</t>
  </si>
  <si>
    <t>Gl</t>
  </si>
  <si>
    <t xml:space="preserve">Tecnico </t>
  </si>
  <si>
    <t>1,3,1,23</t>
  </si>
  <si>
    <t>Tuberia de 1"</t>
  </si>
  <si>
    <t>Tuberia de 1/2"</t>
  </si>
  <si>
    <t xml:space="preserve">Accesorios </t>
  </si>
  <si>
    <t xml:space="preserve">Hidrolavadora </t>
  </si>
  <si>
    <t>Mantenimiento de Motobomba</t>
  </si>
  <si>
    <t>transporte de fereteria a obra</t>
  </si>
  <si>
    <t>1,3,2,1</t>
  </si>
  <si>
    <t>Volqueta</t>
  </si>
  <si>
    <t>1,3,2,2</t>
  </si>
  <si>
    <t>1,3,2,3</t>
  </si>
  <si>
    <t>Pañete 1:4</t>
  </si>
  <si>
    <t>Sika 1</t>
  </si>
  <si>
    <t>1,3,2,4</t>
  </si>
  <si>
    <t>Flotador mecanico de 1/2"</t>
  </si>
  <si>
    <t>Transporte de elementos a la obra</t>
  </si>
  <si>
    <t>1,3,2,5</t>
  </si>
  <si>
    <t xml:space="preserve">Ceramica 20X20 </t>
  </si>
  <si>
    <t>Transporte de ferretera a aobra</t>
  </si>
  <si>
    <t>1,3,3,1</t>
  </si>
  <si>
    <t>1,3,3,2</t>
  </si>
  <si>
    <t xml:space="preserve">Antisol </t>
  </si>
  <si>
    <t xml:space="preserve">Acero de Refuerzo </t>
  </si>
  <si>
    <t>Alambre negro</t>
  </si>
  <si>
    <t>vibrador concreto</t>
  </si>
  <si>
    <t>1,3,3,3</t>
  </si>
  <si>
    <t>Parales metalico</t>
  </si>
  <si>
    <t>Madera para formaleta</t>
  </si>
  <si>
    <t xml:space="preserve">puntilla </t>
  </si>
  <si>
    <t>Lb</t>
  </si>
  <si>
    <t>1,3,3,4</t>
  </si>
  <si>
    <t>Bloque de concreto, liso estándar, color gris, 40x20x15 cm,</t>
  </si>
  <si>
    <t>Mortero 1:4</t>
  </si>
  <si>
    <t>1,3,3,5</t>
  </si>
  <si>
    <t>1,3,3,6</t>
  </si>
  <si>
    <t>1,3,3,7</t>
  </si>
  <si>
    <t>Tapa metalica de 60x60</t>
  </si>
  <si>
    <t>marco metalico de  60x60</t>
  </si>
  <si>
    <t>1,3,3,8</t>
  </si>
  <si>
    <t>Tronzadora electrica</t>
  </si>
  <si>
    <t>Acero de refuerzo de 60000psi</t>
  </si>
  <si>
    <t>1,3,3,9</t>
  </si>
  <si>
    <t>volqueta</t>
  </si>
  <si>
    <t>1,3,3,10</t>
  </si>
  <si>
    <t>Concreto 2000psi</t>
  </si>
  <si>
    <t>1,3,3,11</t>
  </si>
  <si>
    <t>Vibrador de concreto</t>
  </si>
  <si>
    <t>Transporte de materiales a la obra</t>
  </si>
  <si>
    <t>1,3,3,12</t>
  </si>
  <si>
    <t xml:space="preserve">Formaleta </t>
  </si>
  <si>
    <t>1,3,3,13</t>
  </si>
  <si>
    <t>Malla electrosoldad M80</t>
  </si>
  <si>
    <t>1,3,3,14</t>
  </si>
  <si>
    <t>1,3,3,15</t>
  </si>
  <si>
    <t>Arena negra</t>
  </si>
  <si>
    <t>transporte de arena</t>
  </si>
  <si>
    <t xml:space="preserve">Plataforma vibratoria </t>
  </si>
  <si>
    <t>1,3,4,1</t>
  </si>
  <si>
    <t>2,1,1,5</t>
  </si>
  <si>
    <t>2,1,1,1</t>
  </si>
  <si>
    <t>2,1,1,2</t>
  </si>
  <si>
    <t>2,1,1,3</t>
  </si>
  <si>
    <t>pulidora electrica</t>
  </si>
  <si>
    <t>Disco Abrasivo Corte Metal 7 X 0.055</t>
  </si>
  <si>
    <t>2,1,1,4</t>
  </si>
  <si>
    <t xml:space="preserve">acarreo interno </t>
  </si>
  <si>
    <t>2,1,2,1</t>
  </si>
  <si>
    <t>2,1,2,2</t>
  </si>
  <si>
    <t>2,1,2,3</t>
  </si>
  <si>
    <t>2,1,3,1</t>
  </si>
  <si>
    <t>2,1,3,2</t>
  </si>
  <si>
    <t>Bloque de vidrio 20X20cm</t>
  </si>
  <si>
    <t>cemento Blanco</t>
  </si>
  <si>
    <t>silicona transparente</t>
  </si>
  <si>
    <t>Varilla de acero inoxidable</t>
  </si>
  <si>
    <t>2,1,3,3</t>
  </si>
  <si>
    <t>2,1,3,4</t>
  </si>
  <si>
    <t>2,1,4,3</t>
  </si>
  <si>
    <t>2,1,4,4</t>
  </si>
  <si>
    <t>2,1,4,1</t>
  </si>
  <si>
    <t>2,1,4,2</t>
  </si>
  <si>
    <t>2,1,4,5</t>
  </si>
  <si>
    <t>2,1,5,1</t>
  </si>
  <si>
    <t>2,1,5,2</t>
  </si>
  <si>
    <t>2,1,5,3</t>
  </si>
  <si>
    <t>tomacorriente con polo a tierra sencillo</t>
  </si>
  <si>
    <t>2,1,5,4</t>
  </si>
  <si>
    <t>2,1,5,5</t>
  </si>
  <si>
    <t>2,1,6,1</t>
  </si>
  <si>
    <t>Ventana en aluminio proyectante de 200mmx100mm</t>
  </si>
  <si>
    <t>vidrio laminad</t>
  </si>
  <si>
    <t>2,1,6,2</t>
  </si>
  <si>
    <t>2,1,6,3</t>
  </si>
  <si>
    <t>Perfil C GR50 220 x 80 x 2.5mm x 6m negro</t>
  </si>
  <si>
    <t>2,1,7,3</t>
  </si>
  <si>
    <t>2,1,7,2</t>
  </si>
  <si>
    <t>2,1,7,1</t>
  </si>
  <si>
    <t>2,1,7,4</t>
  </si>
  <si>
    <t xml:space="preserve">Estuco platico </t>
  </si>
  <si>
    <t>galon</t>
  </si>
  <si>
    <t>2,1,8,1</t>
  </si>
  <si>
    <t>3,1,1,1</t>
  </si>
  <si>
    <t>Liston de Madera de 3"x 2" x 3 mts</t>
  </si>
  <si>
    <t xml:space="preserve">Puntillas de Hierro </t>
  </si>
  <si>
    <t>Lona Verde de Cerramiento x 2,50</t>
  </si>
  <si>
    <t>lb</t>
  </si>
  <si>
    <t>transporrte de la ferreteria  a obra</t>
  </si>
  <si>
    <t>3,1,1,2</t>
  </si>
  <si>
    <t>3,1,1,3</t>
  </si>
  <si>
    <t>3,1,2,1</t>
  </si>
  <si>
    <t>Teja 2mm 5.9x0.94 Azul UPVC</t>
  </si>
  <si>
    <t>3,1,2,2</t>
  </si>
  <si>
    <t xml:space="preserve">Soporte de canaleta </t>
  </si>
  <si>
    <t xml:space="preserve">union canaleta </t>
  </si>
  <si>
    <t>tapa externa</t>
  </si>
  <si>
    <t>Canal tramos de 3 metros blanca</t>
  </si>
  <si>
    <t>3,1,2,3</t>
  </si>
  <si>
    <t>3,1,2,4</t>
  </si>
  <si>
    <t>3,1,3,1</t>
  </si>
  <si>
    <t>Interruptor Sencillo</t>
  </si>
  <si>
    <t>3,1,4,1</t>
  </si>
  <si>
    <t>Motobomba Bomba Eléctrica Periférica De 1/2 Hp</t>
  </si>
  <si>
    <t>3,1,5,1</t>
  </si>
  <si>
    <t>3,1,6,2</t>
  </si>
  <si>
    <t>3,1,6,3</t>
  </si>
  <si>
    <t>3,1,7,1</t>
  </si>
  <si>
    <t>3,1,6,1</t>
  </si>
  <si>
    <t>Grata de disco</t>
  </si>
  <si>
    <t xml:space="preserve">Grata de copa </t>
  </si>
  <si>
    <t>Removedor</t>
  </si>
  <si>
    <t>anticorrosivo</t>
  </si>
  <si>
    <t xml:space="preserve">pintura Exposica </t>
  </si>
  <si>
    <t>gal</t>
  </si>
  <si>
    <t>Vidrio Flotado Bronce 4mm</t>
  </si>
  <si>
    <t>Remaches</t>
  </si>
  <si>
    <t xml:space="preserve">Perfil de aluminio </t>
  </si>
  <si>
    <t>3,1,6,4</t>
  </si>
  <si>
    <t>Vidrio termo panel</t>
  </si>
  <si>
    <t>Limpieza general y desalojo de material sobrante.</t>
  </si>
  <si>
    <t>LIMPIEZA</t>
  </si>
  <si>
    <t>3,1,7</t>
  </si>
  <si>
    <t>Suminstro e instalación de Ventana termo panel en perfileria de aluminio color mate proyectante, incluye materiales equipo y mano de obra.</t>
  </si>
  <si>
    <t>Suministro e Instalación de ventaneria en perfileria de aluminio y vidrio 4 mm en zona superior de salones, incluye materiales, equipo y mano de obra.</t>
  </si>
  <si>
    <t>Suministro e instalación de rejas metálicas en varillas cuadradas de 1/2", incluye materiales, equipo y mano de obra.</t>
  </si>
  <si>
    <t>Mantenimiento de correas en estructura metálica de soporte tipo "C" en acero (Limpieza manual y  mecánica con disolvente , grateada,  aplicación de anticorrosivo y acabado epóxico), incluye materiales, equipo y mano de obra.</t>
  </si>
  <si>
    <t>CARPINTERIA METALICA</t>
  </si>
  <si>
    <t>3,1,6</t>
  </si>
  <si>
    <t>Pintura de rejas en hierro en esmalte, incluye raspe y anticorrosivo, desmonte,  materiales, equipo y mano de obra.</t>
  </si>
  <si>
    <t>ACABADOS</t>
  </si>
  <si>
    <t>3,1,5</t>
  </si>
  <si>
    <t>Suministro e instalación Bomba eléctrica periférica profesional 1/2 hp Incluye accesorios en PVC, incluye materiales, equipo y mano de obra.</t>
  </si>
  <si>
    <t>INSTALACIONES HIDROSANITARIAS</t>
  </si>
  <si>
    <t>3,1,4</t>
  </si>
  <si>
    <t>Suministro e Instalación de interruptores para las luminarias existentes</t>
  </si>
  <si>
    <t>INSTALACIONES ELECTRICAS</t>
  </si>
  <si>
    <t>3,1,3</t>
  </si>
  <si>
    <t>Impermeabilización de zabaleta con manto edil, equipo al caliente y pintura alumol, incluye materiales, equipo y mano de obra.</t>
  </si>
  <si>
    <t>Zabaleta en block de cemento pañetada con mortero impermeabilizado 1:5, incluye materiales, equipo y mano de obra.</t>
  </si>
  <si>
    <t>Suministro e Instalación de canaletas en PVC tipo Amazona o similar para uso comercial, incluye material, equipo y mano de obra.</t>
  </si>
  <si>
    <t>Suministro e Instalación de cubiertas en Teja  5.9x0.94m 2mm UPVC Forte, incluye tornillo cubierta autoperforante, material, equipo y mano de obra.</t>
  </si>
  <si>
    <t>CUBIERTAS</t>
  </si>
  <si>
    <t>3,1,2</t>
  </si>
  <si>
    <t>Desmonte de canales existentes  en lamina galvanizada, incluye equipo y mano de obra.</t>
  </si>
  <si>
    <t>Desmonte de cubiertas existentes en lamina  UPVC, incluye equipo y mano de obra.</t>
  </si>
  <si>
    <t xml:space="preserve">Cerramiento  en estructura de madera y tela plástica  verde, H= 2,00  mts, incluye material, equipo y mano de obra. </t>
  </si>
  <si>
    <t>OBRAS PRELIMINARES</t>
  </si>
  <si>
    <t>3,1,1</t>
  </si>
  <si>
    <t>ADECUACION DE AULAS SEGUNDO NIVEL.</t>
  </si>
  <si>
    <t>INSTITUCION EDUCATIVA  SIMON BOLIVAR</t>
  </si>
  <si>
    <t>2,1,8</t>
  </si>
  <si>
    <t>Puliplast  sobre paredes ,  incluye material, equipo y mano de obra.</t>
  </si>
  <si>
    <t>Pintura sobre muros y calados internos y externos en vinilo tipo 1, tres manos, incluye resane del pañete en las áreas dañadas, incluye materiales, equipo y mano de obra.</t>
  </si>
  <si>
    <t>Pintura de rejas en hierro en esmalte, incluye raspe y anticorrosivo, materiales, equipo y mano de obra.</t>
  </si>
  <si>
    <t>Pintura de puerta metálica de 0,80 x 2,00 mts. en esmalte, incluye anticorrosivo,  materiales,equipo y mano de obra.</t>
  </si>
  <si>
    <t>2,1,7</t>
  </si>
  <si>
    <t>Suministro e instalación de estructura metálica - correas PAG 220,  incluye material, equipo y mano de obra.</t>
  </si>
  <si>
    <t>Instalacion de reja metalica existente , protector ventana de 2,00 x 1,00 mts., incluye materiales, equipo y mano de obra.</t>
  </si>
  <si>
    <t>Suministro e instalación de ventanería proyectante de 2,00 x 1,00 mts., en perfilería de  aluminio gris  y vidrio blanco de 4mm,  incluye material, equipo y mano de obra.</t>
  </si>
  <si>
    <t>2,1,6</t>
  </si>
  <si>
    <t>Suministro e instalacion de aire acondicionado mini split de 18 btu, incluye materiales, equipo y mano de obra.</t>
  </si>
  <si>
    <t>Salida de tomacorriente  220V, incluye materiales, equipo y mano de obra.</t>
  </si>
  <si>
    <t>Salida de interruptor sencillo, incluye materiales, equipo y mano de obra.</t>
  </si>
  <si>
    <t>Salida de tomacorriente común 110V, incluye materiales, equipo y mano de obra.</t>
  </si>
  <si>
    <t>Suministro e instalacion de lampara tipo  panel led de 0,60x 0,60 mts., incluye materiales, equipo y mano de obra.</t>
  </si>
  <si>
    <t>2,1,5</t>
  </si>
  <si>
    <t>Impermeabilización de placa cubierta con manto edil, equipo al caliente y pintura alumol, incluye materiales, equipo y mano de obra.</t>
  </si>
  <si>
    <t>2,1,4,6</t>
  </si>
  <si>
    <t>Suministro e instalación de caballete fijo, incluye materiales, equipo y mano de obra.</t>
  </si>
  <si>
    <t>Instalación de cubierta  en laminas onduladas existente de asbesto cemento, incluye equipo y mano de obra.</t>
  </si>
  <si>
    <t>Suministro e instalación de cielo raso en PVC y  perfilería metalica, incluye materiales,  equipo y mano de obra.</t>
  </si>
  <si>
    <t>2,1,4</t>
  </si>
  <si>
    <t>Pañete allanado impermeabilizado , para cuchilias, mortero de pega 1:4, incluye material, equipo y mano de obra.</t>
  </si>
  <si>
    <t>Levante en block vibroprensado , e= 0,10 mts, para cuchillas, mortero de pega 1:6, incluye material, equipo y mano de obra.</t>
  </si>
  <si>
    <t>Suministro e instalacion de block de vidrio de 0,20 x 0,20 mts., incluye materiales, equipo y mano de obra.</t>
  </si>
  <si>
    <t>Filos y dilataciones.</t>
  </si>
  <si>
    <t>MAMPOSTERIA</t>
  </si>
  <si>
    <t>2,1,3</t>
  </si>
  <si>
    <t>Suministro e instalacion de zocalo de ceramica de 0,50 x 0,10, incluye materiales, equipo y mano de obra.</t>
  </si>
  <si>
    <t>Suministro e instalacion de piso de ceramica antideslizante de 0,50 x 0,50 mts.,  trafico 5, incluye materiales, equipo y mano de obra.</t>
  </si>
  <si>
    <t>Plantilla en concreto de 2500 psi, E=0,05 mts., incluye materiales,  equipo y mano de obra</t>
  </si>
  <si>
    <t>PISOS</t>
  </si>
  <si>
    <t>2.1,2</t>
  </si>
  <si>
    <t>Demolicion de  muro en block E= 0,10 mts.</t>
  </si>
  <si>
    <t>Desmonte  de reja metalica protector de ventanas de 2,00 x 1,00 mts.</t>
  </si>
  <si>
    <t>Demolicion de piso de cemento, incluye retiro.</t>
  </si>
  <si>
    <t>Desmonte de cielo raso existente</t>
  </si>
  <si>
    <t>2,1,1</t>
  </si>
  <si>
    <t>AULA ESCOLAR</t>
  </si>
  <si>
    <t>INSTITUCION EDUCATIVA BELLAVISTA</t>
  </si>
  <si>
    <t>LIMPIEZA.</t>
  </si>
  <si>
    <t>1,3,4</t>
  </si>
  <si>
    <t>Relleno con arena negra</t>
  </si>
  <si>
    <t>Viga de cimiento inferior en concreto de 3.000 PSI, 0,30 mts X 0,30 mts., incluye equipo, mano de obra, no incluye acero.</t>
  </si>
  <si>
    <t>Placa en concreto  de 3,000 psi E= 0,20, incluye materiales, mano de obra y equipos, no incluye acero.</t>
  </si>
  <si>
    <t>Construcción de columnas en concreto de 3.000 psi de 0,30 mts x 0,30 mts, incluye materiales, mano de obras y equipo, no incluye acero.</t>
  </si>
  <si>
    <t>Zapatas en concreto de 3.000 PSI, 1.00 x 1.00 x 0.30  mts., incluye equipo, mano de obra, no incluye acero.</t>
  </si>
  <si>
    <t>Solado en concreto 2000 PSI  E= 0.05 mts.</t>
  </si>
  <si>
    <t>Excavación manual   para columnas tanque elevado en área de comedor incluye equipos y mano de obra</t>
  </si>
  <si>
    <t>KG</t>
  </si>
  <si>
    <t>Acero de refuerzo de 60.000 psi, tanque semienterrado y estructura soporte  tanque elevado,  incluye material, equipo y mano de obra.</t>
  </si>
  <si>
    <t>Tapa metálica  de registro, 0.60 x 0.60  para tanque, incluye material, equipo y mano de obra.</t>
  </si>
  <si>
    <t>Enchape en cerámica área de tanque semienterrado existente, incluye materiales, equipo y mano de obra.</t>
  </si>
  <si>
    <t>Pañete allanado impermeabilizado , mortero de pega 1:4, incluye material, equipo y mano de obra.</t>
  </si>
  <si>
    <t>Levante en bloque vibro prensado   E= 0.15 mts, mortero de pega 1:6, rallado en dos caras, incluye material, equipo y mano de obra.</t>
  </si>
  <si>
    <t>Placa superior en concreto de 3.000 psi, E= 0.15 mts., incluye material, equipo y mano de obra.</t>
  </si>
  <si>
    <t>Placa de fondo en concreto de 3.000 psi, E= 0.15 mts., incluye material, equipo y mano de obra.</t>
  </si>
  <si>
    <t>Excavación manual  nuevo tanque semienterrado en área de comedor incluye equipos y mano de obra</t>
  </si>
  <si>
    <t>TANQUE SEMIENTERRADO NUEVO.</t>
  </si>
  <si>
    <t>1,3,3</t>
  </si>
  <si>
    <t>Suministro e instalacion de flotador mecanico de 1/2", incluye materiales, equipos y mano de obra.</t>
  </si>
  <si>
    <t>Picada de pañete existente tanque semienterrado existente, incluye equipo y  mano de obra.</t>
  </si>
  <si>
    <t>Limpieza general  tanque semienterrado existente para agua, incluye equipos y mano de obra.</t>
  </si>
  <si>
    <t>TANQUE SEMIENTERRADO EXISTENTE.</t>
  </si>
  <si>
    <t>1,3,2</t>
  </si>
  <si>
    <t>Revisión y organización general de cuarto de motobomba periférica, incluye material, equipo y mano de obra.</t>
  </si>
  <si>
    <t>Suministro e instalación de motobomba sumergible tipo lapicero de 3", incluye materiales, equipo y mano de obra.</t>
  </si>
  <si>
    <t>Limpieza general pozo artesanal de toma de agua, incluye materiales, equipo y mano de obra.</t>
  </si>
  <si>
    <t>Excavación manual para instalación de tubería PVC de 6", incluye equipos y mano de obra.</t>
  </si>
  <si>
    <t>Registro aguas lluvias con trampa de arena  en ladrillo común de 0,60x 0,60 x 0,60 mts,  incluye tapa en concreto, pañete impermeabilizado interno, material, equipo y mano de obra.</t>
  </si>
  <si>
    <t>Suministro e instalación de tubería pesada PVC de 6 pulgadas salida aguas lluvias  incluye accesorios, material, equipo y mano de obra.</t>
  </si>
  <si>
    <t>Llave terminal diámetro de 1/2".</t>
  </si>
  <si>
    <t>Tapa de registro para llave control 15cms x 15cms .</t>
  </si>
  <si>
    <t>Rejilla de piso de 2",  incluye accesorios, material, equipo y mano de obra.</t>
  </si>
  <si>
    <t>Conexión a red hidráulica principal, incluye accesorios, material, equipo y mano de obra.</t>
  </si>
  <si>
    <t>Acometida general de 1/2",  incluye accesorios, material, equipo y mano de obra.</t>
  </si>
  <si>
    <t>Red de aguas lluvias  Ø 4",  incluye accesorios, material, equipo y mano de obra.</t>
  </si>
  <si>
    <t>Llave de control de 1/2",  incluye material, equipo y mano de obra.</t>
  </si>
  <si>
    <t>Llave de control de 1", incluye accesorios, material, equipo y mano de obra.</t>
  </si>
  <si>
    <t>Acometida de agua potable de 1", incluye accesorios, material,  equipo y mano de obra.</t>
  </si>
  <si>
    <t>Suministro e instalación de tanques plásticos agua de 1000 Lts, incluye accesorios, material, equipo y mano de obra</t>
  </si>
  <si>
    <t>Punto agua potable  Ø 1/2" RDE 21,  incluye accesorios, material, equipo y mano de obra.</t>
  </si>
  <si>
    <t>Acometida agua potable  Ø  3/4",  incluye accesorios, material, equipo y mano de obra.</t>
  </si>
  <si>
    <t>Registro sanitario en ladrillo común de 0,60x 0,60 x 0,60 mts,  incluye tapa en concreto, pañete impermeabilizado interno, material, equipo y mano de obra.</t>
  </si>
  <si>
    <t>Punto sanitario Ø 4",  incluye accesorios, material, equipo y mano de obra.</t>
  </si>
  <si>
    <t>Punto sanitario Ø 2",  incluye accesorios, material, equipo y mano de obra.</t>
  </si>
  <si>
    <t>Red de aguas negras Ø 2",  incluye accesorios, material, equipo y mano de obra.</t>
  </si>
  <si>
    <t>Red de aguas negras Ø 4",  incluye accesorios, material, equipo y mano de obra.</t>
  </si>
  <si>
    <t>REDES HIDROSANITARIAS Y DE AGUAS LLUVIAS</t>
  </si>
  <si>
    <t>1,3,1</t>
  </si>
  <si>
    <t>MANTENIMIENTO DEL SISTEMA DE INSTALACIONES HIDRAULICAS, SANITARIAS Y AGUAS LLUVIAS JUAN XXIII</t>
  </si>
  <si>
    <t>1,2,10</t>
  </si>
  <si>
    <t>Suministro e instalación de lavaplatos en acero inoxidable tipo cubeta sencillo para sobreponer, incluye accesorios múltiples.</t>
  </si>
  <si>
    <t>Revisión y reparaciones  internas  de instalaciones hidráulicas y de aguas negras área laboratorio, incluye materiales, equipo y mano de obra.</t>
  </si>
  <si>
    <t>1,2,9,2</t>
  </si>
  <si>
    <t>Salida de gas natural laboratorio, incluye materiales, equipo y mano de obra.</t>
  </si>
  <si>
    <t>1,2,9,1</t>
  </si>
  <si>
    <t>VARIOS</t>
  </si>
  <si>
    <t>1,2,9</t>
  </si>
  <si>
    <t>1,2,8,2</t>
  </si>
  <si>
    <t>1,2,8,1</t>
  </si>
  <si>
    <t>1,2,8</t>
  </si>
  <si>
    <t>Enchape en cerámica área de mesones y entrepaños, incluye materiales, equipo y mano de obra.</t>
  </si>
  <si>
    <t>Suministro e instalación de granimarmol sintético para mesón de cocina.</t>
  </si>
  <si>
    <t>ENCHAPES</t>
  </si>
  <si>
    <t>1,2,7</t>
  </si>
  <si>
    <t>Suministro e instalación de perfileria de aluminio y vidrio en área de entrepaños, incluye materiales, equipo y mano de obra.</t>
  </si>
  <si>
    <t>Suministro e instalación de reja metálica en varilla cuadrada de 1/2" de 1,00 x 2,00, incluye materiales, equipo y mano de obra.</t>
  </si>
  <si>
    <t>Suministro e instalación de puerta en perfileria de aluminio de 1,00 x 2,00, incluye materiales, equipo y mano de obra.</t>
  </si>
  <si>
    <t>Mantenimiento general de ventaneria existente en perfileria de aluminio y vidrio, incluye materiales, equipo y mano de obra,</t>
  </si>
  <si>
    <t>1,2,6</t>
  </si>
  <si>
    <t>Suministro e instalación de aire acondicionado mini split de 18 btu, incluye materiales, equipo y mano de obra.</t>
  </si>
  <si>
    <t>Suministro e instalación de lámparas fluorescentes 2 x 32, incluye materiales, equipo y mano de obra.</t>
  </si>
  <si>
    <t>Tablero de 8 circuitos, incluye breaker, incluye materiales, equipo y mano de obra.</t>
  </si>
  <si>
    <t>Salida de tomacorriente común 220V, incluye materiales, equipo y mano de obra.</t>
  </si>
  <si>
    <t>Salida de alumbrado común 110V, incluye materiales, equipo y mano de obra.</t>
  </si>
  <si>
    <t>Acometida en alambre N° 12, centelsa o similar, incluye materiales, equipo y mano de obra.</t>
  </si>
  <si>
    <t>1,2,5</t>
  </si>
  <si>
    <t>Suministro e instalación de zócalo en tablón vitrificado, incluye materiales, equipo y mano de obra.</t>
  </si>
  <si>
    <t>Suministro e instalación de  piso en tablón vitrificado, incluye materiales, equipo y mano de obras</t>
  </si>
  <si>
    <t>Suministro e instalación de zocalo de cerámica de 0,50 x 0,10, incluye materiales, equipo y mano de obra.</t>
  </si>
  <si>
    <t>Suministro e instalación de piso de cerámica antideslizante de 0,50 x 0,50 mts.,  trafico 5, incluye materiales, equipo y mano de obra.</t>
  </si>
  <si>
    <t>Plantilla en concreto de 2500 psi.,  E= 0,05 mts., incluye materiales, equipo y mano de obra.</t>
  </si>
  <si>
    <t>1,2,4</t>
  </si>
  <si>
    <t>Levante en block de arcilla  0,10 x 0,20 x 0,40, incluye materiales, equipo y mano de obra.</t>
  </si>
  <si>
    <t>Construcción de entrepaños en concreto de 3.000 psi de ancho 0,50 mts, incluye materiales, equipo y mano de obra.</t>
  </si>
  <si>
    <t>Pañete allanado en mortero 1:5 en áreas de engolose, incluye materiales, equipo y mano de obra.</t>
  </si>
  <si>
    <t>1,2,3</t>
  </si>
  <si>
    <t>1,2,2,5</t>
  </si>
  <si>
    <t>Suministro e instalación de cielo raso en PVC y  perfilería metálica, incluye materiales,  equipo y mano de obra.</t>
  </si>
  <si>
    <t>Suministro e instalación cubierta en láminas ondulada de asbesto cemento perfil 7, incluye materiales, equipo y mano de obra.</t>
  </si>
  <si>
    <t>1,2,2</t>
  </si>
  <si>
    <t>Uund</t>
  </si>
  <si>
    <t>Desmonte de aires acondicionados, incluye equipos y mano de obra.</t>
  </si>
  <si>
    <t>Desmonte de lavaplatos en acero inoxidable esistentes en mal estado, incluye equipo y mano de obra.</t>
  </si>
  <si>
    <t>Picada de enchape mesones, incluye equipo y mano de obra</t>
  </si>
  <si>
    <t>Desmonte de puerta metálica acceso, incluye equipo y mano de obra</t>
  </si>
  <si>
    <t>Desmonte de instalaciones eléctricas existentes, incluye equipo y mano de obra.</t>
  </si>
  <si>
    <t>Demolición de piso anden externo, incluye equipo y mano de obra.</t>
  </si>
  <si>
    <t>Demolición de piso de granito, incluye equipo y mano de obra.</t>
  </si>
  <si>
    <t>1,2,1</t>
  </si>
  <si>
    <t>LABORATORIO DE MUESTRAS QUIMICAS JUAN XXIII</t>
  </si>
  <si>
    <t>1,2</t>
  </si>
  <si>
    <t>1,1,7</t>
  </si>
  <si>
    <t>suministro e instalacion de protector de ventana en varilla redonda de 1/2" entorchada, incluye materiales, equipos y mano de obra</t>
  </si>
  <si>
    <t>Pintura de puerta metálica en esmalte, incluye materiales,equipo y mano de obra.</t>
  </si>
  <si>
    <t>1,1,6</t>
  </si>
  <si>
    <t>Suministro e instalacion de zocalo de ceramica, incluye materiales, equipo y mano de obra.</t>
  </si>
  <si>
    <t>Suministro e instalacion de piso de ceramica antideslizante,  trafico 5, incluye materiales, equipo y mano de obra.</t>
  </si>
  <si>
    <t>Plantilla en concreto de 2500 psi.,  E= 0,05 mts., incluye materiales,equipo y mano de obra.</t>
  </si>
  <si>
    <t>1,1,5</t>
  </si>
  <si>
    <t>Engolose de cubiertas a muros, mortero 1 :5, incluye materiales, equipo y mano de obra.</t>
  </si>
  <si>
    <t>1,1,4</t>
  </si>
  <si>
    <t>Suministro e instalación de abanicos de pared Samurai o similar, incluye materiales, equipo y mano de obra.</t>
  </si>
  <si>
    <t>Acometida Eléctrica principal, de entrada a tableros en cable 7 hilos de cobre #10, incluye materiales, equipo y mano de obra.</t>
  </si>
  <si>
    <t>Acometida en cable 7 hilos N° 12, centelsa o similar, incluye materiales, equipo y mano de obra.</t>
  </si>
  <si>
    <t>Salida de punto de abanico, incluye materiales, equipo y mano de obra.</t>
  </si>
  <si>
    <t>Suministro e instalación de lámparas tipo panel led 60x60, incluye equipo y mano de obra.</t>
  </si>
  <si>
    <t>suminitro e instalacion de lamparas hermeticas, incluye tubos, equipos y mano de obra.</t>
  </si>
  <si>
    <t>Instalación de abanicos existentes, incluye equipo y mano de obra.</t>
  </si>
  <si>
    <t>1,1,3</t>
  </si>
  <si>
    <t>Suministro e instalación de cielo raso en perfilaría de aluminio y lamina plana de PVC</t>
  </si>
  <si>
    <t xml:space="preserve"> Instalación de caballete fijo existente, incluye equipo y mano de obra.</t>
  </si>
  <si>
    <t>Suministro e instalación de tensores para soporte de cielo raso en Angulo de 1" x 1" x 1/8", incluye materiales, equipo y mano de obra.</t>
  </si>
  <si>
    <t xml:space="preserve">ML </t>
  </si>
  <si>
    <t>Suministro e instalación de correas en perfiles estructurales PAG 160 mm x 60 x 1,9 mm, incluye material, equipo y mano de obra.</t>
  </si>
  <si>
    <t>1,1,2</t>
  </si>
  <si>
    <t>Localización y replanteo con equipo de nivelación (comisión topografica mes)</t>
  </si>
  <si>
    <t>1,1,1</t>
  </si>
  <si>
    <t>MODULOS ESCOLARES</t>
  </si>
  <si>
    <t>INSTITUCION EDUCATIVA JUAN XXIII</t>
  </si>
  <si>
    <t>CANT.</t>
  </si>
  <si>
    <t xml:space="preserve">DESCRIPCIÓN </t>
  </si>
  <si>
    <t>ITEM</t>
  </si>
  <si>
    <t>MANTENIMIENTO, MEJORAMIENTO Y ADECUACIONES LOCATIVAS DE LAS INSTITUCIONES EDUCATIVAS JUAN XXIII, BELLAVISTA Y SIMÓN BOLÍVAR EN EL MUNICIPIO DE MALAMBO – DEPARTAMENTO DEL ATLÁNTICO.</t>
  </si>
  <si>
    <t xml:space="preserve">PRESUPUESTO </t>
  </si>
  <si>
    <t>VR. UNITARIO</t>
  </si>
  <si>
    <t>VR. TOTAL</t>
  </si>
  <si>
    <t>TOTAL MODULOS INSTITUCION EDUCATIVA JUAN XXIII</t>
  </si>
  <si>
    <t>Suministro e instalación de  piso en tablón vitrificado, incluye materiales, equipo y mano de obra.</t>
  </si>
  <si>
    <t>TOTAL LABORATORIO DE MUESTRAS QUIMICAS  INSTITUCION EDUCATIVA JUAN XXIII</t>
  </si>
  <si>
    <t xml:space="preserve"> TOTAL, MANTENIMIENTO DEL SISTEMA DE INSTALACIONES HIDRAULICAS, SANITARIAS Y AGUAS LLUVIAS.</t>
  </si>
  <si>
    <t>Plantilla en concreto de 2500 psi, E=0,05 mts., incluye materiales,  equipo y mano de obra.</t>
  </si>
  <si>
    <t>TOTAL AULA ESCOLAR INSTITUCION EDUCATIVA BELLAVISTA.</t>
  </si>
  <si>
    <t>TOTAL ADECUACION DE AULAS SEGUNDO NIVEL EN LA INSTITUCION EDUCATIVA SIMON BOLIVAR .</t>
  </si>
  <si>
    <t>COSTOS DIRECTOS</t>
  </si>
  <si>
    <t>UTILIDAD(5%)</t>
  </si>
  <si>
    <t>IVA-UILIDAD (19%)</t>
  </si>
  <si>
    <t>TOTAL COSTOS INDIRECTOS</t>
  </si>
  <si>
    <t xml:space="preserve">COSTO TOTAL </t>
  </si>
  <si>
    <t>Aire acondicionado 18600BTU 220 V</t>
  </si>
  <si>
    <t>INSTITUCION EDUCATIVA MARIA AUXILIADORA</t>
  </si>
  <si>
    <t>4</t>
  </si>
  <si>
    <t>4.1</t>
  </si>
  <si>
    <t>4.1.1</t>
  </si>
  <si>
    <t>4.1.1.1</t>
  </si>
  <si>
    <t>4.1.1.2</t>
  </si>
  <si>
    <t>4.1.1.3</t>
  </si>
  <si>
    <t>4.1.2</t>
  </si>
  <si>
    <t>4.1.2.1</t>
  </si>
  <si>
    <t>4.1.2.2</t>
  </si>
  <si>
    <t>4.1.2.3</t>
  </si>
  <si>
    <t>4.1.2.4</t>
  </si>
  <si>
    <t>4.1.2.5</t>
  </si>
  <si>
    <t>4.1.2.6</t>
  </si>
  <si>
    <t>4.1.2.7</t>
  </si>
  <si>
    <t>4.1.2.8</t>
  </si>
  <si>
    <t>4.1.3</t>
  </si>
  <si>
    <t>4.1.3.1</t>
  </si>
  <si>
    <t>Suministro e instalación de lámparas en cielo raso tipo panel led 60x60, incluye equipo y mano de obra.</t>
  </si>
  <si>
    <t xml:space="preserve">OBRAS COMLEMENTARIAS </t>
  </si>
  <si>
    <t>4.1.4</t>
  </si>
  <si>
    <t>4.1.4.1</t>
  </si>
  <si>
    <t>4.1.4.2</t>
  </si>
  <si>
    <t xml:space="preserve">Mantenimiento preventivo de aulas existentes </t>
  </si>
  <si>
    <t>TOTAL ADECUACION DE AULAS INSTITUCION EDUCATIVA MARIA AUXILIADORA</t>
  </si>
  <si>
    <t>CAMBIO DE CUBIERTA Y ESTRUCTURA DE SOPORTE.</t>
  </si>
  <si>
    <t>DEMOLICION</t>
  </si>
  <si>
    <t>desmonte de cubierta eternit No8 incluye estructura.</t>
  </si>
  <si>
    <t>desmonte de caballete eternit</t>
  </si>
  <si>
    <t xml:space="preserve">ESTRUCTURAS </t>
  </si>
  <si>
    <t>Suministro e instalación de estructura metálica tipo viga entamborada en perfil en c de acescoGR 50-160 X60X2mm , incluye  flanche de .20 cm x .20 cm x 3/8" anti corrosivo y pintura.</t>
  </si>
  <si>
    <t>Suministro e instalación de estructura metálica tipo cercha entamborada en perfil en c de acescoGR 50-160 X60X2mm , incluye tornillo y flanche de .20 cm x .20 cm x 3/8" anti corrosivo y pintura</t>
  </si>
  <si>
    <t>suministro e instalacion de correa en perfil en c  gr50 160x60x 1,9mm x 6 ml galvanizado.incluye anti corrosivo y pintura.</t>
  </si>
  <si>
    <t>Suministro einstalacion de niple .50 ml en  tubo galvanizado de  3"x3" x2.5 mm incluye anti corrosivo y pintura epoxica  y flanche de .20 cm x .20 cm x 3/8"</t>
  </si>
  <si>
    <t>Suministro e instalacion de cubierta en teja 5,9 mts x 0,94 mts 2 mm UPVC forte incluye tornillos auto perforante.</t>
  </si>
  <si>
    <t>Suministro e instalacion de caballete UPVC forte incluye tornillos auto perforante.</t>
  </si>
  <si>
    <t>suministro e instalacion de canaleta pvc incluye accesorios</t>
  </si>
  <si>
    <t>6,1,3,4</t>
  </si>
  <si>
    <t xml:space="preserve">Bajante de aguas lluvias de 4" en tubo pvc </t>
  </si>
  <si>
    <t>INSTALACIONES ELECTRICAS.</t>
  </si>
  <si>
    <t>Acometida eléctrica  principal 2 lineas No. 10, incluye tuberia, cumpliendo con la norma RETIE</t>
  </si>
  <si>
    <t>Salida toma doble 110v polo a tierra</t>
  </si>
  <si>
    <t>salida interruptor doble</t>
  </si>
  <si>
    <t>suministro e instalacion de lamparas hermetica con tubos led  incluye cableado.</t>
  </si>
  <si>
    <t>PINTURA</t>
  </si>
  <si>
    <t>suministro y aplicación de pintura epoxica incluye anti corrosivo en tubo galvanizado de 3"x 2.5 ml</t>
  </si>
  <si>
    <t>limpieza general y retiro material sobrante</t>
  </si>
  <si>
    <t>%</t>
  </si>
  <si>
    <t>ACARREO HORIZONTAL</t>
  </si>
  <si>
    <t>CUADRILLA TIPO AA</t>
  </si>
  <si>
    <t>HH</t>
  </si>
  <si>
    <t>desmonte de caballete eternit.</t>
  </si>
  <si>
    <t>EQUIPO DE SOLDADURA</t>
  </si>
  <si>
    <t>H</t>
  </si>
  <si>
    <t>Herramientas menores</t>
  </si>
  <si>
    <t>S.M.O</t>
  </si>
  <si>
    <t>PERFIL EN C  GALV GR 50-160 X60X2mm  ENTAMBORADO</t>
  </si>
  <si>
    <t>SOLDADURA 613 DE 1/8</t>
  </si>
  <si>
    <t>FLANCHES DE .20 CM X .20 CM X 3/8"</t>
  </si>
  <si>
    <t>ANTICORROSIVO GRIS</t>
  </si>
  <si>
    <t>PINTURA EPOXICA.</t>
  </si>
  <si>
    <t>Desperdicio</t>
  </si>
  <si>
    <t>FERRETERIA - OBRA® 5km distancia</t>
  </si>
  <si>
    <t>suministro e instalacion de correa en perfil en c  gr50 160x60x 1,9mm x 6 ml galvanizado.incluye anti corrosivo y pintura</t>
  </si>
  <si>
    <t>PERFIL EN C GR50 1550X50X1,5MMX6ML</t>
  </si>
  <si>
    <t>TUBO DE HIERRO GALVANIZADO DE 3" X 2.5 MM</t>
  </si>
  <si>
    <t>FLANCHES</t>
  </si>
  <si>
    <t>TORNILLOSDE ANCLAJE DE 1/2"</t>
  </si>
  <si>
    <t>Hr</t>
  </si>
  <si>
    <t>ANDAMIOS METALICOS</t>
  </si>
  <si>
    <t>TEJA TERMO ACUSTICA S A360</t>
  </si>
  <si>
    <t xml:space="preserve">TORNILLOS AUTO PERFORANTE </t>
  </si>
  <si>
    <t>CONJUNTO FIJADOR DE ARANDELAS</t>
  </si>
  <si>
    <t>2AYUDANTES 1 OFICIAL</t>
  </si>
  <si>
    <t>HC</t>
  </si>
  <si>
    <t>HERRAMIENTAS MENORES</t>
  </si>
  <si>
    <t xml:space="preserve">CABALLETE UPVC  </t>
  </si>
  <si>
    <t>CANALETA PVC</t>
  </si>
  <si>
    <t>SOPORTE PARA CANALETA PVC</t>
  </si>
  <si>
    <t>TUBU DE 4"</t>
  </si>
  <si>
    <t>ACCESORIO PVC</t>
  </si>
  <si>
    <t>TUB</t>
  </si>
  <si>
    <t>SOPORTE BAJANTE</t>
  </si>
  <si>
    <t>LIMPIADOR REMOVEDOR PAVCO 1/4GALON</t>
  </si>
  <si>
    <t>SOLDADURA PVC 1/4GALON</t>
  </si>
  <si>
    <t>TUBO CONDUIT DE 3/4" PVC</t>
  </si>
  <si>
    <t>CURVA CONDUIT DE 3/4" PVC</t>
  </si>
  <si>
    <t>unidad</t>
  </si>
  <si>
    <t xml:space="preserve">ADAPTADOR TERMINAL CONDUIT DE  3/4" PVC </t>
  </si>
  <si>
    <t>LIMPIADOR REMOVEDOR PAVCO</t>
  </si>
  <si>
    <t>SOLDADURA PAVCO 1/4 DE GALON</t>
  </si>
  <si>
    <t>gln</t>
  </si>
  <si>
    <t>ALAMBRE CALIBRE 10</t>
  </si>
  <si>
    <t xml:space="preserve">TOMA CORRIENTE DOBLE  </t>
  </si>
  <si>
    <t>un</t>
  </si>
  <si>
    <t>TUBO CONDUIT DE  1/2 PVC</t>
  </si>
  <si>
    <t>CURVA CONDUIT DE   45 DE 1/2</t>
  </si>
  <si>
    <t>ADAPTADOR CONDUIT DE 1/2</t>
  </si>
  <si>
    <t>LIMPIADOR REMOVEDOR PAVCO.</t>
  </si>
  <si>
    <t>SOLDADURA PVC PAVCO.</t>
  </si>
  <si>
    <t>ALAMBRE CALIBRE  12</t>
  </si>
  <si>
    <t>CINTA AISLANTE NEGRA.</t>
  </si>
  <si>
    <t>rollo</t>
  </si>
  <si>
    <t xml:space="preserve">CAJA RECTANGULAR PVe 4 x2 </t>
  </si>
  <si>
    <t>INERRUPTOR DOBLE</t>
  </si>
  <si>
    <t xml:space="preserve">CAJA RECTANGULAR PVC 4 x2 </t>
  </si>
  <si>
    <t>LAMPARA HERMETICA</t>
  </si>
  <si>
    <t xml:space="preserve">un </t>
  </si>
  <si>
    <t>tubo conduit de 1/2pvc</t>
  </si>
  <si>
    <t>curvas conduit cxe de 45 de 1/2</t>
  </si>
  <si>
    <t>adaptador conduit de 1/2</t>
  </si>
  <si>
    <t>limpiador removedor pavco</t>
  </si>
  <si>
    <t>soldadura pvc pavco</t>
  </si>
  <si>
    <t>alambre calibre 12</t>
  </si>
  <si>
    <t>cinta aislante negra</t>
  </si>
  <si>
    <t xml:space="preserve">caja exagonal de 4 x2 </t>
  </si>
  <si>
    <t>% S.M.O</t>
  </si>
  <si>
    <t>ANDAMIOS</t>
  </si>
  <si>
    <t>limpieza genera y retiro material sobrante</t>
  </si>
  <si>
    <t>2,1,1,6</t>
  </si>
  <si>
    <t>4,1,1,1</t>
  </si>
  <si>
    <t>4,1,1,2</t>
  </si>
  <si>
    <t>4,1,1,3</t>
  </si>
  <si>
    <t>4,1,2,1</t>
  </si>
  <si>
    <t>4,1,2,2</t>
  </si>
  <si>
    <t>4,1,2,3</t>
  </si>
  <si>
    <t>4,1,2,4</t>
  </si>
  <si>
    <t>4,1,2,5</t>
  </si>
  <si>
    <t>4,1,2,6</t>
  </si>
  <si>
    <t>4,1,2,7</t>
  </si>
  <si>
    <t>4,1,2,8</t>
  </si>
  <si>
    <t>4,1,3,1</t>
  </si>
  <si>
    <t>4,1,4,1</t>
  </si>
  <si>
    <t>4,1,4,2</t>
  </si>
  <si>
    <t>5,1,3</t>
  </si>
  <si>
    <t>5,1,4</t>
  </si>
  <si>
    <t>5,1,5</t>
  </si>
  <si>
    <t>5,1,6</t>
  </si>
  <si>
    <t>5,1,2,1</t>
  </si>
  <si>
    <t>5,1,3,1</t>
  </si>
  <si>
    <t>5,1,3,2</t>
  </si>
  <si>
    <t>5,1,3,3</t>
  </si>
  <si>
    <t>5,1,4,1</t>
  </si>
  <si>
    <t>5,1,5,1</t>
  </si>
  <si>
    <t>5,1,6,1</t>
  </si>
  <si>
    <t xml:space="preserve">Oficial - tecnico </t>
  </si>
  <si>
    <t>2 Oficial</t>
  </si>
  <si>
    <t>Oficial Plomero</t>
  </si>
  <si>
    <t>Oficial electrico</t>
  </si>
  <si>
    <t>5,1,1,1</t>
  </si>
  <si>
    <t>TOTAL ADECUACION INSTITUCION Concorde SEDE B</t>
  </si>
  <si>
    <t>ADMINISTRACION (26%)</t>
  </si>
  <si>
    <t>IMPREVISTOS (1%)</t>
  </si>
  <si>
    <t>5,1,1</t>
  </si>
  <si>
    <t>5,1,1,2</t>
  </si>
  <si>
    <t>5,1,2</t>
  </si>
  <si>
    <t>5,1,2,2</t>
  </si>
  <si>
    <t>5,1,2,3</t>
  </si>
  <si>
    <t>5,1,2,4</t>
  </si>
  <si>
    <t>5,1,3,4</t>
  </si>
  <si>
    <t>5,1,4,2</t>
  </si>
  <si>
    <t>5,1,4,3</t>
  </si>
  <si>
    <t>5,1,4,4</t>
  </si>
  <si>
    <t>MANTENIMIENTO, MEJORAMIENTO Y ADECUACIONES LOCATIVAS DE LAS INSTITUCIONES EDUCATIVAS JUAN XXIII, BELLAVISTA, SIMÓN BOLÍVAR, MARÍA AUXILIADORA Y CONCORDE SEDE B EN EL MUNICIPIO DE MALAMBO – DEPARTAMENTO DEL ATLÁNTICO.</t>
  </si>
  <si>
    <t>INSTITUCION CONCORDE SEDE B</t>
  </si>
  <si>
    <t>AULA PRE-ESCOLAR</t>
  </si>
  <si>
    <t>AULAS SEGUNDA PLANTA</t>
  </si>
  <si>
    <t>Demolicion de calados existentes</t>
  </si>
  <si>
    <t xml:space="preserve">Desmonte de lamparas </t>
  </si>
  <si>
    <t xml:space="preserve">Desmonte de abanicos </t>
  </si>
  <si>
    <t xml:space="preserve">Desmonte de rejas en hierro </t>
  </si>
  <si>
    <t xml:space="preserve">Suministro e instalacion de cielo raso en pvc, incluye estructura de soporte metalica </t>
  </si>
  <si>
    <t>Suministro e instalacion de ventanas en aluminio 744 de 1,40 x 2.00 mts, vidrio de 6 mm</t>
  </si>
  <si>
    <t xml:space="preserve">Suministro e instalcion de protectores en varilla de 5/8", incluye anticorrosivo y acabado en esmalte </t>
  </si>
  <si>
    <t>filos en mortero 1:5 (vanos de puertas y ventanas)</t>
  </si>
  <si>
    <t xml:space="preserve"> suministro e instalación de puerta metalica en lamina Calibre # 20 de ,90 mts x 2,05 mts incluye anticorrosivo,pintura,chapa,porton,manija y tope</t>
  </si>
  <si>
    <t xml:space="preserve">pintura de muro en vinilo tipo 1, tres manos aulas segundo piso </t>
  </si>
  <si>
    <t xml:space="preserve">punto electrico toma corriente doble 110 v con polo tierra </t>
  </si>
  <si>
    <t>suministro e instalacion de interruptor sencillo</t>
  </si>
  <si>
    <t xml:space="preserve">Punto electrico toma corriente doble 220 V, con polo a tierra </t>
  </si>
  <si>
    <t>2,2,1,1</t>
  </si>
  <si>
    <t>2,2,1</t>
  </si>
  <si>
    <t>2,2,1,2</t>
  </si>
  <si>
    <t>2,2,1,3</t>
  </si>
  <si>
    <t>2,2,1,4</t>
  </si>
  <si>
    <t>2,2,1,5</t>
  </si>
  <si>
    <t>2,2,1,6</t>
  </si>
  <si>
    <t>2,2,1,7</t>
  </si>
  <si>
    <t>2,2,1,8</t>
  </si>
  <si>
    <t>2,2,1,9</t>
  </si>
  <si>
    <t>2,2,1,10</t>
  </si>
  <si>
    <t>2,2,1,11</t>
  </si>
  <si>
    <t>2,2,1,12</t>
  </si>
  <si>
    <t>2,2,1,13</t>
  </si>
  <si>
    <t>2,2,1,14</t>
  </si>
  <si>
    <t>2,2,1,15</t>
  </si>
  <si>
    <t>2,2,1,16</t>
  </si>
  <si>
    <t>2,2,1,17</t>
  </si>
  <si>
    <t>2,2,1,18</t>
  </si>
  <si>
    <t>2,2,1,19</t>
  </si>
  <si>
    <t>G.L</t>
  </si>
  <si>
    <t>M.L</t>
  </si>
  <si>
    <t>Acarreo horizontal</t>
  </si>
  <si>
    <t>% s.m.o.</t>
  </si>
  <si>
    <t>Herramienta menor</t>
  </si>
  <si>
    <t>m.o. alb 1 ayudante-1 ofi</t>
  </si>
  <si>
    <t xml:space="preserve">CORTADORA DE METALES </t>
  </si>
  <si>
    <t>Desperdicio 5%</t>
  </si>
  <si>
    <t>PERFIL EN ALUMINIO (BLA) 5020 VP 144 (MARCO)</t>
  </si>
  <si>
    <t>PERFIL EN ALUMINIO (BLA) 5020 VP 144 (VENTANA)</t>
  </si>
  <si>
    <t>VIDRIO DE 6 MM TRANSP</t>
  </si>
  <si>
    <t>ESTOPA DE GOMA</t>
  </si>
  <si>
    <t>CERROJO MEDIA LUNA.</t>
  </si>
  <si>
    <t>1 CARPIN ALUMINIO 1 AYUDANTE 1 OFICIAL</t>
  </si>
  <si>
    <t>G/LON</t>
  </si>
  <si>
    <t>PINTURA EPOXICA</t>
  </si>
  <si>
    <t>1 SOLDADOR 1 AYUDANTE</t>
  </si>
  <si>
    <t>Andamios metalicos</t>
  </si>
  <si>
    <t>Mortero 1:5</t>
  </si>
  <si>
    <t xml:space="preserve">Cuadrilla </t>
  </si>
  <si>
    <t>SUMINISTRO E INSTALACION DE MARCO METALICO EN LAMINA C 20 DE .90 MTS X 2,05 MTS INCLUYE ANTI CORROSIVO.</t>
  </si>
  <si>
    <t>MANIJA PARA PUERTA.</t>
  </si>
  <si>
    <t>NAVE METALICA EN LAMINA  C 20 DE .90 MTS X 2,05 MTS INCLUYE ANTI CORROSIVO.</t>
  </si>
  <si>
    <t>CHAPA YALE</t>
  </si>
  <si>
    <t>Accesorios para instalacion</t>
  </si>
  <si>
    <t>Galon de viniltex</t>
  </si>
  <si>
    <t>Andamios</t>
  </si>
  <si>
    <t>toma corriente doble co polo a tierra</t>
  </si>
  <si>
    <t xml:space="preserve">caja rectangular pvc de 4 x2 </t>
  </si>
  <si>
    <t>Mortero 1:3</t>
  </si>
  <si>
    <t>interruptor sencillo con polo a tierra</t>
  </si>
  <si>
    <t>mortero 1:3</t>
  </si>
  <si>
    <t>Cuadrilla tipo AA</t>
  </si>
  <si>
    <t>TOMA CORRIENTE DOBLE CON POLO TIERRA</t>
  </si>
  <si>
    <t>TUBO CONDUIT DE 3/4 PVC</t>
  </si>
  <si>
    <t>CURVA CONDUIT DE  45 de 3/4</t>
  </si>
  <si>
    <t>ADAPTADOR CONDUIT DE 3/4</t>
  </si>
  <si>
    <t>2,3,1</t>
  </si>
  <si>
    <t>2,3,1,1</t>
  </si>
  <si>
    <t>INTERVENTORIA (5% COSTO TOTAL)</t>
  </si>
  <si>
    <t>COSTO TOTAL OBRA INCLUYE INTERVENTORIA</t>
  </si>
  <si>
    <t>Nº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</si>
  <si>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</si>
  <si>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</si>
  <si>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</si>
  <si>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</si>
  <si>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</si>
  <si>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</si>
  <si>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</si>
  <si>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</si>
  <si>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</si>
  <si>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</si>
  <si>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</si>
  <si>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</si>
  <si>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</si>
  <si>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</si>
  <si>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</si>
  <si>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</si>
  <si>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</si>
  <si>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</si>
  <si>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</t>
  </si>
  <si>
    <t>¿Cómo se realiza el monitoreo?</t>
  </si>
  <si>
    <t>Periodicidad ¿Cuándo?</t>
  </si>
  <si>
    <t>Externo</t>
  </si>
  <si>
    <t>Contratista</t>
  </si>
  <si>
    <t>Ejecución</t>
  </si>
  <si>
    <t>Semanal</t>
  </si>
  <si>
    <t>Interno</t>
  </si>
  <si>
    <t>Técnico</t>
  </si>
  <si>
    <t>Clima</t>
  </si>
  <si>
    <t>Lluvias intensas retrasan obra</t>
  </si>
  <si>
    <t>Atrasos y sobrecostos</t>
  </si>
  <si>
    <t>Alto</t>
  </si>
  <si>
    <t>Contratista / Interventoría</t>
  </si>
  <si>
    <t>Cronograma con contingencias, cubrimientos temporales</t>
  </si>
  <si>
    <t>Medio</t>
  </si>
  <si>
    <t>Media</t>
  </si>
  <si>
    <t>Sí</t>
  </si>
  <si>
    <t>Acta de inicio</t>
  </si>
  <si>
    <t>Mes 4</t>
  </si>
  <si>
    <t>Reporte mensual de avance</t>
  </si>
  <si>
    <t>Seguridad</t>
  </si>
  <si>
    <t>Humano</t>
  </si>
  <si>
    <t>Accidente por trabajo en alturas o electricidad</t>
  </si>
  <si>
    <t>Lesiones, suspensión</t>
  </si>
  <si>
    <t>EPP, capacitación, señalización, supervisión SST</t>
  </si>
  <si>
    <t>Bajo</t>
  </si>
  <si>
    <t>Baja</t>
  </si>
  <si>
    <t>No</t>
  </si>
  <si>
    <t>Responsable SST</t>
  </si>
  <si>
    <t>Permanente</t>
  </si>
  <si>
    <t>Inspecciones semanales</t>
  </si>
  <si>
    <t>Social</t>
  </si>
  <si>
    <t>Comunidad</t>
  </si>
  <si>
    <t>Quejas de comunidad por ruido o cierre de vías</t>
  </si>
  <si>
    <t>Suspensión parcial, tensión social</t>
  </si>
  <si>
    <t>Interventoría</t>
  </si>
  <si>
    <t>Socialización previa, horario adecuado, atención PQRS</t>
  </si>
  <si>
    <t>Supervisor interventoría</t>
  </si>
  <si>
    <t>Reuniones quincenales</t>
  </si>
  <si>
    <t>Calidad</t>
  </si>
  <si>
    <t>Materiales o mano de obra no conformes</t>
  </si>
  <si>
    <t>Reprocesos, demoras, costos</t>
  </si>
  <si>
    <t>Control calidad, certificados, pruebas en obra</t>
  </si>
  <si>
    <t>Interventoría / Supervisión</t>
  </si>
  <si>
    <t>Semana 1</t>
  </si>
  <si>
    <t>Final obra</t>
  </si>
  <si>
    <t>Bitácora, actas parciales</t>
  </si>
  <si>
    <t>Logístico</t>
  </si>
  <si>
    <t>Proveedor</t>
  </si>
  <si>
    <t>Previa / Ejecución</t>
  </si>
  <si>
    <t>Retrasos por falta de materiales</t>
  </si>
  <si>
    <t>Paralización de actividades</t>
  </si>
  <si>
    <t>Compra anticipada, cláusulas en contratos</t>
  </si>
  <si>
    <t>Residente / Compras</t>
  </si>
  <si>
    <t>Semana 10</t>
  </si>
  <si>
    <t>Control de inventario semanal</t>
  </si>
  <si>
    <t>Legal</t>
  </si>
  <si>
    <t>Jurídico</t>
  </si>
  <si>
    <t>Incumplimientos por parte del contratista</t>
  </si>
  <si>
    <t>Rescisión, sanciones</t>
  </si>
  <si>
    <t>EDUM / Jurídica</t>
  </si>
  <si>
    <t>Seguimiento contractual y técnico estricto</t>
  </si>
  <si>
    <t>Jurídico EDUM</t>
  </si>
  <si>
    <t>Comité técnico mensual</t>
  </si>
  <si>
    <t>Mensual</t>
  </si>
  <si>
    <t>Diario</t>
  </si>
  <si>
    <t>Quincenal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</si>
</sst>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[$$-240A]* #,##0.00_-;\-[$$-240A]* #,##0.00_-;_-[$$-240A]* &quot;-&quot;??_-;_-@_-"/>
    <numFmt numFmtId="167" formatCode="0.000"/>
    <numFmt numFmtId="168" formatCode="_-[$$-240A]\ * #,##0.00_-;\-[$$-240A]\ * #,##0.00_-;_-[$$-240A]\ * &quot;-&quot;??_-;_-@_-"/>
    <numFmt numFmtId="169" formatCode="_-[$$-240A]\ * #,##0.00000_-;\-[$$-240A]\ * #,##0.00000_-;_-[$$-240A]\ * &quot;-&quot;??_-;_-@_-"/>
    <numFmt numFmtId="170" formatCode="_-* #,##0.0000000000_-;\-* #,##0.0000000000_-;_-* &quot;-&quot;??_-;_-@_-"/>
    <numFmt numFmtId="171" formatCode="_ * #,##0.00_ ;_ * \-#,##0.00_ ;_ * &quot;-&quot;??_ ;_ @_ "/>
    <numFmt numFmtId="172" formatCode="#,##0.0"/>
    <numFmt numFmtId="173" formatCode="_-&quot;$&quot;* #,##0.00_-;\-&quot;$&quot;* #,##0.00_-;_-&quot;$&quot;* &quot;-&quot;??_-;_-@"/>
    <numFmt numFmtId="174" formatCode="0.0000000000%"/>
    <numFmt numFmtId="175" formatCode="0.0000%"/>
    <numFmt numFmtId="176" formatCode="_-&quot;$&quot;* #,##0_-;\-&quot;$&quot;* #,##0_-;_-&quot;$&quot;* &quot;-&quot;??_-;_-@"/>
    <numFmt numFmtId="177" formatCode="#,##0.00_);\-#,##0.00"/>
    <numFmt numFmtId="178" formatCode="&quot;$&quot;\ #,##0.00"/>
    <numFmt numFmtId="179" formatCode="#,##0.000"/>
    <numFmt numFmtId="180" formatCode="0.00000000000000000000"/>
    <numFmt numFmtId="181" formatCode="_-&quot;$&quot;\ * #,##0.00000000000000000000_-;\-&quot;$&quot;\ * #,##0.00000000000000000000_-;_-&quot;$&quot;\ * &quot;-&quot;??????????????????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u/>
      <sz val="10"/>
      <color theme="1"/>
      <name val="Arial"/>
      <family val="2"/>
    </font>
    <font>
      <sz val="8"/>
      <name val="Calibri"/>
      <family val="2"/>
      <scheme val="minor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6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9D9D9"/>
        <bgColor indexed="64"/>
      </patternFill>
    </fill>
  </fills>
  <borders count="9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0" fontId="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</cellStyleXfs>
  <cellXfs count="542">
    <xf numFmtId="0" fontId="0" fillId="0" borderId="0" xfId="0"/>
    <xf numFmtId="0" fontId="0" fillId="0" borderId="13" xfId="0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2" xfId="0" applyBorder="1"/>
    <xf numFmtId="0" fontId="0" fillId="0" borderId="26" xfId="0" applyBorder="1"/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5" xfId="0" applyBorder="1" applyAlignment="1">
      <alignment horizontal="right"/>
    </xf>
    <xf numFmtId="166" fontId="0" fillId="0" borderId="1" xfId="0" applyNumberFormat="1" applyBorder="1"/>
    <xf numFmtId="0" fontId="0" fillId="0" borderId="14" xfId="0" applyBorder="1"/>
    <xf numFmtId="0" fontId="0" fillId="0" borderId="30" xfId="0" applyBorder="1" applyAlignment="1">
      <alignment horizontal="center" vertical="center"/>
    </xf>
    <xf numFmtId="0" fontId="3" fillId="0" borderId="19" xfId="0" applyFont="1" applyBorder="1"/>
    <xf numFmtId="0" fontId="0" fillId="0" borderId="31" xfId="0" applyBorder="1"/>
    <xf numFmtId="165" fontId="0" fillId="0" borderId="1" xfId="2" applyFont="1" applyBorder="1"/>
    <xf numFmtId="165" fontId="0" fillId="0" borderId="14" xfId="2" applyFont="1" applyBorder="1"/>
    <xf numFmtId="2" fontId="0" fillId="0" borderId="14" xfId="0" applyNumberFormat="1" applyBorder="1" applyAlignment="1">
      <alignment horizontal="center"/>
    </xf>
    <xf numFmtId="165" fontId="0" fillId="0" borderId="14" xfId="2" applyFont="1" applyBorder="1" applyAlignment="1">
      <alignment horizontal="right" vertical="center"/>
    </xf>
    <xf numFmtId="166" fontId="0" fillId="0" borderId="14" xfId="0" applyNumberFormat="1" applyBorder="1" applyAlignment="1">
      <alignment vertical="center"/>
    </xf>
    <xf numFmtId="165" fontId="0" fillId="0" borderId="1" xfId="2" applyFont="1" applyBorder="1" applyAlignment="1">
      <alignment horizontal="right" vertical="center"/>
    </xf>
    <xf numFmtId="166" fontId="0" fillId="0" borderId="1" xfId="0" applyNumberFormat="1" applyBorder="1" applyAlignment="1">
      <alignment vertical="center"/>
    </xf>
    <xf numFmtId="165" fontId="0" fillId="0" borderId="14" xfId="0" applyNumberFormat="1" applyBorder="1"/>
    <xf numFmtId="165" fontId="0" fillId="0" borderId="1" xfId="0" applyNumberFormat="1" applyBorder="1"/>
    <xf numFmtId="167" fontId="0" fillId="0" borderId="14" xfId="0" applyNumberFormat="1" applyBorder="1" applyAlignment="1">
      <alignment horizontal="center" vertical="center"/>
    </xf>
    <xf numFmtId="0" fontId="0" fillId="0" borderId="18" xfId="0" applyBorder="1"/>
    <xf numFmtId="166" fontId="3" fillId="0" borderId="27" xfId="3" applyNumberFormat="1" applyFont="1" applyBorder="1"/>
    <xf numFmtId="166" fontId="3" fillId="0" borderId="32" xfId="3" applyNumberFormat="1" applyFont="1" applyBorder="1"/>
    <xf numFmtId="166" fontId="3" fillId="0" borderId="3" xfId="0" applyNumberFormat="1" applyFont="1" applyBorder="1"/>
    <xf numFmtId="166" fontId="3" fillId="0" borderId="3" xfId="3" applyNumberFormat="1" applyFont="1" applyBorder="1"/>
    <xf numFmtId="166" fontId="0" fillId="0" borderId="14" xfId="2" applyNumberFormat="1" applyFont="1" applyBorder="1"/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0" fillId="0" borderId="0" xfId="0" applyNumberFormat="1"/>
    <xf numFmtId="168" fontId="0" fillId="0" borderId="0" xfId="0" applyNumberFormat="1"/>
    <xf numFmtId="2" fontId="0" fillId="0" borderId="14" xfId="0" applyNumberFormat="1" applyBorder="1" applyAlignment="1">
      <alignment horizontal="center" vertical="center"/>
    </xf>
    <xf numFmtId="169" fontId="0" fillId="0" borderId="0" xfId="0" applyNumberFormat="1"/>
    <xf numFmtId="0" fontId="3" fillId="0" borderId="13" xfId="0" applyFont="1" applyBorder="1" applyAlignment="1">
      <alignment horizontal="center"/>
    </xf>
    <xf numFmtId="0" fontId="0" fillId="0" borderId="20" xfId="0" applyBorder="1" applyAlignment="1">
      <alignment horizontal="center"/>
    </xf>
    <xf numFmtId="164" fontId="0" fillId="0" borderId="0" xfId="3" applyFont="1"/>
    <xf numFmtId="2" fontId="0" fillId="0" borderId="1" xfId="0" applyNumberFormat="1" applyBorder="1" applyAlignment="1">
      <alignment horizontal="center" vertical="center"/>
    </xf>
    <xf numFmtId="3" fontId="0" fillId="0" borderId="0" xfId="0" applyNumberFormat="1"/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/>
    </xf>
    <xf numFmtId="166" fontId="3" fillId="0" borderId="0" xfId="3" applyNumberFormat="1" applyFont="1" applyBorder="1"/>
    <xf numFmtId="4" fontId="3" fillId="0" borderId="1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0" fillId="0" borderId="7" xfId="0" applyBorder="1"/>
    <xf numFmtId="0" fontId="5" fillId="0" borderId="7" xfId="0" applyFon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166" fontId="3" fillId="0" borderId="9" xfId="3" applyNumberFormat="1" applyFont="1" applyBorder="1"/>
    <xf numFmtId="2" fontId="0" fillId="0" borderId="0" xfId="0" applyNumberFormat="1"/>
    <xf numFmtId="164" fontId="6" fillId="2" borderId="1" xfId="3" applyFont="1" applyFill="1" applyBorder="1" applyAlignment="1">
      <alignment vertical="center"/>
    </xf>
    <xf numFmtId="170" fontId="0" fillId="0" borderId="0" xfId="0" applyNumberFormat="1"/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165" fontId="0" fillId="0" borderId="0" xfId="2" applyFont="1" applyBorder="1" applyAlignment="1">
      <alignment horizontal="right" vertical="center"/>
    </xf>
    <xf numFmtId="2" fontId="0" fillId="0" borderId="0" xfId="0" applyNumberFormat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5" fontId="0" fillId="0" borderId="14" xfId="2" applyFont="1" applyFill="1" applyBorder="1" applyAlignment="1">
      <alignment horizontal="right" vertical="center"/>
    </xf>
    <xf numFmtId="165" fontId="0" fillId="0" borderId="1" xfId="2" applyFont="1" applyFill="1" applyBorder="1" applyAlignment="1">
      <alignment horizontal="right" vertical="center"/>
    </xf>
    <xf numFmtId="166" fontId="3" fillId="0" borderId="3" xfId="3" applyNumberFormat="1" applyFont="1" applyFill="1" applyBorder="1"/>
    <xf numFmtId="166" fontId="3" fillId="0" borderId="27" xfId="3" applyNumberFormat="1" applyFont="1" applyFill="1" applyBorder="1"/>
    <xf numFmtId="165" fontId="0" fillId="0" borderId="14" xfId="2" applyFont="1" applyFill="1" applyBorder="1"/>
    <xf numFmtId="166" fontId="0" fillId="0" borderId="14" xfId="2" applyNumberFormat="1" applyFont="1" applyFill="1" applyBorder="1"/>
    <xf numFmtId="165" fontId="0" fillId="0" borderId="1" xfId="2" applyFont="1" applyFill="1" applyBorder="1"/>
    <xf numFmtId="166" fontId="3" fillId="0" borderId="0" xfId="3" applyNumberFormat="1" applyFont="1" applyFill="1" applyBorder="1"/>
    <xf numFmtId="0" fontId="0" fillId="0" borderId="14" xfId="0" applyBorder="1" applyAlignment="1">
      <alignment horizontal="center"/>
    </xf>
    <xf numFmtId="0" fontId="8" fillId="0" borderId="0" xfId="4" applyFont="1"/>
    <xf numFmtId="171" fontId="2" fillId="0" borderId="0" xfId="4" applyNumberFormat="1" applyFont="1"/>
    <xf numFmtId="0" fontId="2" fillId="0" borderId="0" xfId="4" applyFont="1"/>
    <xf numFmtId="0" fontId="8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4" applyFont="1" applyAlignment="1">
      <alignment vertical="center"/>
    </xf>
    <xf numFmtId="4" fontId="2" fillId="0" borderId="36" xfId="4" applyNumberFormat="1" applyFont="1" applyBorder="1"/>
    <xf numFmtId="0" fontId="2" fillId="0" borderId="37" xfId="4" applyFont="1" applyBorder="1" applyAlignment="1">
      <alignment horizontal="center"/>
    </xf>
    <xf numFmtId="0" fontId="10" fillId="0" borderId="29" xfId="4" applyFont="1" applyBorder="1" applyAlignment="1">
      <alignment vertical="center" wrapText="1"/>
    </xf>
    <xf numFmtId="49" fontId="11" fillId="0" borderId="38" xfId="4" applyNumberFormat="1" applyFont="1" applyBorder="1" applyAlignment="1">
      <alignment horizontal="center" vertical="center"/>
    </xf>
    <xf numFmtId="44" fontId="8" fillId="0" borderId="0" xfId="4" applyNumberFormat="1" applyFont="1"/>
    <xf numFmtId="4" fontId="2" fillId="0" borderId="39" xfId="4" applyNumberFormat="1" applyFont="1" applyBorder="1"/>
    <xf numFmtId="0" fontId="2" fillId="0" borderId="40" xfId="4" applyFont="1" applyBorder="1" applyAlignment="1">
      <alignment horizontal="center"/>
    </xf>
    <xf numFmtId="0" fontId="10" fillId="0" borderId="14" xfId="4" applyFont="1" applyBorder="1" applyAlignment="1">
      <alignment vertical="center" wrapText="1"/>
    </xf>
    <xf numFmtId="49" fontId="11" fillId="0" borderId="4" xfId="4" applyNumberFormat="1" applyFont="1" applyBorder="1" applyAlignment="1">
      <alignment horizontal="center" vertical="center"/>
    </xf>
    <xf numFmtId="4" fontId="12" fillId="0" borderId="3" xfId="4" applyNumberFormat="1" applyFont="1" applyBorder="1" applyAlignment="1">
      <alignment wrapText="1"/>
    </xf>
    <xf numFmtId="4" fontId="12" fillId="0" borderId="1" xfId="4" applyNumberFormat="1" applyFont="1" applyBorder="1" applyAlignment="1">
      <alignment horizontal="center" wrapText="1"/>
    </xf>
    <xf numFmtId="4" fontId="12" fillId="0" borderId="1" xfId="4" applyNumberFormat="1" applyFont="1" applyBorder="1" applyAlignment="1">
      <alignment vertical="center" wrapText="1"/>
    </xf>
    <xf numFmtId="172" fontId="12" fillId="0" borderId="4" xfId="4" applyNumberFormat="1" applyFont="1" applyBorder="1" applyAlignment="1">
      <alignment horizontal="center" vertical="center" wrapText="1"/>
    </xf>
    <xf numFmtId="4" fontId="8" fillId="0" borderId="3" xfId="4" applyNumberFormat="1" applyFont="1" applyBorder="1" applyAlignment="1">
      <alignment vertical="center"/>
    </xf>
    <xf numFmtId="0" fontId="8" fillId="0" borderId="1" xfId="4" applyFont="1" applyBorder="1" applyAlignment="1">
      <alignment horizontal="center" vertical="center"/>
    </xf>
    <xf numFmtId="0" fontId="8" fillId="0" borderId="1" xfId="4" applyFont="1" applyBorder="1" applyAlignment="1">
      <alignment vertical="center" wrapText="1"/>
    </xf>
    <xf numFmtId="49" fontId="11" fillId="0" borderId="41" xfId="4" applyNumberFormat="1" applyFont="1" applyBorder="1" applyAlignment="1">
      <alignment horizontal="center" vertical="center"/>
    </xf>
    <xf numFmtId="0" fontId="10" fillId="0" borderId="1" xfId="4" applyFont="1" applyBorder="1" applyAlignment="1">
      <alignment horizontal="center" wrapText="1"/>
    </xf>
    <xf numFmtId="4" fontId="2" fillId="0" borderId="3" xfId="4" applyNumberFormat="1" applyFont="1" applyBorder="1" applyAlignment="1">
      <alignment wrapText="1"/>
    </xf>
    <xf numFmtId="4" fontId="2" fillId="0" borderId="1" xfId="4" applyNumberFormat="1" applyFont="1" applyBorder="1" applyAlignment="1">
      <alignment horizontal="center" wrapText="1"/>
    </xf>
    <xf numFmtId="0" fontId="10" fillId="0" borderId="1" xfId="4" applyFont="1" applyBorder="1" applyAlignment="1">
      <alignment vertical="center" wrapText="1"/>
    </xf>
    <xf numFmtId="4" fontId="12" fillId="0" borderId="13" xfId="4" applyNumberFormat="1" applyFont="1" applyBorder="1" applyAlignment="1">
      <alignment wrapText="1"/>
    </xf>
    <xf numFmtId="4" fontId="12" fillId="0" borderId="0" xfId="4" applyNumberFormat="1" applyFont="1" applyAlignment="1">
      <alignment horizontal="center" wrapText="1"/>
    </xf>
    <xf numFmtId="4" fontId="12" fillId="0" borderId="15" xfId="4" applyNumberFormat="1" applyFont="1" applyBorder="1" applyAlignment="1">
      <alignment vertical="center" wrapText="1"/>
    </xf>
    <xf numFmtId="172" fontId="12" fillId="0" borderId="4" xfId="4" applyNumberFormat="1" applyFont="1" applyBorder="1" applyAlignment="1">
      <alignment horizontal="center" wrapText="1"/>
    </xf>
    <xf numFmtId="0" fontId="10" fillId="0" borderId="0" xfId="4" applyFont="1" applyAlignment="1">
      <alignment horizontal="center" wrapText="1"/>
    </xf>
    <xf numFmtId="172" fontId="12" fillId="0" borderId="42" xfId="4" applyNumberFormat="1" applyFont="1" applyBorder="1" applyAlignment="1">
      <alignment horizontal="center" vertical="center" wrapText="1"/>
    </xf>
    <xf numFmtId="0" fontId="2" fillId="0" borderId="43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4" fontId="8" fillId="0" borderId="44" xfId="4" applyNumberFormat="1" applyFont="1" applyBorder="1" applyAlignment="1">
      <alignment vertical="center"/>
    </xf>
    <xf numFmtId="0" fontId="8" fillId="0" borderId="15" xfId="4" applyFont="1" applyBorder="1" applyAlignment="1">
      <alignment horizontal="center" vertical="center"/>
    </xf>
    <xf numFmtId="0" fontId="8" fillId="0" borderId="0" xfId="4" applyFont="1" applyAlignment="1">
      <alignment vertical="center" wrapText="1"/>
    </xf>
    <xf numFmtId="4" fontId="2" fillId="0" borderId="44" xfId="4" applyNumberFormat="1" applyFont="1" applyBorder="1"/>
    <xf numFmtId="0" fontId="2" fillId="0" borderId="45" xfId="4" applyFont="1" applyBorder="1" applyAlignment="1">
      <alignment horizontal="center"/>
    </xf>
    <xf numFmtId="0" fontId="12" fillId="0" borderId="1" xfId="4" applyFont="1" applyBorder="1" applyAlignment="1">
      <alignment vertical="center" wrapText="1"/>
    </xf>
    <xf numFmtId="172" fontId="12" fillId="0" borderId="2" xfId="4" applyNumberFormat="1" applyFont="1" applyBorder="1" applyAlignment="1">
      <alignment horizontal="center" vertical="center" wrapText="1"/>
    </xf>
    <xf numFmtId="4" fontId="12" fillId="0" borderId="46" xfId="4" applyNumberFormat="1" applyFont="1" applyBorder="1" applyAlignment="1">
      <alignment vertical="top" wrapText="1"/>
    </xf>
    <xf numFmtId="172" fontId="12" fillId="0" borderId="47" xfId="4" applyNumberFormat="1" applyFont="1" applyBorder="1" applyAlignment="1">
      <alignment horizontal="center" vertical="top" wrapText="1"/>
    </xf>
    <xf numFmtId="172" fontId="12" fillId="0" borderId="48" xfId="4" applyNumberFormat="1" applyFont="1" applyBorder="1" applyAlignment="1">
      <alignment horizontal="left" vertical="top" wrapText="1"/>
    </xf>
    <xf numFmtId="172" fontId="12" fillId="0" borderId="49" xfId="4" applyNumberFormat="1" applyFont="1" applyBorder="1" applyAlignment="1">
      <alignment horizontal="center" vertical="center" wrapText="1"/>
    </xf>
    <xf numFmtId="172" fontId="12" fillId="0" borderId="47" xfId="4" applyNumberFormat="1" applyFont="1" applyBorder="1" applyAlignment="1">
      <alignment horizontal="left" vertical="top" wrapText="1"/>
    </xf>
    <xf numFmtId="0" fontId="2" fillId="0" borderId="50" xfId="4" applyFont="1" applyBorder="1" applyAlignment="1">
      <alignment horizontal="center"/>
    </xf>
    <xf numFmtId="49" fontId="11" fillId="0" borderId="51" xfId="4" applyNumberFormat="1" applyFont="1" applyBorder="1" applyAlignment="1">
      <alignment horizontal="center" vertical="center"/>
    </xf>
    <xf numFmtId="4" fontId="2" fillId="0" borderId="52" xfId="4" applyNumberFormat="1" applyFont="1" applyBorder="1"/>
    <xf numFmtId="0" fontId="2" fillId="0" borderId="53" xfId="4" applyFont="1" applyBorder="1" applyAlignment="1">
      <alignment horizontal="center"/>
    </xf>
    <xf numFmtId="49" fontId="11" fillId="0" borderId="54" xfId="4" applyNumberFormat="1" applyFont="1" applyBorder="1" applyAlignment="1">
      <alignment horizontal="center" vertical="center"/>
    </xf>
    <xf numFmtId="4" fontId="2" fillId="0" borderId="46" xfId="4" applyNumberFormat="1" applyFont="1" applyBorder="1" applyAlignment="1">
      <alignment vertical="center"/>
    </xf>
    <xf numFmtId="0" fontId="10" fillId="0" borderId="15" xfId="4" applyFont="1" applyBorder="1" applyAlignment="1">
      <alignment horizontal="center" vertical="center"/>
    </xf>
    <xf numFmtId="0" fontId="10" fillId="0" borderId="15" xfId="4" applyFont="1" applyBorder="1" applyAlignment="1">
      <alignment vertical="center" wrapText="1"/>
    </xf>
    <xf numFmtId="49" fontId="11" fillId="0" borderId="55" xfId="4" applyNumberFormat="1" applyFont="1" applyBorder="1" applyAlignment="1">
      <alignment horizontal="center" vertical="center"/>
    </xf>
    <xf numFmtId="0" fontId="2" fillId="0" borderId="48" xfId="4" applyFont="1" applyBorder="1" applyAlignment="1">
      <alignment horizontal="center"/>
    </xf>
    <xf numFmtId="4" fontId="2" fillId="0" borderId="39" xfId="4" applyNumberFormat="1" applyFont="1" applyBorder="1" applyAlignment="1">
      <alignment vertical="center"/>
    </xf>
    <xf numFmtId="0" fontId="2" fillId="0" borderId="43" xfId="4" applyFont="1" applyBorder="1" applyAlignment="1">
      <alignment horizontal="center"/>
    </xf>
    <xf numFmtId="4" fontId="12" fillId="0" borderId="14" xfId="4" applyNumberFormat="1" applyFont="1" applyBorder="1" applyAlignment="1">
      <alignment vertical="center" wrapText="1"/>
    </xf>
    <xf numFmtId="172" fontId="12" fillId="0" borderId="24" xfId="4" applyNumberFormat="1" applyFont="1" applyBorder="1" applyAlignment="1">
      <alignment horizontal="center" wrapText="1"/>
    </xf>
    <xf numFmtId="0" fontId="10" fillId="0" borderId="1" xfId="4" applyFont="1" applyBorder="1" applyAlignment="1">
      <alignment horizontal="center" vertical="center"/>
    </xf>
    <xf numFmtId="0" fontId="2" fillId="0" borderId="48" xfId="4" applyFont="1" applyBorder="1" applyAlignment="1">
      <alignment vertical="center" wrapText="1"/>
    </xf>
    <xf numFmtId="4" fontId="2" fillId="0" borderId="52" xfId="4" applyNumberFormat="1" applyFont="1" applyBorder="1" applyAlignment="1">
      <alignment vertical="center"/>
    </xf>
    <xf numFmtId="0" fontId="2" fillId="0" borderId="56" xfId="4" applyFont="1" applyBorder="1" applyAlignment="1">
      <alignment horizontal="center"/>
    </xf>
    <xf numFmtId="4" fontId="2" fillId="0" borderId="46" xfId="4" applyNumberFormat="1" applyFont="1" applyBorder="1"/>
    <xf numFmtId="0" fontId="2" fillId="0" borderId="43" xfId="4" applyFont="1" applyBorder="1" applyAlignment="1">
      <alignment vertical="center" wrapText="1"/>
    </xf>
    <xf numFmtId="4" fontId="2" fillId="0" borderId="39" xfId="4" applyNumberFormat="1" applyFont="1" applyBorder="1" applyAlignment="1">
      <alignment vertical="center" wrapText="1"/>
    </xf>
    <xf numFmtId="4" fontId="2" fillId="0" borderId="43" xfId="4" applyNumberFormat="1" applyFont="1" applyBorder="1" applyAlignment="1">
      <alignment horizontal="center" wrapText="1"/>
    </xf>
    <xf numFmtId="4" fontId="2" fillId="0" borderId="43" xfId="4" applyNumberFormat="1" applyFont="1" applyBorder="1" applyAlignment="1">
      <alignment vertical="center" wrapText="1"/>
    </xf>
    <xf numFmtId="4" fontId="12" fillId="0" borderId="0" xfId="4" applyNumberFormat="1" applyFont="1" applyAlignment="1">
      <alignment vertical="center" wrapText="1"/>
    </xf>
    <xf numFmtId="172" fontId="12" fillId="0" borderId="24" xfId="4" applyNumberFormat="1" applyFont="1" applyBorder="1" applyAlignment="1">
      <alignment horizontal="center" vertical="center" wrapText="1"/>
    </xf>
    <xf numFmtId="4" fontId="2" fillId="0" borderId="3" xfId="4" applyNumberFormat="1" applyFont="1" applyBorder="1" applyAlignment="1">
      <alignment vertical="center"/>
    </xf>
    <xf numFmtId="49" fontId="11" fillId="0" borderId="42" xfId="4" applyNumberFormat="1" applyFont="1" applyBorder="1" applyAlignment="1">
      <alignment horizontal="center" vertical="center"/>
    </xf>
    <xf numFmtId="4" fontId="10" fillId="0" borderId="3" xfId="4" applyNumberFormat="1" applyFont="1" applyBorder="1" applyAlignment="1">
      <alignment vertical="center"/>
    </xf>
    <xf numFmtId="49" fontId="11" fillId="0" borderId="49" xfId="4" applyNumberFormat="1" applyFont="1" applyBorder="1" applyAlignment="1">
      <alignment horizontal="center" vertical="center"/>
    </xf>
    <xf numFmtId="4" fontId="10" fillId="0" borderId="44" xfId="4" applyNumberFormat="1" applyFont="1" applyBorder="1" applyAlignment="1">
      <alignment vertical="center"/>
    </xf>
    <xf numFmtId="0" fontId="2" fillId="0" borderId="48" xfId="4" applyFont="1" applyBorder="1" applyAlignment="1">
      <alignment horizontal="center" vertical="center"/>
    </xf>
    <xf numFmtId="4" fontId="2" fillId="0" borderId="3" xfId="4" applyNumberFormat="1" applyFont="1" applyBorder="1"/>
    <xf numFmtId="0" fontId="2" fillId="0" borderId="1" xfId="4" applyFont="1" applyBorder="1" applyAlignment="1">
      <alignment horizontal="center"/>
    </xf>
    <xf numFmtId="0" fontId="2" fillId="0" borderId="50" xfId="4" applyFont="1" applyBorder="1" applyAlignment="1">
      <alignment vertical="center" wrapText="1"/>
    </xf>
    <xf numFmtId="0" fontId="10" fillId="0" borderId="57" xfId="5" applyFont="1" applyBorder="1" applyAlignment="1">
      <alignment vertical="center" wrapText="1"/>
    </xf>
    <xf numFmtId="0" fontId="10" fillId="0" borderId="1" xfId="4" applyFont="1" applyBorder="1" applyAlignment="1">
      <alignment vertical="center"/>
    </xf>
    <xf numFmtId="4" fontId="12" fillId="0" borderId="58" xfId="4" applyNumberFormat="1" applyFont="1" applyBorder="1" applyAlignment="1">
      <alignment wrapText="1"/>
    </xf>
    <xf numFmtId="4" fontId="12" fillId="0" borderId="14" xfId="4" applyNumberFormat="1" applyFont="1" applyBorder="1" applyAlignment="1">
      <alignment horizontal="center" wrapText="1"/>
    </xf>
    <xf numFmtId="0" fontId="10" fillId="0" borderId="59" xfId="4" applyFont="1" applyBorder="1" applyAlignment="1">
      <alignment vertical="center" wrapText="1"/>
    </xf>
    <xf numFmtId="4" fontId="10" fillId="0" borderId="3" xfId="4" applyNumberFormat="1" applyFont="1" applyBorder="1"/>
    <xf numFmtId="0" fontId="10" fillId="0" borderId="14" xfId="4" applyFont="1" applyBorder="1" applyAlignment="1">
      <alignment horizontal="center" wrapText="1"/>
    </xf>
    <xf numFmtId="4" fontId="12" fillId="0" borderId="2" xfId="4" applyNumberFormat="1" applyFont="1" applyBorder="1" applyAlignment="1">
      <alignment horizontal="center" vertical="center" wrapText="1"/>
    </xf>
    <xf numFmtId="0" fontId="2" fillId="0" borderId="1" xfId="4" applyFont="1" applyBorder="1" applyAlignment="1">
      <alignment wrapText="1"/>
    </xf>
    <xf numFmtId="0" fontId="2" fillId="0" borderId="48" xfId="4" applyFont="1" applyBorder="1" applyAlignment="1">
      <alignment wrapText="1"/>
    </xf>
    <xf numFmtId="0" fontId="2" fillId="0" borderId="43" xfId="4" applyFont="1" applyBorder="1" applyAlignment="1">
      <alignment wrapText="1"/>
    </xf>
    <xf numFmtId="0" fontId="2" fillId="0" borderId="43" xfId="4" applyFont="1" applyBorder="1" applyAlignment="1">
      <alignment vertical="top" wrapText="1"/>
    </xf>
    <xf numFmtId="0" fontId="2" fillId="0" borderId="43" xfId="4" applyFont="1" applyBorder="1"/>
    <xf numFmtId="0" fontId="10" fillId="0" borderId="15" xfId="4" applyFont="1" applyBorder="1" applyAlignment="1">
      <alignment horizontal="left" vertical="center" wrapText="1"/>
    </xf>
    <xf numFmtId="4" fontId="2" fillId="0" borderId="48" xfId="4" applyNumberFormat="1" applyFont="1" applyBorder="1" applyAlignment="1">
      <alignment horizontal="center" vertical="top" wrapText="1"/>
    </xf>
    <xf numFmtId="4" fontId="2" fillId="0" borderId="48" xfId="4" applyNumberFormat="1" applyFont="1" applyBorder="1" applyAlignment="1">
      <alignment vertical="top" wrapText="1"/>
    </xf>
    <xf numFmtId="0" fontId="10" fillId="0" borderId="11" xfId="4" applyFont="1" applyBorder="1" applyAlignment="1">
      <alignment vertical="center" wrapText="1"/>
    </xf>
    <xf numFmtId="0" fontId="10" fillId="0" borderId="1" xfId="4" applyFont="1" applyBorder="1" applyAlignment="1">
      <alignment horizontal="center"/>
    </xf>
    <xf numFmtId="0" fontId="13" fillId="0" borderId="15" xfId="4" applyFont="1" applyBorder="1" applyAlignment="1">
      <alignment horizontal="left" vertical="center" wrapText="1"/>
    </xf>
    <xf numFmtId="49" fontId="14" fillId="0" borderId="4" xfId="4" applyNumberFormat="1" applyFont="1" applyBorder="1" applyAlignment="1">
      <alignment horizontal="center" vertical="center"/>
    </xf>
    <xf numFmtId="4" fontId="12" fillId="0" borderId="13" xfId="4" applyNumberFormat="1" applyFont="1" applyBorder="1" applyAlignment="1">
      <alignment vertical="center" wrapText="1"/>
    </xf>
    <xf numFmtId="4" fontId="12" fillId="0" borderId="1" xfId="4" applyNumberFormat="1" applyFont="1" applyBorder="1" applyAlignment="1">
      <alignment horizontal="center" vertical="center" wrapText="1"/>
    </xf>
    <xf numFmtId="4" fontId="12" fillId="0" borderId="3" xfId="4" applyNumberFormat="1" applyFont="1" applyBorder="1" applyAlignment="1">
      <alignment vertical="center" wrapText="1"/>
    </xf>
    <xf numFmtId="4" fontId="10" fillId="0" borderId="44" xfId="4" applyNumberFormat="1" applyFont="1" applyBorder="1"/>
    <xf numFmtId="0" fontId="2" fillId="0" borderId="47" xfId="4" applyFont="1" applyBorder="1" applyAlignment="1">
      <alignment horizontal="center"/>
    </xf>
    <xf numFmtId="4" fontId="2" fillId="0" borderId="25" xfId="4" applyNumberFormat="1" applyFont="1" applyBorder="1" applyAlignment="1">
      <alignment horizontal="center" vertical="center" wrapText="1"/>
    </xf>
    <xf numFmtId="4" fontId="2" fillId="0" borderId="11" xfId="4" applyNumberFormat="1" applyFont="1" applyBorder="1" applyAlignment="1">
      <alignment vertical="center" wrapText="1"/>
    </xf>
    <xf numFmtId="4" fontId="12" fillId="0" borderId="12" xfId="4" applyNumberFormat="1" applyFont="1" applyBorder="1" applyAlignment="1">
      <alignment vertical="center" wrapText="1"/>
    </xf>
    <xf numFmtId="4" fontId="12" fillId="0" borderId="4" xfId="4" applyNumberFormat="1" applyFont="1" applyBorder="1" applyAlignment="1">
      <alignment horizontal="center" vertical="center" wrapText="1"/>
    </xf>
    <xf numFmtId="0" fontId="2" fillId="0" borderId="45" xfId="4" applyFont="1" applyBorder="1" applyAlignment="1">
      <alignment vertical="center" wrapText="1"/>
    </xf>
    <xf numFmtId="0" fontId="10" fillId="0" borderId="12" xfId="4" applyFont="1" applyBorder="1" applyAlignment="1">
      <alignment vertical="center" wrapText="1"/>
    </xf>
    <xf numFmtId="0" fontId="2" fillId="0" borderId="60" xfId="4" applyFont="1" applyBorder="1" applyAlignment="1">
      <alignment horizontal="center"/>
    </xf>
    <xf numFmtId="4" fontId="12" fillId="0" borderId="61" xfId="4" applyNumberFormat="1" applyFont="1" applyBorder="1" applyAlignment="1">
      <alignment vertical="center" wrapText="1"/>
    </xf>
    <xf numFmtId="4" fontId="12" fillId="0" borderId="11" xfId="4" applyNumberFormat="1" applyFont="1" applyBorder="1" applyAlignment="1">
      <alignment horizontal="center" vertical="center" wrapText="1"/>
    </xf>
    <xf numFmtId="4" fontId="12" fillId="0" borderId="11" xfId="4" applyNumberFormat="1" applyFont="1" applyBorder="1" applyAlignment="1">
      <alignment vertical="center" wrapText="1"/>
    </xf>
    <xf numFmtId="4" fontId="2" fillId="0" borderId="3" xfId="4" applyNumberFormat="1" applyFont="1" applyBorder="1" applyAlignment="1">
      <alignment vertical="center" wrapText="1"/>
    </xf>
    <xf numFmtId="4" fontId="2" fillId="0" borderId="1" xfId="4" applyNumberFormat="1" applyFont="1" applyBorder="1" applyAlignment="1">
      <alignment horizontal="center" vertical="center" wrapText="1"/>
    </xf>
    <xf numFmtId="4" fontId="2" fillId="0" borderId="12" xfId="4" applyNumberFormat="1" applyFont="1" applyBorder="1" applyAlignment="1">
      <alignment vertical="center" wrapText="1"/>
    </xf>
    <xf numFmtId="0" fontId="10" fillId="0" borderId="11" xfId="5" applyFont="1" applyBorder="1" applyAlignment="1">
      <alignment vertical="center" wrapText="1"/>
    </xf>
    <xf numFmtId="4" fontId="10" fillId="0" borderId="58" xfId="4" applyNumberFormat="1" applyFont="1" applyBorder="1" applyAlignment="1">
      <alignment vertical="center"/>
    </xf>
    <xf numFmtId="0" fontId="2" fillId="0" borderId="14" xfId="4" applyFont="1" applyBorder="1" applyAlignment="1">
      <alignment horizontal="center" vertical="center"/>
    </xf>
    <xf numFmtId="0" fontId="10" fillId="0" borderId="17" xfId="5" applyFont="1" applyBorder="1" applyAlignment="1">
      <alignment vertical="center" wrapText="1"/>
    </xf>
    <xf numFmtId="0" fontId="2" fillId="0" borderId="15" xfId="4" applyFont="1" applyBorder="1" applyAlignment="1">
      <alignment horizontal="center" vertical="center"/>
    </xf>
    <xf numFmtId="0" fontId="10" fillId="0" borderId="62" xfId="5" applyFont="1" applyBorder="1" applyAlignment="1">
      <alignment vertical="center" wrapText="1"/>
    </xf>
    <xf numFmtId="4" fontId="12" fillId="0" borderId="57" xfId="4" applyNumberFormat="1" applyFont="1" applyBorder="1" applyAlignment="1">
      <alignment vertical="center" wrapText="1"/>
    </xf>
    <xf numFmtId="0" fontId="10" fillId="0" borderId="1" xfId="4" applyFont="1" applyBorder="1" applyAlignment="1">
      <alignment horizontal="left" vertical="center" wrapText="1"/>
    </xf>
    <xf numFmtId="0" fontId="2" fillId="0" borderId="60" xfId="4" applyFont="1" applyBorder="1" applyAlignment="1">
      <alignment horizontal="center" vertical="center"/>
    </xf>
    <xf numFmtId="0" fontId="10" fillId="0" borderId="14" xfId="4" applyFont="1" applyBorder="1" applyAlignment="1">
      <alignment horizontal="center"/>
    </xf>
    <xf numFmtId="0" fontId="2" fillId="0" borderId="63" xfId="4" applyFont="1" applyBorder="1" applyAlignment="1">
      <alignment horizontal="center"/>
    </xf>
    <xf numFmtId="0" fontId="12" fillId="0" borderId="48" xfId="4" applyFont="1" applyBorder="1" applyAlignment="1">
      <alignment vertical="center" wrapText="1"/>
    </xf>
    <xf numFmtId="49" fontId="12" fillId="0" borderId="55" xfId="4" applyNumberFormat="1" applyFont="1" applyBorder="1" applyAlignment="1">
      <alignment horizontal="center" vertical="center"/>
    </xf>
    <xf numFmtId="49" fontId="11" fillId="0" borderId="64" xfId="4" applyNumberFormat="1" applyFont="1" applyBorder="1" applyAlignment="1">
      <alignment horizontal="center" vertical="center"/>
    </xf>
    <xf numFmtId="4" fontId="10" fillId="0" borderId="58" xfId="4" applyNumberFormat="1" applyFont="1" applyBorder="1"/>
    <xf numFmtId="4" fontId="12" fillId="0" borderId="0" xfId="4" applyNumberFormat="1" applyFont="1" applyAlignment="1">
      <alignment horizontal="center" vertical="center" wrapText="1"/>
    </xf>
    <xf numFmtId="172" fontId="12" fillId="0" borderId="25" xfId="4" applyNumberFormat="1" applyFont="1" applyBorder="1" applyAlignment="1">
      <alignment horizontal="center" wrapText="1"/>
    </xf>
    <xf numFmtId="0" fontId="10" fillId="0" borderId="1" xfId="5" applyFont="1" applyBorder="1" applyAlignment="1">
      <alignment vertical="center" wrapText="1"/>
    </xf>
    <xf numFmtId="0" fontId="10" fillId="0" borderId="43" xfId="4" applyFont="1" applyBorder="1" applyAlignment="1">
      <alignment horizontal="center" vertical="center"/>
    </xf>
    <xf numFmtId="49" fontId="15" fillId="0" borderId="55" xfId="4" applyNumberFormat="1" applyFont="1" applyBorder="1" applyAlignment="1">
      <alignment horizontal="center" vertical="center"/>
    </xf>
    <xf numFmtId="0" fontId="2" fillId="0" borderId="56" xfId="4" applyFont="1" applyBorder="1" applyAlignment="1">
      <alignment horizontal="center" vertical="center"/>
    </xf>
    <xf numFmtId="172" fontId="2" fillId="0" borderId="41" xfId="4" applyNumberFormat="1" applyFont="1" applyBorder="1" applyAlignment="1">
      <alignment horizontal="center" vertical="center" wrapText="1"/>
    </xf>
    <xf numFmtId="0" fontId="10" fillId="0" borderId="15" xfId="4" applyFont="1" applyBorder="1" applyAlignment="1">
      <alignment horizontal="center"/>
    </xf>
    <xf numFmtId="4" fontId="12" fillId="0" borderId="46" xfId="4" applyNumberFormat="1" applyFont="1" applyBorder="1" applyAlignment="1">
      <alignment vertical="center" wrapText="1"/>
    </xf>
    <xf numFmtId="4" fontId="12" fillId="0" borderId="48" xfId="4" applyNumberFormat="1" applyFont="1" applyBorder="1" applyAlignment="1">
      <alignment horizontal="center" vertical="center" wrapText="1"/>
    </xf>
    <xf numFmtId="4" fontId="12" fillId="0" borderId="48" xfId="4" applyNumberFormat="1" applyFont="1" applyBorder="1" applyAlignment="1">
      <alignment vertical="center" wrapText="1"/>
    </xf>
    <xf numFmtId="171" fontId="12" fillId="0" borderId="52" xfId="4" applyNumberFormat="1" applyFont="1" applyBorder="1" applyAlignment="1">
      <alignment horizontal="center" vertical="center" wrapText="1"/>
    </xf>
    <xf numFmtId="4" fontId="12" fillId="0" borderId="56" xfId="4" applyNumberFormat="1" applyFont="1" applyBorder="1" applyAlignment="1">
      <alignment horizontal="center" vertical="center" wrapText="1"/>
    </xf>
    <xf numFmtId="4" fontId="12" fillId="0" borderId="41" xfId="4" applyNumberFormat="1" applyFont="1" applyBorder="1" applyAlignment="1">
      <alignment horizontal="center" vertical="center" wrapText="1"/>
    </xf>
    <xf numFmtId="171" fontId="12" fillId="0" borderId="56" xfId="4" applyNumberFormat="1" applyFont="1" applyBorder="1" applyAlignment="1">
      <alignment horizontal="center" vertical="center" wrapText="1"/>
    </xf>
    <xf numFmtId="44" fontId="12" fillId="0" borderId="56" xfId="6" applyFont="1" applyFill="1" applyBorder="1" applyAlignment="1">
      <alignment horizontal="center" vertical="center" wrapText="1"/>
    </xf>
    <xf numFmtId="173" fontId="12" fillId="0" borderId="52" xfId="4" applyNumberFormat="1" applyFont="1" applyBorder="1" applyAlignment="1">
      <alignment horizontal="center" vertical="center" wrapText="1"/>
    </xf>
    <xf numFmtId="44" fontId="12" fillId="0" borderId="48" xfId="6" applyFont="1" applyFill="1" applyBorder="1" applyAlignment="1">
      <alignment vertical="center" wrapText="1"/>
    </xf>
    <xf numFmtId="4" fontId="12" fillId="0" borderId="39" xfId="4" applyNumberFormat="1" applyFont="1" applyBorder="1" applyAlignment="1">
      <alignment vertical="center" wrapText="1"/>
    </xf>
    <xf numFmtId="44" fontId="12" fillId="0" borderId="1" xfId="6" applyFont="1" applyFill="1" applyBorder="1" applyAlignment="1">
      <alignment vertical="center" wrapText="1"/>
    </xf>
    <xf numFmtId="4" fontId="12" fillId="0" borderId="73" xfId="4" applyNumberFormat="1" applyFont="1" applyBorder="1" applyAlignment="1">
      <alignment vertical="center" wrapText="1"/>
    </xf>
    <xf numFmtId="0" fontId="8" fillId="0" borderId="0" xfId="4" applyFont="1" applyAlignment="1">
      <alignment wrapText="1"/>
    </xf>
    <xf numFmtId="0" fontId="10" fillId="0" borderId="14" xfId="4" applyFont="1" applyBorder="1" applyAlignment="1">
      <alignment horizontal="center" vertical="center"/>
    </xf>
    <xf numFmtId="2" fontId="10" fillId="0" borderId="14" xfId="4" applyNumberFormat="1" applyFont="1" applyBorder="1" applyAlignment="1">
      <alignment horizontal="right" vertical="center"/>
    </xf>
    <xf numFmtId="44" fontId="10" fillId="0" borderId="14" xfId="6" applyFont="1" applyFill="1" applyBorder="1" applyAlignment="1">
      <alignment vertical="center"/>
    </xf>
    <xf numFmtId="173" fontId="2" fillId="0" borderId="39" xfId="4" applyNumberFormat="1" applyFont="1" applyBorder="1" applyAlignment="1">
      <alignment vertical="center"/>
    </xf>
    <xf numFmtId="4" fontId="8" fillId="0" borderId="0" xfId="4" applyNumberFormat="1" applyFont="1"/>
    <xf numFmtId="2" fontId="10" fillId="0" borderId="1" xfId="4" applyNumberFormat="1" applyFont="1" applyBorder="1" applyAlignment="1">
      <alignment horizontal="right" vertical="center"/>
    </xf>
    <xf numFmtId="44" fontId="10" fillId="0" borderId="1" xfId="6" applyFont="1" applyFill="1" applyBorder="1" applyAlignment="1">
      <alignment vertical="center"/>
    </xf>
    <xf numFmtId="2" fontId="10" fillId="0" borderId="15" xfId="4" applyNumberFormat="1" applyFont="1" applyBorder="1" applyAlignment="1">
      <alignment horizontal="right" vertical="center"/>
    </xf>
    <xf numFmtId="44" fontId="10" fillId="0" borderId="15" xfId="6" applyFont="1" applyFill="1" applyBorder="1" applyAlignment="1">
      <alignment vertical="center"/>
    </xf>
    <xf numFmtId="173" fontId="2" fillId="0" borderId="46" xfId="4" applyNumberFormat="1" applyFont="1" applyBorder="1" applyAlignment="1">
      <alignment vertical="center"/>
    </xf>
    <xf numFmtId="173" fontId="2" fillId="0" borderId="3" xfId="4" applyNumberFormat="1" applyFont="1" applyBorder="1" applyAlignment="1">
      <alignment vertical="center"/>
    </xf>
    <xf numFmtId="173" fontId="2" fillId="0" borderId="52" xfId="4" applyNumberFormat="1" applyFont="1" applyBorder="1" applyAlignment="1">
      <alignment vertical="center"/>
    </xf>
    <xf numFmtId="44" fontId="12" fillId="0" borderId="12" xfId="6" applyFont="1" applyFill="1" applyBorder="1" applyAlignment="1">
      <alignment vertical="center" wrapText="1"/>
    </xf>
    <xf numFmtId="44" fontId="2" fillId="0" borderId="56" xfId="6" applyFont="1" applyFill="1" applyBorder="1" applyAlignment="1">
      <alignment vertical="center"/>
    </xf>
    <xf numFmtId="44" fontId="2" fillId="0" borderId="43" xfId="6" applyFont="1" applyFill="1" applyBorder="1" applyAlignment="1">
      <alignment vertical="center"/>
    </xf>
    <xf numFmtId="44" fontId="10" fillId="0" borderId="43" xfId="6" applyFont="1" applyFill="1" applyBorder="1" applyAlignment="1">
      <alignment vertical="center"/>
    </xf>
    <xf numFmtId="173" fontId="10" fillId="0" borderId="39" xfId="4" applyNumberFormat="1" applyFont="1" applyBorder="1" applyAlignment="1">
      <alignment vertical="center"/>
    </xf>
    <xf numFmtId="44" fontId="12" fillId="0" borderId="0" xfId="6" applyFont="1" applyFill="1" applyBorder="1" applyAlignment="1">
      <alignment vertical="center" wrapText="1"/>
    </xf>
    <xf numFmtId="44" fontId="2" fillId="0" borderId="1" xfId="6" applyFont="1" applyFill="1" applyBorder="1" applyAlignment="1">
      <alignment vertical="center"/>
    </xf>
    <xf numFmtId="4" fontId="12" fillId="0" borderId="44" xfId="4" applyNumberFormat="1" applyFont="1" applyBorder="1" applyAlignment="1">
      <alignment vertical="center" wrapText="1"/>
    </xf>
    <xf numFmtId="2" fontId="10" fillId="0" borderId="15" xfId="4" applyNumberFormat="1" applyFont="1" applyBorder="1" applyAlignment="1">
      <alignment horizontal="center" vertical="center"/>
    </xf>
    <xf numFmtId="44" fontId="2" fillId="0" borderId="48" xfId="6" applyFont="1" applyFill="1" applyBorder="1" applyAlignment="1">
      <alignment vertical="center"/>
    </xf>
    <xf numFmtId="173" fontId="2" fillId="0" borderId="74" xfId="4" applyNumberFormat="1" applyFont="1" applyBorder="1" applyAlignment="1">
      <alignment vertical="center"/>
    </xf>
    <xf numFmtId="49" fontId="11" fillId="0" borderId="75" xfId="4" applyNumberFormat="1" applyFont="1" applyBorder="1" applyAlignment="1">
      <alignment horizontal="center" vertical="center"/>
    </xf>
    <xf numFmtId="0" fontId="13" fillId="0" borderId="76" xfId="4" applyFont="1" applyBorder="1" applyAlignment="1">
      <alignment horizontal="center" vertical="center" wrapText="1"/>
    </xf>
    <xf numFmtId="0" fontId="2" fillId="0" borderId="77" xfId="4" applyFont="1" applyBorder="1" applyAlignment="1">
      <alignment horizontal="center" vertical="center"/>
    </xf>
    <xf numFmtId="2" fontId="10" fillId="0" borderId="76" xfId="4" applyNumberFormat="1" applyFont="1" applyBorder="1" applyAlignment="1">
      <alignment horizontal="center" vertical="center"/>
    </xf>
    <xf numFmtId="44" fontId="2" fillId="0" borderId="77" xfId="6" applyFont="1" applyFill="1" applyBorder="1" applyAlignment="1">
      <alignment vertical="center"/>
    </xf>
    <xf numFmtId="173" fontId="12" fillId="0" borderId="78" xfId="4" applyNumberFormat="1" applyFont="1" applyBorder="1" applyAlignment="1">
      <alignment vertical="center"/>
    </xf>
    <xf numFmtId="0" fontId="2" fillId="0" borderId="79" xfId="4" applyFont="1" applyBorder="1" applyAlignment="1">
      <alignment horizontal="center" vertical="center"/>
    </xf>
    <xf numFmtId="2" fontId="10" fillId="0" borderId="14" xfId="4" applyNumberFormat="1" applyFont="1" applyBorder="1" applyAlignment="1">
      <alignment horizontal="center" vertical="center"/>
    </xf>
    <xf numFmtId="44" fontId="2" fillId="0" borderId="68" xfId="6" applyFont="1" applyFill="1" applyBorder="1" applyAlignment="1">
      <alignment vertical="center"/>
    </xf>
    <xf numFmtId="173" fontId="12" fillId="0" borderId="58" xfId="4" applyNumberFormat="1" applyFont="1" applyBorder="1" applyAlignment="1">
      <alignment vertical="center"/>
    </xf>
    <xf numFmtId="0" fontId="2" fillId="0" borderId="63" xfId="4" applyFont="1" applyBorder="1" applyAlignment="1">
      <alignment horizontal="center" vertical="center"/>
    </xf>
    <xf numFmtId="171" fontId="2" fillId="0" borderId="1" xfId="4" applyNumberFormat="1" applyFont="1" applyBorder="1" applyAlignment="1">
      <alignment horizontal="center" vertical="center"/>
    </xf>
    <xf numFmtId="44" fontId="2" fillId="0" borderId="40" xfId="6" applyFont="1" applyFill="1" applyBorder="1" applyAlignment="1">
      <alignment vertical="center"/>
    </xf>
    <xf numFmtId="171" fontId="2" fillId="0" borderId="1" xfId="4" applyNumberFormat="1" applyFont="1" applyBorder="1" applyAlignment="1">
      <alignment vertical="center"/>
    </xf>
    <xf numFmtId="44" fontId="10" fillId="0" borderId="1" xfId="6" applyFont="1" applyFill="1" applyBorder="1" applyAlignment="1">
      <alignment horizontal="right" vertical="center"/>
    </xf>
    <xf numFmtId="173" fontId="2" fillId="0" borderId="39" xfId="4" applyNumberFormat="1" applyFont="1" applyBorder="1" applyAlignment="1">
      <alignment horizontal="right" vertical="center"/>
    </xf>
    <xf numFmtId="44" fontId="12" fillId="0" borderId="11" xfId="6" applyFont="1" applyFill="1" applyBorder="1" applyAlignment="1">
      <alignment vertical="center" wrapText="1"/>
    </xf>
    <xf numFmtId="44" fontId="2" fillId="0" borderId="15" xfId="6" applyFont="1" applyFill="1" applyBorder="1" applyAlignment="1">
      <alignment vertical="center"/>
    </xf>
    <xf numFmtId="2" fontId="10" fillId="0" borderId="14" xfId="4" applyNumberFormat="1" applyFont="1" applyBorder="1" applyAlignment="1">
      <alignment vertical="center"/>
    </xf>
    <xf numFmtId="44" fontId="2" fillId="0" borderId="14" xfId="6" applyFont="1" applyFill="1" applyBorder="1" applyAlignment="1">
      <alignment vertical="center"/>
    </xf>
    <xf numFmtId="2" fontId="10" fillId="0" borderId="1" xfId="4" applyNumberFormat="1" applyFont="1" applyBorder="1" applyAlignment="1">
      <alignment vertical="center"/>
    </xf>
    <xf numFmtId="4" fontId="2" fillId="0" borderId="1" xfId="4" applyNumberFormat="1" applyFont="1" applyBorder="1" applyAlignment="1">
      <alignment vertical="center" wrapText="1"/>
    </xf>
    <xf numFmtId="2" fontId="10" fillId="0" borderId="15" xfId="4" applyNumberFormat="1" applyFont="1" applyBorder="1" applyAlignment="1">
      <alignment vertical="center"/>
    </xf>
    <xf numFmtId="171" fontId="2" fillId="0" borderId="43" xfId="4" applyNumberFormat="1" applyFont="1" applyBorder="1" applyAlignment="1">
      <alignment vertical="center"/>
    </xf>
    <xf numFmtId="44" fontId="12" fillId="0" borderId="0" xfId="6" applyFont="1" applyFill="1" applyBorder="1" applyAlignment="1">
      <alignment wrapText="1"/>
    </xf>
    <xf numFmtId="44" fontId="2" fillId="0" borderId="1" xfId="6" applyFont="1" applyFill="1" applyBorder="1" applyAlignment="1">
      <alignment vertical="center" wrapText="1"/>
    </xf>
    <xf numFmtId="0" fontId="10" fillId="0" borderId="1" xfId="4" applyFont="1" applyBorder="1" applyAlignment="1">
      <alignment horizontal="center" vertical="center" wrapText="1"/>
    </xf>
    <xf numFmtId="0" fontId="2" fillId="0" borderId="47" xfId="4" applyFont="1" applyBorder="1" applyAlignment="1">
      <alignment horizontal="center" vertical="center"/>
    </xf>
    <xf numFmtId="44" fontId="2" fillId="0" borderId="50" xfId="6" applyFont="1" applyFill="1" applyBorder="1" applyAlignment="1">
      <alignment vertical="center"/>
    </xf>
    <xf numFmtId="4" fontId="2" fillId="0" borderId="80" xfId="4" applyNumberFormat="1" applyFont="1" applyBorder="1" applyAlignment="1">
      <alignment horizontal="center" vertical="center" wrapText="1"/>
    </xf>
    <xf numFmtId="0" fontId="2" fillId="0" borderId="81" xfId="4" applyFont="1" applyBorder="1" applyAlignment="1">
      <alignment horizontal="center" vertical="center"/>
    </xf>
    <xf numFmtId="44" fontId="2" fillId="0" borderId="82" xfId="6" applyFont="1" applyFill="1" applyBorder="1" applyAlignment="1">
      <alignment vertical="center"/>
    </xf>
    <xf numFmtId="4" fontId="2" fillId="0" borderId="24" xfId="4" applyNumberFormat="1" applyFont="1" applyBorder="1" applyAlignment="1">
      <alignment horizontal="center" vertical="center" wrapText="1"/>
    </xf>
    <xf numFmtId="0" fontId="13" fillId="0" borderId="83" xfId="4" applyFont="1" applyBorder="1" applyAlignment="1">
      <alignment horizontal="center" vertical="center" wrapText="1"/>
    </xf>
    <xf numFmtId="0" fontId="2" fillId="0" borderId="84" xfId="4" applyFont="1" applyBorder="1" applyAlignment="1">
      <alignment horizontal="center" vertical="center"/>
    </xf>
    <xf numFmtId="2" fontId="10" fillId="0" borderId="83" xfId="4" applyNumberFormat="1" applyFont="1" applyBorder="1" applyAlignment="1">
      <alignment horizontal="center" vertical="center"/>
    </xf>
    <xf numFmtId="44" fontId="2" fillId="0" borderId="83" xfId="6" applyFont="1" applyFill="1" applyBorder="1" applyAlignment="1">
      <alignment vertical="center"/>
    </xf>
    <xf numFmtId="173" fontId="2" fillId="0" borderId="85" xfId="4" applyNumberFormat="1" applyFont="1" applyBorder="1" applyAlignment="1">
      <alignment vertical="center"/>
    </xf>
    <xf numFmtId="171" fontId="2" fillId="0" borderId="48" xfId="4" applyNumberFormat="1" applyFont="1" applyBorder="1" applyAlignment="1">
      <alignment horizontal="right" vertical="center"/>
    </xf>
    <xf numFmtId="171" fontId="2" fillId="0" borderId="1" xfId="4" applyNumberFormat="1" applyFont="1" applyBorder="1" applyAlignment="1">
      <alignment horizontal="right" vertical="center"/>
    </xf>
    <xf numFmtId="44" fontId="2" fillId="0" borderId="0" xfId="6" applyFont="1" applyFill="1" applyBorder="1" applyAlignment="1">
      <alignment vertical="center"/>
    </xf>
    <xf numFmtId="173" fontId="2" fillId="0" borderId="13" xfId="4" applyNumberFormat="1" applyFont="1" applyBorder="1" applyAlignment="1">
      <alignment vertical="center"/>
    </xf>
    <xf numFmtId="4" fontId="2" fillId="0" borderId="48" xfId="4" applyNumberFormat="1" applyFont="1" applyBorder="1" applyAlignment="1">
      <alignment horizontal="center" vertical="center" wrapText="1"/>
    </xf>
    <xf numFmtId="171" fontId="2" fillId="0" borderId="48" xfId="4" applyNumberFormat="1" applyFont="1" applyBorder="1" applyAlignment="1">
      <alignment vertical="center"/>
    </xf>
    <xf numFmtId="0" fontId="2" fillId="0" borderId="43" xfId="4" applyFont="1" applyBorder="1" applyAlignment="1">
      <alignment vertical="center"/>
    </xf>
    <xf numFmtId="0" fontId="2" fillId="0" borderId="1" xfId="4" applyFont="1" applyBorder="1" applyAlignment="1">
      <alignment vertical="center" wrapText="1"/>
    </xf>
    <xf numFmtId="44" fontId="12" fillId="0" borderId="14" xfId="6" applyFont="1" applyFill="1" applyBorder="1" applyAlignment="1">
      <alignment vertical="center" wrapText="1"/>
    </xf>
    <xf numFmtId="4" fontId="12" fillId="0" borderId="58" xfId="4" applyNumberFormat="1" applyFont="1" applyBorder="1" applyAlignment="1">
      <alignment vertical="center" wrapText="1"/>
    </xf>
    <xf numFmtId="173" fontId="12" fillId="0" borderId="3" xfId="4" applyNumberFormat="1" applyFont="1" applyBorder="1" applyAlignment="1">
      <alignment vertical="center"/>
    </xf>
    <xf numFmtId="0" fontId="13" fillId="0" borderId="1" xfId="4" applyFont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/>
    </xf>
    <xf numFmtId="44" fontId="2" fillId="0" borderId="40" xfId="6" applyFont="1" applyFill="1" applyBorder="1" applyAlignment="1"/>
    <xf numFmtId="173" fontId="12" fillId="0" borderId="52" xfId="4" applyNumberFormat="1" applyFont="1" applyBorder="1" applyAlignment="1">
      <alignment vertical="center"/>
    </xf>
    <xf numFmtId="4" fontId="12" fillId="0" borderId="1" xfId="4" applyNumberFormat="1" applyFont="1" applyBorder="1" applyAlignment="1">
      <alignment wrapText="1"/>
    </xf>
    <xf numFmtId="44" fontId="12" fillId="0" borderId="1" xfId="6" applyFont="1" applyFill="1" applyBorder="1" applyAlignment="1">
      <alignment wrapText="1"/>
    </xf>
    <xf numFmtId="4" fontId="12" fillId="0" borderId="14" xfId="4" applyNumberFormat="1" applyFont="1" applyBorder="1" applyAlignment="1">
      <alignment wrapText="1"/>
    </xf>
    <xf numFmtId="44" fontId="12" fillId="0" borderId="14" xfId="6" applyFont="1" applyFill="1" applyBorder="1" applyAlignment="1">
      <alignment wrapText="1"/>
    </xf>
    <xf numFmtId="4" fontId="12" fillId="0" borderId="69" xfId="4" applyNumberFormat="1" applyFont="1" applyBorder="1" applyAlignment="1">
      <alignment vertical="center" wrapText="1"/>
    </xf>
    <xf numFmtId="171" fontId="2" fillId="0" borderId="43" xfId="4" applyNumberFormat="1" applyFont="1" applyBorder="1" applyAlignment="1">
      <alignment horizontal="center" vertical="center"/>
    </xf>
    <xf numFmtId="171" fontId="2" fillId="0" borderId="48" xfId="4" applyNumberFormat="1" applyFont="1" applyBorder="1" applyAlignment="1">
      <alignment horizontal="center" vertical="center"/>
    </xf>
    <xf numFmtId="4" fontId="2" fillId="0" borderId="43" xfId="4" applyNumberFormat="1" applyFont="1" applyBorder="1" applyAlignment="1">
      <alignment horizontal="center" vertical="center" wrapText="1"/>
    </xf>
    <xf numFmtId="171" fontId="2" fillId="0" borderId="56" xfId="4" applyNumberFormat="1" applyFont="1" applyBorder="1" applyAlignment="1">
      <alignment vertical="center"/>
    </xf>
    <xf numFmtId="0" fontId="2" fillId="0" borderId="53" xfId="4" applyFont="1" applyBorder="1" applyAlignment="1">
      <alignment horizontal="center" vertical="center"/>
    </xf>
    <xf numFmtId="171" fontId="2" fillId="0" borderId="56" xfId="4" applyNumberFormat="1" applyFont="1" applyBorder="1"/>
    <xf numFmtId="44" fontId="2" fillId="0" borderId="56" xfId="6" applyFont="1" applyFill="1" applyBorder="1" applyAlignment="1"/>
    <xf numFmtId="171" fontId="2" fillId="0" borderId="43" xfId="4" applyNumberFormat="1" applyFont="1" applyBorder="1"/>
    <xf numFmtId="44" fontId="2" fillId="0" borderId="43" xfId="6" applyFont="1" applyFill="1" applyBorder="1" applyAlignment="1"/>
    <xf numFmtId="173" fontId="12" fillId="0" borderId="39" xfId="4" applyNumberFormat="1" applyFont="1" applyBorder="1" applyAlignment="1">
      <alignment vertical="center"/>
    </xf>
    <xf numFmtId="173" fontId="2" fillId="0" borderId="39" xfId="4" applyNumberFormat="1" applyFont="1" applyBorder="1" applyAlignment="1">
      <alignment vertical="top"/>
    </xf>
    <xf numFmtId="44" fontId="12" fillId="0" borderId="47" xfId="6" applyFont="1" applyFill="1" applyBorder="1" applyAlignment="1">
      <alignment horizontal="left" vertical="top" wrapText="1"/>
    </xf>
    <xf numFmtId="172" fontId="12" fillId="0" borderId="46" xfId="4" applyNumberFormat="1" applyFont="1" applyBorder="1" applyAlignment="1">
      <alignment horizontal="left" vertical="top" wrapText="1"/>
    </xf>
    <xf numFmtId="2" fontId="8" fillId="0" borderId="57" xfId="4" applyNumberFormat="1" applyFont="1" applyBorder="1" applyAlignment="1">
      <alignment horizontal="right" vertical="center"/>
    </xf>
    <xf numFmtId="44" fontId="8" fillId="0" borderId="1" xfId="6" applyFont="1" applyFill="1" applyBorder="1" applyAlignment="1">
      <alignment horizontal="center" vertical="center"/>
    </xf>
    <xf numFmtId="2" fontId="8" fillId="0" borderId="1" xfId="4" applyNumberFormat="1" applyFont="1" applyBorder="1" applyAlignment="1">
      <alignment horizontal="right" vertical="center"/>
    </xf>
    <xf numFmtId="44" fontId="2" fillId="0" borderId="14" xfId="6" applyFont="1" applyFill="1" applyBorder="1" applyAlignment="1">
      <alignment vertical="center" wrapText="1"/>
    </xf>
    <xf numFmtId="0" fontId="2" fillId="0" borderId="45" xfId="4" applyFont="1" applyBorder="1" applyAlignment="1">
      <alignment horizontal="center" vertical="center"/>
    </xf>
    <xf numFmtId="171" fontId="2" fillId="0" borderId="15" xfId="4" applyNumberFormat="1" applyFont="1" applyBorder="1" applyAlignment="1">
      <alignment horizontal="center" vertical="center"/>
    </xf>
    <xf numFmtId="2" fontId="8" fillId="0" borderId="15" xfId="4" applyNumberFormat="1" applyFont="1" applyBorder="1" applyAlignment="1">
      <alignment horizontal="right" vertical="center"/>
    </xf>
    <xf numFmtId="4" fontId="12" fillId="0" borderId="85" xfId="4" applyNumberFormat="1" applyFont="1" applyBorder="1" applyAlignment="1">
      <alignment vertical="center" wrapText="1"/>
    </xf>
    <xf numFmtId="0" fontId="2" fillId="0" borderId="40" xfId="4" applyFont="1" applyBorder="1" applyAlignment="1">
      <alignment horizontal="center" vertical="center"/>
    </xf>
    <xf numFmtId="173" fontId="12" fillId="0" borderId="87" xfId="4" applyNumberFormat="1" applyFont="1" applyBorder="1" applyAlignment="1">
      <alignment vertical="center"/>
    </xf>
    <xf numFmtId="173" fontId="2" fillId="0" borderId="52" xfId="4" applyNumberFormat="1" applyFont="1" applyBorder="1"/>
    <xf numFmtId="173" fontId="2" fillId="0" borderId="39" xfId="4" applyNumberFormat="1" applyFont="1" applyBorder="1"/>
    <xf numFmtId="174" fontId="8" fillId="0" borderId="0" xfId="7" applyNumberFormat="1" applyFont="1" applyFill="1" applyBorder="1" applyAlignment="1"/>
    <xf numFmtId="173" fontId="12" fillId="0" borderId="36" xfId="4" applyNumberFormat="1" applyFont="1" applyBorder="1" applyAlignment="1">
      <alignment horizontal="right"/>
    </xf>
    <xf numFmtId="175" fontId="8" fillId="0" borderId="0" xfId="7" applyNumberFormat="1" applyFont="1" applyFill="1" applyBorder="1" applyAlignment="1"/>
    <xf numFmtId="44" fontId="8" fillId="0" borderId="0" xfId="6" applyFont="1" applyFill="1" applyAlignment="1"/>
    <xf numFmtId="173" fontId="2" fillId="0" borderId="0" xfId="4" applyNumberFormat="1" applyFont="1"/>
    <xf numFmtId="176" fontId="2" fillId="0" borderId="0" xfId="4" applyNumberFormat="1" applyFont="1"/>
    <xf numFmtId="165" fontId="8" fillId="0" borderId="0" xfId="2" applyFont="1"/>
    <xf numFmtId="165" fontId="2" fillId="0" borderId="0" xfId="2" applyFont="1" applyAlignment="1">
      <alignment vertical="center"/>
    </xf>
    <xf numFmtId="165" fontId="2" fillId="0" borderId="0" xfId="2" applyFont="1"/>
    <xf numFmtId="43" fontId="8" fillId="0" borderId="0" xfId="4" applyNumberFormat="1" applyFont="1"/>
    <xf numFmtId="0" fontId="0" fillId="0" borderId="0" xfId="0" applyAlignment="1">
      <alignment vertical="center" wrapText="1"/>
    </xf>
    <xf numFmtId="0" fontId="0" fillId="0" borderId="13" xfId="0" applyBorder="1" applyAlignment="1">
      <alignment vertical="center" wrapText="1"/>
    </xf>
    <xf numFmtId="165" fontId="8" fillId="0" borderId="0" xfId="4" applyNumberFormat="1" applyFont="1"/>
    <xf numFmtId="0" fontId="13" fillId="0" borderId="0" xfId="4" applyFont="1" applyAlignment="1">
      <alignment horizontal="center" vertical="center" wrapText="1"/>
    </xf>
    <xf numFmtId="0" fontId="13" fillId="0" borderId="1" xfId="4" applyFont="1" applyBorder="1" applyAlignment="1">
      <alignment vertical="center" wrapText="1"/>
    </xf>
    <xf numFmtId="171" fontId="2" fillId="0" borderId="1" xfId="4" applyNumberFormat="1" applyFont="1" applyBorder="1" applyAlignment="1">
      <alignment horizontal="center"/>
    </xf>
    <xf numFmtId="44" fontId="2" fillId="0" borderId="1" xfId="6" applyFont="1" applyFill="1" applyBorder="1" applyAlignment="1"/>
    <xf numFmtId="49" fontId="11" fillId="0" borderId="25" xfId="4" applyNumberFormat="1" applyFont="1" applyBorder="1" applyAlignment="1">
      <alignment horizontal="center" vertical="top"/>
    </xf>
    <xf numFmtId="0" fontId="13" fillId="0" borderId="15" xfId="4" applyFont="1" applyBorder="1" applyAlignment="1">
      <alignment horizontal="center" vertical="center" wrapText="1"/>
    </xf>
    <xf numFmtId="171" fontId="2" fillId="0" borderId="48" xfId="4" applyNumberFormat="1" applyFont="1" applyBorder="1" applyAlignment="1">
      <alignment horizontal="center"/>
    </xf>
    <xf numFmtId="44" fontId="2" fillId="0" borderId="48" xfId="6" applyFont="1" applyFill="1" applyBorder="1" applyAlignment="1"/>
    <xf numFmtId="173" fontId="12" fillId="0" borderId="46" xfId="4" applyNumberFormat="1" applyFont="1" applyBorder="1" applyAlignment="1">
      <alignment vertical="center"/>
    </xf>
    <xf numFmtId="0" fontId="7" fillId="0" borderId="1" xfId="4" applyBorder="1"/>
    <xf numFmtId="0" fontId="13" fillId="0" borderId="1" xfId="4" applyFont="1" applyBorder="1" applyAlignment="1">
      <alignment horizontal="left" vertical="center" wrapText="1"/>
    </xf>
    <xf numFmtId="0" fontId="10" fillId="0" borderId="0" xfId="4" applyFont="1" applyAlignment="1">
      <alignment vertical="center" wrapText="1"/>
    </xf>
    <xf numFmtId="4" fontId="12" fillId="0" borderId="0" xfId="4" applyNumberFormat="1" applyFont="1" applyAlignment="1">
      <alignment wrapText="1"/>
    </xf>
    <xf numFmtId="49" fontId="11" fillId="0" borderId="4" xfId="4" applyNumberFormat="1" applyFont="1" applyBorder="1" applyAlignment="1">
      <alignment horizontal="center" vertical="top"/>
    </xf>
    <xf numFmtId="49" fontId="14" fillId="0" borderId="88" xfId="4" applyNumberFormat="1" applyFont="1" applyBorder="1" applyAlignment="1">
      <alignment horizontal="center" vertical="top"/>
    </xf>
    <xf numFmtId="0" fontId="12" fillId="0" borderId="89" xfId="4" applyFont="1" applyBorder="1" applyAlignment="1">
      <alignment vertical="center"/>
    </xf>
    <xf numFmtId="0" fontId="2" fillId="0" borderId="89" xfId="4" applyFont="1" applyBorder="1" applyAlignment="1">
      <alignment horizontal="center"/>
    </xf>
    <xf numFmtId="171" fontId="2" fillId="0" borderId="89" xfId="4" applyNumberFormat="1" applyFont="1" applyBorder="1"/>
    <xf numFmtId="44" fontId="2" fillId="0" borderId="89" xfId="6" applyFont="1" applyFill="1" applyBorder="1" applyAlignment="1"/>
    <xf numFmtId="173" fontId="2" fillId="0" borderId="90" xfId="4" applyNumberFormat="1" applyFont="1" applyBorder="1" applyAlignment="1">
      <alignment vertical="top"/>
    </xf>
    <xf numFmtId="49" fontId="11" fillId="0" borderId="1" xfId="4" applyNumberFormat="1" applyFont="1" applyBorder="1" applyAlignment="1">
      <alignment horizontal="center" vertical="top"/>
    </xf>
    <xf numFmtId="173" fontId="2" fillId="0" borderId="1" xfId="4" applyNumberFormat="1" applyFont="1" applyBorder="1" applyAlignment="1">
      <alignment vertical="center"/>
    </xf>
    <xf numFmtId="0" fontId="13" fillId="2" borderId="1" xfId="0" applyFont="1" applyFill="1" applyBorder="1"/>
    <xf numFmtId="0" fontId="0" fillId="2" borderId="1" xfId="0" applyFill="1" applyBorder="1" applyAlignment="1">
      <alignment wrapText="1"/>
    </xf>
    <xf numFmtId="0" fontId="18" fillId="2" borderId="1" xfId="8" applyFont="1" applyFill="1" applyBorder="1" applyAlignment="1">
      <alignment horizontal="center" vertical="center"/>
    </xf>
    <xf numFmtId="177" fontId="2" fillId="2" borderId="1" xfId="8" applyNumberFormat="1" applyFont="1" applyFill="1" applyBorder="1" applyAlignment="1">
      <alignment horizontal="center" vertical="center"/>
    </xf>
    <xf numFmtId="0" fontId="0" fillId="2" borderId="1" xfId="0" applyFill="1" applyBorder="1"/>
    <xf numFmtId="49" fontId="12" fillId="0" borderId="4" xfId="4" applyNumberFormat="1" applyFont="1" applyBorder="1" applyAlignment="1">
      <alignment horizontal="center" vertical="top"/>
    </xf>
    <xf numFmtId="0" fontId="3" fillId="2" borderId="1" xfId="0" applyFont="1" applyFill="1" applyBorder="1"/>
    <xf numFmtId="0" fontId="2" fillId="2" borderId="1" xfId="9" applyFill="1" applyBorder="1" applyAlignment="1">
      <alignment vertical="center" wrapText="1"/>
    </xf>
    <xf numFmtId="0" fontId="13" fillId="2" borderId="1" xfId="9" applyFont="1" applyFill="1" applyBorder="1" applyAlignment="1">
      <alignment vertical="center" wrapText="1"/>
    </xf>
    <xf numFmtId="49" fontId="10" fillId="2" borderId="1" xfId="9" applyNumberFormat="1" applyFont="1" applyFill="1" applyBorder="1" applyAlignment="1">
      <alignment horizontal="justify" vertical="center"/>
    </xf>
    <xf numFmtId="49" fontId="10" fillId="2" borderId="1" xfId="9" applyNumberFormat="1" applyFont="1" applyFill="1" applyBorder="1" applyAlignment="1">
      <alignment horizontal="justify" vertical="center" wrapText="1"/>
    </xf>
    <xf numFmtId="0" fontId="10" fillId="2" borderId="1" xfId="9" applyFont="1" applyFill="1" applyBorder="1" applyAlignment="1">
      <alignment vertical="center" wrapText="1"/>
    </xf>
    <xf numFmtId="0" fontId="19" fillId="2" borderId="1" xfId="0" applyFont="1" applyFill="1" applyBorder="1" applyAlignment="1">
      <alignment wrapText="1"/>
    </xf>
    <xf numFmtId="0" fontId="20" fillId="2" borderId="1" xfId="4" applyFont="1" applyFill="1" applyBorder="1" applyAlignment="1">
      <alignment horizontal="center"/>
    </xf>
    <xf numFmtId="0" fontId="21" fillId="2" borderId="1" xfId="0" applyFont="1" applyFill="1" applyBorder="1" applyAlignment="1">
      <alignment wrapText="1"/>
    </xf>
    <xf numFmtId="164" fontId="0" fillId="0" borderId="29" xfId="3" applyFont="1" applyBorder="1" applyAlignment="1">
      <alignment horizontal="center" vertical="center"/>
    </xf>
    <xf numFmtId="164" fontId="0" fillId="0" borderId="30" xfId="3" applyFon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72" fontId="0" fillId="0" borderId="14" xfId="0" applyNumberFormat="1" applyBorder="1"/>
    <xf numFmtId="172" fontId="0" fillId="0" borderId="1" xfId="0" applyNumberFormat="1" applyBorder="1"/>
    <xf numFmtId="4" fontId="0" fillId="0" borderId="1" xfId="0" applyNumberFormat="1" applyBorder="1"/>
    <xf numFmtId="4" fontId="6" fillId="0" borderId="1" xfId="10" applyNumberFormat="1" applyFont="1" applyBorder="1" applyAlignment="1">
      <alignment horizontal="center"/>
    </xf>
    <xf numFmtId="3" fontId="0" fillId="0" borderId="14" xfId="2" applyNumberFormat="1" applyFont="1" applyBorder="1" applyAlignment="1">
      <alignment horizontal="right" vertical="center"/>
    </xf>
    <xf numFmtId="3" fontId="0" fillId="0" borderId="1" xfId="2" applyNumberFormat="1" applyFont="1" applyBorder="1" applyAlignment="1">
      <alignment horizontal="right" vertical="center"/>
    </xf>
    <xf numFmtId="3" fontId="0" fillId="0" borderId="1" xfId="0" applyNumberFormat="1" applyBorder="1"/>
    <xf numFmtId="4" fontId="0" fillId="0" borderId="14" xfId="2" applyNumberFormat="1" applyFont="1" applyBorder="1" applyAlignment="1">
      <alignment horizontal="right" vertical="center"/>
    </xf>
    <xf numFmtId="178" fontId="0" fillId="0" borderId="14" xfId="2" applyNumberFormat="1" applyFont="1" applyBorder="1"/>
    <xf numFmtId="179" fontId="0" fillId="0" borderId="14" xfId="0" applyNumberFormat="1" applyBorder="1"/>
    <xf numFmtId="4" fontId="0" fillId="0" borderId="14" xfId="0" applyNumberFormat="1" applyBorder="1"/>
    <xf numFmtId="4" fontId="0" fillId="0" borderId="14" xfId="2" applyNumberFormat="1" applyFont="1" applyBorder="1"/>
    <xf numFmtId="49" fontId="14" fillId="0" borderId="4" xfId="4" applyNumberFormat="1" applyFont="1" applyBorder="1" applyAlignment="1">
      <alignment horizontal="center" vertical="top"/>
    </xf>
    <xf numFmtId="0" fontId="12" fillId="0" borderId="1" xfId="4" applyFont="1" applyBorder="1" applyAlignment="1">
      <alignment horizontal="center"/>
    </xf>
    <xf numFmtId="171" fontId="12" fillId="0" borderId="1" xfId="4" applyNumberFormat="1" applyFont="1" applyBorder="1" applyAlignment="1">
      <alignment horizontal="center"/>
    </xf>
    <xf numFmtId="44" fontId="12" fillId="0" borderId="1" xfId="6" applyFont="1" applyFill="1" applyBorder="1" applyAlignment="1"/>
    <xf numFmtId="4" fontId="9" fillId="0" borderId="0" xfId="4" applyNumberFormat="1" applyFont="1"/>
    <xf numFmtId="165" fontId="9" fillId="0" borderId="0" xfId="2" applyFont="1"/>
    <xf numFmtId="0" fontId="9" fillId="0" borderId="0" xfId="4" applyFont="1"/>
    <xf numFmtId="43" fontId="9" fillId="0" borderId="0" xfId="4" applyNumberFormat="1" applyFont="1"/>
    <xf numFmtId="0" fontId="12" fillId="0" borderId="55" xfId="4" applyFont="1" applyBorder="1" applyAlignment="1">
      <alignment horizontal="center" vertical="center"/>
    </xf>
    <xf numFmtId="165" fontId="8" fillId="0" borderId="0" xfId="2" applyFont="1" applyFill="1"/>
    <xf numFmtId="164" fontId="8" fillId="0" borderId="0" xfId="3" applyFont="1"/>
    <xf numFmtId="168" fontId="8" fillId="0" borderId="0" xfId="3" applyNumberFormat="1" applyFont="1"/>
    <xf numFmtId="168" fontId="8" fillId="0" borderId="0" xfId="4" applyNumberFormat="1" applyFont="1"/>
    <xf numFmtId="173" fontId="8" fillId="0" borderId="0" xfId="4" applyNumberFormat="1" applyFont="1"/>
    <xf numFmtId="180" fontId="8" fillId="0" borderId="0" xfId="4" applyNumberFormat="1" applyFont="1"/>
    <xf numFmtId="181" fontId="8" fillId="0" borderId="0" xfId="4" applyNumberFormat="1" applyFont="1"/>
    <xf numFmtId="4" fontId="7" fillId="0" borderId="0" xfId="4" applyNumberFormat="1"/>
    <xf numFmtId="3" fontId="6" fillId="0" borderId="1" xfId="10" applyNumberFormat="1" applyFont="1" applyBorder="1" applyAlignment="1">
      <alignment horizontal="center"/>
    </xf>
    <xf numFmtId="0" fontId="22" fillId="5" borderId="10" xfId="0" applyFont="1" applyFill="1" applyBorder="1" applyAlignment="1">
      <alignment horizontal="center" vertical="center" textRotation="90" wrapText="1"/>
    </xf>
    <xf numFmtId="0" fontId="22" fillId="0" borderId="9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 wrapText="1"/>
    </xf>
    <xf numFmtId="0" fontId="12" fillId="0" borderId="19" xfId="4" applyFont="1" applyBorder="1" applyAlignment="1">
      <alignment horizontal="center" vertical="center" wrapText="1"/>
    </xf>
    <xf numFmtId="0" fontId="12" fillId="0" borderId="20" xfId="4" applyFont="1" applyBorder="1" applyAlignment="1">
      <alignment horizontal="center" vertical="center" wrapText="1"/>
    </xf>
    <xf numFmtId="0" fontId="12" fillId="0" borderId="31" xfId="4" applyFont="1" applyBorder="1" applyAlignment="1">
      <alignment horizontal="center" vertical="center" wrapText="1"/>
    </xf>
    <xf numFmtId="0" fontId="12" fillId="0" borderId="67" xfId="4" applyFont="1" applyBorder="1" applyAlignment="1">
      <alignment horizontal="center" vertical="center" wrapText="1"/>
    </xf>
    <xf numFmtId="0" fontId="12" fillId="0" borderId="66" xfId="4" applyFont="1" applyBorder="1" applyAlignment="1">
      <alignment horizontal="center" vertical="center" wrapText="1"/>
    </xf>
    <xf numFmtId="0" fontId="12" fillId="0" borderId="65" xfId="4" applyFont="1" applyBorder="1" applyAlignment="1">
      <alignment horizontal="center" vertical="center" wrapText="1"/>
    </xf>
    <xf numFmtId="4" fontId="2" fillId="0" borderId="51" xfId="4" applyNumberFormat="1" applyFont="1" applyBorder="1" applyAlignment="1">
      <alignment horizontal="right" vertical="top"/>
    </xf>
    <xf numFmtId="0" fontId="2" fillId="0" borderId="60" xfId="4" applyFont="1" applyBorder="1"/>
    <xf numFmtId="0" fontId="2" fillId="0" borderId="40" xfId="4" applyFont="1" applyBorder="1"/>
    <xf numFmtId="0" fontId="12" fillId="0" borderId="5" xfId="4" applyFont="1" applyBorder="1" applyAlignment="1">
      <alignment horizontal="center" vertical="center"/>
    </xf>
    <xf numFmtId="0" fontId="8" fillId="0" borderId="7" xfId="4" applyFont="1" applyBorder="1"/>
    <xf numFmtId="0" fontId="8" fillId="0" borderId="8" xfId="4" applyFont="1" applyBorder="1"/>
    <xf numFmtId="0" fontId="12" fillId="0" borderId="6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54" xfId="4" applyFont="1" applyBorder="1" applyAlignment="1">
      <alignment horizontal="center" vertical="center" wrapText="1"/>
    </xf>
    <xf numFmtId="0" fontId="12" fillId="0" borderId="68" xfId="4" applyFont="1" applyBorder="1" applyAlignment="1">
      <alignment horizontal="center" vertical="center" wrapText="1"/>
    </xf>
    <xf numFmtId="0" fontId="12" fillId="0" borderId="69" xfId="4" applyFont="1" applyBorder="1" applyAlignment="1">
      <alignment horizontal="center" vertical="center" wrapText="1"/>
    </xf>
    <xf numFmtId="0" fontId="12" fillId="0" borderId="70" xfId="4" applyFont="1" applyBorder="1" applyAlignment="1">
      <alignment horizontal="center" vertical="center"/>
    </xf>
    <xf numFmtId="0" fontId="2" fillId="0" borderId="71" xfId="4" applyFont="1" applyBorder="1"/>
    <xf numFmtId="0" fontId="2" fillId="0" borderId="72" xfId="4" applyFont="1" applyBorder="1"/>
    <xf numFmtId="4" fontId="12" fillId="0" borderId="67" xfId="4" applyNumberFormat="1" applyFont="1" applyBorder="1" applyAlignment="1">
      <alignment horizontal="right" vertical="top" wrapText="1"/>
    </xf>
    <xf numFmtId="0" fontId="12" fillId="0" borderId="66" xfId="4" applyFont="1" applyBorder="1"/>
    <xf numFmtId="0" fontId="12" fillId="0" borderId="86" xfId="4" applyFont="1" applyBorder="1"/>
    <xf numFmtId="4" fontId="12" fillId="0" borderId="70" xfId="4" applyNumberFormat="1" applyFont="1" applyBorder="1" applyAlignment="1">
      <alignment horizontal="right" vertical="top"/>
    </xf>
    <xf numFmtId="0" fontId="12" fillId="0" borderId="71" xfId="4" applyFont="1" applyBorder="1"/>
    <xf numFmtId="0" fontId="12" fillId="0" borderId="37" xfId="4" applyFont="1" applyBorder="1"/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49" fontId="0" fillId="3" borderId="7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>
      <alignment horizontal="center" vertical="center" wrapText="1"/>
    </xf>
    <xf numFmtId="4" fontId="0" fillId="0" borderId="0" xfId="0" applyNumberFormat="1" applyAlignment="1">
      <alignment horizontal="left" vertic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2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33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0" fillId="0" borderId="33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3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22" fillId="5" borderId="91" xfId="0" applyFont="1" applyFill="1" applyBorder="1" applyAlignment="1">
      <alignment horizontal="center" vertical="center" textRotation="90" wrapText="1"/>
    </xf>
    <xf numFmtId="0" fontId="22" fillId="5" borderId="92" xfId="0" applyFont="1" applyFill="1" applyBorder="1" applyAlignment="1">
      <alignment horizontal="center" vertical="center" textRotation="90" wrapText="1"/>
    </xf>
    <xf numFmtId="0" fontId="22" fillId="5" borderId="19" xfId="0" applyFont="1" applyFill="1" applyBorder="1" applyAlignment="1">
      <alignment horizontal="center" vertical="center" textRotation="90" wrapText="1"/>
    </xf>
    <xf numFmtId="0" fontId="22" fillId="5" borderId="94" xfId="0" applyFont="1" applyFill="1" applyBorder="1" applyAlignment="1">
      <alignment horizontal="center" vertical="center" textRotation="90" wrapText="1"/>
    </xf>
    <xf numFmtId="0" fontId="22" fillId="5" borderId="20" xfId="0" applyFont="1" applyFill="1" applyBorder="1" applyAlignment="1">
      <alignment horizontal="center" vertical="center" textRotation="90" wrapText="1"/>
    </xf>
    <xf numFmtId="0" fontId="22" fillId="5" borderId="8" xfId="0" applyFont="1" applyFill="1" applyBorder="1" applyAlignment="1">
      <alignment horizontal="center" vertical="center" textRotation="90" wrapText="1"/>
    </xf>
    <xf numFmtId="0" fontId="22" fillId="5" borderId="93" xfId="0" applyFont="1" applyFill="1" applyBorder="1" applyAlignment="1">
      <alignment horizontal="center" vertical="center" textRotation="90" wrapText="1"/>
    </xf>
  </cellXfs>
  <cellStyles count="11">
    <cellStyle name="Millares" xfId="2" builtinId="3"/>
    <cellStyle name="Moneda" xfId="3" builtinId="4"/>
    <cellStyle name="Moneda 2" xfId="6"/>
    <cellStyle name="Normal" xfId="0" builtinId="0"/>
    <cellStyle name="Normal 10" xfId="10"/>
    <cellStyle name="Normal 12" xfId="9"/>
    <cellStyle name="Normal 2" xfId="4"/>
    <cellStyle name="Normal 2 2" xfId="5"/>
    <cellStyle name="Normal 3" xfId="1"/>
    <cellStyle name="Normal 3 2" xfId="8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%20%20COLEGIOS%20MALAMBO%20VR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PATRICIA\Mis%20Documentos\ALCALD&#205;A%20DE%20MALAMBO\SECRETARIA%20DE%20INFRAESTRUCTURA\CONVENIO%20INTERADMON%20EDUM\MANTENIMIENTO%20Y%20ADECUACIONES%20LOCATIVAS%20INSTITUCIONES%20EDUCATIVAS%20_MUN.%20MALAMBO\PRESUPUESTO%20%20COLEGIOS%20MALAMBO%20123_REVISADO.xlsx?3DC18EC5" TargetMode="External"/><Relationship Id="rId1" Type="http://schemas.openxmlformats.org/officeDocument/2006/relationships/externalLinkPath" Target="file:///\\3DC18EC5\PRESUPUESTO%20%20COLEGIOS%20MALAMBO%20123_REVIS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PRESUPUESTO CENTRO DE DESARROL"/>
    </sheetNames>
    <sheetDataSet>
      <sheetData sheetId="0">
        <row r="15">
          <cell r="B15" t="str">
            <v>Desmonte de instalaciones eléctricas existentes, incluye equipo y mano de obra.</v>
          </cell>
          <cell r="C15" t="str">
            <v>GL</v>
          </cell>
        </row>
        <row r="16">
          <cell r="B16" t="str">
            <v>localizacion y replanteo con equipo de nivelacion (comision topografica mes)</v>
          </cell>
          <cell r="C16" t="str">
            <v>GL</v>
          </cell>
        </row>
        <row r="18">
          <cell r="B18" t="str">
            <v>Suministro e instalación de correas en perfiles estructurales PAG 160 mm x 60 x 1,9 mm, incluye material, equipo y mano de obra.</v>
          </cell>
          <cell r="C18" t="str">
            <v xml:space="preserve">ML </v>
          </cell>
        </row>
        <row r="19">
          <cell r="B19" t="str">
            <v>Suministro e instalación de tensores para soporte de cielo raso en Angulo de 1" x 1" x 1/8", incluye materiales, equipo y mano de obra.</v>
          </cell>
          <cell r="C19" t="str">
            <v>ML</v>
          </cell>
        </row>
        <row r="20">
          <cell r="B20" t="str">
            <v>Instalación de cubierta  en laminas onduladas existente de asbesto cemento, incluye equipo y mano de obra.</v>
          </cell>
          <cell r="C20" t="str">
            <v>M2</v>
          </cell>
        </row>
        <row r="21">
          <cell r="B21" t="str">
            <v>Suministro e instalación cubierta en láminas ondulada de asbesto cemento perfil 7, incluye materiales, equipo y mano de obra.</v>
          </cell>
        </row>
        <row r="22">
          <cell r="B22" t="str">
            <v>Suministro e instalación de caballete fijo, incluye materiales, equipo y mano de obra.</v>
          </cell>
          <cell r="C22" t="str">
            <v>ML</v>
          </cell>
        </row>
        <row r="23">
          <cell r="B23" t="str">
            <v xml:space="preserve"> Instalación de caballete fijo existente, incluye equipo y mano de obra.</v>
          </cell>
          <cell r="C23" t="str">
            <v>ML</v>
          </cell>
        </row>
        <row r="24">
          <cell r="B24" t="str">
            <v>Zabaleta en block de cemento pañetada con mortero impermeabilizado 1:5, incluye materiales, equipo y mano de obra.</v>
          </cell>
        </row>
        <row r="25">
          <cell r="B25" t="str">
            <v>Impermeabilización de zabaleta con manto edil, equipo al caliente y pintura alumol, incluye materiales, equipo y mano de obra.</v>
          </cell>
          <cell r="C25" t="str">
            <v>ML</v>
          </cell>
        </row>
        <row r="26">
          <cell r="B26" t="str">
            <v>Suministro e instalación de cielo raso en perfilaría de aluminio y lamina plana de PVC</v>
          </cell>
          <cell r="C26" t="str">
            <v>M2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PRESUPUESTO CENTRO DE DESARROL"/>
    </sheetNames>
    <sheetDataSet>
      <sheetData sheetId="0" refreshError="1">
        <row r="28">
          <cell r="B28" t="str">
            <v>Instalación de abanicos existentes, incluye equipo y mano de obra.</v>
          </cell>
          <cell r="C28" t="str">
            <v>UND</v>
          </cell>
        </row>
        <row r="29">
          <cell r="B29" t="str">
            <v>suminitro e instalacion de lamparas hermeticas, incluye tubos, equipos y mano de obra.</v>
          </cell>
          <cell r="C29" t="str">
            <v>UND</v>
          </cell>
        </row>
        <row r="30">
          <cell r="B30" t="str">
            <v>Suministro e instalación de lámparas tipo panel led 60x60, incluye equipo y mano de obra.</v>
          </cell>
          <cell r="C30" t="str">
            <v>UND</v>
          </cell>
        </row>
        <row r="31">
          <cell r="B31" t="str">
            <v>Salida de alumbrado común 110V, incluye materiales, equipo y mano de obra.</v>
          </cell>
          <cell r="C31" t="str">
            <v>UND</v>
          </cell>
        </row>
        <row r="32">
          <cell r="B32" t="str">
            <v>Salida de punto de abanico, incluye materiales, equipo y mano de obra.</v>
          </cell>
          <cell r="C32" t="str">
            <v>UND</v>
          </cell>
        </row>
        <row r="33">
          <cell r="B33" t="str">
            <v>Salida de tomacorriente común 110V, incluye materiales, equipo y mano de obra.</v>
          </cell>
        </row>
        <row r="34">
          <cell r="B34" t="str">
            <v>Salida de tomacorriente común 220V, incluye materiales, equipo y mano de obra.</v>
          </cell>
          <cell r="C34" t="str">
            <v>UND</v>
          </cell>
        </row>
        <row r="35">
          <cell r="B35" t="str">
            <v>Acometida en cable 7 hilos N° 12, centelsa o similar, incluye materiales, equipo y mano de obra.</v>
          </cell>
        </row>
        <row r="36">
          <cell r="B36" t="str">
            <v>Tablero de 8 circuitos, incluye breaker, incluye materiales, equipo y mano de obra.</v>
          </cell>
          <cell r="C36" t="str">
            <v>UND</v>
          </cell>
        </row>
        <row r="37">
          <cell r="B37" t="str">
            <v>Acometida Eléctrica principal, de entrada a tableros en cable 7 hilos de cobre #10, incluye materiales, equipo y mano de obra.</v>
          </cell>
          <cell r="C37" t="str">
            <v>ML</v>
          </cell>
        </row>
        <row r="38">
          <cell r="B38" t="str">
            <v>Suministro e instalación de abanicos de pared Samurai o similar, incluye materiales, equipo y mano de obra.</v>
          </cell>
          <cell r="C38" t="str">
            <v>UND</v>
          </cell>
        </row>
        <row r="40">
          <cell r="B40" t="str">
            <v>Pañete allanado en mortero 1:5 en áreas de engolose, incluye materiales, equipo y mano de obra.</v>
          </cell>
          <cell r="C40" t="str">
            <v>ML</v>
          </cell>
        </row>
        <row r="41">
          <cell r="B41" t="str">
            <v>Engolose de cubiertas a muros, mortero 1 :5, incluye materiales, equipo y mano de obra.</v>
          </cell>
          <cell r="C41" t="str">
            <v>ML</v>
          </cell>
        </row>
        <row r="43">
          <cell r="B43" t="str">
            <v>Plantilla en concreto de 2500 psi.,  E= 0,05 mts., incluye materiales,equipo y mano de obra.</v>
          </cell>
          <cell r="C43" t="str">
            <v>M2</v>
          </cell>
        </row>
        <row r="44">
          <cell r="B44" t="str">
            <v>Suministro e instalacion de piso de ceramica antideslizante,  trafico 5, incluye materiales, equipo y mano de obra.</v>
          </cell>
          <cell r="C44" t="str">
            <v>M2</v>
          </cell>
        </row>
        <row r="45">
          <cell r="B45" t="str">
            <v>Suministro e instalacion de zocalo de ceramica, incluye materiales, equipo y mano de obra.</v>
          </cell>
          <cell r="C45" t="str">
            <v>ML</v>
          </cell>
        </row>
        <row r="47">
          <cell r="B47" t="str">
            <v>Pintura sobre muros y calados internos y externos en vinilo tipo 1, tres manos, incluye resane del pañete en las áreas dañadas, incluye materiales, equipo y mano de obra.</v>
          </cell>
        </row>
        <row r="48">
          <cell r="B48" t="str">
            <v>Pintura de puerta metálica en esmalte, incluye materiales,equipo y mano de obra.</v>
          </cell>
          <cell r="C48" t="str">
            <v>M2</v>
          </cell>
        </row>
        <row r="49">
          <cell r="B49" t="str">
            <v>Pintura de rejas en hierro en esmalte, incluye raspe y anticorrosivo, materiales, equipo y mano de obra.</v>
          </cell>
          <cell r="C49" t="str">
            <v>M2</v>
          </cell>
        </row>
        <row r="50">
          <cell r="B50" t="str">
            <v>suministro e instalacion de protector de ventana en varilla redonda de 1/2" entorchada, incluye materiales, equipos y mano de obra</v>
          </cell>
          <cell r="C50" t="str">
            <v>M2</v>
          </cell>
        </row>
        <row r="52">
          <cell r="B52" t="str">
            <v>Limpieza general y desalojo de material sobrante.</v>
          </cell>
          <cell r="C52" t="str">
            <v>GL</v>
          </cell>
        </row>
        <row r="61">
          <cell r="B61" t="str">
            <v>Demolición de piso de granito, incluye equipo y mano de obra.</v>
          </cell>
          <cell r="C61" t="str">
            <v>M2</v>
          </cell>
        </row>
        <row r="62">
          <cell r="B62" t="str">
            <v>Demolición de piso anden externo, incluye equipo y mano de obra.</v>
          </cell>
          <cell r="C62" t="str">
            <v>M2</v>
          </cell>
        </row>
        <row r="63">
          <cell r="B63" t="str">
            <v>Desmonte de instalaciones eléctricas existentes, incluye equipo y mano de obra.</v>
          </cell>
          <cell r="C63" t="str">
            <v>GL</v>
          </cell>
        </row>
        <row r="64">
          <cell r="B64" t="str">
            <v>Desmonte de puerta metálica acceso, incluye equipo y mano de obra</v>
          </cell>
          <cell r="C64" t="str">
            <v>UND</v>
          </cell>
        </row>
        <row r="65">
          <cell r="B65" t="str">
            <v>Picada de enchape mesones, incluye equipo y mano de obra</v>
          </cell>
          <cell r="C65" t="str">
            <v>M2</v>
          </cell>
        </row>
        <row r="66">
          <cell r="B66" t="str">
            <v>Desmonte de lavaplatos en acero inoxidable esistentes en mal estado, incluye equipo y mano de obra.</v>
          </cell>
          <cell r="C66" t="str">
            <v>UND</v>
          </cell>
        </row>
        <row r="67">
          <cell r="B67" t="str">
            <v>Desmonte de aires acondicionados, incluye equipos y mano de obra.</v>
          </cell>
          <cell r="C67" t="str">
            <v>Uund</v>
          </cell>
        </row>
        <row r="69">
          <cell r="B69" t="str">
            <v>Suministro e instalación cubierta en láminas ondulada de asbesto cemento perfil 7, incluye materiales, equipo y mano de obra.</v>
          </cell>
          <cell r="C69" t="str">
            <v>M2</v>
          </cell>
        </row>
        <row r="70">
          <cell r="B70" t="str">
            <v>Suministro e instalación de caballete fijo, incluye materiales, equipo y mano de obra.</v>
          </cell>
          <cell r="C70" t="str">
            <v>ML</v>
          </cell>
        </row>
        <row r="71">
          <cell r="B71" t="str">
            <v>Suministro e instalación de cielo raso en PVC y  perfilería metálica, incluye materiales,  equipo y mano de obra.</v>
          </cell>
          <cell r="C71" t="str">
            <v>M2</v>
          </cell>
        </row>
        <row r="72">
          <cell r="B72" t="str">
            <v>Zabaleta en block de cemento pañetada con mortero impermeabilizado 1:5, incluye materiales, equipo y mano de obra.</v>
          </cell>
          <cell r="C72" t="str">
            <v>ML</v>
          </cell>
        </row>
        <row r="75">
          <cell r="B75" t="str">
            <v>Pañete allanado en mortero 1:5 en áreas de engolose, incluye materiales, equipo y mano de obra.</v>
          </cell>
          <cell r="C75" t="str">
            <v>ML</v>
          </cell>
        </row>
        <row r="76">
          <cell r="B76" t="str">
            <v>Construcción de entrepaños en concreto de 3.000 psi de ancho 0,50 mts, incluye materiales, equipo y mano de obra.</v>
          </cell>
          <cell r="C76" t="str">
            <v>ML</v>
          </cell>
        </row>
        <row r="77">
          <cell r="B77" t="str">
            <v>Levante en block de arcilla  0,10 x 0,20 x 0,40, incluye materiales, equipo y mano de obra.</v>
          </cell>
          <cell r="C77" t="str">
            <v>ML</v>
          </cell>
        </row>
        <row r="79">
          <cell r="B79" t="str">
            <v>Plantilla en concreto de 2500 psi.,  E= 0,05 mts., incluye materiales, equipo y mano de obra.</v>
          </cell>
          <cell r="C79" t="str">
            <v>M2</v>
          </cell>
        </row>
        <row r="80">
          <cell r="B80" t="str">
            <v>Suministro e instalación de piso de cerámica antideslizante de 0,50 x 0,50 mts.,  trafico 5, incluye materiales, equipo y mano de obra.</v>
          </cell>
          <cell r="C80" t="str">
            <v>M2</v>
          </cell>
        </row>
        <row r="81">
          <cell r="B81" t="str">
            <v>Suministro e instalación de zocalo de cerámica de 0,50 x 0,10, incluye materiales, equipo y mano de obra.</v>
          </cell>
          <cell r="C81" t="str">
            <v>ML</v>
          </cell>
        </row>
        <row r="82">
          <cell r="B82" t="str">
            <v>Suministro e instalación de  piso en tablón vitrificado, incluye materiales, equipo y mano de obras</v>
          </cell>
          <cell r="C82" t="str">
            <v>M2</v>
          </cell>
        </row>
        <row r="83">
          <cell r="B83" t="str">
            <v>Suministro e instalación de zócalo en tablón vitrificado, incluye materiales, equipo y mano de obra.</v>
          </cell>
          <cell r="C83" t="str">
            <v>ML</v>
          </cell>
        </row>
        <row r="85">
          <cell r="B85" t="str">
            <v>Acometida en alambre N° 12, centelsa o similar, incluye materiales, equipo y mano de obra.</v>
          </cell>
          <cell r="C85" t="str">
            <v>ML</v>
          </cell>
        </row>
        <row r="86">
          <cell r="B86" t="str">
            <v>Salida de alumbrado común 110V, incluye materiales, equipo y mano de obra.</v>
          </cell>
          <cell r="C86" t="str">
            <v>UND</v>
          </cell>
        </row>
        <row r="87">
          <cell r="B87" t="str">
            <v>Salida de tomacorriente común 110V, incluye materiales, equipo y mano de obra.</v>
          </cell>
          <cell r="C87" t="str">
            <v>UND</v>
          </cell>
        </row>
        <row r="88">
          <cell r="B88" t="str">
            <v>Salida de tomacorriente común 220V, incluye materiales, equipo y mano de obra.</v>
          </cell>
          <cell r="C88" t="str">
            <v>UND</v>
          </cell>
        </row>
        <row r="89">
          <cell r="B89" t="str">
            <v>Tablero de 8 circuitos, incluye breaker, incluye materiales, equipo y mano de obra.</v>
          </cell>
          <cell r="C89" t="str">
            <v>UND</v>
          </cell>
        </row>
        <row r="90">
          <cell r="B90" t="str">
            <v>Suministro e instalación de lámparas fluorescentes 2 x 32, incluye materiales, equipo y mano de obra.</v>
          </cell>
          <cell r="C90" t="str">
            <v>UND</v>
          </cell>
        </row>
        <row r="91">
          <cell r="B91" t="str">
            <v>Suministro e instalación de aire acondicionado mini split de 18 btu, incluye materiales, equipo y mano de obra.</v>
          </cell>
          <cell r="C91" t="str">
            <v>UND</v>
          </cell>
        </row>
        <row r="93">
          <cell r="B93" t="str">
            <v>Mantenimiento general de ventaneria existente en perfileria de aluminio y vidrio, incluye materiales, equipo y mano de obra,</v>
          </cell>
          <cell r="C93" t="str">
            <v>M2</v>
          </cell>
        </row>
        <row r="94">
          <cell r="B94" t="str">
            <v>Suministro e instalación de puerta en perfileria de aluminio de 1,00 x 2,00, incluye materiales, equipo y mano de obra.</v>
          </cell>
          <cell r="C94" t="str">
            <v>UND</v>
          </cell>
        </row>
        <row r="95">
          <cell r="B95" t="str">
            <v>Suministro e instalación de reja metálica en varilla cuadrada de 1/2" de 1,00 x 2,00, incluye materiales, equipo y mano de obra.</v>
          </cell>
          <cell r="C95" t="str">
            <v>M2</v>
          </cell>
        </row>
        <row r="96">
          <cell r="B96" t="str">
            <v>Suministro e instalación de perfileria de aluminio y vidrio en área de entrepaños, incluye materiales, equipo y mano de obra.</v>
          </cell>
          <cell r="C96" t="str">
            <v>M2</v>
          </cell>
        </row>
        <row r="98">
          <cell r="B98" t="str">
            <v>Suministro e instalación de granimarmol sintético para mesón de cocina.</v>
          </cell>
          <cell r="C98" t="str">
            <v>ML</v>
          </cell>
        </row>
        <row r="99">
          <cell r="B99" t="str">
            <v>Enchape en cerámica área de mesones y entrepaños, incluye materiales, equipo y mano de obra.</v>
          </cell>
          <cell r="C99" t="str">
            <v>M2</v>
          </cell>
        </row>
        <row r="101">
          <cell r="B101" t="str">
            <v>Pintura sobre muros y calados internos y externos en vinilo tipo 1, tres manos, incluye resane del pañete en las áreas dañadas, incluye materiales, equipo y mano de obra.</v>
          </cell>
          <cell r="C101" t="str">
            <v>M2</v>
          </cell>
        </row>
        <row r="104">
          <cell r="B104" t="str">
            <v>Salida de gas natural laboratorio, incluye materiales, equipo y mano de obra.</v>
          </cell>
          <cell r="C104" t="str">
            <v>UND</v>
          </cell>
        </row>
        <row r="105">
          <cell r="B105" t="str">
            <v>Revisión y reparaciones  internas  de instalaciones hidráulicas y de aguas negras área laboratorio, incluye materiales, equipo y mano de obra.</v>
          </cell>
          <cell r="C105" t="str">
            <v>GL</v>
          </cell>
        </row>
        <row r="106">
          <cell r="B106" t="str">
            <v>Suministro e instalación de lavaplatos en acero inoxidable tipo cubeta sencillo para sobreponer, incluye accesorios múltiples.</v>
          </cell>
          <cell r="C106" t="str">
            <v>UND</v>
          </cell>
        </row>
        <row r="108">
          <cell r="B108" t="str">
            <v>Limpieza general y desalojo de material sobrante.</v>
          </cell>
          <cell r="C108" t="str">
            <v>GL</v>
          </cell>
        </row>
        <row r="114">
          <cell r="B114" t="str">
            <v>Red de aguas negras Ø 4",  incluye accesorios, material, equipo y mano de obra.</v>
          </cell>
          <cell r="C114" t="str">
            <v>ML</v>
          </cell>
        </row>
        <row r="115">
          <cell r="B115" t="str">
            <v>Red de aguas negras Ø 2",  incluye accesorios, material, equipo y mano de obra.</v>
          </cell>
          <cell r="C115" t="str">
            <v>ML</v>
          </cell>
        </row>
        <row r="116">
          <cell r="B116" t="str">
            <v>Punto sanitario Ø 2",  incluye accesorios, material, equipo y mano de obra.</v>
          </cell>
          <cell r="C116" t="str">
            <v>UND</v>
          </cell>
        </row>
        <row r="117">
          <cell r="B117" t="str">
            <v>Punto sanitario Ø 4",  incluye accesorios, material, equipo y mano de obra.</v>
          </cell>
          <cell r="C117" t="str">
            <v>UND</v>
          </cell>
        </row>
        <row r="118">
          <cell r="B118" t="str">
            <v>Registro sanitario en ladrillo común de 0,60x 0,60 x 0,60 mts,  incluye tapa en concreto, pañete impermeabilizado interno, material, equipo y mano de obra.</v>
          </cell>
          <cell r="C118" t="str">
            <v>UND</v>
          </cell>
        </row>
        <row r="119">
          <cell r="B119" t="str">
            <v>Acometida agua potable  Ø  3/4",  incluye accesorios, material, equipo y mano de obra.</v>
          </cell>
        </row>
        <row r="120">
          <cell r="B120" t="str">
            <v>Punto agua potable  Ø 1/2" RDE 21,  incluye accesorios, material, equipo y mano de obra.</v>
          </cell>
          <cell r="C120" t="str">
            <v>UND</v>
          </cell>
        </row>
        <row r="121">
          <cell r="B121" t="str">
            <v>Suministro e instalación de tanques plásticos agua de 1000 Lts, incluye accesorios, material, equipo y mano de obra</v>
          </cell>
          <cell r="C121" t="str">
            <v>UND</v>
          </cell>
        </row>
        <row r="122">
          <cell r="B122" t="str">
            <v>Acometida de agua potable de 1", incluye accesorios, material,  equipo y mano de obra.</v>
          </cell>
          <cell r="C122" t="str">
            <v>ML</v>
          </cell>
        </row>
        <row r="123">
          <cell r="B123" t="str">
            <v>Llave de control de 1", incluye accesorios, material, equipo y mano de obra.</v>
          </cell>
          <cell r="C123" t="str">
            <v>UND</v>
          </cell>
        </row>
        <row r="124">
          <cell r="B124" t="str">
            <v>Llave de control de 1/2",  incluye material, equipo y mano de obra.</v>
          </cell>
        </row>
        <row r="125">
          <cell r="B125" t="str">
            <v>Red de aguas lluvias  Ø 4",  incluye accesorios, material, equipo y mano de obra.</v>
          </cell>
          <cell r="C125" t="str">
            <v>ML</v>
          </cell>
        </row>
        <row r="126">
          <cell r="B126" t="str">
            <v>Acometida general de 1/2",  incluye accesorios, material, equipo y mano de obra.</v>
          </cell>
          <cell r="C126" t="str">
            <v>ML</v>
          </cell>
        </row>
        <row r="127">
          <cell r="B127" t="str">
            <v>Conexión a red hidráulica principal, incluye accesorios, material, equipo y mano de obra.</v>
          </cell>
          <cell r="C127" t="str">
            <v>GL</v>
          </cell>
        </row>
        <row r="128">
          <cell r="B128" t="str">
            <v>Rejilla de piso de 2",  incluye accesorios, material, equipo y mano de obra.</v>
          </cell>
          <cell r="C128" t="str">
            <v>UND</v>
          </cell>
        </row>
        <row r="129">
          <cell r="B129" t="str">
            <v>Tapa de registro para llave control 15cms x 15cms .</v>
          </cell>
          <cell r="C129" t="str">
            <v>UND</v>
          </cell>
        </row>
        <row r="130">
          <cell r="B130" t="str">
            <v>Llave terminal diámetro de 1/2".</v>
          </cell>
          <cell r="C130" t="str">
            <v>UND</v>
          </cell>
        </row>
        <row r="131">
          <cell r="B131" t="str">
            <v>Suministro e instalación de tubería pesada PVC de 6 pulgadas salida aguas lluvias  incluye accesorios, material, equipo y mano de obra.</v>
          </cell>
          <cell r="C131" t="str">
            <v>ML</v>
          </cell>
        </row>
        <row r="132">
          <cell r="B132" t="str">
            <v>Registro aguas lluvias con trampa de arena  en ladrillo común de 0,60x 0,60 x 0,60 mts,  incluye tapa en concreto, pañete impermeabilizado interno, material, equipo y mano de obra.</v>
          </cell>
          <cell r="C132" t="str">
            <v>UND</v>
          </cell>
        </row>
        <row r="133">
          <cell r="B133" t="str">
            <v>Excavación manual para instalación de tubería PVC de 6", incluye equipos y mano de obra.</v>
          </cell>
          <cell r="C133" t="str">
            <v>ML</v>
          </cell>
        </row>
        <row r="134">
          <cell r="B134" t="str">
            <v>Limpieza general pozo artesanal de toma de agua, incluye materiales, equipo y mano de obra.</v>
          </cell>
          <cell r="C134" t="str">
            <v>GL</v>
          </cell>
        </row>
        <row r="135">
          <cell r="B135" t="str">
            <v>Suministro e instalación de motobomba sumergible tipo lapicero de 3", incluye materiales, equipo y mano de obra.</v>
          </cell>
          <cell r="C135" t="str">
            <v>UND</v>
          </cell>
        </row>
        <row r="136">
          <cell r="B136" t="str">
            <v>Revisión y organización general de cuarto de motobomba periférica, incluye material, equipo y mano de obra.</v>
          </cell>
          <cell r="C136" t="str">
            <v>GL</v>
          </cell>
        </row>
        <row r="138">
          <cell r="B138" t="str">
            <v>Limpieza general  tanque semienterrado existente para agua, incluye equipos y mano de obra.</v>
          </cell>
          <cell r="C138" t="str">
            <v>GL</v>
          </cell>
        </row>
        <row r="139">
          <cell r="B139" t="str">
            <v>Picada de pañete existente tanque semienterrado existente, incluye equipo y  mano de obra.</v>
          </cell>
          <cell r="C139" t="str">
            <v>M2</v>
          </cell>
        </row>
        <row r="140">
          <cell r="B140" t="str">
            <v>Pañete allanado impermeabilizado , mortero de pega 1:4, incluye material, equipo y mano de obra.</v>
          </cell>
          <cell r="C140" t="str">
            <v>M2</v>
          </cell>
        </row>
        <row r="141">
          <cell r="B141" t="str">
            <v>Suministro e instalacion de flotador mecanico de 1/2", incluye materiales, equipos y mano de obra.</v>
          </cell>
          <cell r="C141" t="str">
            <v>UND</v>
          </cell>
        </row>
        <row r="142">
          <cell r="B142" t="str">
            <v>Enchape en cerámica área de tanque semienterrado existente, incluye materiales, equipo y mano de obra.</v>
          </cell>
          <cell r="C142" t="str">
            <v>M2</v>
          </cell>
        </row>
        <row r="144">
          <cell r="B144" t="str">
            <v>Excavación manual  nuevo tanque semienterrado en área de comedor incluye equipos y mano de obra</v>
          </cell>
          <cell r="C144" t="str">
            <v>M3</v>
          </cell>
        </row>
        <row r="145">
          <cell r="B145" t="str">
            <v>Placa de fondo en concreto de 3.000 psi, E= 0.15 mts., incluye material, equipo y mano de obra.</v>
          </cell>
        </row>
        <row r="146">
          <cell r="B146" t="str">
            <v>Placa superior en concreto de 3.000 psi, E= 0.15 mts., incluye material, equipo y mano de obra.</v>
          </cell>
          <cell r="C146" t="str">
            <v>M2</v>
          </cell>
        </row>
        <row r="147">
          <cell r="B147" t="str">
            <v>Levante en bloque vibro prensado   E= 0.15 mts, mortero de pega 1:6, rallado en dos caras, incluye material, equipo y mano de obra.</v>
          </cell>
          <cell r="C147" t="str">
            <v>M2</v>
          </cell>
        </row>
        <row r="148">
          <cell r="B148" t="str">
            <v>Pañete allanado impermeabilizado , mortero de pega 1:4, incluye material, equipo y mano de obra.</v>
          </cell>
          <cell r="C148" t="str">
            <v>M2</v>
          </cell>
        </row>
        <row r="149">
          <cell r="B149" t="str">
            <v>Enchape en cerámica área de tanque semienterrado existente, incluye materiales, equipo y mano de obra.</v>
          </cell>
          <cell r="C149" t="str">
            <v>M2</v>
          </cell>
        </row>
        <row r="150">
          <cell r="B150" t="str">
            <v>Tapa metálica  de registro, 0.60 x 0.60  para tanque, incluye material, equipo y mano de obra.</v>
          </cell>
          <cell r="C150" t="str">
            <v>UND</v>
          </cell>
        </row>
        <row r="151">
          <cell r="B151" t="str">
            <v>Acero de refuerzo de 60.000 psi, tanque semienterrado y estructura soporte  tanque elevado,  incluye material, equipo y mano de obra.</v>
          </cell>
          <cell r="C151" t="str">
            <v>KG</v>
          </cell>
        </row>
        <row r="152">
          <cell r="B152" t="str">
            <v>Excavación manual   para columnas tanque elevado en área de comedor incluye equipos y mano de obra</v>
          </cell>
          <cell r="C152" t="str">
            <v>M3</v>
          </cell>
        </row>
        <row r="153">
          <cell r="B153" t="str">
            <v>Solado en concreto 2000 PSI  E= 0.05 mts.</v>
          </cell>
          <cell r="C153" t="str">
            <v>M2</v>
          </cell>
        </row>
        <row r="154">
          <cell r="B154" t="str">
            <v>Zapatas en concreto de 3.000 PSI, 1.00 x 1.00 x 0.30  mts., incluye equipo, mano de obra, no incluye acero.</v>
          </cell>
          <cell r="C154" t="str">
            <v>M3</v>
          </cell>
        </row>
        <row r="155">
          <cell r="B155" t="str">
            <v>Construcción de columnas en concreto de 3.000 psi de 0,30 mts x 0,30 mts, incluye materiales, mano de obras y equipo, no incluye acero.</v>
          </cell>
          <cell r="C155" t="str">
            <v>ML</v>
          </cell>
        </row>
        <row r="156">
          <cell r="B156" t="str">
            <v>Placa en concreto  de 3,000 psi E= 0,20, incluye materiales, mano de obra y equipos, no incluye acero.</v>
          </cell>
          <cell r="C156" t="str">
            <v>M2</v>
          </cell>
        </row>
        <row r="157">
          <cell r="B157" t="str">
            <v>Viga de cimiento inferior en concreto de 3.000 PSI, 0,30 mts X 0,30 mts., incluye equipo, mano de obra, no incluye acero.</v>
          </cell>
          <cell r="C157" t="str">
            <v>ML</v>
          </cell>
        </row>
        <row r="158">
          <cell r="B158" t="str">
            <v>relleno con arena negra</v>
          </cell>
          <cell r="C158" t="str">
            <v>M3</v>
          </cell>
        </row>
        <row r="160">
          <cell r="B160" t="str">
            <v>Limpieza general y desalojo de material sobrante.</v>
          </cell>
          <cell r="C160" t="str">
            <v>GL</v>
          </cell>
        </row>
        <row r="169">
          <cell r="B169" t="str">
            <v>Desmonte de cielo raso existente</v>
          </cell>
        </row>
        <row r="170">
          <cell r="B170" t="str">
            <v>Demolicion de piso de cemento, incluye retiro.</v>
          </cell>
          <cell r="C170" t="str">
            <v>M2</v>
          </cell>
        </row>
        <row r="171">
          <cell r="B171" t="str">
            <v>Desmonte  de reja metalica protector de ventanas de 2,00 x 1,00 mts.</v>
          </cell>
          <cell r="C171" t="str">
            <v>UND</v>
          </cell>
        </row>
        <row r="172">
          <cell r="B172" t="str">
            <v>Demolicion de  muro en block E= 0,10 mts.</v>
          </cell>
          <cell r="C172" t="str">
            <v>ML</v>
          </cell>
        </row>
        <row r="173">
          <cell r="B173" t="str">
            <v>Desmonte de cubierta existente en lamina ondulada de asbesto cemento, incluye equipo y mano de obra.</v>
          </cell>
          <cell r="C173" t="str">
            <v>M2</v>
          </cell>
        </row>
        <row r="175">
          <cell r="B175" t="str">
            <v>Plantilla en concreto de 2500 psi, E=0,05 mts., incluye materiales,  equipo y mano de obra</v>
          </cell>
          <cell r="C175" t="str">
            <v>M2</v>
          </cell>
        </row>
        <row r="176">
          <cell r="B176" t="str">
            <v>Suministro e instalacion de piso de ceramica antideslizante de 0,50 x 0,50 mts.,  trafico 5, incluye materiales, equipo y mano de obra.</v>
          </cell>
          <cell r="C176" t="str">
            <v>M2</v>
          </cell>
        </row>
        <row r="177">
          <cell r="B177" t="str">
            <v>Suministro e instalacion de zocalo de ceramica de 0,50 x 0,10, incluye materiales, equipo y mano de obra.</v>
          </cell>
          <cell r="C177" t="str">
            <v>ML</v>
          </cell>
        </row>
        <row r="179">
          <cell r="B179" t="str">
            <v>Filos y dilataciones.</v>
          </cell>
          <cell r="C179" t="str">
            <v>ML</v>
          </cell>
        </row>
        <row r="180">
          <cell r="B180" t="str">
            <v>Suministro e instalacion de block de vidrio de 0,20 x 0,20 mts., incluye materiales, equipo y mano de obra.</v>
          </cell>
          <cell r="C180" t="str">
            <v>ML</v>
          </cell>
        </row>
        <row r="181">
          <cell r="B181" t="str">
            <v>Levante en block vibroprensado , e= 0,10 mts, para cuchillas, mortero de pega 1:6, incluye material, equipo y mano de obra.</v>
          </cell>
          <cell r="C181" t="str">
            <v>M2</v>
          </cell>
        </row>
        <row r="182">
          <cell r="B182" t="str">
            <v>Pañete allanado impermeabilizado , para cuchilias, mortero de pega 1:4, incluye material, equipo y mano de obra.</v>
          </cell>
          <cell r="C182" t="str">
            <v>M2</v>
          </cell>
        </row>
        <row r="189">
          <cell r="B189" t="str">
            <v>Impermeabilización de placa cubierta con manto edil, equipo al caliente y pintura alumol, incluye materiales, equipo y mano de obra.</v>
          </cell>
          <cell r="C189" t="str">
            <v>M2</v>
          </cell>
        </row>
        <row r="191">
          <cell r="B191" t="str">
            <v>Suministro e instalacion de lampara tipo  panel led de 0,60x 0,60 mts., incluye materiales, equipo y mano de obra.</v>
          </cell>
          <cell r="C191" t="str">
            <v>UND</v>
          </cell>
        </row>
        <row r="192">
          <cell r="B192" t="str">
            <v>Salida de tomacorriente común 110V, incluye materiales, equipo y mano de obra.</v>
          </cell>
          <cell r="C192" t="str">
            <v>UND</v>
          </cell>
        </row>
        <row r="193">
          <cell r="B193" t="str">
            <v>Salida de interruptor sencillo, incluye materiales, equipo y mano de obra.</v>
          </cell>
          <cell r="C193" t="str">
            <v>UND</v>
          </cell>
        </row>
        <row r="194">
          <cell r="B194" t="str">
            <v>Salida de tomacorriente  220V, incluye materiales, equipo y mano de obra.</v>
          </cell>
          <cell r="C194" t="str">
            <v>UND</v>
          </cell>
        </row>
        <row r="195">
          <cell r="B195" t="str">
            <v>Suministro e instalacion de aire acondicionado mini split de 18 btu, incluye materiales, equipo y mano de obra.</v>
          </cell>
          <cell r="C195" t="str">
            <v>UND</v>
          </cell>
        </row>
        <row r="197">
          <cell r="B197" t="str">
            <v>Suministro e instalación de ventanería proyectante de 2,00 x 1,00 mts., en perfilería de  aluminio gris  y vidrio blanco de 4mm,  incluye material, equipo y mano de obra.</v>
          </cell>
          <cell r="C197" t="str">
            <v>UND</v>
          </cell>
        </row>
        <row r="198">
          <cell r="B198" t="str">
            <v>Instalacion de reja metalica existente , protector ventana de 2,00 x 1,00 mts., incluye materiales, equipo y mano de obra.</v>
          </cell>
          <cell r="C198" t="str">
            <v>UND</v>
          </cell>
        </row>
        <row r="199">
          <cell r="B199" t="str">
            <v>Suministro e instalación de estructura metálica - correas PAG 220,  incluye material, equipo y mano de obra.</v>
          </cell>
          <cell r="C199" t="str">
            <v>ML</v>
          </cell>
        </row>
        <row r="201">
          <cell r="B201" t="str">
            <v>Pintura de puerta metálica de 0,80 x 2,00 mts. en esmalte, incluye anticorrosivo,  materiales,equipo y mano de obra.</v>
          </cell>
        </row>
        <row r="202">
          <cell r="B202" t="str">
            <v>Pintura de rejas en hierro en esmalte, incluye raspe y anticorrosivo, materiales, equipo y mano de obra.</v>
          </cell>
          <cell r="C202" t="str">
            <v>M2</v>
          </cell>
        </row>
        <row r="203">
          <cell r="B203" t="str">
            <v>Pintura sobre muros y calados internos y externos en vinilo tipo 1, tres manos, incluye resane del pañete en las áreas dañadas, incluye materiales, equipo y mano de obra.</v>
          </cell>
          <cell r="C203" t="str">
            <v>M2</v>
          </cell>
        </row>
        <row r="204">
          <cell r="B204" t="str">
            <v>Puliplast  sobre paredes ,  incluye material, equipo y mano de obra.</v>
          </cell>
          <cell r="C204" t="str">
            <v>M2</v>
          </cell>
        </row>
        <row r="206">
          <cell r="B206" t="str">
            <v>Limpieza general y desalojo de material sobrante.</v>
          </cell>
          <cell r="C206" t="str">
            <v>GL</v>
          </cell>
        </row>
        <row r="213">
          <cell r="B213" t="str">
            <v xml:space="preserve">Cerramiento  en estructura de madera y tela plástica  verde, H= 2,00  mts, incluye material, equipo y mano de obra. </v>
          </cell>
          <cell r="C213" t="str">
            <v>ML</v>
          </cell>
        </row>
        <row r="214">
          <cell r="B214" t="str">
            <v>Desmonte de cubiertas existentes en lamina  UPVC, incluye equipo y mano de obra.</v>
          </cell>
          <cell r="C214" t="str">
            <v>M2</v>
          </cell>
        </row>
        <row r="215">
          <cell r="B215" t="str">
            <v>Desmonte de canales existentes  en lamina galvanizada, incluye equipo y mano de obra.</v>
          </cell>
          <cell r="C215" t="str">
            <v>ML</v>
          </cell>
        </row>
        <row r="217">
          <cell r="B217" t="str">
            <v>Suministro e Instalación de cubiertas en Teja  5.9x0.94m 2mm UPVC Forte, incluye tornillo cubierta autoperforante, material, equipo y mano de obra.</v>
          </cell>
          <cell r="C217" t="str">
            <v>M2</v>
          </cell>
        </row>
        <row r="218">
          <cell r="B218" t="str">
            <v>Suministro e Instalación de canaletas en PVC tipo Amazona o similar para uso comercial, incluye material, equipo y mano de obra.</v>
          </cell>
        </row>
        <row r="219">
          <cell r="B219" t="str">
            <v>Zabaleta en block de cemento pañetada con mortero impermeabilizado 1:5, incluye materiales, equipo y mano de obra.</v>
          </cell>
          <cell r="C219" t="str">
            <v>ML</v>
          </cell>
        </row>
        <row r="220">
          <cell r="B220" t="str">
            <v>Impermeabilización de zabaleta con manto edil, equipo al caliente y pintura alumol, incluye materiales, equipo y mano de obra.</v>
          </cell>
          <cell r="C220" t="str">
            <v>M2</v>
          </cell>
        </row>
        <row r="222">
          <cell r="B222" t="str">
            <v>Suministro e Instalación de interruptores para las luminarias existentes</v>
          </cell>
        </row>
        <row r="224">
          <cell r="B224" t="str">
            <v>Suministro e instalación Bomba eléctrica periférica profesional 1/2 hp Incluye accesorios en PVC, incluye materiales, equipo y mano de obra.</v>
          </cell>
          <cell r="C224" t="str">
            <v>UND</v>
          </cell>
        </row>
        <row r="226">
          <cell r="B226" t="str">
            <v>Pintura de rejas en hierro en esmalte, incluye raspe y anticorrosivo, desmonte,  materiales, equipo y mano de obra.</v>
          </cell>
          <cell r="C226" t="str">
            <v>M2</v>
          </cell>
        </row>
        <row r="228">
          <cell r="B228" t="str">
            <v>Mantenimiento de correas en estructura metálica de soporte tipo "C" en acero (Limpieza manual y  mecánica con disolvente , grateada,  aplicación de anticorrosivo y acabado epóxico), incluye materiales, equipo y mano de obra.</v>
          </cell>
          <cell r="C228" t="str">
            <v>ML</v>
          </cell>
        </row>
        <row r="229">
          <cell r="B229" t="str">
            <v>Suministro e instalación de rejas metálicas en varillas cuadradas de 1/2", incluye materiales, equipo y mano de obra.</v>
          </cell>
        </row>
        <row r="230">
          <cell r="B230" t="str">
            <v>Suministro e Instalación de ventaneria en perfileria de aluminio y vidrio 4 mm en zona superior de salones, incluye materiales, equipo y mano de obra.</v>
          </cell>
          <cell r="C230" t="str">
            <v>M2</v>
          </cell>
        </row>
        <row r="231">
          <cell r="B231" t="str">
            <v>Suminstro e instalación de Ventana termo panel en perfileria de aluminio color mate proyectante, incluye materiales equipo y mano de obra.</v>
          </cell>
          <cell r="C231" t="str">
            <v>M2</v>
          </cell>
        </row>
        <row r="233">
          <cell r="B233" t="str">
            <v>Limpieza general y desalojo de material sobrante.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3"/>
  <sheetViews>
    <sheetView zoomScale="120" zoomScaleNormal="120" zoomScaleSheetLayoutView="115" workbookViewId="0">
      <selection activeCell="F7" sqref="F7"/>
    </sheetView>
  </sheetViews>
  <sheetFormatPr baseColWidth="10" defaultColWidth="14.42578125" defaultRowHeight="15" customHeight="1" x14ac:dyDescent="0.2"/>
  <cols>
    <col min="1" max="1" width="7.85546875" style="79" customWidth="1"/>
    <col min="2" max="2" width="45.5703125" style="79" customWidth="1"/>
    <col min="3" max="3" width="8" style="79" customWidth="1"/>
    <col min="4" max="4" width="12.28515625" style="79" customWidth="1"/>
    <col min="5" max="5" width="10.7109375" style="79" customWidth="1"/>
    <col min="6" max="6" width="14.5703125" style="79" bestFit="1" customWidth="1"/>
    <col min="7" max="8" width="10.7109375" style="79" customWidth="1"/>
    <col min="9" max="16384" width="14.42578125" style="79"/>
  </cols>
  <sheetData>
    <row r="1" spans="1:8" ht="42.75" customHeight="1" thickBot="1" x14ac:dyDescent="0.25">
      <c r="A1" s="432" t="s">
        <v>682</v>
      </c>
      <c r="B1" s="433"/>
      <c r="C1" s="433"/>
      <c r="D1" s="434"/>
      <c r="E1" s="83"/>
      <c r="F1" s="83"/>
      <c r="G1" s="83"/>
      <c r="H1" s="83"/>
    </row>
    <row r="2" spans="1:8" ht="17.25" customHeight="1" x14ac:dyDescent="0.2">
      <c r="A2" s="435"/>
      <c r="B2" s="436"/>
      <c r="C2" s="436"/>
      <c r="D2" s="437"/>
      <c r="E2" s="83"/>
      <c r="F2" s="83"/>
      <c r="G2" s="83"/>
      <c r="H2" s="83"/>
    </row>
    <row r="3" spans="1:8" ht="12.75" customHeight="1" x14ac:dyDescent="0.2">
      <c r="A3" s="226" t="s">
        <v>681</v>
      </c>
      <c r="B3" s="225" t="s">
        <v>680</v>
      </c>
      <c r="C3" s="225" t="s">
        <v>42</v>
      </c>
      <c r="D3" s="224" t="s">
        <v>679</v>
      </c>
      <c r="E3" s="81"/>
      <c r="F3" s="81"/>
      <c r="G3" s="81"/>
      <c r="H3" s="81"/>
    </row>
    <row r="4" spans="1:8" ht="15.75" customHeight="1" x14ac:dyDescent="0.2">
      <c r="A4" s="124">
        <v>1</v>
      </c>
      <c r="B4" s="223" t="s">
        <v>678</v>
      </c>
      <c r="C4" s="222"/>
      <c r="D4" s="221"/>
    </row>
    <row r="5" spans="1:8" ht="15" customHeight="1" x14ac:dyDescent="0.2">
      <c r="A5" s="97">
        <v>1.1000000000000001</v>
      </c>
      <c r="B5" s="96" t="s">
        <v>677</v>
      </c>
      <c r="C5" s="181"/>
      <c r="D5" s="182"/>
    </row>
    <row r="6" spans="1:8" ht="13.5" customHeight="1" x14ac:dyDescent="0.2">
      <c r="A6" s="97" t="s">
        <v>676</v>
      </c>
      <c r="B6" s="96" t="s">
        <v>504</v>
      </c>
      <c r="C6" s="181"/>
      <c r="D6" s="182"/>
    </row>
    <row r="7" spans="1:8" ht="25.5" customHeight="1" x14ac:dyDescent="0.2">
      <c r="A7" s="219" t="s">
        <v>32</v>
      </c>
      <c r="B7" s="92" t="s">
        <v>33</v>
      </c>
      <c r="C7" s="207" t="s">
        <v>34</v>
      </c>
      <c r="D7" s="212">
        <v>35</v>
      </c>
      <c r="F7" s="89"/>
    </row>
    <row r="8" spans="1:8" ht="27.75" customHeight="1" x14ac:dyDescent="0.2">
      <c r="A8" s="219" t="s">
        <v>35</v>
      </c>
      <c r="B8" s="105" t="s">
        <v>36</v>
      </c>
      <c r="C8" s="177" t="s">
        <v>37</v>
      </c>
      <c r="D8" s="165">
        <v>480</v>
      </c>
      <c r="F8" s="89"/>
    </row>
    <row r="9" spans="1:8" ht="25.5" customHeight="1" x14ac:dyDescent="0.2">
      <c r="A9" s="219" t="s">
        <v>38</v>
      </c>
      <c r="B9" s="105" t="s">
        <v>39</v>
      </c>
      <c r="C9" s="177" t="s">
        <v>37</v>
      </c>
      <c r="D9" s="165">
        <v>210</v>
      </c>
      <c r="F9" s="89"/>
    </row>
    <row r="10" spans="1:8" ht="24.75" customHeight="1" x14ac:dyDescent="0.2">
      <c r="A10" s="219" t="s">
        <v>40</v>
      </c>
      <c r="B10" s="105" t="s">
        <v>41</v>
      </c>
      <c r="C10" s="177" t="s">
        <v>42</v>
      </c>
      <c r="D10" s="165">
        <v>20</v>
      </c>
      <c r="F10" s="89"/>
    </row>
    <row r="11" spans="1:8" ht="23.25" customHeight="1" x14ac:dyDescent="0.2">
      <c r="A11" s="219" t="s">
        <v>43</v>
      </c>
      <c r="B11" s="105" t="s">
        <v>44</v>
      </c>
      <c r="C11" s="177" t="s">
        <v>37</v>
      </c>
      <c r="D11" s="165">
        <v>125</v>
      </c>
      <c r="F11" s="89"/>
    </row>
    <row r="12" spans="1:8" ht="25.5" customHeight="1" x14ac:dyDescent="0.2">
      <c r="A12" s="219" t="s">
        <v>45</v>
      </c>
      <c r="B12" s="133" t="s">
        <v>46</v>
      </c>
      <c r="C12" s="220" t="s">
        <v>42</v>
      </c>
      <c r="D12" s="183">
        <v>10</v>
      </c>
      <c r="F12" s="89"/>
    </row>
    <row r="13" spans="1:8" ht="22.5" customHeight="1" x14ac:dyDescent="0.2">
      <c r="A13" s="219" t="s">
        <v>47</v>
      </c>
      <c r="B13" s="105" t="s">
        <v>645</v>
      </c>
      <c r="C13" s="140" t="s">
        <v>256</v>
      </c>
      <c r="D13" s="165">
        <v>1</v>
      </c>
      <c r="F13" s="89"/>
    </row>
    <row r="14" spans="1:8" ht="24" customHeight="1" x14ac:dyDescent="0.2">
      <c r="A14" s="219" t="s">
        <v>48</v>
      </c>
      <c r="B14" s="105" t="s">
        <v>675</v>
      </c>
      <c r="C14" s="140" t="s">
        <v>256</v>
      </c>
      <c r="D14" s="165">
        <v>1</v>
      </c>
      <c r="F14" s="89"/>
    </row>
    <row r="15" spans="1:8" ht="15" customHeight="1" x14ac:dyDescent="0.2">
      <c r="A15" s="188" t="s">
        <v>674</v>
      </c>
      <c r="B15" s="96" t="s">
        <v>499</v>
      </c>
      <c r="C15" s="102"/>
      <c r="D15" s="182"/>
      <c r="F15" s="89"/>
    </row>
    <row r="16" spans="1:8" ht="37.5" customHeight="1" x14ac:dyDescent="0.2">
      <c r="A16" s="101" t="s">
        <v>49</v>
      </c>
      <c r="B16" s="92" t="s">
        <v>673</v>
      </c>
      <c r="C16" s="218" t="s">
        <v>672</v>
      </c>
      <c r="D16" s="199">
        <v>413</v>
      </c>
      <c r="F16" s="89"/>
    </row>
    <row r="17" spans="1:6" ht="34.5" customHeight="1" x14ac:dyDescent="0.2">
      <c r="A17" s="134" t="s">
        <v>56</v>
      </c>
      <c r="B17" s="105" t="s">
        <v>671</v>
      </c>
      <c r="C17" s="112" t="s">
        <v>34</v>
      </c>
      <c r="D17" s="153">
        <v>299</v>
      </c>
      <c r="F17" s="89"/>
    </row>
    <row r="18" spans="1:6" ht="37.5" customHeight="1" x14ac:dyDescent="0.2">
      <c r="A18" s="134" t="s">
        <v>62</v>
      </c>
      <c r="B18" s="105" t="s">
        <v>527</v>
      </c>
      <c r="C18" s="112" t="s">
        <v>37</v>
      </c>
      <c r="D18" s="153">
        <v>386</v>
      </c>
      <c r="F18" s="89"/>
    </row>
    <row r="19" spans="1:6" ht="36" customHeight="1" x14ac:dyDescent="0.2">
      <c r="A19" s="134" t="s">
        <v>68</v>
      </c>
      <c r="B19" s="105" t="s">
        <v>638</v>
      </c>
      <c r="C19" s="112" t="s">
        <v>37</v>
      </c>
      <c r="D19" s="153">
        <v>92</v>
      </c>
      <c r="F19" s="89"/>
    </row>
    <row r="20" spans="1:6" ht="27" customHeight="1" x14ac:dyDescent="0.2">
      <c r="A20" s="134" t="s">
        <v>72</v>
      </c>
      <c r="B20" s="105" t="s">
        <v>526</v>
      </c>
      <c r="C20" s="112" t="s">
        <v>34</v>
      </c>
      <c r="D20" s="153">
        <v>6</v>
      </c>
      <c r="F20" s="89"/>
    </row>
    <row r="21" spans="1:6" ht="24.75" customHeight="1" x14ac:dyDescent="0.2">
      <c r="A21" s="134" t="s">
        <v>74</v>
      </c>
      <c r="B21" s="105" t="s">
        <v>670</v>
      </c>
      <c r="C21" s="112" t="s">
        <v>34</v>
      </c>
      <c r="D21" s="153">
        <v>60</v>
      </c>
      <c r="F21" s="89"/>
    </row>
    <row r="22" spans="1:6" ht="36.75" customHeight="1" x14ac:dyDescent="0.2">
      <c r="A22" s="134" t="s">
        <v>75</v>
      </c>
      <c r="B22" s="105" t="s">
        <v>496</v>
      </c>
      <c r="C22" s="112" t="s">
        <v>34</v>
      </c>
      <c r="D22" s="153">
        <v>35</v>
      </c>
      <c r="F22" s="89"/>
    </row>
    <row r="23" spans="1:6" ht="35.25" customHeight="1" x14ac:dyDescent="0.2">
      <c r="A23" s="134" t="s">
        <v>86</v>
      </c>
      <c r="B23" s="105" t="s">
        <v>495</v>
      </c>
      <c r="C23" s="112" t="s">
        <v>34</v>
      </c>
      <c r="D23" s="153">
        <v>35</v>
      </c>
      <c r="F23" s="89"/>
    </row>
    <row r="24" spans="1:6" ht="25.5" customHeight="1" x14ac:dyDescent="0.2">
      <c r="A24" s="134" t="s">
        <v>90</v>
      </c>
      <c r="B24" s="105" t="s">
        <v>669</v>
      </c>
      <c r="C24" s="156" t="s">
        <v>37</v>
      </c>
      <c r="D24" s="155">
        <v>342</v>
      </c>
      <c r="F24" s="89"/>
    </row>
    <row r="25" spans="1:6" ht="15" customHeight="1" x14ac:dyDescent="0.2">
      <c r="A25" s="167" t="s">
        <v>668</v>
      </c>
      <c r="B25" s="204" t="s">
        <v>493</v>
      </c>
      <c r="C25" s="193"/>
      <c r="D25" s="192"/>
      <c r="F25" s="89"/>
    </row>
    <row r="26" spans="1:6" ht="23.25" customHeight="1" x14ac:dyDescent="0.2">
      <c r="A26" s="134" t="s">
        <v>101</v>
      </c>
      <c r="B26" s="105" t="s">
        <v>667</v>
      </c>
      <c r="C26" s="218" t="s">
        <v>42</v>
      </c>
      <c r="D26" s="199">
        <v>20</v>
      </c>
      <c r="F26" s="89"/>
    </row>
    <row r="27" spans="1:6" ht="27" customHeight="1" x14ac:dyDescent="0.2">
      <c r="A27" s="134" t="s">
        <v>102</v>
      </c>
      <c r="B27" s="105" t="s">
        <v>666</v>
      </c>
      <c r="C27" s="112" t="s">
        <v>42</v>
      </c>
      <c r="D27" s="153">
        <v>15</v>
      </c>
      <c r="F27" s="89"/>
    </row>
    <row r="28" spans="1:6" ht="24" customHeight="1" x14ac:dyDescent="0.2">
      <c r="A28" s="134" t="s">
        <v>104</v>
      </c>
      <c r="B28" s="105" t="s">
        <v>665</v>
      </c>
      <c r="C28" s="112" t="s">
        <v>42</v>
      </c>
      <c r="D28" s="153">
        <v>20</v>
      </c>
      <c r="F28" s="89"/>
    </row>
    <row r="29" spans="1:6" ht="24.75" customHeight="1" x14ac:dyDescent="0.2">
      <c r="A29" s="134" t="s">
        <v>106</v>
      </c>
      <c r="B29" s="105" t="s">
        <v>623</v>
      </c>
      <c r="C29" s="112" t="s">
        <v>42</v>
      </c>
      <c r="D29" s="153">
        <v>8</v>
      </c>
      <c r="F29" s="89"/>
    </row>
    <row r="30" spans="1:6" ht="23.25" customHeight="1" x14ac:dyDescent="0.2">
      <c r="A30" s="217" t="s">
        <v>115</v>
      </c>
      <c r="B30" s="105" t="s">
        <v>664</v>
      </c>
      <c r="C30" s="216" t="s">
        <v>42</v>
      </c>
      <c r="D30" s="153">
        <v>20</v>
      </c>
      <c r="F30" s="89"/>
    </row>
    <row r="31" spans="1:6" ht="23.25" customHeight="1" x14ac:dyDescent="0.2">
      <c r="A31" s="134" t="s">
        <v>116</v>
      </c>
      <c r="B31" s="105" t="s">
        <v>521</v>
      </c>
      <c r="C31" s="112" t="s">
        <v>42</v>
      </c>
      <c r="D31" s="153">
        <v>35</v>
      </c>
      <c r="F31" s="89"/>
    </row>
    <row r="32" spans="1:6" ht="24.75" customHeight="1" x14ac:dyDescent="0.2">
      <c r="A32" s="134" t="s">
        <v>118</v>
      </c>
      <c r="B32" s="105" t="s">
        <v>622</v>
      </c>
      <c r="C32" s="112" t="s">
        <v>42</v>
      </c>
      <c r="D32" s="153">
        <v>7</v>
      </c>
      <c r="F32" s="89"/>
    </row>
    <row r="33" spans="1:6" ht="30.75" customHeight="1" x14ac:dyDescent="0.2">
      <c r="A33" s="134" t="s">
        <v>119</v>
      </c>
      <c r="B33" s="105" t="s">
        <v>663</v>
      </c>
      <c r="C33" s="112" t="s">
        <v>34</v>
      </c>
      <c r="D33" s="153">
        <v>280</v>
      </c>
      <c r="F33" s="89"/>
    </row>
    <row r="34" spans="1:6" ht="24.75" customHeight="1" x14ac:dyDescent="0.2">
      <c r="A34" s="134" t="s">
        <v>122</v>
      </c>
      <c r="B34" s="105" t="s">
        <v>621</v>
      </c>
      <c r="C34" s="112" t="s">
        <v>42</v>
      </c>
      <c r="D34" s="153">
        <v>2</v>
      </c>
      <c r="F34" s="89"/>
    </row>
    <row r="35" spans="1:6" ht="36.75" customHeight="1" x14ac:dyDescent="0.2">
      <c r="A35" s="134" t="s">
        <v>127</v>
      </c>
      <c r="B35" s="105" t="s">
        <v>662</v>
      </c>
      <c r="C35" s="112" t="s">
        <v>34</v>
      </c>
      <c r="D35" s="153">
        <v>50</v>
      </c>
      <c r="F35" s="89"/>
    </row>
    <row r="36" spans="1:6" ht="36.75" customHeight="1" x14ac:dyDescent="0.2">
      <c r="A36" s="134" t="s">
        <v>129</v>
      </c>
      <c r="B36" s="105" t="s">
        <v>661</v>
      </c>
      <c r="C36" s="112" t="s">
        <v>42</v>
      </c>
      <c r="D36" s="153">
        <v>8</v>
      </c>
      <c r="F36" s="89"/>
    </row>
    <row r="37" spans="1:6" ht="15" customHeight="1" x14ac:dyDescent="0.2">
      <c r="A37" s="188" t="s">
        <v>660</v>
      </c>
      <c r="B37" s="149" t="s">
        <v>534</v>
      </c>
      <c r="C37" s="213"/>
      <c r="D37" s="180"/>
      <c r="F37" s="89"/>
    </row>
    <row r="38" spans="1:6" ht="30" customHeight="1" x14ac:dyDescent="0.2">
      <c r="A38" s="101" t="s">
        <v>133</v>
      </c>
      <c r="B38" s="105" t="s">
        <v>634</v>
      </c>
      <c r="C38" s="156" t="s">
        <v>34</v>
      </c>
      <c r="D38" s="153">
        <v>480</v>
      </c>
      <c r="F38" s="89"/>
    </row>
    <row r="39" spans="1:6" ht="27.75" customHeight="1" x14ac:dyDescent="0.2">
      <c r="A39" s="101" t="s">
        <v>137</v>
      </c>
      <c r="B39" s="160" t="s">
        <v>659</v>
      </c>
      <c r="C39" s="113" t="s">
        <v>34</v>
      </c>
      <c r="D39" s="153">
        <v>132</v>
      </c>
      <c r="F39" s="89"/>
    </row>
    <row r="40" spans="1:6" ht="15" customHeight="1" x14ac:dyDescent="0.2">
      <c r="A40" s="120" t="s">
        <v>658</v>
      </c>
      <c r="B40" s="149" t="s">
        <v>539</v>
      </c>
      <c r="C40" s="213"/>
      <c r="D40" s="180"/>
      <c r="F40" s="89"/>
    </row>
    <row r="41" spans="1:6" ht="30" customHeight="1" x14ac:dyDescent="0.2">
      <c r="A41" s="127" t="s">
        <v>138</v>
      </c>
      <c r="B41" s="215" t="s">
        <v>657</v>
      </c>
      <c r="C41" s="113" t="s">
        <v>37</v>
      </c>
      <c r="D41" s="153">
        <v>140</v>
      </c>
      <c r="F41" s="89"/>
    </row>
    <row r="42" spans="1:6" ht="24" customHeight="1" x14ac:dyDescent="0.2">
      <c r="A42" s="127" t="s">
        <v>140</v>
      </c>
      <c r="B42" s="160" t="s">
        <v>656</v>
      </c>
      <c r="C42" s="113" t="s">
        <v>37</v>
      </c>
      <c r="D42" s="153">
        <v>140</v>
      </c>
      <c r="F42" s="89"/>
    </row>
    <row r="43" spans="1:6" ht="23.25" customHeight="1" x14ac:dyDescent="0.2">
      <c r="A43" s="127" t="s">
        <v>144</v>
      </c>
      <c r="B43" s="160" t="s">
        <v>655</v>
      </c>
      <c r="C43" s="113" t="s">
        <v>34</v>
      </c>
      <c r="D43" s="153">
        <v>70</v>
      </c>
      <c r="F43" s="89"/>
    </row>
    <row r="44" spans="1:6" ht="15" customHeight="1" x14ac:dyDescent="0.2">
      <c r="A44" s="214" t="s">
        <v>654</v>
      </c>
      <c r="B44" s="108" t="s">
        <v>487</v>
      </c>
      <c r="C44" s="213"/>
      <c r="D44" s="180"/>
      <c r="F44" s="89"/>
    </row>
    <row r="45" spans="1:6" ht="24" customHeight="1" x14ac:dyDescent="0.2">
      <c r="A45" s="93" t="s">
        <v>145</v>
      </c>
      <c r="B45" s="105" t="s">
        <v>510</v>
      </c>
      <c r="C45" s="158" t="s">
        <v>37</v>
      </c>
      <c r="D45" s="153">
        <v>760</v>
      </c>
      <c r="F45" s="89"/>
    </row>
    <row r="46" spans="1:6" ht="25.5" customHeight="1" x14ac:dyDescent="0.2">
      <c r="A46" s="93" t="s">
        <v>147</v>
      </c>
      <c r="B46" s="105" t="s">
        <v>653</v>
      </c>
      <c r="C46" s="158" t="s">
        <v>37</v>
      </c>
      <c r="D46" s="153">
        <v>25.6</v>
      </c>
      <c r="F46" s="89"/>
    </row>
    <row r="47" spans="1:6" ht="27" customHeight="1" x14ac:dyDescent="0.2">
      <c r="A47" s="93" t="s">
        <v>152</v>
      </c>
      <c r="B47" s="105" t="s">
        <v>511</v>
      </c>
      <c r="C47" s="113" t="s">
        <v>37</v>
      </c>
      <c r="D47" s="153">
        <v>54</v>
      </c>
      <c r="F47" s="89"/>
    </row>
    <row r="48" spans="1:6" ht="35.25" customHeight="1" x14ac:dyDescent="0.2">
      <c r="A48" s="93" t="s">
        <v>153</v>
      </c>
      <c r="B48" s="105" t="s">
        <v>652</v>
      </c>
      <c r="C48" s="158" t="s">
        <v>37</v>
      </c>
      <c r="D48" s="153">
        <v>25.8</v>
      </c>
      <c r="F48" s="89"/>
    </row>
    <row r="49" spans="1:6" ht="15" customHeight="1" x14ac:dyDescent="0.2">
      <c r="A49" s="97" t="s">
        <v>651</v>
      </c>
      <c r="B49" s="96" t="s">
        <v>478</v>
      </c>
      <c r="C49" s="181"/>
      <c r="D49" s="182"/>
      <c r="F49" s="89"/>
    </row>
    <row r="50" spans="1:6" ht="17.25" customHeight="1" x14ac:dyDescent="0.2">
      <c r="A50" s="101" t="s">
        <v>160</v>
      </c>
      <c r="B50" s="92" t="s">
        <v>477</v>
      </c>
      <c r="C50" s="143" t="s">
        <v>256</v>
      </c>
      <c r="D50" s="212">
        <v>1</v>
      </c>
      <c r="F50" s="89"/>
    </row>
    <row r="51" spans="1:6" ht="15" customHeight="1" x14ac:dyDescent="0.2">
      <c r="A51" s="211"/>
      <c r="B51" s="133"/>
      <c r="C51" s="135"/>
      <c r="D51" s="183"/>
      <c r="F51" s="89"/>
    </row>
    <row r="52" spans="1:6" ht="24.75" customHeight="1" x14ac:dyDescent="0.2">
      <c r="A52" s="210" t="s">
        <v>650</v>
      </c>
      <c r="B52" s="209" t="s">
        <v>649</v>
      </c>
      <c r="C52" s="208"/>
      <c r="D52" s="157"/>
      <c r="F52" s="89"/>
    </row>
    <row r="53" spans="1:6" ht="15" customHeight="1" x14ac:dyDescent="0.2">
      <c r="A53" s="120" t="s">
        <v>648</v>
      </c>
      <c r="B53" s="96" t="s">
        <v>504</v>
      </c>
      <c r="C53" s="191"/>
      <c r="D53" s="157"/>
      <c r="F53" s="89"/>
    </row>
    <row r="54" spans="1:6" ht="25.5" customHeight="1" x14ac:dyDescent="0.2">
      <c r="A54" s="127" t="s">
        <v>161</v>
      </c>
      <c r="B54" s="105" t="s">
        <v>36</v>
      </c>
      <c r="C54" s="206" t="s">
        <v>37</v>
      </c>
      <c r="D54" s="151">
        <v>25</v>
      </c>
      <c r="F54" s="89"/>
    </row>
    <row r="55" spans="1:6" ht="24.75" customHeight="1" x14ac:dyDescent="0.2">
      <c r="A55" s="127" t="s">
        <v>162</v>
      </c>
      <c r="B55" s="92" t="s">
        <v>33</v>
      </c>
      <c r="C55" s="207" t="s">
        <v>34</v>
      </c>
      <c r="D55" s="151">
        <v>22</v>
      </c>
      <c r="F55" s="89"/>
    </row>
    <row r="56" spans="1:6" ht="24.75" customHeight="1" x14ac:dyDescent="0.2">
      <c r="A56" s="127" t="s">
        <v>163</v>
      </c>
      <c r="B56" s="105" t="s">
        <v>39</v>
      </c>
      <c r="C56" s="177" t="s">
        <v>37</v>
      </c>
      <c r="D56" s="151">
        <v>83.7</v>
      </c>
      <c r="F56" s="89"/>
    </row>
    <row r="57" spans="1:6" ht="24" customHeight="1" x14ac:dyDescent="0.2">
      <c r="A57" s="127" t="s">
        <v>164</v>
      </c>
      <c r="B57" s="105" t="s">
        <v>647</v>
      </c>
      <c r="C57" s="177" t="s">
        <v>37</v>
      </c>
      <c r="D57" s="151">
        <v>83.7</v>
      </c>
      <c r="F57" s="89"/>
    </row>
    <row r="58" spans="1:6" ht="24" customHeight="1" x14ac:dyDescent="0.2">
      <c r="A58" s="127" t="s">
        <v>165</v>
      </c>
      <c r="B58" s="105" t="s">
        <v>646</v>
      </c>
      <c r="C58" s="177" t="s">
        <v>37</v>
      </c>
      <c r="D58" s="151">
        <v>5</v>
      </c>
      <c r="F58" s="89"/>
    </row>
    <row r="59" spans="1:6" ht="24.75" customHeight="1" x14ac:dyDescent="0.2">
      <c r="A59" s="127" t="s">
        <v>166</v>
      </c>
      <c r="B59" s="105" t="s">
        <v>645</v>
      </c>
      <c r="C59" s="140" t="s">
        <v>256</v>
      </c>
      <c r="D59" s="151">
        <v>1</v>
      </c>
      <c r="F59" s="89"/>
    </row>
    <row r="60" spans="1:6" ht="24" customHeight="1" x14ac:dyDescent="0.2">
      <c r="A60" s="127" t="s">
        <v>168</v>
      </c>
      <c r="B60" s="92" t="s">
        <v>644</v>
      </c>
      <c r="C60" s="177" t="s">
        <v>42</v>
      </c>
      <c r="D60" s="151">
        <v>1</v>
      </c>
      <c r="F60" s="89"/>
    </row>
    <row r="61" spans="1:6" ht="24.75" customHeight="1" x14ac:dyDescent="0.2">
      <c r="A61" s="127" t="s">
        <v>169</v>
      </c>
      <c r="B61" s="92" t="s">
        <v>643</v>
      </c>
      <c r="C61" s="177" t="s">
        <v>37</v>
      </c>
      <c r="D61" s="151">
        <v>15.58</v>
      </c>
      <c r="F61" s="89"/>
    </row>
    <row r="62" spans="1:6" ht="36.75" customHeight="1" x14ac:dyDescent="0.2">
      <c r="A62" s="127" t="s">
        <v>170</v>
      </c>
      <c r="B62" s="92" t="s">
        <v>642</v>
      </c>
      <c r="C62" s="177" t="s">
        <v>42</v>
      </c>
      <c r="D62" s="151">
        <v>4</v>
      </c>
      <c r="F62" s="89"/>
    </row>
    <row r="63" spans="1:6" ht="28.5" customHeight="1" x14ac:dyDescent="0.2">
      <c r="A63" s="127" t="s">
        <v>171</v>
      </c>
      <c r="B63" s="92" t="s">
        <v>641</v>
      </c>
      <c r="C63" s="177" t="s">
        <v>640</v>
      </c>
      <c r="D63" s="151">
        <v>2</v>
      </c>
      <c r="F63" s="89"/>
    </row>
    <row r="64" spans="1:6" ht="21.75" customHeight="1" x14ac:dyDescent="0.2">
      <c r="A64" s="97" t="s">
        <v>639</v>
      </c>
      <c r="B64" s="149" t="s">
        <v>499</v>
      </c>
      <c r="C64" s="110"/>
      <c r="D64" s="180"/>
      <c r="F64" s="89"/>
    </row>
    <row r="65" spans="1:6" ht="36.75" customHeight="1" x14ac:dyDescent="0.2">
      <c r="A65" s="130" t="s">
        <v>174</v>
      </c>
      <c r="B65" s="105" t="s">
        <v>638</v>
      </c>
      <c r="C65" s="206" t="s">
        <v>37</v>
      </c>
      <c r="D65" s="151">
        <v>18</v>
      </c>
      <c r="F65" s="89"/>
    </row>
    <row r="66" spans="1:6" ht="30" customHeight="1" x14ac:dyDescent="0.2">
      <c r="A66" s="130" t="s">
        <v>175</v>
      </c>
      <c r="B66" s="205" t="s">
        <v>526</v>
      </c>
      <c r="C66" s="112" t="s">
        <v>34</v>
      </c>
      <c r="D66" s="153">
        <v>2</v>
      </c>
      <c r="F66" s="89"/>
    </row>
    <row r="67" spans="1:6" ht="35.25" customHeight="1" x14ac:dyDescent="0.2">
      <c r="A67" s="130" t="s">
        <v>176</v>
      </c>
      <c r="B67" s="105" t="s">
        <v>637</v>
      </c>
      <c r="C67" s="137" t="s">
        <v>37</v>
      </c>
      <c r="D67" s="151">
        <v>83.7</v>
      </c>
      <c r="F67" s="89"/>
    </row>
    <row r="68" spans="1:6" ht="36.75" customHeight="1" x14ac:dyDescent="0.2">
      <c r="A68" s="130" t="s">
        <v>173</v>
      </c>
      <c r="B68" s="105" t="s">
        <v>496</v>
      </c>
      <c r="C68" s="156" t="s">
        <v>34</v>
      </c>
      <c r="D68" s="151">
        <v>22</v>
      </c>
      <c r="F68" s="89"/>
    </row>
    <row r="69" spans="1:6" ht="40.5" customHeight="1" x14ac:dyDescent="0.2">
      <c r="A69" s="130" t="s">
        <v>636</v>
      </c>
      <c r="B69" s="105" t="s">
        <v>495</v>
      </c>
      <c r="C69" s="113" t="s">
        <v>37</v>
      </c>
      <c r="D69" s="151">
        <v>22</v>
      </c>
      <c r="F69" s="89"/>
    </row>
    <row r="70" spans="1:6" ht="15.75" customHeight="1" x14ac:dyDescent="0.2">
      <c r="A70" s="167" t="s">
        <v>635</v>
      </c>
      <c r="B70" s="204" t="s">
        <v>534</v>
      </c>
      <c r="C70" s="193"/>
      <c r="D70" s="192"/>
      <c r="F70" s="89"/>
    </row>
    <row r="71" spans="1:6" ht="28.5" customHeight="1" x14ac:dyDescent="0.2">
      <c r="A71" s="127" t="s">
        <v>177</v>
      </c>
      <c r="B71" s="105" t="s">
        <v>634</v>
      </c>
      <c r="C71" s="113" t="s">
        <v>34</v>
      </c>
      <c r="D71" s="151">
        <v>29</v>
      </c>
      <c r="F71" s="89"/>
    </row>
    <row r="72" spans="1:6" ht="38.25" customHeight="1" x14ac:dyDescent="0.2">
      <c r="A72" s="127" t="s">
        <v>178</v>
      </c>
      <c r="B72" s="105" t="s">
        <v>633</v>
      </c>
      <c r="C72" s="113" t="s">
        <v>34</v>
      </c>
      <c r="D72" s="151">
        <v>8</v>
      </c>
      <c r="F72" s="89"/>
    </row>
    <row r="73" spans="1:6" ht="27.75" customHeight="1" x14ac:dyDescent="0.2">
      <c r="A73" s="127" t="s">
        <v>183</v>
      </c>
      <c r="B73" s="203" t="s">
        <v>632</v>
      </c>
      <c r="C73" s="202" t="s">
        <v>34</v>
      </c>
      <c r="D73" s="155">
        <v>2</v>
      </c>
      <c r="F73" s="89"/>
    </row>
    <row r="74" spans="1:6" ht="13.5" customHeight="1" x14ac:dyDescent="0.2">
      <c r="A74" s="188" t="s">
        <v>631</v>
      </c>
      <c r="B74" s="187" t="s">
        <v>539</v>
      </c>
      <c r="C74" s="181"/>
      <c r="D74" s="182"/>
      <c r="F74" s="89"/>
    </row>
    <row r="75" spans="1:6" ht="25.5" x14ac:dyDescent="0.2">
      <c r="A75" s="93" t="s">
        <v>186</v>
      </c>
      <c r="B75" s="201" t="s">
        <v>630</v>
      </c>
      <c r="C75" s="200" t="s">
        <v>37</v>
      </c>
      <c r="D75" s="199">
        <v>93.7</v>
      </c>
      <c r="F75" s="89"/>
    </row>
    <row r="76" spans="1:6" ht="36.75" customHeight="1" x14ac:dyDescent="0.2">
      <c r="A76" s="93" t="s">
        <v>187</v>
      </c>
      <c r="B76" s="198" t="s">
        <v>629</v>
      </c>
      <c r="C76" s="113" t="s">
        <v>37</v>
      </c>
      <c r="D76" s="151">
        <v>83.7</v>
      </c>
      <c r="F76" s="89"/>
    </row>
    <row r="77" spans="1:6" ht="12.75" customHeight="1" x14ac:dyDescent="0.2">
      <c r="A77" s="93" t="s">
        <v>188</v>
      </c>
      <c r="B77" s="198" t="s">
        <v>628</v>
      </c>
      <c r="C77" s="113" t="s">
        <v>34</v>
      </c>
      <c r="D77" s="153">
        <v>28</v>
      </c>
      <c r="F77" s="89"/>
    </row>
    <row r="78" spans="1:6" ht="31.5" customHeight="1" x14ac:dyDescent="0.2">
      <c r="A78" s="93" t="s">
        <v>191</v>
      </c>
      <c r="B78" s="197" t="s">
        <v>627</v>
      </c>
      <c r="C78" s="196" t="s">
        <v>37</v>
      </c>
      <c r="D78" s="195">
        <v>5</v>
      </c>
      <c r="F78" s="89"/>
    </row>
    <row r="79" spans="1:6" ht="26.25" customHeight="1" x14ac:dyDescent="0.2">
      <c r="A79" s="93" t="s">
        <v>192</v>
      </c>
      <c r="B79" s="197" t="s">
        <v>626</v>
      </c>
      <c r="C79" s="196" t="s">
        <v>34</v>
      </c>
      <c r="D79" s="195">
        <v>40.5</v>
      </c>
      <c r="F79" s="89"/>
    </row>
    <row r="80" spans="1:6" ht="13.5" customHeight="1" x14ac:dyDescent="0.2">
      <c r="A80" s="188" t="s">
        <v>625</v>
      </c>
      <c r="B80" s="194" t="s">
        <v>493</v>
      </c>
      <c r="C80" s="193"/>
      <c r="D80" s="192"/>
      <c r="F80" s="89"/>
    </row>
    <row r="81" spans="1:6" ht="25.5" customHeight="1" x14ac:dyDescent="0.2">
      <c r="A81" s="93" t="s">
        <v>193</v>
      </c>
      <c r="B81" s="190" t="s">
        <v>624</v>
      </c>
      <c r="C81" s="191" t="s">
        <v>34</v>
      </c>
      <c r="D81" s="157">
        <v>50</v>
      </c>
      <c r="F81" s="89"/>
    </row>
    <row r="82" spans="1:6" ht="29.25" customHeight="1" x14ac:dyDescent="0.2">
      <c r="A82" s="93" t="s">
        <v>195</v>
      </c>
      <c r="B82" s="190" t="s">
        <v>623</v>
      </c>
      <c r="C82" s="112" t="s">
        <v>42</v>
      </c>
      <c r="D82" s="153">
        <v>15</v>
      </c>
      <c r="F82" s="89"/>
    </row>
    <row r="83" spans="1:6" ht="26.25" customHeight="1" x14ac:dyDescent="0.2">
      <c r="A83" s="93" t="s">
        <v>196</v>
      </c>
      <c r="B83" s="190" t="s">
        <v>521</v>
      </c>
      <c r="C83" s="112" t="s">
        <v>42</v>
      </c>
      <c r="D83" s="153">
        <v>15</v>
      </c>
      <c r="F83" s="89"/>
    </row>
    <row r="84" spans="1:6" ht="21.75" customHeight="1" x14ac:dyDescent="0.2">
      <c r="A84" s="93" t="s">
        <v>194</v>
      </c>
      <c r="B84" s="190" t="s">
        <v>622</v>
      </c>
      <c r="C84" s="112" t="s">
        <v>42</v>
      </c>
      <c r="D84" s="153">
        <v>2</v>
      </c>
      <c r="F84" s="89"/>
    </row>
    <row r="85" spans="1:6" ht="26.25" customHeight="1" x14ac:dyDescent="0.2">
      <c r="A85" s="93" t="s">
        <v>197</v>
      </c>
      <c r="B85" s="190" t="s">
        <v>621</v>
      </c>
      <c r="C85" s="112" t="s">
        <v>42</v>
      </c>
      <c r="D85" s="153">
        <v>1</v>
      </c>
      <c r="F85" s="89"/>
    </row>
    <row r="86" spans="1:6" ht="27.75" customHeight="1" x14ac:dyDescent="0.2">
      <c r="A86" s="93" t="s">
        <v>198</v>
      </c>
      <c r="B86" s="190" t="s">
        <v>620</v>
      </c>
      <c r="C86" s="156" t="s">
        <v>42</v>
      </c>
      <c r="D86" s="155">
        <v>15</v>
      </c>
      <c r="F86" s="89"/>
    </row>
    <row r="87" spans="1:6" ht="35.25" customHeight="1" x14ac:dyDescent="0.2">
      <c r="A87" s="93" t="s">
        <v>200</v>
      </c>
      <c r="B87" s="189" t="s">
        <v>619</v>
      </c>
      <c r="C87" s="158" t="s">
        <v>42</v>
      </c>
      <c r="D87" s="151">
        <v>2</v>
      </c>
      <c r="F87" s="89"/>
    </row>
    <row r="88" spans="1:6" ht="16.5" customHeight="1" x14ac:dyDescent="0.2">
      <c r="A88" s="188" t="s">
        <v>618</v>
      </c>
      <c r="B88" s="187" t="s">
        <v>484</v>
      </c>
      <c r="C88" s="102"/>
      <c r="D88" s="94"/>
      <c r="F88" s="89"/>
    </row>
    <row r="89" spans="1:6" ht="33.75" customHeight="1" x14ac:dyDescent="0.2">
      <c r="A89" s="93" t="s">
        <v>207</v>
      </c>
      <c r="B89" s="176" t="s">
        <v>617</v>
      </c>
      <c r="C89" s="113" t="s">
        <v>37</v>
      </c>
      <c r="D89" s="153">
        <v>17</v>
      </c>
      <c r="F89" s="89"/>
    </row>
    <row r="90" spans="1:6" ht="37.5" customHeight="1" x14ac:dyDescent="0.2">
      <c r="A90" s="93" t="s">
        <v>214</v>
      </c>
      <c r="B90" s="176" t="s">
        <v>616</v>
      </c>
      <c r="C90" s="113" t="s">
        <v>42</v>
      </c>
      <c r="D90" s="153">
        <v>1</v>
      </c>
      <c r="F90" s="89"/>
    </row>
    <row r="91" spans="1:6" ht="39.75" customHeight="1" x14ac:dyDescent="0.2">
      <c r="A91" s="93" t="s">
        <v>219</v>
      </c>
      <c r="B91" s="176" t="s">
        <v>615</v>
      </c>
      <c r="C91" s="113" t="s">
        <v>37</v>
      </c>
      <c r="D91" s="153">
        <v>2</v>
      </c>
      <c r="F91" s="89"/>
    </row>
    <row r="92" spans="1:6" ht="35.25" customHeight="1" x14ac:dyDescent="0.2">
      <c r="A92" s="93" t="s">
        <v>221</v>
      </c>
      <c r="B92" s="176" t="s">
        <v>614</v>
      </c>
      <c r="C92" s="113" t="s">
        <v>37</v>
      </c>
      <c r="D92" s="153">
        <v>4</v>
      </c>
      <c r="F92" s="89"/>
    </row>
    <row r="93" spans="1:6" ht="12.75" customHeight="1" x14ac:dyDescent="0.2">
      <c r="A93" s="167" t="s">
        <v>613</v>
      </c>
      <c r="B93" s="96" t="s">
        <v>612</v>
      </c>
      <c r="C93" s="102"/>
      <c r="D93" s="94"/>
      <c r="F93" s="89"/>
    </row>
    <row r="94" spans="1:6" ht="26.25" customHeight="1" x14ac:dyDescent="0.2">
      <c r="A94" s="93" t="s">
        <v>222</v>
      </c>
      <c r="B94" s="105" t="s">
        <v>611</v>
      </c>
      <c r="C94" s="177" t="s">
        <v>34</v>
      </c>
      <c r="D94" s="136">
        <v>15</v>
      </c>
      <c r="F94" s="89"/>
    </row>
    <row r="95" spans="1:6" ht="24" customHeight="1" x14ac:dyDescent="0.2">
      <c r="A95" s="93" t="s">
        <v>227</v>
      </c>
      <c r="B95" s="176" t="s">
        <v>610</v>
      </c>
      <c r="C95" s="113" t="s">
        <v>37</v>
      </c>
      <c r="D95" s="153">
        <v>28</v>
      </c>
      <c r="F95" s="89"/>
    </row>
    <row r="96" spans="1:6" ht="24" customHeight="1" x14ac:dyDescent="0.2">
      <c r="A96" s="167" t="s">
        <v>609</v>
      </c>
      <c r="B96" s="96" t="s">
        <v>487</v>
      </c>
      <c r="C96" s="107"/>
      <c r="D96" s="106"/>
      <c r="F96" s="89"/>
    </row>
    <row r="97" spans="1:6" ht="48" customHeight="1" x14ac:dyDescent="0.2">
      <c r="A97" s="93" t="s">
        <v>608</v>
      </c>
      <c r="B97" s="105" t="s">
        <v>510</v>
      </c>
      <c r="C97" s="137" t="s">
        <v>37</v>
      </c>
      <c r="D97" s="153">
        <v>152</v>
      </c>
      <c r="F97" s="89"/>
    </row>
    <row r="98" spans="1:6" ht="40.5" customHeight="1" x14ac:dyDescent="0.2">
      <c r="A98" s="93" t="s">
        <v>607</v>
      </c>
      <c r="B98" s="105" t="s">
        <v>486</v>
      </c>
      <c r="C98" s="104" t="s">
        <v>37</v>
      </c>
      <c r="D98" s="103">
        <v>20</v>
      </c>
      <c r="F98" s="89"/>
    </row>
    <row r="99" spans="1:6" ht="26.25" customHeight="1" x14ac:dyDescent="0.2">
      <c r="A99" s="167" t="s">
        <v>606</v>
      </c>
      <c r="B99" s="96" t="s">
        <v>605</v>
      </c>
      <c r="C99" s="102"/>
      <c r="D99" s="94"/>
      <c r="F99" s="89"/>
    </row>
    <row r="100" spans="1:6" ht="25.5" customHeight="1" x14ac:dyDescent="0.2">
      <c r="A100" s="93" t="s">
        <v>604</v>
      </c>
      <c r="B100" s="186" t="s">
        <v>603</v>
      </c>
      <c r="C100" s="102" t="s">
        <v>42</v>
      </c>
      <c r="D100" s="103">
        <v>3</v>
      </c>
      <c r="F100" s="89"/>
    </row>
    <row r="101" spans="1:6" ht="37.5" customHeight="1" x14ac:dyDescent="0.2">
      <c r="A101" s="93" t="s">
        <v>602</v>
      </c>
      <c r="B101" s="186" t="s">
        <v>601</v>
      </c>
      <c r="C101" s="102" t="s">
        <v>256</v>
      </c>
      <c r="D101" s="103">
        <v>1</v>
      </c>
      <c r="F101" s="89"/>
    </row>
    <row r="102" spans="1:6" ht="36.75" customHeight="1" x14ac:dyDescent="0.2">
      <c r="A102" s="93" t="s">
        <v>246</v>
      </c>
      <c r="B102" s="105" t="s">
        <v>600</v>
      </c>
      <c r="C102" s="177" t="s">
        <v>42</v>
      </c>
      <c r="D102" s="136">
        <v>4</v>
      </c>
      <c r="F102" s="89"/>
    </row>
    <row r="103" spans="1:6" ht="24.75" customHeight="1" x14ac:dyDescent="0.2">
      <c r="A103" s="167" t="s">
        <v>599</v>
      </c>
      <c r="B103" s="96" t="s">
        <v>548</v>
      </c>
      <c r="C103" s="102"/>
      <c r="D103" s="94"/>
      <c r="F103" s="89"/>
    </row>
    <row r="104" spans="1:6" ht="12.75" customHeight="1" x14ac:dyDescent="0.2">
      <c r="A104" s="93" t="s">
        <v>251</v>
      </c>
      <c r="B104" s="105" t="s">
        <v>477</v>
      </c>
      <c r="C104" s="137" t="s">
        <v>256</v>
      </c>
      <c r="D104" s="165">
        <v>1</v>
      </c>
      <c r="F104" s="89"/>
    </row>
    <row r="105" spans="1:6" ht="20.25" customHeight="1" x14ac:dyDescent="0.2">
      <c r="A105" s="185"/>
      <c r="B105" s="133"/>
      <c r="C105" s="184"/>
      <c r="D105" s="183"/>
      <c r="F105" s="89"/>
    </row>
    <row r="106" spans="1:6" ht="37.5" customHeight="1" x14ac:dyDescent="0.2">
      <c r="A106" s="97">
        <v>1.3</v>
      </c>
      <c r="B106" s="96" t="s">
        <v>598</v>
      </c>
      <c r="C106" s="181"/>
      <c r="D106" s="182"/>
      <c r="F106" s="89"/>
    </row>
    <row r="107" spans="1:6" ht="27.75" customHeight="1" x14ac:dyDescent="0.2">
      <c r="A107" s="97" t="s">
        <v>597</v>
      </c>
      <c r="B107" s="96" t="s">
        <v>596</v>
      </c>
      <c r="C107" s="181"/>
      <c r="D107" s="180"/>
      <c r="F107" s="89"/>
    </row>
    <row r="108" spans="1:6" ht="24" customHeight="1" x14ac:dyDescent="0.2">
      <c r="A108" s="93" t="s">
        <v>252</v>
      </c>
      <c r="B108" s="105" t="s">
        <v>595</v>
      </c>
      <c r="C108" s="177" t="s">
        <v>34</v>
      </c>
      <c r="D108" s="90">
        <v>42</v>
      </c>
      <c r="F108" s="89"/>
    </row>
    <row r="109" spans="1:6" ht="27" customHeight="1" x14ac:dyDescent="0.2">
      <c r="A109" s="93" t="s">
        <v>257</v>
      </c>
      <c r="B109" s="105" t="s">
        <v>594</v>
      </c>
      <c r="C109" s="177" t="s">
        <v>34</v>
      </c>
      <c r="D109" s="90">
        <v>20</v>
      </c>
      <c r="F109" s="89"/>
    </row>
    <row r="110" spans="1:6" ht="25.5" customHeight="1" x14ac:dyDescent="0.2">
      <c r="A110" s="93" t="s">
        <v>259</v>
      </c>
      <c r="B110" s="105" t="s">
        <v>593</v>
      </c>
      <c r="C110" s="177" t="s">
        <v>42</v>
      </c>
      <c r="D110" s="90">
        <v>4</v>
      </c>
      <c r="F110" s="89"/>
    </row>
    <row r="111" spans="1:6" ht="24.75" customHeight="1" x14ac:dyDescent="0.2">
      <c r="A111" s="93" t="s">
        <v>263</v>
      </c>
      <c r="B111" s="105" t="s">
        <v>592</v>
      </c>
      <c r="C111" s="177" t="s">
        <v>42</v>
      </c>
      <c r="D111" s="90">
        <v>2</v>
      </c>
      <c r="F111" s="89"/>
    </row>
    <row r="112" spans="1:6" ht="36" customHeight="1" x14ac:dyDescent="0.2">
      <c r="A112" s="93" t="s">
        <v>265</v>
      </c>
      <c r="B112" s="105" t="s">
        <v>591</v>
      </c>
      <c r="C112" s="140" t="s">
        <v>42</v>
      </c>
      <c r="D112" s="90">
        <v>2</v>
      </c>
      <c r="F112" s="89"/>
    </row>
    <row r="113" spans="1:6" ht="25.5" customHeight="1" x14ac:dyDescent="0.2">
      <c r="A113" s="93" t="s">
        <v>272</v>
      </c>
      <c r="B113" s="105" t="s">
        <v>590</v>
      </c>
      <c r="C113" s="177" t="s">
        <v>34</v>
      </c>
      <c r="D113" s="90">
        <v>42</v>
      </c>
      <c r="F113" s="89"/>
    </row>
    <row r="114" spans="1:6" ht="24.75" customHeight="1" x14ac:dyDescent="0.2">
      <c r="A114" s="93" t="s">
        <v>275</v>
      </c>
      <c r="B114" s="105" t="s">
        <v>589</v>
      </c>
      <c r="C114" s="177" t="s">
        <v>42</v>
      </c>
      <c r="D114" s="90">
        <v>8</v>
      </c>
      <c r="F114" s="89"/>
    </row>
    <row r="115" spans="1:6" ht="36.75" customHeight="1" x14ac:dyDescent="0.2">
      <c r="A115" s="93" t="s">
        <v>278</v>
      </c>
      <c r="B115" s="105" t="s">
        <v>588</v>
      </c>
      <c r="C115" s="140" t="s">
        <v>42</v>
      </c>
      <c r="D115" s="136">
        <v>2</v>
      </c>
      <c r="F115" s="89"/>
    </row>
    <row r="116" spans="1:6" ht="27.75" customHeight="1" x14ac:dyDescent="0.2">
      <c r="A116" s="93" t="s">
        <v>284</v>
      </c>
      <c r="B116" s="105" t="s">
        <v>587</v>
      </c>
      <c r="C116" s="177" t="s">
        <v>34</v>
      </c>
      <c r="D116" s="136">
        <v>16</v>
      </c>
      <c r="F116" s="89"/>
    </row>
    <row r="117" spans="1:6" ht="24" customHeight="1" x14ac:dyDescent="0.2">
      <c r="A117" s="93" t="s">
        <v>286</v>
      </c>
      <c r="B117" s="105" t="s">
        <v>586</v>
      </c>
      <c r="C117" s="177" t="s">
        <v>42</v>
      </c>
      <c r="D117" s="136">
        <v>2</v>
      </c>
      <c r="F117" s="89"/>
    </row>
    <row r="118" spans="1:6" ht="23.25" customHeight="1" x14ac:dyDescent="0.2">
      <c r="A118" s="93" t="s">
        <v>288</v>
      </c>
      <c r="B118" s="105" t="s">
        <v>585</v>
      </c>
      <c r="C118" s="177" t="s">
        <v>42</v>
      </c>
      <c r="D118" s="136">
        <v>2</v>
      </c>
      <c r="F118" s="89"/>
    </row>
    <row r="119" spans="1:6" ht="23.25" customHeight="1" x14ac:dyDescent="0.2">
      <c r="A119" s="93" t="s">
        <v>290</v>
      </c>
      <c r="B119" s="105" t="s">
        <v>584</v>
      </c>
      <c r="C119" s="177" t="s">
        <v>34</v>
      </c>
      <c r="D119" s="136">
        <v>8</v>
      </c>
      <c r="F119" s="89"/>
    </row>
    <row r="120" spans="1:6" ht="17.25" customHeight="1" x14ac:dyDescent="0.2">
      <c r="A120" s="93" t="s">
        <v>294</v>
      </c>
      <c r="B120" s="105" t="s">
        <v>583</v>
      </c>
      <c r="C120" s="177" t="s">
        <v>34</v>
      </c>
      <c r="D120" s="136">
        <v>36</v>
      </c>
      <c r="F120" s="89"/>
    </row>
    <row r="121" spans="1:6" ht="25.5" customHeight="1" x14ac:dyDescent="0.2">
      <c r="A121" s="93" t="s">
        <v>295</v>
      </c>
      <c r="B121" s="105" t="s">
        <v>582</v>
      </c>
      <c r="C121" s="177" t="s">
        <v>256</v>
      </c>
      <c r="D121" s="136">
        <v>1</v>
      </c>
      <c r="F121" s="89"/>
    </row>
    <row r="122" spans="1:6" ht="23.25" customHeight="1" x14ac:dyDescent="0.2">
      <c r="A122" s="93" t="s">
        <v>305</v>
      </c>
      <c r="B122" s="105" t="s">
        <v>581</v>
      </c>
      <c r="C122" s="177" t="s">
        <v>42</v>
      </c>
      <c r="D122" s="136">
        <v>2</v>
      </c>
      <c r="F122" s="89"/>
    </row>
    <row r="123" spans="1:6" ht="17.25" customHeight="1" x14ac:dyDescent="0.2">
      <c r="A123" s="93" t="s">
        <v>308</v>
      </c>
      <c r="B123" s="105" t="s">
        <v>580</v>
      </c>
      <c r="C123" s="140" t="s">
        <v>42</v>
      </c>
      <c r="D123" s="136">
        <v>3</v>
      </c>
      <c r="F123" s="89"/>
    </row>
    <row r="124" spans="1:6" ht="19.5" customHeight="1" x14ac:dyDescent="0.2">
      <c r="A124" s="93" t="s">
        <v>310</v>
      </c>
      <c r="B124" s="105" t="s">
        <v>579</v>
      </c>
      <c r="C124" s="177" t="s">
        <v>42</v>
      </c>
      <c r="D124" s="136">
        <v>3</v>
      </c>
      <c r="F124" s="89"/>
    </row>
    <row r="125" spans="1:6" ht="38.25" customHeight="1" x14ac:dyDescent="0.2">
      <c r="A125" s="93" t="s">
        <v>313</v>
      </c>
      <c r="B125" s="105" t="s">
        <v>578</v>
      </c>
      <c r="C125" s="140" t="s">
        <v>34</v>
      </c>
      <c r="D125" s="136">
        <v>36</v>
      </c>
      <c r="F125" s="89"/>
    </row>
    <row r="126" spans="1:6" ht="48" customHeight="1" x14ac:dyDescent="0.2">
      <c r="A126" s="93" t="s">
        <v>317</v>
      </c>
      <c r="B126" s="105" t="s">
        <v>577</v>
      </c>
      <c r="C126" s="140" t="s">
        <v>42</v>
      </c>
      <c r="D126" s="136">
        <v>3</v>
      </c>
      <c r="F126" s="89"/>
    </row>
    <row r="127" spans="1:6" ht="29.25" customHeight="1" x14ac:dyDescent="0.2">
      <c r="A127" s="93" t="s">
        <v>324</v>
      </c>
      <c r="B127" s="105" t="s">
        <v>576</v>
      </c>
      <c r="C127" s="158" t="s">
        <v>34</v>
      </c>
      <c r="D127" s="153">
        <v>36</v>
      </c>
      <c r="F127" s="89"/>
    </row>
    <row r="128" spans="1:6" ht="25.5" customHeight="1" x14ac:dyDescent="0.2">
      <c r="A128" s="93" t="s">
        <v>325</v>
      </c>
      <c r="B128" s="173" t="s">
        <v>575</v>
      </c>
      <c r="C128" s="158" t="s">
        <v>256</v>
      </c>
      <c r="D128" s="153">
        <v>1</v>
      </c>
      <c r="F128" s="89"/>
    </row>
    <row r="129" spans="1:6" ht="24" customHeight="1" x14ac:dyDescent="0.2">
      <c r="A129" s="93" t="s">
        <v>332</v>
      </c>
      <c r="B129" s="173" t="s">
        <v>574</v>
      </c>
      <c r="C129" s="158" t="s">
        <v>42</v>
      </c>
      <c r="D129" s="153">
        <v>1</v>
      </c>
      <c r="F129" s="89"/>
    </row>
    <row r="130" spans="1:6" ht="24.75" customHeight="1" x14ac:dyDescent="0.2">
      <c r="A130" s="93" t="s">
        <v>339</v>
      </c>
      <c r="B130" s="173" t="s">
        <v>573</v>
      </c>
      <c r="C130" s="158" t="s">
        <v>256</v>
      </c>
      <c r="D130" s="153">
        <v>1</v>
      </c>
      <c r="F130" s="89"/>
    </row>
    <row r="131" spans="1:6" ht="22.5" customHeight="1" x14ac:dyDescent="0.2">
      <c r="A131" s="179" t="s">
        <v>572</v>
      </c>
      <c r="B131" s="178" t="s">
        <v>571</v>
      </c>
      <c r="C131" s="158"/>
      <c r="D131" s="153"/>
      <c r="F131" s="89"/>
    </row>
    <row r="132" spans="1:6" ht="24.75" customHeight="1" x14ac:dyDescent="0.2">
      <c r="A132" s="93" t="s">
        <v>346</v>
      </c>
      <c r="B132" s="173" t="s">
        <v>570</v>
      </c>
      <c r="C132" s="158" t="s">
        <v>256</v>
      </c>
      <c r="D132" s="153">
        <v>1</v>
      </c>
      <c r="F132" s="89"/>
    </row>
    <row r="133" spans="1:6" ht="24" customHeight="1" x14ac:dyDescent="0.2">
      <c r="A133" s="93" t="s">
        <v>348</v>
      </c>
      <c r="B133" s="173" t="s">
        <v>569</v>
      </c>
      <c r="C133" s="158" t="s">
        <v>37</v>
      </c>
      <c r="D133" s="153">
        <v>44</v>
      </c>
      <c r="F133" s="89"/>
    </row>
    <row r="134" spans="1:6" ht="24" customHeight="1" x14ac:dyDescent="0.2">
      <c r="A134" s="93" t="s">
        <v>349</v>
      </c>
      <c r="B134" s="105" t="s">
        <v>561</v>
      </c>
      <c r="C134" s="177" t="s">
        <v>37</v>
      </c>
      <c r="D134" s="131">
        <v>44</v>
      </c>
      <c r="F134" s="89"/>
    </row>
    <row r="135" spans="1:6" ht="26.25" customHeight="1" x14ac:dyDescent="0.2">
      <c r="A135" s="93" t="s">
        <v>352</v>
      </c>
      <c r="B135" s="176" t="s">
        <v>568</v>
      </c>
      <c r="C135" s="177" t="s">
        <v>42</v>
      </c>
      <c r="D135" s="151">
        <v>1</v>
      </c>
      <c r="F135" s="89"/>
    </row>
    <row r="136" spans="1:6" ht="24.75" customHeight="1" x14ac:dyDescent="0.2">
      <c r="A136" s="93" t="s">
        <v>355</v>
      </c>
      <c r="B136" s="176" t="s">
        <v>560</v>
      </c>
      <c r="C136" s="113" t="s">
        <v>37</v>
      </c>
      <c r="D136" s="153">
        <v>64</v>
      </c>
      <c r="F136" s="89"/>
    </row>
    <row r="137" spans="1:6" ht="21" customHeight="1" x14ac:dyDescent="0.2">
      <c r="A137" s="179" t="s">
        <v>567</v>
      </c>
      <c r="B137" s="178" t="s">
        <v>566</v>
      </c>
      <c r="C137" s="113"/>
      <c r="D137" s="153"/>
      <c r="F137" s="89"/>
    </row>
    <row r="138" spans="1:6" ht="23.25" customHeight="1" x14ac:dyDescent="0.2">
      <c r="A138" s="93" t="s">
        <v>358</v>
      </c>
      <c r="B138" s="173" t="s">
        <v>565</v>
      </c>
      <c r="C138" s="158" t="s">
        <v>79</v>
      </c>
      <c r="D138" s="153">
        <v>19</v>
      </c>
      <c r="F138" s="89"/>
    </row>
    <row r="139" spans="1:6" ht="24" customHeight="1" x14ac:dyDescent="0.2">
      <c r="A139" s="93" t="s">
        <v>359</v>
      </c>
      <c r="B139" s="173" t="s">
        <v>564</v>
      </c>
      <c r="C139" s="158" t="s">
        <v>37</v>
      </c>
      <c r="D139" s="153">
        <v>9</v>
      </c>
      <c r="F139" s="89"/>
    </row>
    <row r="140" spans="1:6" ht="22.5" customHeight="1" x14ac:dyDescent="0.2">
      <c r="A140" s="93" t="s">
        <v>364</v>
      </c>
      <c r="B140" s="173" t="s">
        <v>563</v>
      </c>
      <c r="C140" s="158" t="s">
        <v>37</v>
      </c>
      <c r="D140" s="165">
        <v>9</v>
      </c>
      <c r="F140" s="89"/>
    </row>
    <row r="141" spans="1:6" ht="39.75" customHeight="1" x14ac:dyDescent="0.2">
      <c r="A141" s="93" t="s">
        <v>369</v>
      </c>
      <c r="B141" s="170" t="s">
        <v>562</v>
      </c>
      <c r="C141" s="112" t="s">
        <v>37</v>
      </c>
      <c r="D141" s="90">
        <v>24</v>
      </c>
      <c r="F141" s="89"/>
    </row>
    <row r="142" spans="1:6" ht="24.75" customHeight="1" x14ac:dyDescent="0.2">
      <c r="A142" s="93" t="s">
        <v>372</v>
      </c>
      <c r="B142" s="105" t="s">
        <v>561</v>
      </c>
      <c r="C142" s="177" t="s">
        <v>37</v>
      </c>
      <c r="D142" s="90">
        <v>24</v>
      </c>
      <c r="F142" s="89"/>
    </row>
    <row r="143" spans="1:6" ht="26.25" customHeight="1" x14ac:dyDescent="0.2">
      <c r="A143" s="93" t="s">
        <v>373</v>
      </c>
      <c r="B143" s="176" t="s">
        <v>560</v>
      </c>
      <c r="C143" s="113" t="s">
        <v>37</v>
      </c>
      <c r="D143" s="165">
        <v>33</v>
      </c>
      <c r="F143" s="89"/>
    </row>
    <row r="144" spans="1:6" ht="22.5" customHeight="1" x14ac:dyDescent="0.2">
      <c r="A144" s="93" t="s">
        <v>374</v>
      </c>
      <c r="B144" s="164" t="s">
        <v>559</v>
      </c>
      <c r="C144" s="113" t="s">
        <v>42</v>
      </c>
      <c r="D144" s="165">
        <v>1</v>
      </c>
      <c r="F144" s="89"/>
    </row>
    <row r="145" spans="1:6" ht="25.5" customHeight="1" x14ac:dyDescent="0.2">
      <c r="A145" s="93" t="s">
        <v>377</v>
      </c>
      <c r="B145" s="175" t="s">
        <v>558</v>
      </c>
      <c r="C145" s="174" t="s">
        <v>557</v>
      </c>
      <c r="D145" s="144">
        <v>660</v>
      </c>
      <c r="F145" s="89"/>
    </row>
    <row r="146" spans="1:6" ht="12.75" customHeight="1" x14ac:dyDescent="0.2">
      <c r="A146" s="93" t="s">
        <v>380</v>
      </c>
      <c r="B146" s="173" t="s">
        <v>556</v>
      </c>
      <c r="C146" s="158" t="s">
        <v>79</v>
      </c>
      <c r="D146" s="165">
        <v>2</v>
      </c>
      <c r="F146" s="89"/>
    </row>
    <row r="147" spans="1:6" ht="32.25" customHeight="1" x14ac:dyDescent="0.2">
      <c r="A147" s="93" t="s">
        <v>382</v>
      </c>
      <c r="B147" s="172" t="s">
        <v>555</v>
      </c>
      <c r="C147" s="112" t="s">
        <v>37</v>
      </c>
      <c r="D147" s="90">
        <v>2</v>
      </c>
      <c r="F147" s="89"/>
    </row>
    <row r="148" spans="1:6" ht="24" customHeight="1" x14ac:dyDescent="0.2">
      <c r="A148" s="93" t="s">
        <v>384</v>
      </c>
      <c r="B148" s="170" t="s">
        <v>554</v>
      </c>
      <c r="C148" s="112" t="s">
        <v>79</v>
      </c>
      <c r="D148" s="90">
        <v>0.6</v>
      </c>
      <c r="F148" s="89"/>
    </row>
    <row r="149" spans="1:6" ht="36.75" customHeight="1" x14ac:dyDescent="0.2">
      <c r="A149" s="93" t="s">
        <v>387</v>
      </c>
      <c r="B149" s="171" t="s">
        <v>553</v>
      </c>
      <c r="C149" s="112" t="s">
        <v>34</v>
      </c>
      <c r="D149" s="90">
        <v>8</v>
      </c>
      <c r="F149" s="89"/>
    </row>
    <row r="150" spans="1:6" ht="29.25" customHeight="1" x14ac:dyDescent="0.2">
      <c r="A150" s="93" t="s">
        <v>389</v>
      </c>
      <c r="B150" s="170" t="s">
        <v>552</v>
      </c>
      <c r="C150" s="137" t="s">
        <v>37</v>
      </c>
      <c r="D150" s="90">
        <v>4</v>
      </c>
      <c r="F150" s="89"/>
    </row>
    <row r="151" spans="1:6" ht="35.25" customHeight="1" x14ac:dyDescent="0.2">
      <c r="A151" s="93" t="s">
        <v>391</v>
      </c>
      <c r="B151" s="169" t="s">
        <v>551</v>
      </c>
      <c r="C151" s="156" t="s">
        <v>34</v>
      </c>
      <c r="D151" s="144">
        <v>2</v>
      </c>
      <c r="F151" s="89"/>
    </row>
    <row r="152" spans="1:6" ht="14.25" customHeight="1" x14ac:dyDescent="0.2">
      <c r="A152" s="93" t="s">
        <v>392</v>
      </c>
      <c r="B152" s="168" t="s">
        <v>550</v>
      </c>
      <c r="C152" s="113" t="s">
        <v>79</v>
      </c>
      <c r="D152" s="157">
        <v>54</v>
      </c>
      <c r="F152" s="89"/>
    </row>
    <row r="153" spans="1:6" ht="22.5" customHeight="1" x14ac:dyDescent="0.2">
      <c r="A153" s="167" t="s">
        <v>549</v>
      </c>
      <c r="B153" s="138" t="s">
        <v>548</v>
      </c>
      <c r="C153" s="166"/>
      <c r="D153" s="162"/>
      <c r="F153" s="89"/>
    </row>
    <row r="154" spans="1:6" ht="13.5" customHeight="1" x14ac:dyDescent="0.2">
      <c r="A154" s="93" t="s">
        <v>396</v>
      </c>
      <c r="B154" s="105" t="s">
        <v>477</v>
      </c>
      <c r="C154" s="137" t="s">
        <v>256</v>
      </c>
      <c r="D154" s="165">
        <v>1</v>
      </c>
      <c r="F154" s="89"/>
    </row>
    <row r="155" spans="1:6" ht="12.75" customHeight="1" x14ac:dyDescent="0.2">
      <c r="A155" s="154"/>
      <c r="B155" s="164"/>
      <c r="C155" s="113"/>
      <c r="D155" s="153"/>
      <c r="F155" s="89"/>
    </row>
    <row r="156" spans="1:6" ht="12.75" customHeight="1" x14ac:dyDescent="0.2">
      <c r="A156" s="97">
        <v>2</v>
      </c>
      <c r="B156" s="96" t="s">
        <v>547</v>
      </c>
      <c r="C156" s="95"/>
      <c r="D156" s="94"/>
      <c r="F156" s="89"/>
    </row>
    <row r="157" spans="1:6" ht="12.75" customHeight="1" x14ac:dyDescent="0.2">
      <c r="A157" s="97">
        <v>2.1</v>
      </c>
      <c r="B157" s="96" t="s">
        <v>546</v>
      </c>
      <c r="C157" s="95"/>
      <c r="D157" s="94"/>
      <c r="F157" s="89"/>
    </row>
    <row r="158" spans="1:6" ht="11.25" customHeight="1" x14ac:dyDescent="0.2">
      <c r="A158" s="97" t="s">
        <v>545</v>
      </c>
      <c r="B158" s="138" t="s">
        <v>504</v>
      </c>
      <c r="C158" s="163"/>
      <c r="D158" s="162"/>
      <c r="F158" s="89"/>
    </row>
    <row r="159" spans="1:6" ht="19.5" customHeight="1" x14ac:dyDescent="0.2">
      <c r="A159" s="134" t="s">
        <v>398</v>
      </c>
      <c r="B159" s="161" t="s">
        <v>544</v>
      </c>
      <c r="C159" s="112" t="s">
        <v>37</v>
      </c>
      <c r="D159" s="136">
        <v>49</v>
      </c>
      <c r="F159" s="89"/>
    </row>
    <row r="160" spans="1:6" ht="19.5" customHeight="1" x14ac:dyDescent="0.2">
      <c r="A160" s="134" t="s">
        <v>399</v>
      </c>
      <c r="B160" s="105" t="s">
        <v>543</v>
      </c>
      <c r="C160" s="112" t="s">
        <v>37</v>
      </c>
      <c r="D160" s="136">
        <v>49</v>
      </c>
      <c r="F160" s="89"/>
    </row>
    <row r="161" spans="1:6" ht="24" customHeight="1" x14ac:dyDescent="0.2">
      <c r="A161" s="134" t="s">
        <v>400</v>
      </c>
      <c r="B161" s="145" t="s">
        <v>542</v>
      </c>
      <c r="C161" s="112" t="s">
        <v>42</v>
      </c>
      <c r="D161" s="136">
        <v>2</v>
      </c>
      <c r="F161" s="89"/>
    </row>
    <row r="162" spans="1:6" ht="18" customHeight="1" x14ac:dyDescent="0.2">
      <c r="A162" s="134" t="s">
        <v>403</v>
      </c>
      <c r="B162" s="141" t="s">
        <v>541</v>
      </c>
      <c r="C162" s="156" t="s">
        <v>34</v>
      </c>
      <c r="D162" s="131">
        <v>7</v>
      </c>
      <c r="F162" s="89"/>
    </row>
    <row r="163" spans="1:6" ht="24" customHeight="1" x14ac:dyDescent="0.2">
      <c r="A163" s="134" t="s">
        <v>397</v>
      </c>
      <c r="B163" s="105" t="s">
        <v>36</v>
      </c>
      <c r="C163" s="113" t="s">
        <v>37</v>
      </c>
      <c r="D163" s="151">
        <v>154</v>
      </c>
      <c r="F163" s="89"/>
    </row>
    <row r="164" spans="1:6" ht="12" customHeight="1" x14ac:dyDescent="0.2">
      <c r="A164" s="97" t="s">
        <v>540</v>
      </c>
      <c r="B164" s="149" t="s">
        <v>539</v>
      </c>
      <c r="C164" s="107"/>
      <c r="D164" s="106"/>
      <c r="F164" s="89"/>
    </row>
    <row r="165" spans="1:6" ht="25.5" x14ac:dyDescent="0.2">
      <c r="A165" s="101" t="s">
        <v>405</v>
      </c>
      <c r="B165" s="105" t="s">
        <v>538</v>
      </c>
      <c r="C165" s="137" t="s">
        <v>37</v>
      </c>
      <c r="D165" s="136">
        <v>49</v>
      </c>
      <c r="F165" s="89"/>
    </row>
    <row r="166" spans="1:6" ht="37.5" customHeight="1" x14ac:dyDescent="0.2">
      <c r="A166" s="101" t="s">
        <v>406</v>
      </c>
      <c r="B166" s="160" t="s">
        <v>537</v>
      </c>
      <c r="C166" s="137" t="s">
        <v>37</v>
      </c>
      <c r="D166" s="136">
        <v>49</v>
      </c>
      <c r="F166" s="89"/>
    </row>
    <row r="167" spans="1:6" ht="36" customHeight="1" x14ac:dyDescent="0.2">
      <c r="A167" s="101" t="s">
        <v>407</v>
      </c>
      <c r="B167" s="160" t="s">
        <v>536</v>
      </c>
      <c r="C167" s="137" t="s">
        <v>34</v>
      </c>
      <c r="D167" s="136">
        <v>27</v>
      </c>
      <c r="F167" s="89"/>
    </row>
    <row r="168" spans="1:6" ht="12.75" customHeight="1" x14ac:dyDescent="0.2">
      <c r="A168" s="97" t="s">
        <v>535</v>
      </c>
      <c r="B168" s="149" t="s">
        <v>534</v>
      </c>
      <c r="C168" s="107"/>
      <c r="D168" s="106"/>
      <c r="F168" s="89"/>
    </row>
    <row r="169" spans="1:6" ht="19.5" customHeight="1" x14ac:dyDescent="0.2">
      <c r="A169" s="154" t="s">
        <v>408</v>
      </c>
      <c r="B169" s="145" t="s">
        <v>533</v>
      </c>
      <c r="C169" s="137" t="s">
        <v>34</v>
      </c>
      <c r="D169" s="90">
        <v>14.4</v>
      </c>
      <c r="F169" s="89"/>
    </row>
    <row r="170" spans="1:6" ht="33" customHeight="1" x14ac:dyDescent="0.2">
      <c r="A170" s="154" t="s">
        <v>409</v>
      </c>
      <c r="B170" s="159" t="s">
        <v>532</v>
      </c>
      <c r="C170" s="135" t="s">
        <v>34</v>
      </c>
      <c r="D170" s="144">
        <v>7</v>
      </c>
      <c r="F170" s="89"/>
    </row>
    <row r="171" spans="1:6" ht="37.5" customHeight="1" x14ac:dyDescent="0.2">
      <c r="A171" s="154" t="s">
        <v>414</v>
      </c>
      <c r="B171" s="105" t="s">
        <v>531</v>
      </c>
      <c r="C171" s="140" t="s">
        <v>37</v>
      </c>
      <c r="D171" s="136">
        <v>42.7</v>
      </c>
      <c r="F171" s="89"/>
    </row>
    <row r="172" spans="1:6" ht="33.75" customHeight="1" x14ac:dyDescent="0.2">
      <c r="A172" s="154" t="s">
        <v>415</v>
      </c>
      <c r="B172" s="133" t="s">
        <v>530</v>
      </c>
      <c r="C172" s="132" t="s">
        <v>37</v>
      </c>
      <c r="D172" s="131">
        <v>85.4</v>
      </c>
      <c r="F172" s="89"/>
    </row>
    <row r="173" spans="1:6" ht="12.75" customHeight="1" x14ac:dyDescent="0.2">
      <c r="A173" s="97" t="s">
        <v>529</v>
      </c>
      <c r="B173" s="119" t="s">
        <v>499</v>
      </c>
      <c r="C173" s="158"/>
      <c r="D173" s="157"/>
      <c r="F173" s="89"/>
    </row>
    <row r="174" spans="1:6" ht="40.5" customHeight="1" x14ac:dyDescent="0.2">
      <c r="A174" s="154" t="s">
        <v>418</v>
      </c>
      <c r="B174" s="133" t="s">
        <v>528</v>
      </c>
      <c r="C174" s="135" t="s">
        <v>37</v>
      </c>
      <c r="D174" s="144">
        <v>298</v>
      </c>
      <c r="F174" s="89"/>
    </row>
    <row r="175" spans="1:6" ht="35.25" customHeight="1" x14ac:dyDescent="0.2">
      <c r="A175" s="154" t="s">
        <v>419</v>
      </c>
      <c r="B175" s="105" t="s">
        <v>496</v>
      </c>
      <c r="C175" s="113" t="s">
        <v>34</v>
      </c>
      <c r="D175" s="151">
        <v>22.2</v>
      </c>
      <c r="F175" s="89"/>
    </row>
    <row r="176" spans="1:6" ht="33.75" customHeight="1" x14ac:dyDescent="0.2">
      <c r="A176" s="154" t="s">
        <v>416</v>
      </c>
      <c r="B176" s="105" t="s">
        <v>495</v>
      </c>
      <c r="C176" s="113" t="s">
        <v>37</v>
      </c>
      <c r="D176" s="151">
        <v>22.2</v>
      </c>
      <c r="F176" s="89"/>
    </row>
    <row r="177" spans="1:6" ht="34.5" customHeight="1" x14ac:dyDescent="0.2">
      <c r="A177" s="154" t="s">
        <v>417</v>
      </c>
      <c r="B177" s="133" t="s">
        <v>527</v>
      </c>
      <c r="C177" s="156" t="s">
        <v>37</v>
      </c>
      <c r="D177" s="155">
        <v>164.28</v>
      </c>
      <c r="F177" s="89"/>
    </row>
    <row r="178" spans="1:6" ht="26.25" customHeight="1" x14ac:dyDescent="0.2">
      <c r="A178" s="154" t="s">
        <v>420</v>
      </c>
      <c r="B178" s="105" t="s">
        <v>526</v>
      </c>
      <c r="C178" s="112" t="s">
        <v>34</v>
      </c>
      <c r="D178" s="153">
        <v>16</v>
      </c>
      <c r="F178" s="89"/>
    </row>
    <row r="179" spans="1:6" ht="38.25" customHeight="1" x14ac:dyDescent="0.2">
      <c r="A179" s="152" t="s">
        <v>525</v>
      </c>
      <c r="B179" s="105" t="s">
        <v>524</v>
      </c>
      <c r="C179" s="113" t="s">
        <v>37</v>
      </c>
      <c r="D179" s="151">
        <v>165</v>
      </c>
      <c r="F179" s="89"/>
    </row>
    <row r="180" spans="1:6" ht="12.75" customHeight="1" x14ac:dyDescent="0.2">
      <c r="A180" s="150" t="s">
        <v>523</v>
      </c>
      <c r="B180" s="149" t="s">
        <v>493</v>
      </c>
      <c r="C180" s="110"/>
      <c r="D180" s="106"/>
      <c r="F180" s="89"/>
    </row>
    <row r="181" spans="1:6" ht="37.5" customHeight="1" x14ac:dyDescent="0.2">
      <c r="A181" s="134" t="s">
        <v>421</v>
      </c>
      <c r="B181" s="148" t="s">
        <v>522</v>
      </c>
      <c r="C181" s="147" t="s">
        <v>42</v>
      </c>
      <c r="D181" s="146">
        <v>6</v>
      </c>
      <c r="F181" s="89"/>
    </row>
    <row r="182" spans="1:6" ht="28.5" customHeight="1" x14ac:dyDescent="0.2">
      <c r="A182" s="134" t="s">
        <v>422</v>
      </c>
      <c r="B182" s="105" t="s">
        <v>521</v>
      </c>
      <c r="C182" s="137" t="s">
        <v>42</v>
      </c>
      <c r="D182" s="136">
        <v>4</v>
      </c>
      <c r="F182" s="89"/>
    </row>
    <row r="183" spans="1:6" ht="23.25" customHeight="1" x14ac:dyDescent="0.2">
      <c r="A183" s="134" t="s">
        <v>423</v>
      </c>
      <c r="B183" s="145" t="s">
        <v>520</v>
      </c>
      <c r="C183" s="137" t="s">
        <v>42</v>
      </c>
      <c r="D183" s="136">
        <v>1</v>
      </c>
      <c r="F183" s="89"/>
    </row>
    <row r="184" spans="1:6" ht="21" customHeight="1" x14ac:dyDescent="0.2">
      <c r="A184" s="134" t="s">
        <v>425</v>
      </c>
      <c r="B184" s="105" t="s">
        <v>519</v>
      </c>
      <c r="C184" s="137" t="s">
        <v>42</v>
      </c>
      <c r="D184" s="136">
        <v>1</v>
      </c>
      <c r="F184" s="89"/>
    </row>
    <row r="185" spans="1:6" ht="34.5" customHeight="1" x14ac:dyDescent="0.2">
      <c r="A185" s="134" t="s">
        <v>426</v>
      </c>
      <c r="B185" s="141" t="s">
        <v>518</v>
      </c>
      <c r="C185" s="135" t="s">
        <v>42</v>
      </c>
      <c r="D185" s="144">
        <v>1</v>
      </c>
      <c r="F185" s="89"/>
    </row>
    <row r="186" spans="1:6" ht="12.75" customHeight="1" x14ac:dyDescent="0.2">
      <c r="A186" s="97" t="s">
        <v>517</v>
      </c>
      <c r="B186" s="96" t="s">
        <v>484</v>
      </c>
      <c r="C186" s="102"/>
      <c r="D186" s="94"/>
      <c r="F186" s="89"/>
    </row>
    <row r="187" spans="1:6" ht="37.5" customHeight="1" x14ac:dyDescent="0.2">
      <c r="A187" s="101" t="s">
        <v>427</v>
      </c>
      <c r="B187" s="105" t="s">
        <v>516</v>
      </c>
      <c r="C187" s="143" t="s">
        <v>42</v>
      </c>
      <c r="D187" s="142">
        <v>2</v>
      </c>
      <c r="F187" s="89"/>
    </row>
    <row r="188" spans="1:6" ht="36" customHeight="1" x14ac:dyDescent="0.2">
      <c r="A188" s="101" t="s">
        <v>430</v>
      </c>
      <c r="B188" s="141" t="s">
        <v>515</v>
      </c>
      <c r="C188" s="135" t="s">
        <v>42</v>
      </c>
      <c r="D188" s="131">
        <v>2</v>
      </c>
      <c r="F188" s="89"/>
    </row>
    <row r="189" spans="1:6" ht="39" customHeight="1" x14ac:dyDescent="0.2">
      <c r="A189" s="101" t="s">
        <v>431</v>
      </c>
      <c r="B189" s="105" t="s">
        <v>514</v>
      </c>
      <c r="C189" s="140" t="s">
        <v>34</v>
      </c>
      <c r="D189" s="136">
        <v>25</v>
      </c>
      <c r="F189" s="89"/>
    </row>
    <row r="190" spans="1:6" ht="12.75" customHeight="1" x14ac:dyDescent="0.2">
      <c r="A190" s="139" t="s">
        <v>513</v>
      </c>
      <c r="B190" s="138" t="s">
        <v>487</v>
      </c>
      <c r="C190" s="107"/>
      <c r="D190" s="106"/>
      <c r="F190" s="89"/>
    </row>
    <row r="191" spans="1:6" ht="36.75" customHeight="1" x14ac:dyDescent="0.2">
      <c r="A191" s="134" t="s">
        <v>435</v>
      </c>
      <c r="B191" s="105" t="s">
        <v>512</v>
      </c>
      <c r="C191" s="137" t="s">
        <v>37</v>
      </c>
      <c r="D191" s="136">
        <v>3.2</v>
      </c>
      <c r="F191" s="89"/>
    </row>
    <row r="192" spans="1:6" ht="31.5" customHeight="1" x14ac:dyDescent="0.2">
      <c r="A192" s="134" t="s">
        <v>434</v>
      </c>
      <c r="B192" s="105" t="s">
        <v>511</v>
      </c>
      <c r="C192" s="137" t="s">
        <v>37</v>
      </c>
      <c r="D192" s="136">
        <v>8.4</v>
      </c>
      <c r="F192" s="89"/>
    </row>
    <row r="193" spans="1:6" ht="47.25" customHeight="1" x14ac:dyDescent="0.2">
      <c r="A193" s="134" t="s">
        <v>433</v>
      </c>
      <c r="B193" s="133" t="s">
        <v>510</v>
      </c>
      <c r="C193" s="135" t="s">
        <v>37</v>
      </c>
      <c r="D193" s="131">
        <v>82.28</v>
      </c>
      <c r="F193" s="89"/>
    </row>
    <row r="194" spans="1:6" ht="27.75" customHeight="1" x14ac:dyDescent="0.2">
      <c r="A194" s="134" t="s">
        <v>436</v>
      </c>
      <c r="B194" s="133" t="s">
        <v>509</v>
      </c>
      <c r="C194" s="132" t="s">
        <v>37</v>
      </c>
      <c r="D194" s="131">
        <v>17.28</v>
      </c>
      <c r="F194" s="89"/>
    </row>
    <row r="195" spans="1:6" ht="12.75" customHeight="1" x14ac:dyDescent="0.2">
      <c r="A195" s="97" t="s">
        <v>508</v>
      </c>
      <c r="B195" s="96" t="s">
        <v>478</v>
      </c>
      <c r="C195" s="95"/>
      <c r="D195" s="94"/>
      <c r="F195" s="89"/>
    </row>
    <row r="196" spans="1:6" ht="12.75" customHeight="1" x14ac:dyDescent="0.2">
      <c r="A196" s="130" t="s">
        <v>439</v>
      </c>
      <c r="B196" s="92" t="s">
        <v>477</v>
      </c>
      <c r="C196" s="129" t="s">
        <v>256</v>
      </c>
      <c r="D196" s="128">
        <v>1</v>
      </c>
      <c r="F196" s="89"/>
    </row>
    <row r="197" spans="1:6" ht="12.75" customHeight="1" x14ac:dyDescent="0.2">
      <c r="A197" s="130"/>
      <c r="B197" s="92"/>
      <c r="C197" s="129"/>
      <c r="D197" s="128"/>
      <c r="F197" s="89"/>
    </row>
    <row r="198" spans="1:6" ht="12.75" customHeight="1" x14ac:dyDescent="0.2">
      <c r="A198" s="127"/>
      <c r="B198" s="105"/>
      <c r="C198" s="126"/>
      <c r="D198" s="90"/>
      <c r="F198" s="89"/>
    </row>
    <row r="199" spans="1:6" ht="12.75" customHeight="1" x14ac:dyDescent="0.2">
      <c r="A199" s="124">
        <v>3</v>
      </c>
      <c r="B199" s="125" t="s">
        <v>507</v>
      </c>
      <c r="C199" s="122"/>
      <c r="D199" s="121"/>
      <c r="F199" s="89"/>
    </row>
    <row r="200" spans="1:6" ht="12.75" customHeight="1" x14ac:dyDescent="0.2">
      <c r="A200" s="124">
        <v>3.1</v>
      </c>
      <c r="B200" s="123" t="s">
        <v>506</v>
      </c>
      <c r="C200" s="122"/>
      <c r="D200" s="121"/>
      <c r="F200" s="89"/>
    </row>
    <row r="201" spans="1:6" ht="12.75" customHeight="1" x14ac:dyDescent="0.2">
      <c r="A201" s="97" t="s">
        <v>505</v>
      </c>
      <c r="B201" s="123" t="s">
        <v>504</v>
      </c>
      <c r="C201" s="122"/>
      <c r="D201" s="121"/>
      <c r="F201" s="89"/>
    </row>
    <row r="202" spans="1:6" ht="35.25" customHeight="1" x14ac:dyDescent="0.2">
      <c r="A202" s="101" t="s">
        <v>440</v>
      </c>
      <c r="B202" s="100" t="s">
        <v>503</v>
      </c>
      <c r="C202" s="99" t="s">
        <v>34</v>
      </c>
      <c r="D202" s="98">
        <v>30</v>
      </c>
      <c r="F202" s="89"/>
    </row>
    <row r="203" spans="1:6" ht="24.75" customHeight="1" x14ac:dyDescent="0.2">
      <c r="A203" s="101" t="s">
        <v>446</v>
      </c>
      <c r="B203" s="100" t="s">
        <v>502</v>
      </c>
      <c r="C203" s="99" t="s">
        <v>37</v>
      </c>
      <c r="D203" s="98">
        <v>210</v>
      </c>
      <c r="F203" s="89"/>
    </row>
    <row r="204" spans="1:6" ht="25.5" customHeight="1" x14ac:dyDescent="0.2">
      <c r="A204" s="101" t="s">
        <v>447</v>
      </c>
      <c r="B204" s="100" t="s">
        <v>501</v>
      </c>
      <c r="C204" s="99" t="s">
        <v>34</v>
      </c>
      <c r="D204" s="98">
        <f>25.7+21.7</f>
        <v>47.4</v>
      </c>
      <c r="F204" s="89"/>
    </row>
    <row r="205" spans="1:6" ht="12.75" customHeight="1" x14ac:dyDescent="0.2">
      <c r="A205" s="120" t="s">
        <v>500</v>
      </c>
      <c r="B205" s="119" t="s">
        <v>499</v>
      </c>
      <c r="C205" s="118"/>
      <c r="D205" s="117"/>
      <c r="F205" s="89"/>
    </row>
    <row r="206" spans="1:6" ht="38.25" customHeight="1" x14ac:dyDescent="0.2">
      <c r="A206" s="101" t="s">
        <v>448</v>
      </c>
      <c r="B206" s="116" t="s">
        <v>498</v>
      </c>
      <c r="C206" s="115" t="s">
        <v>37</v>
      </c>
      <c r="D206" s="114">
        <v>210</v>
      </c>
      <c r="F206" s="89"/>
    </row>
    <row r="207" spans="1:6" ht="39.75" customHeight="1" x14ac:dyDescent="0.2">
      <c r="A207" s="101" t="s">
        <v>450</v>
      </c>
      <c r="B207" s="100" t="s">
        <v>497</v>
      </c>
      <c r="C207" s="99" t="s">
        <v>34</v>
      </c>
      <c r="D207" s="98">
        <f>25.7+21.7</f>
        <v>47.4</v>
      </c>
      <c r="F207" s="89"/>
    </row>
    <row r="208" spans="1:6" ht="36" customHeight="1" x14ac:dyDescent="0.2">
      <c r="A208" s="101" t="s">
        <v>455</v>
      </c>
      <c r="B208" s="105" t="s">
        <v>496</v>
      </c>
      <c r="C208" s="113" t="s">
        <v>34</v>
      </c>
      <c r="D208" s="98">
        <v>23</v>
      </c>
      <c r="F208" s="89"/>
    </row>
    <row r="209" spans="1:6" ht="35.25" customHeight="1" x14ac:dyDescent="0.2">
      <c r="A209" s="101" t="s">
        <v>456</v>
      </c>
      <c r="B209" s="105" t="s">
        <v>495</v>
      </c>
      <c r="C209" s="112" t="s">
        <v>37</v>
      </c>
      <c r="D209" s="98">
        <v>23</v>
      </c>
      <c r="F209" s="89"/>
    </row>
    <row r="210" spans="1:6" ht="12.6" customHeight="1" x14ac:dyDescent="0.2">
      <c r="A210" s="97" t="s">
        <v>494</v>
      </c>
      <c r="B210" s="96" t="s">
        <v>493</v>
      </c>
      <c r="C210" s="102"/>
      <c r="D210" s="94"/>
      <c r="F210" s="89"/>
    </row>
    <row r="211" spans="1:6" ht="24.75" customHeight="1" x14ac:dyDescent="0.2">
      <c r="A211" s="101" t="s">
        <v>457</v>
      </c>
      <c r="B211" s="100" t="s">
        <v>492</v>
      </c>
      <c r="C211" s="99" t="s">
        <v>42</v>
      </c>
      <c r="D211" s="98">
        <v>12</v>
      </c>
      <c r="F211" s="89"/>
    </row>
    <row r="212" spans="1:6" ht="12.75" customHeight="1" x14ac:dyDescent="0.2">
      <c r="A212" s="111" t="s">
        <v>491</v>
      </c>
      <c r="B212" s="108" t="s">
        <v>490</v>
      </c>
      <c r="C212" s="110"/>
      <c r="D212" s="106"/>
      <c r="F212" s="89"/>
    </row>
    <row r="213" spans="1:6" ht="35.25" customHeight="1" x14ac:dyDescent="0.2">
      <c r="A213" s="101" t="s">
        <v>459</v>
      </c>
      <c r="B213" s="100" t="s">
        <v>489</v>
      </c>
      <c r="C213" s="99" t="s">
        <v>42</v>
      </c>
      <c r="D213" s="98">
        <v>1</v>
      </c>
      <c r="F213" s="89"/>
    </row>
    <row r="214" spans="1:6" ht="12.75" customHeight="1" x14ac:dyDescent="0.2">
      <c r="A214" s="109" t="s">
        <v>488</v>
      </c>
      <c r="B214" s="108" t="s">
        <v>487</v>
      </c>
      <c r="C214" s="107"/>
      <c r="D214" s="106"/>
      <c r="F214" s="89"/>
    </row>
    <row r="215" spans="1:6" ht="33.75" customHeight="1" x14ac:dyDescent="0.2">
      <c r="A215" s="101" t="s">
        <v>461</v>
      </c>
      <c r="B215" s="105" t="s">
        <v>486</v>
      </c>
      <c r="C215" s="104" t="s">
        <v>37</v>
      </c>
      <c r="D215" s="103">
        <v>20</v>
      </c>
      <c r="F215" s="89"/>
    </row>
    <row r="216" spans="1:6" ht="12.75" x14ac:dyDescent="0.2">
      <c r="A216" s="97" t="s">
        <v>485</v>
      </c>
      <c r="B216" s="96" t="s">
        <v>484</v>
      </c>
      <c r="C216" s="102"/>
      <c r="D216" s="94"/>
      <c r="F216" s="89"/>
    </row>
    <row r="217" spans="1:6" ht="67.5" customHeight="1" x14ac:dyDescent="0.2">
      <c r="A217" s="101" t="s">
        <v>465</v>
      </c>
      <c r="B217" s="100" t="s">
        <v>483</v>
      </c>
      <c r="C217" s="99" t="s">
        <v>34</v>
      </c>
      <c r="D217" s="98">
        <v>242</v>
      </c>
      <c r="F217" s="89"/>
    </row>
    <row r="218" spans="1:6" ht="39.75" customHeight="1" x14ac:dyDescent="0.2">
      <c r="A218" s="101" t="s">
        <v>462</v>
      </c>
      <c r="B218" s="100" t="s">
        <v>482</v>
      </c>
      <c r="C218" s="99" t="s">
        <v>37</v>
      </c>
      <c r="D218" s="98">
        <v>7.14</v>
      </c>
      <c r="F218" s="89"/>
    </row>
    <row r="219" spans="1:6" ht="36" customHeight="1" x14ac:dyDescent="0.2">
      <c r="A219" s="101" t="s">
        <v>463</v>
      </c>
      <c r="B219" s="100" t="s">
        <v>481</v>
      </c>
      <c r="C219" s="99" t="s">
        <v>37</v>
      </c>
      <c r="D219" s="98">
        <v>19.8</v>
      </c>
      <c r="F219" s="89"/>
    </row>
    <row r="220" spans="1:6" ht="35.25" customHeight="1" x14ac:dyDescent="0.2">
      <c r="A220" s="101" t="s">
        <v>475</v>
      </c>
      <c r="B220" s="100" t="s">
        <v>480</v>
      </c>
      <c r="C220" s="99" t="s">
        <v>37</v>
      </c>
      <c r="D220" s="98">
        <v>16.600000000000001</v>
      </c>
      <c r="F220" s="89"/>
    </row>
    <row r="221" spans="1:6" ht="12.75" customHeight="1" x14ac:dyDescent="0.2">
      <c r="A221" s="97" t="s">
        <v>479</v>
      </c>
      <c r="B221" s="96" t="s">
        <v>478</v>
      </c>
      <c r="C221" s="95"/>
      <c r="D221" s="94"/>
      <c r="F221" s="89"/>
    </row>
    <row r="222" spans="1:6" ht="20.25" customHeight="1" x14ac:dyDescent="0.2">
      <c r="A222" s="93" t="s">
        <v>464</v>
      </c>
      <c r="B222" s="92" t="s">
        <v>477</v>
      </c>
      <c r="C222" s="91" t="s">
        <v>256</v>
      </c>
      <c r="D222" s="90">
        <v>1</v>
      </c>
      <c r="F222" s="89"/>
    </row>
    <row r="223" spans="1:6" ht="12.75" customHeight="1" thickBot="1" x14ac:dyDescent="0.25">
      <c r="A223" s="88"/>
      <c r="B223" s="87"/>
      <c r="C223" s="86"/>
      <c r="D223" s="85"/>
    </row>
    <row r="224" spans="1:6" ht="15" customHeight="1" x14ac:dyDescent="0.2">
      <c r="D224" s="80"/>
    </row>
    <row r="225" spans="1:4" ht="15" customHeight="1" x14ac:dyDescent="0.2">
      <c r="D225" s="80"/>
    </row>
    <row r="226" spans="1:4" ht="15" customHeight="1" x14ac:dyDescent="0.2">
      <c r="D226" s="80"/>
    </row>
    <row r="227" spans="1:4" ht="15" customHeight="1" x14ac:dyDescent="0.2">
      <c r="A227" s="81"/>
      <c r="B227" s="81"/>
      <c r="C227" s="81"/>
      <c r="D227" s="80"/>
    </row>
    <row r="228" spans="1:4" ht="15" customHeight="1" x14ac:dyDescent="0.2">
      <c r="A228" s="81"/>
      <c r="B228" s="81"/>
      <c r="C228" s="81"/>
      <c r="D228" s="80"/>
    </row>
    <row r="229" spans="1:4" ht="15" customHeight="1" x14ac:dyDescent="0.2">
      <c r="A229" s="81"/>
      <c r="B229" s="81"/>
      <c r="C229" s="81"/>
      <c r="D229" s="80"/>
    </row>
    <row r="230" spans="1:4" ht="15" customHeight="1" x14ac:dyDescent="0.2">
      <c r="A230" s="81"/>
      <c r="B230" s="84"/>
      <c r="C230" s="81"/>
      <c r="D230" s="80"/>
    </row>
    <row r="231" spans="1:4" ht="15" customHeight="1" x14ac:dyDescent="0.2">
      <c r="A231" s="81"/>
      <c r="B231" s="83"/>
      <c r="C231" s="81"/>
      <c r="D231" s="80"/>
    </row>
    <row r="232" spans="1:4" ht="15" customHeight="1" x14ac:dyDescent="0.2">
      <c r="A232" s="81"/>
      <c r="B232" s="82"/>
      <c r="C232" s="81"/>
      <c r="D232" s="80"/>
    </row>
    <row r="233" spans="1:4" ht="15" customHeight="1" x14ac:dyDescent="0.2">
      <c r="A233" s="81"/>
      <c r="B233" s="81"/>
      <c r="C233" s="81"/>
      <c r="D233" s="80"/>
    </row>
    <row r="234" spans="1:4" ht="15" customHeight="1" x14ac:dyDescent="0.2">
      <c r="A234" s="81"/>
      <c r="B234" s="81"/>
      <c r="C234" s="81"/>
      <c r="D234" s="80"/>
    </row>
    <row r="235" spans="1:4" ht="15" customHeight="1" x14ac:dyDescent="0.2">
      <c r="A235" s="81"/>
      <c r="B235" s="81"/>
      <c r="C235" s="81"/>
      <c r="D235" s="80"/>
    </row>
    <row r="236" spans="1:4" ht="15" customHeight="1" x14ac:dyDescent="0.2">
      <c r="A236" s="81"/>
      <c r="B236" s="81"/>
      <c r="C236" s="81"/>
      <c r="D236" s="80"/>
    </row>
    <row r="237" spans="1:4" ht="15" customHeight="1" x14ac:dyDescent="0.2">
      <c r="A237" s="81"/>
      <c r="B237" s="81"/>
      <c r="C237" s="81"/>
      <c r="D237" s="80"/>
    </row>
    <row r="238" spans="1:4" ht="15" customHeight="1" x14ac:dyDescent="0.2">
      <c r="D238" s="80"/>
    </row>
    <row r="239" spans="1:4" ht="15" customHeight="1" x14ac:dyDescent="0.2">
      <c r="D239" s="80"/>
    </row>
    <row r="240" spans="1:4" ht="15" customHeight="1" x14ac:dyDescent="0.2">
      <c r="D240" s="80"/>
    </row>
    <row r="241" spans="4:4" ht="15" customHeight="1" x14ac:dyDescent="0.2">
      <c r="D241" s="80"/>
    </row>
    <row r="242" spans="4:4" ht="15" customHeight="1" x14ac:dyDescent="0.2">
      <c r="D242" s="80"/>
    </row>
    <row r="243" spans="4:4" ht="15" customHeight="1" x14ac:dyDescent="0.2">
      <c r="D243" s="80"/>
    </row>
    <row r="244" spans="4:4" ht="15" customHeight="1" x14ac:dyDescent="0.2">
      <c r="D244" s="80"/>
    </row>
    <row r="245" spans="4:4" ht="15" customHeight="1" x14ac:dyDescent="0.2">
      <c r="D245" s="80"/>
    </row>
    <row r="246" spans="4:4" ht="15" customHeight="1" x14ac:dyDescent="0.2">
      <c r="D246" s="80"/>
    </row>
    <row r="247" spans="4:4" ht="15" customHeight="1" x14ac:dyDescent="0.2">
      <c r="D247" s="80"/>
    </row>
    <row r="248" spans="4:4" ht="15" customHeight="1" x14ac:dyDescent="0.2">
      <c r="D248" s="80"/>
    </row>
    <row r="249" spans="4:4" ht="15" customHeight="1" x14ac:dyDescent="0.2">
      <c r="D249" s="80"/>
    </row>
    <row r="250" spans="4:4" ht="15" customHeight="1" x14ac:dyDescent="0.2">
      <c r="D250" s="80"/>
    </row>
    <row r="251" spans="4:4" ht="15" customHeight="1" x14ac:dyDescent="0.2">
      <c r="D251" s="80"/>
    </row>
    <row r="252" spans="4:4" ht="15" customHeight="1" x14ac:dyDescent="0.2">
      <c r="D252" s="80"/>
    </row>
    <row r="253" spans="4:4" ht="15" customHeight="1" x14ac:dyDescent="0.2">
      <c r="D253" s="80"/>
    </row>
    <row r="254" spans="4:4" ht="15" customHeight="1" x14ac:dyDescent="0.2">
      <c r="D254" s="80"/>
    </row>
    <row r="255" spans="4:4" ht="15" customHeight="1" x14ac:dyDescent="0.2">
      <c r="D255" s="80"/>
    </row>
    <row r="256" spans="4:4" ht="15" customHeight="1" x14ac:dyDescent="0.2">
      <c r="D256" s="80"/>
    </row>
    <row r="257" spans="4:4" ht="15" customHeight="1" x14ac:dyDescent="0.2">
      <c r="D257" s="80"/>
    </row>
    <row r="258" spans="4:4" ht="15" customHeight="1" x14ac:dyDescent="0.2">
      <c r="D258" s="80"/>
    </row>
    <row r="259" spans="4:4" ht="15" customHeight="1" x14ac:dyDescent="0.2">
      <c r="D259" s="80"/>
    </row>
    <row r="260" spans="4:4" ht="15" customHeight="1" x14ac:dyDescent="0.2">
      <c r="D260" s="80"/>
    </row>
    <row r="261" spans="4:4" ht="15" customHeight="1" x14ac:dyDescent="0.2">
      <c r="D261" s="80"/>
    </row>
    <row r="262" spans="4:4" ht="15" customHeight="1" x14ac:dyDescent="0.2">
      <c r="D262" s="80"/>
    </row>
    <row r="263" spans="4:4" ht="15" customHeight="1" x14ac:dyDescent="0.2">
      <c r="D263" s="80"/>
    </row>
    <row r="264" spans="4:4" ht="15" customHeight="1" x14ac:dyDescent="0.2">
      <c r="D264" s="80"/>
    </row>
    <row r="265" spans="4:4" ht="15" customHeight="1" x14ac:dyDescent="0.2">
      <c r="D265" s="80"/>
    </row>
    <row r="266" spans="4:4" ht="15" customHeight="1" x14ac:dyDescent="0.2">
      <c r="D266" s="80"/>
    </row>
    <row r="267" spans="4:4" ht="15" customHeight="1" x14ac:dyDescent="0.2">
      <c r="D267" s="80"/>
    </row>
    <row r="268" spans="4:4" ht="15" customHeight="1" x14ac:dyDescent="0.2">
      <c r="D268" s="80"/>
    </row>
    <row r="269" spans="4:4" ht="15" customHeight="1" x14ac:dyDescent="0.2">
      <c r="D269" s="80"/>
    </row>
    <row r="270" spans="4:4" ht="15" customHeight="1" x14ac:dyDescent="0.2">
      <c r="D270" s="80"/>
    </row>
    <row r="271" spans="4:4" ht="15" customHeight="1" x14ac:dyDescent="0.2">
      <c r="D271" s="80"/>
    </row>
    <row r="272" spans="4:4" ht="15" customHeight="1" x14ac:dyDescent="0.2">
      <c r="D272" s="80"/>
    </row>
    <row r="273" spans="4:4" ht="15" customHeight="1" x14ac:dyDescent="0.2">
      <c r="D273" s="80"/>
    </row>
    <row r="274" spans="4:4" ht="15" customHeight="1" x14ac:dyDescent="0.2">
      <c r="D274" s="80"/>
    </row>
    <row r="275" spans="4:4" ht="15" customHeight="1" x14ac:dyDescent="0.2">
      <c r="D275" s="80"/>
    </row>
    <row r="276" spans="4:4" ht="15" customHeight="1" x14ac:dyDescent="0.2">
      <c r="D276" s="80"/>
    </row>
    <row r="277" spans="4:4" ht="15" customHeight="1" x14ac:dyDescent="0.2">
      <c r="D277" s="80"/>
    </row>
    <row r="278" spans="4:4" ht="15" customHeight="1" x14ac:dyDescent="0.2">
      <c r="D278" s="80"/>
    </row>
    <row r="279" spans="4:4" ht="15" customHeight="1" x14ac:dyDescent="0.2">
      <c r="D279" s="80"/>
    </row>
    <row r="280" spans="4:4" ht="15" customHeight="1" x14ac:dyDescent="0.2">
      <c r="D280" s="80"/>
    </row>
    <row r="281" spans="4:4" ht="15" customHeight="1" x14ac:dyDescent="0.2">
      <c r="D281" s="80"/>
    </row>
    <row r="282" spans="4:4" ht="15" customHeight="1" x14ac:dyDescent="0.2">
      <c r="D282" s="80"/>
    </row>
    <row r="283" spans="4:4" ht="15" customHeight="1" x14ac:dyDescent="0.2">
      <c r="D283" s="80"/>
    </row>
  </sheetData>
  <mergeCells count="2">
    <mergeCell ref="A1:D1"/>
    <mergeCell ref="A2:D2"/>
  </mergeCells>
  <pageMargins left="0.70866141732283472" right="0.70866141732283472" top="0.74803149606299213" bottom="0.74803149606299213" header="0" footer="0"/>
  <pageSetup scale="84" fitToHeight="0" orientation="landscape" r:id="rId1"/>
  <rowBreaks count="1" manualBreakCount="1">
    <brk id="19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8"/>
  <sheetViews>
    <sheetView zoomScale="93" zoomScaleNormal="93" zoomScaleSheetLayoutView="115" workbookViewId="0">
      <selection activeCell="M6" sqref="M6"/>
    </sheetView>
  </sheetViews>
  <sheetFormatPr baseColWidth="10" defaultColWidth="14.42578125" defaultRowHeight="15" customHeight="1" x14ac:dyDescent="0.2"/>
  <cols>
    <col min="1" max="1" width="7.85546875" style="79" customWidth="1"/>
    <col min="2" max="2" width="49" style="79" customWidth="1"/>
    <col min="3" max="3" width="8" style="79" customWidth="1"/>
    <col min="4" max="4" width="10.28515625" style="79" customWidth="1"/>
    <col min="5" max="5" width="16.42578125" style="344" customWidth="1"/>
    <col min="6" max="6" width="19.7109375" style="79" customWidth="1"/>
    <col min="7" max="7" width="11" style="79" customWidth="1"/>
    <col min="8" max="8" width="17.7109375" style="347" hidden="1" customWidth="1"/>
    <col min="9" max="9" width="17.7109375" style="79" hidden="1" customWidth="1"/>
    <col min="10" max="10" width="17.5703125" style="79" hidden="1" customWidth="1"/>
    <col min="11" max="11" width="16.42578125" style="79" hidden="1" customWidth="1"/>
    <col min="12" max="12" width="0" style="79" hidden="1" customWidth="1"/>
    <col min="13" max="13" width="35.85546875" style="79" customWidth="1"/>
    <col min="14" max="14" width="14.42578125" style="79"/>
    <col min="15" max="15" width="23.28515625" style="79" customWidth="1"/>
    <col min="16" max="16384" width="14.42578125" style="79"/>
  </cols>
  <sheetData>
    <row r="1" spans="1:12" ht="18" customHeight="1" x14ac:dyDescent="0.2">
      <c r="A1" s="441"/>
      <c r="B1" s="442"/>
      <c r="C1" s="442"/>
      <c r="D1" s="442"/>
      <c r="E1" s="442"/>
      <c r="F1" s="443"/>
    </row>
    <row r="2" spans="1:12" ht="39" customHeight="1" thickBot="1" x14ac:dyDescent="0.25">
      <c r="A2" s="444" t="s">
        <v>862</v>
      </c>
      <c r="B2" s="445"/>
      <c r="C2" s="445"/>
      <c r="D2" s="445"/>
      <c r="E2" s="445"/>
      <c r="F2" s="446"/>
      <c r="G2" s="83"/>
      <c r="H2" s="348"/>
      <c r="I2" s="83"/>
      <c r="J2" s="83"/>
      <c r="K2" s="83"/>
    </row>
    <row r="3" spans="1:12" ht="17.25" customHeight="1" x14ac:dyDescent="0.2">
      <c r="A3" s="447"/>
      <c r="B3" s="448"/>
      <c r="C3" s="448"/>
      <c r="D3" s="448"/>
      <c r="E3" s="448"/>
      <c r="F3" s="449"/>
      <c r="G3" s="83"/>
      <c r="H3" s="348"/>
      <c r="I3" s="83"/>
      <c r="J3" s="83"/>
      <c r="K3" s="83"/>
    </row>
    <row r="4" spans="1:12" ht="17.25" customHeight="1" thickBot="1" x14ac:dyDescent="0.25">
      <c r="A4" s="450" t="s">
        <v>683</v>
      </c>
      <c r="B4" s="451"/>
      <c r="C4" s="451"/>
      <c r="D4" s="451"/>
      <c r="E4" s="451"/>
      <c r="F4" s="452"/>
      <c r="G4" s="81"/>
      <c r="H4" s="349"/>
      <c r="I4" s="81"/>
      <c r="J4" s="81"/>
      <c r="K4" s="81"/>
    </row>
    <row r="5" spans="1:12" ht="12.75" customHeight="1" x14ac:dyDescent="0.2">
      <c r="A5" s="226" t="s">
        <v>681</v>
      </c>
      <c r="B5" s="225" t="s">
        <v>680</v>
      </c>
      <c r="C5" s="225" t="s">
        <v>42</v>
      </c>
      <c r="D5" s="227" t="s">
        <v>679</v>
      </c>
      <c r="E5" s="228" t="s">
        <v>684</v>
      </c>
      <c r="F5" s="229" t="s">
        <v>685</v>
      </c>
      <c r="G5" s="81"/>
      <c r="H5" s="349"/>
      <c r="I5" s="81"/>
      <c r="J5" s="81"/>
      <c r="K5" s="81"/>
    </row>
    <row r="6" spans="1:12" ht="15.75" customHeight="1" x14ac:dyDescent="0.2">
      <c r="A6" s="124">
        <v>1</v>
      </c>
      <c r="B6" s="223" t="s">
        <v>678</v>
      </c>
      <c r="C6" s="223"/>
      <c r="D6" s="223"/>
      <c r="E6" s="230"/>
      <c r="F6" s="231"/>
    </row>
    <row r="7" spans="1:12" ht="15" customHeight="1" x14ac:dyDescent="0.2">
      <c r="A7" s="97">
        <v>1.1000000000000001</v>
      </c>
      <c r="B7" s="96" t="s">
        <v>677</v>
      </c>
      <c r="C7" s="96"/>
      <c r="D7" s="96"/>
      <c r="E7" s="232"/>
      <c r="F7" s="233"/>
      <c r="G7" s="234"/>
    </row>
    <row r="8" spans="1:12" ht="13.5" customHeight="1" x14ac:dyDescent="0.2">
      <c r="A8" s="97" t="s">
        <v>676</v>
      </c>
      <c r="B8" s="96" t="s">
        <v>504</v>
      </c>
      <c r="C8" s="96"/>
      <c r="D8" s="96"/>
      <c r="E8" s="232"/>
      <c r="F8" s="233"/>
    </row>
    <row r="9" spans="1:12" ht="24.95" customHeight="1" x14ac:dyDescent="0.2">
      <c r="A9" s="219" t="s">
        <v>32</v>
      </c>
      <c r="B9" s="92" t="s">
        <v>33</v>
      </c>
      <c r="C9" s="235" t="s">
        <v>34</v>
      </c>
      <c r="D9" s="236">
        <v>35</v>
      </c>
      <c r="E9" s="237">
        <f>+'ITEM 1,1,1'!I39</f>
        <v>28327</v>
      </c>
      <c r="F9" s="238">
        <f>D9*E9</f>
        <v>991445</v>
      </c>
      <c r="G9" s="239"/>
      <c r="H9" s="347">
        <v>28325</v>
      </c>
      <c r="I9" s="89">
        <v>991375</v>
      </c>
      <c r="J9" s="350">
        <f t="shared" ref="J9:J40" si="0">+E9-H9</f>
        <v>2</v>
      </c>
      <c r="K9" s="347">
        <f>+H9/1.03</f>
        <v>27500</v>
      </c>
      <c r="L9" s="350">
        <f t="shared" ref="L9:L40" si="1">+E9/K9</f>
        <v>1.0300727272727273</v>
      </c>
    </row>
    <row r="10" spans="1:12" ht="24.95" customHeight="1" x14ac:dyDescent="0.2">
      <c r="A10" s="219" t="s">
        <v>35</v>
      </c>
      <c r="B10" s="105" t="s">
        <v>36</v>
      </c>
      <c r="C10" s="140" t="s">
        <v>37</v>
      </c>
      <c r="D10" s="240">
        <v>480</v>
      </c>
      <c r="E10" s="241">
        <f>+'ITEM 1,1,1'!I79</f>
        <v>47166</v>
      </c>
      <c r="F10" s="238">
        <f t="shared" ref="F10:F16" si="2">D10*E10</f>
        <v>22639680</v>
      </c>
      <c r="G10" s="239"/>
      <c r="H10" s="347">
        <v>47164.73</v>
      </c>
      <c r="I10" s="89">
        <v>22639070.400000002</v>
      </c>
      <c r="J10" s="350">
        <f t="shared" si="0"/>
        <v>1.2699999999967986</v>
      </c>
      <c r="K10" s="347">
        <f t="shared" ref="K10:K73" si="3">+H10/1.03</f>
        <v>45791</v>
      </c>
      <c r="L10" s="350">
        <f t="shared" si="1"/>
        <v>1.0300277347076936</v>
      </c>
    </row>
    <row r="11" spans="1:12" ht="24.95" customHeight="1" x14ac:dyDescent="0.2">
      <c r="A11" s="219" t="s">
        <v>38</v>
      </c>
      <c r="B11" s="105" t="s">
        <v>39</v>
      </c>
      <c r="C11" s="140" t="s">
        <v>37</v>
      </c>
      <c r="D11" s="240">
        <v>210</v>
      </c>
      <c r="E11" s="241">
        <f>+'ITEM 1,1,1'!I119</f>
        <v>33581</v>
      </c>
      <c r="F11" s="238">
        <f t="shared" si="2"/>
        <v>7052010</v>
      </c>
      <c r="G11" s="239"/>
      <c r="H11" s="347">
        <v>33006.35</v>
      </c>
      <c r="I11" s="89">
        <v>6931333.5</v>
      </c>
      <c r="J11" s="350">
        <f t="shared" si="0"/>
        <v>574.65000000000146</v>
      </c>
      <c r="K11" s="347">
        <f t="shared" si="3"/>
        <v>32044.999999999996</v>
      </c>
      <c r="L11" s="350">
        <f t="shared" si="1"/>
        <v>1.0479325947885787</v>
      </c>
    </row>
    <row r="12" spans="1:12" ht="24.95" customHeight="1" x14ac:dyDescent="0.2">
      <c r="A12" s="219" t="s">
        <v>40</v>
      </c>
      <c r="B12" s="105" t="s">
        <v>41</v>
      </c>
      <c r="C12" s="140" t="s">
        <v>42</v>
      </c>
      <c r="D12" s="240">
        <v>20</v>
      </c>
      <c r="E12" s="241">
        <f>+'ITEM 1,1,1'!I158</f>
        <v>27295</v>
      </c>
      <c r="F12" s="238">
        <f t="shared" si="2"/>
        <v>545900</v>
      </c>
      <c r="G12" s="239"/>
      <c r="H12" s="347">
        <v>27295</v>
      </c>
      <c r="I12" s="89">
        <v>545900</v>
      </c>
      <c r="J12" s="350">
        <f t="shared" si="0"/>
        <v>0</v>
      </c>
      <c r="K12" s="347">
        <f t="shared" si="3"/>
        <v>26500</v>
      </c>
      <c r="L12" s="350">
        <f t="shared" si="1"/>
        <v>1.03</v>
      </c>
    </row>
    <row r="13" spans="1:12" ht="24.95" customHeight="1" x14ac:dyDescent="0.2">
      <c r="A13" s="219" t="s">
        <v>43</v>
      </c>
      <c r="B13" s="105" t="s">
        <v>44</v>
      </c>
      <c r="C13" s="140" t="s">
        <v>37</v>
      </c>
      <c r="D13" s="240">
        <v>125</v>
      </c>
      <c r="E13" s="241">
        <f>+'ITEM 1,1,1'!I198</f>
        <v>59123</v>
      </c>
      <c r="F13" s="238">
        <f t="shared" si="2"/>
        <v>7390375</v>
      </c>
      <c r="G13" s="239"/>
      <c r="H13" s="347">
        <v>59123.03</v>
      </c>
      <c r="I13" s="89">
        <v>7390378.75</v>
      </c>
      <c r="J13" s="350">
        <f t="shared" si="0"/>
        <v>-2.9999999998835847E-2</v>
      </c>
      <c r="K13" s="347">
        <f t="shared" si="3"/>
        <v>57401</v>
      </c>
      <c r="L13" s="350">
        <f t="shared" si="1"/>
        <v>1.0299994773610215</v>
      </c>
    </row>
    <row r="14" spans="1:12" ht="24.95" customHeight="1" x14ac:dyDescent="0.2">
      <c r="A14" s="219" t="s">
        <v>45</v>
      </c>
      <c r="B14" s="133" t="s">
        <v>46</v>
      </c>
      <c r="C14" s="132" t="s">
        <v>42</v>
      </c>
      <c r="D14" s="242">
        <v>10</v>
      </c>
      <c r="E14" s="243">
        <f>+'ITEM 1,1,1'!I238</f>
        <v>27295</v>
      </c>
      <c r="F14" s="244">
        <f t="shared" si="2"/>
        <v>272950</v>
      </c>
      <c r="G14" s="239"/>
      <c r="H14" s="347">
        <v>27295</v>
      </c>
      <c r="I14" s="89">
        <v>272950</v>
      </c>
      <c r="J14" s="350">
        <f t="shared" si="0"/>
        <v>0</v>
      </c>
      <c r="K14" s="347">
        <f t="shared" si="3"/>
        <v>26500</v>
      </c>
      <c r="L14" s="350">
        <f t="shared" si="1"/>
        <v>1.03</v>
      </c>
    </row>
    <row r="15" spans="1:12" ht="24.95" customHeight="1" x14ac:dyDescent="0.2">
      <c r="A15" s="219" t="s">
        <v>47</v>
      </c>
      <c r="B15" s="105" t="s">
        <v>645</v>
      </c>
      <c r="C15" s="140" t="s">
        <v>256</v>
      </c>
      <c r="D15" s="240">
        <v>1</v>
      </c>
      <c r="E15" s="241">
        <f>+'ITEM 1,1,1'!I278</f>
        <v>471740</v>
      </c>
      <c r="F15" s="245">
        <f t="shared" si="2"/>
        <v>471740</v>
      </c>
      <c r="G15" s="239"/>
      <c r="H15" s="347">
        <v>471740</v>
      </c>
      <c r="I15" s="89">
        <v>471740</v>
      </c>
      <c r="J15" s="350">
        <f t="shared" si="0"/>
        <v>0</v>
      </c>
      <c r="K15" s="347">
        <f t="shared" si="3"/>
        <v>458000</v>
      </c>
      <c r="L15" s="350">
        <f t="shared" si="1"/>
        <v>1.03</v>
      </c>
    </row>
    <row r="16" spans="1:12" ht="24.95" customHeight="1" x14ac:dyDescent="0.2">
      <c r="A16" s="219" t="s">
        <v>48</v>
      </c>
      <c r="B16" s="105" t="s">
        <v>675</v>
      </c>
      <c r="C16" s="140" t="s">
        <v>256</v>
      </c>
      <c r="D16" s="240">
        <v>1</v>
      </c>
      <c r="E16" s="241">
        <f>+'ITEM 1,1,1'!I318</f>
        <v>16578022</v>
      </c>
      <c r="F16" s="245">
        <f t="shared" si="2"/>
        <v>16578022</v>
      </c>
      <c r="G16" s="239"/>
      <c r="H16" s="347">
        <v>16274000</v>
      </c>
      <c r="I16" s="89">
        <v>16274000</v>
      </c>
      <c r="J16" s="350">
        <f t="shared" si="0"/>
        <v>304022</v>
      </c>
      <c r="K16" s="347">
        <f t="shared" si="3"/>
        <v>15800000</v>
      </c>
      <c r="L16" s="350">
        <f t="shared" si="1"/>
        <v>1.0492418987341772</v>
      </c>
    </row>
    <row r="17" spans="1:12" ht="24.95" customHeight="1" x14ac:dyDescent="0.2">
      <c r="A17" s="188" t="s">
        <v>674</v>
      </c>
      <c r="B17" s="96" t="s">
        <v>499</v>
      </c>
      <c r="C17" s="105"/>
      <c r="D17" s="96"/>
      <c r="E17" s="232"/>
      <c r="F17" s="182"/>
      <c r="G17" s="239"/>
      <c r="H17" s="347">
        <v>0</v>
      </c>
      <c r="I17" s="89">
        <v>0</v>
      </c>
      <c r="J17" s="350">
        <f t="shared" si="0"/>
        <v>0</v>
      </c>
      <c r="K17" s="347">
        <f t="shared" si="3"/>
        <v>0</v>
      </c>
      <c r="L17" s="350" t="e">
        <f t="shared" si="1"/>
        <v>#DIV/0!</v>
      </c>
    </row>
    <row r="18" spans="1:12" ht="40.5" customHeight="1" x14ac:dyDescent="0.2">
      <c r="A18" s="101" t="s">
        <v>49</v>
      </c>
      <c r="B18" s="92" t="s">
        <v>673</v>
      </c>
      <c r="C18" s="218" t="s">
        <v>672</v>
      </c>
      <c r="D18" s="236">
        <v>413</v>
      </c>
      <c r="E18" s="237">
        <f>+'ITEM 1,1,2'!I39</f>
        <v>149349</v>
      </c>
      <c r="F18" s="246">
        <f t="shared" ref="F18:F26" si="4">D18*E18</f>
        <v>61681137</v>
      </c>
      <c r="G18" s="239"/>
      <c r="H18" s="347">
        <v>149350</v>
      </c>
      <c r="I18" s="89">
        <v>61681550</v>
      </c>
      <c r="J18" s="350">
        <f t="shared" si="0"/>
        <v>-1</v>
      </c>
      <c r="K18" s="347">
        <f t="shared" si="3"/>
        <v>145000</v>
      </c>
      <c r="L18" s="350">
        <f t="shared" si="1"/>
        <v>1.0299931034482759</v>
      </c>
    </row>
    <row r="19" spans="1:12" ht="36.75" customHeight="1" x14ac:dyDescent="0.2">
      <c r="A19" s="134" t="s">
        <v>56</v>
      </c>
      <c r="B19" s="105" t="s">
        <v>671</v>
      </c>
      <c r="C19" s="112" t="s">
        <v>34</v>
      </c>
      <c r="D19" s="240">
        <v>299</v>
      </c>
      <c r="E19" s="241">
        <f>+'ITEM 1,1,2'!I79</f>
        <v>18512</v>
      </c>
      <c r="F19" s="238">
        <f t="shared" si="4"/>
        <v>5535088</v>
      </c>
      <c r="G19" s="239"/>
      <c r="H19" s="347">
        <v>18487.47</v>
      </c>
      <c r="I19" s="89">
        <v>5527753.5300000003</v>
      </c>
      <c r="J19" s="350">
        <f t="shared" si="0"/>
        <v>24.529999999998836</v>
      </c>
      <c r="K19" s="347">
        <f t="shared" si="3"/>
        <v>17949</v>
      </c>
      <c r="L19" s="350">
        <f t="shared" si="1"/>
        <v>1.0313666499526437</v>
      </c>
    </row>
    <row r="20" spans="1:12" ht="24.95" customHeight="1" x14ac:dyDescent="0.2">
      <c r="A20" s="134" t="s">
        <v>62</v>
      </c>
      <c r="B20" s="105" t="s">
        <v>527</v>
      </c>
      <c r="C20" s="112" t="s">
        <v>37</v>
      </c>
      <c r="D20" s="240">
        <v>386</v>
      </c>
      <c r="E20" s="241">
        <f>+'ITEM 1,1,2'!I119</f>
        <v>37580</v>
      </c>
      <c r="F20" s="238">
        <f t="shared" si="4"/>
        <v>14505880</v>
      </c>
      <c r="G20" s="239"/>
      <c r="H20" s="347">
        <v>36678.300000000003</v>
      </c>
      <c r="I20" s="89">
        <v>14157823.800000001</v>
      </c>
      <c r="J20" s="350">
        <f t="shared" si="0"/>
        <v>901.69999999999709</v>
      </c>
      <c r="K20" s="347">
        <f t="shared" si="3"/>
        <v>35610</v>
      </c>
      <c r="L20" s="350">
        <f t="shared" si="1"/>
        <v>1.0553215388935693</v>
      </c>
    </row>
    <row r="21" spans="1:12" ht="36.75" customHeight="1" x14ac:dyDescent="0.2">
      <c r="A21" s="134" t="s">
        <v>68</v>
      </c>
      <c r="B21" s="105" t="s">
        <v>638</v>
      </c>
      <c r="C21" s="112" t="s">
        <v>37</v>
      </c>
      <c r="D21" s="240">
        <v>92</v>
      </c>
      <c r="E21" s="241">
        <f>+'ITEM 1,1,2'!I159</f>
        <v>89952</v>
      </c>
      <c r="F21" s="238">
        <f t="shared" si="4"/>
        <v>8275584</v>
      </c>
      <c r="G21" s="239"/>
      <c r="H21" s="347">
        <v>90101.31</v>
      </c>
      <c r="I21" s="89">
        <v>8289320.5199999996</v>
      </c>
      <c r="J21" s="350">
        <f t="shared" si="0"/>
        <v>-149.30999999999767</v>
      </c>
      <c r="K21" s="347">
        <f t="shared" si="3"/>
        <v>87477</v>
      </c>
      <c r="L21" s="350">
        <f t="shared" si="1"/>
        <v>1.0282931513426385</v>
      </c>
    </row>
    <row r="22" spans="1:12" ht="26.25" customHeight="1" x14ac:dyDescent="0.2">
      <c r="A22" s="134" t="s">
        <v>72</v>
      </c>
      <c r="B22" s="105" t="s">
        <v>526</v>
      </c>
      <c r="C22" s="112" t="s">
        <v>34</v>
      </c>
      <c r="D22" s="240">
        <v>6</v>
      </c>
      <c r="E22" s="241">
        <f>+'ITEM 1,1,2'!I199</f>
        <v>46700</v>
      </c>
      <c r="F22" s="238">
        <f t="shared" si="4"/>
        <v>280200</v>
      </c>
      <c r="G22" s="239"/>
      <c r="H22" s="347">
        <v>47998</v>
      </c>
      <c r="I22" s="89">
        <v>287988</v>
      </c>
      <c r="J22" s="350">
        <f t="shared" si="0"/>
        <v>-1298</v>
      </c>
      <c r="K22" s="347">
        <f t="shared" si="3"/>
        <v>46600</v>
      </c>
      <c r="L22" s="350">
        <f t="shared" si="1"/>
        <v>1.002145922746781</v>
      </c>
    </row>
    <row r="23" spans="1:12" ht="24.95" customHeight="1" x14ac:dyDescent="0.2">
      <c r="A23" s="134" t="s">
        <v>74</v>
      </c>
      <c r="B23" s="105" t="s">
        <v>670</v>
      </c>
      <c r="C23" s="112" t="s">
        <v>34</v>
      </c>
      <c r="D23" s="240">
        <v>60</v>
      </c>
      <c r="E23" s="241">
        <f>+'ITEM 1,1,2'!I239</f>
        <v>18747</v>
      </c>
      <c r="F23" s="238">
        <f t="shared" si="4"/>
        <v>1124820</v>
      </c>
      <c r="G23" s="239"/>
      <c r="H23" s="347">
        <v>18746</v>
      </c>
      <c r="I23" s="89">
        <v>1124760</v>
      </c>
      <c r="J23" s="350">
        <f t="shared" si="0"/>
        <v>1</v>
      </c>
      <c r="K23" s="347">
        <f t="shared" si="3"/>
        <v>18200</v>
      </c>
      <c r="L23" s="350">
        <f t="shared" si="1"/>
        <v>1.030054945054945</v>
      </c>
    </row>
    <row r="24" spans="1:12" ht="36" customHeight="1" x14ac:dyDescent="0.2">
      <c r="A24" s="134" t="s">
        <v>75</v>
      </c>
      <c r="B24" s="105" t="s">
        <v>496</v>
      </c>
      <c r="C24" s="112" t="s">
        <v>34</v>
      </c>
      <c r="D24" s="240">
        <v>35</v>
      </c>
      <c r="E24" s="241">
        <f>+'ITEM 1,1,2'!I281</f>
        <v>83474</v>
      </c>
      <c r="F24" s="238">
        <f t="shared" si="4"/>
        <v>2921590</v>
      </c>
      <c r="G24" s="239"/>
      <c r="H24" s="347">
        <v>84797.84</v>
      </c>
      <c r="I24" s="89">
        <v>2967924.4</v>
      </c>
      <c r="J24" s="350">
        <f t="shared" si="0"/>
        <v>-1323.8399999999965</v>
      </c>
      <c r="K24" s="347">
        <f t="shared" si="3"/>
        <v>82328</v>
      </c>
      <c r="L24" s="350">
        <f t="shared" si="1"/>
        <v>1.0139199300359538</v>
      </c>
    </row>
    <row r="25" spans="1:12" ht="35.25" customHeight="1" x14ac:dyDescent="0.2">
      <c r="A25" s="134" t="s">
        <v>86</v>
      </c>
      <c r="B25" s="105" t="s">
        <v>495</v>
      </c>
      <c r="C25" s="112" t="s">
        <v>34</v>
      </c>
      <c r="D25" s="240">
        <v>35</v>
      </c>
      <c r="E25" s="241">
        <f>+'ITEM 1,1,2'!I323</f>
        <v>82970</v>
      </c>
      <c r="F25" s="238">
        <f t="shared" si="4"/>
        <v>2903950</v>
      </c>
      <c r="G25" s="239"/>
      <c r="H25" s="347">
        <v>83945</v>
      </c>
      <c r="I25" s="89">
        <v>2938075</v>
      </c>
      <c r="J25" s="350">
        <f t="shared" si="0"/>
        <v>-975</v>
      </c>
      <c r="K25" s="347">
        <f t="shared" si="3"/>
        <v>81500</v>
      </c>
      <c r="L25" s="350">
        <f t="shared" si="1"/>
        <v>1.0180368098159509</v>
      </c>
    </row>
    <row r="26" spans="1:12" ht="27.75" customHeight="1" x14ac:dyDescent="0.2">
      <c r="A26" s="134" t="s">
        <v>90</v>
      </c>
      <c r="B26" s="105" t="s">
        <v>669</v>
      </c>
      <c r="C26" s="156" t="s">
        <v>37</v>
      </c>
      <c r="D26" s="242">
        <v>342</v>
      </c>
      <c r="E26" s="243">
        <f>+'ITEM 1,1,2'!I366</f>
        <v>94031</v>
      </c>
      <c r="F26" s="244">
        <f t="shared" si="4"/>
        <v>32158602</v>
      </c>
      <c r="G26" s="239"/>
      <c r="H26" s="347">
        <v>95378</v>
      </c>
      <c r="I26" s="89">
        <v>32619276</v>
      </c>
      <c r="J26" s="350">
        <f t="shared" si="0"/>
        <v>-1347</v>
      </c>
      <c r="K26" s="347">
        <f t="shared" si="3"/>
        <v>92600</v>
      </c>
      <c r="L26" s="350">
        <f t="shared" si="1"/>
        <v>1.0154535637149029</v>
      </c>
    </row>
    <row r="27" spans="1:12" ht="24.95" customHeight="1" x14ac:dyDescent="0.2">
      <c r="A27" s="167" t="s">
        <v>668</v>
      </c>
      <c r="B27" s="204" t="s">
        <v>493</v>
      </c>
      <c r="C27" s="194"/>
      <c r="D27" s="194"/>
      <c r="E27" s="247"/>
      <c r="F27" s="182"/>
      <c r="G27" s="239"/>
      <c r="H27" s="347">
        <v>0</v>
      </c>
      <c r="I27" s="89">
        <v>0</v>
      </c>
      <c r="J27" s="350">
        <f t="shared" si="0"/>
        <v>0</v>
      </c>
      <c r="K27" s="347">
        <f t="shared" si="3"/>
        <v>0</v>
      </c>
      <c r="L27" s="350" t="e">
        <f t="shared" si="1"/>
        <v>#DIV/0!</v>
      </c>
    </row>
    <row r="28" spans="1:12" ht="24.95" customHeight="1" x14ac:dyDescent="0.2">
      <c r="A28" s="134" t="s">
        <v>101</v>
      </c>
      <c r="B28" s="105" t="s">
        <v>667</v>
      </c>
      <c r="C28" s="218" t="s">
        <v>42</v>
      </c>
      <c r="D28" s="236">
        <v>20</v>
      </c>
      <c r="E28" s="248">
        <f>+'ITEM 1,1,3'!I42</f>
        <v>49696</v>
      </c>
      <c r="F28" s="246">
        <f t="shared" ref="F28:F38" si="5">D28*E28</f>
        <v>993920</v>
      </c>
      <c r="G28" s="239"/>
      <c r="H28" s="347">
        <v>49697.5</v>
      </c>
      <c r="I28" s="89">
        <v>993950</v>
      </c>
      <c r="J28" s="350">
        <f t="shared" si="0"/>
        <v>-1.5</v>
      </c>
      <c r="K28" s="347">
        <f t="shared" si="3"/>
        <v>48250</v>
      </c>
      <c r="L28" s="350">
        <f t="shared" si="1"/>
        <v>1.0299689119170985</v>
      </c>
    </row>
    <row r="29" spans="1:12" ht="24.95" customHeight="1" x14ac:dyDescent="0.2">
      <c r="A29" s="134" t="s">
        <v>102</v>
      </c>
      <c r="B29" s="105" t="s">
        <v>666</v>
      </c>
      <c r="C29" s="112" t="s">
        <v>42</v>
      </c>
      <c r="D29" s="240">
        <v>15</v>
      </c>
      <c r="E29" s="249">
        <f>+'ITEM 1,1,3'!I82</f>
        <v>183340</v>
      </c>
      <c r="F29" s="238">
        <f t="shared" si="5"/>
        <v>2750100</v>
      </c>
      <c r="G29" s="239"/>
      <c r="H29" s="347">
        <v>183340</v>
      </c>
      <c r="I29" s="89">
        <v>2750100</v>
      </c>
      <c r="J29" s="350">
        <f t="shared" si="0"/>
        <v>0</v>
      </c>
      <c r="K29" s="347">
        <f t="shared" si="3"/>
        <v>178000</v>
      </c>
      <c r="L29" s="350">
        <f t="shared" si="1"/>
        <v>1.03</v>
      </c>
    </row>
    <row r="30" spans="1:12" ht="24.95" customHeight="1" x14ac:dyDescent="0.2">
      <c r="A30" s="134" t="s">
        <v>104</v>
      </c>
      <c r="B30" s="105" t="s">
        <v>665</v>
      </c>
      <c r="C30" s="112" t="s">
        <v>42</v>
      </c>
      <c r="D30" s="240">
        <v>20</v>
      </c>
      <c r="E30" s="249">
        <f>+'ITEM 1,1,3'!I122</f>
        <v>231753</v>
      </c>
      <c r="F30" s="238">
        <f t="shared" si="5"/>
        <v>4635060</v>
      </c>
      <c r="G30" s="239"/>
      <c r="H30" s="347">
        <v>231750</v>
      </c>
      <c r="I30" s="89">
        <v>4636400</v>
      </c>
      <c r="J30" s="350">
        <f t="shared" si="0"/>
        <v>3</v>
      </c>
      <c r="K30" s="347">
        <f t="shared" si="3"/>
        <v>225000</v>
      </c>
      <c r="L30" s="350">
        <f t="shared" si="1"/>
        <v>1.0300133333333332</v>
      </c>
    </row>
    <row r="31" spans="1:12" ht="24.95" customHeight="1" x14ac:dyDescent="0.2">
      <c r="A31" s="134" t="s">
        <v>106</v>
      </c>
      <c r="B31" s="105" t="s">
        <v>623</v>
      </c>
      <c r="C31" s="112" t="s">
        <v>42</v>
      </c>
      <c r="D31" s="240">
        <v>8</v>
      </c>
      <c r="E31" s="249">
        <f>+'ITEM 1,1,3'!I165</f>
        <v>177901</v>
      </c>
      <c r="F31" s="238">
        <f t="shared" si="5"/>
        <v>1423208</v>
      </c>
      <c r="G31" s="239"/>
      <c r="H31" s="347">
        <v>177160</v>
      </c>
      <c r="I31" s="89">
        <v>1417280</v>
      </c>
      <c r="J31" s="350">
        <f t="shared" si="0"/>
        <v>741</v>
      </c>
      <c r="K31" s="347">
        <f t="shared" si="3"/>
        <v>172000</v>
      </c>
      <c r="L31" s="350">
        <f t="shared" si="1"/>
        <v>1.0343081395348837</v>
      </c>
    </row>
    <row r="32" spans="1:12" ht="24.95" customHeight="1" x14ac:dyDescent="0.2">
      <c r="A32" s="217" t="s">
        <v>115</v>
      </c>
      <c r="B32" s="105" t="s">
        <v>664</v>
      </c>
      <c r="C32" s="216" t="s">
        <v>42</v>
      </c>
      <c r="D32" s="240">
        <v>20</v>
      </c>
      <c r="E32" s="250">
        <f>+'ITEM 1,1,3'!I208</f>
        <v>177901</v>
      </c>
      <c r="F32" s="251">
        <f t="shared" si="5"/>
        <v>3558020</v>
      </c>
      <c r="G32" s="239"/>
      <c r="H32" s="347">
        <v>177160</v>
      </c>
      <c r="I32" s="89">
        <v>3543200</v>
      </c>
      <c r="J32" s="350">
        <f t="shared" si="0"/>
        <v>741</v>
      </c>
      <c r="K32" s="347">
        <f t="shared" si="3"/>
        <v>172000</v>
      </c>
      <c r="L32" s="350">
        <f t="shared" si="1"/>
        <v>1.0343081395348837</v>
      </c>
    </row>
    <row r="33" spans="1:12" ht="24.95" customHeight="1" x14ac:dyDescent="0.2">
      <c r="A33" s="134" t="s">
        <v>116</v>
      </c>
      <c r="B33" s="105" t="s">
        <v>521</v>
      </c>
      <c r="C33" s="112" t="s">
        <v>42</v>
      </c>
      <c r="D33" s="240">
        <v>35</v>
      </c>
      <c r="E33" s="249">
        <f>+'ITEM 1,1,3'!I251</f>
        <v>175553</v>
      </c>
      <c r="F33" s="238">
        <f t="shared" si="5"/>
        <v>6144355</v>
      </c>
      <c r="G33" s="239"/>
      <c r="H33" s="347">
        <v>174935.2</v>
      </c>
      <c r="I33" s="89">
        <v>6122732</v>
      </c>
      <c r="J33" s="350">
        <f t="shared" si="0"/>
        <v>617.79999999998836</v>
      </c>
      <c r="K33" s="347">
        <f t="shared" si="3"/>
        <v>169840</v>
      </c>
      <c r="L33" s="350">
        <f t="shared" si="1"/>
        <v>1.0336375412152614</v>
      </c>
    </row>
    <row r="34" spans="1:12" ht="24.95" customHeight="1" x14ac:dyDescent="0.2">
      <c r="A34" s="134" t="s">
        <v>118</v>
      </c>
      <c r="B34" s="105" t="s">
        <v>622</v>
      </c>
      <c r="C34" s="112" t="s">
        <v>42</v>
      </c>
      <c r="D34" s="240">
        <v>7</v>
      </c>
      <c r="E34" s="249">
        <f>+'ITEM 1,1,3'!I294</f>
        <v>203528</v>
      </c>
      <c r="F34" s="238">
        <f t="shared" si="5"/>
        <v>1424696</v>
      </c>
      <c r="G34" s="239"/>
      <c r="H34" s="347">
        <v>203425</v>
      </c>
      <c r="I34" s="89">
        <v>1423975</v>
      </c>
      <c r="J34" s="350">
        <f t="shared" si="0"/>
        <v>103</v>
      </c>
      <c r="K34" s="347">
        <f t="shared" si="3"/>
        <v>197500</v>
      </c>
      <c r="L34" s="350">
        <f t="shared" si="1"/>
        <v>1.0305215189873418</v>
      </c>
    </row>
    <row r="35" spans="1:12" ht="24.95" customHeight="1" x14ac:dyDescent="0.2">
      <c r="A35" s="134" t="s">
        <v>119</v>
      </c>
      <c r="B35" s="105" t="s">
        <v>663</v>
      </c>
      <c r="C35" s="112" t="s">
        <v>34</v>
      </c>
      <c r="D35" s="240">
        <v>280</v>
      </c>
      <c r="E35" s="249">
        <f>+'ITEM 1,1,3'!I337</f>
        <v>22827</v>
      </c>
      <c r="F35" s="238">
        <f t="shared" si="5"/>
        <v>6391560</v>
      </c>
      <c r="G35" s="239"/>
      <c r="H35" s="347">
        <v>22866</v>
      </c>
      <c r="I35" s="89">
        <v>6402480</v>
      </c>
      <c r="J35" s="350">
        <f t="shared" si="0"/>
        <v>-39</v>
      </c>
      <c r="K35" s="347">
        <f t="shared" si="3"/>
        <v>22200</v>
      </c>
      <c r="L35" s="350">
        <f t="shared" si="1"/>
        <v>1.0282432432432433</v>
      </c>
    </row>
    <row r="36" spans="1:12" ht="24.95" customHeight="1" x14ac:dyDescent="0.2">
      <c r="A36" s="134" t="s">
        <v>122</v>
      </c>
      <c r="B36" s="105" t="s">
        <v>621</v>
      </c>
      <c r="C36" s="112" t="s">
        <v>42</v>
      </c>
      <c r="D36" s="240">
        <v>2</v>
      </c>
      <c r="E36" s="249">
        <f>+'ITEM 1,1,3'!I380</f>
        <v>489220.5</v>
      </c>
      <c r="F36" s="238">
        <f t="shared" si="5"/>
        <v>978441</v>
      </c>
      <c r="G36" s="239"/>
      <c r="H36" s="347">
        <v>489250</v>
      </c>
      <c r="I36" s="89">
        <v>978500</v>
      </c>
      <c r="J36" s="350">
        <f t="shared" si="0"/>
        <v>-29.5</v>
      </c>
      <c r="K36" s="347">
        <f t="shared" si="3"/>
        <v>475000</v>
      </c>
      <c r="L36" s="350">
        <f t="shared" si="1"/>
        <v>1.0299378947368421</v>
      </c>
    </row>
    <row r="37" spans="1:12" ht="36.75" customHeight="1" x14ac:dyDescent="0.2">
      <c r="A37" s="134" t="s">
        <v>127</v>
      </c>
      <c r="B37" s="105" t="s">
        <v>662</v>
      </c>
      <c r="C37" s="112" t="s">
        <v>34</v>
      </c>
      <c r="D37" s="240">
        <v>50</v>
      </c>
      <c r="E37" s="249">
        <f>+'ITEM 1,1,3'!I423</f>
        <v>37595</v>
      </c>
      <c r="F37" s="238">
        <f t="shared" si="5"/>
        <v>1879750</v>
      </c>
      <c r="G37" s="239"/>
      <c r="H37" s="347">
        <v>37623.840000000004</v>
      </c>
      <c r="I37" s="89">
        <v>1881192.0000000002</v>
      </c>
      <c r="J37" s="350">
        <f t="shared" si="0"/>
        <v>-28.840000000003783</v>
      </c>
      <c r="K37" s="347">
        <f t="shared" si="3"/>
        <v>36528</v>
      </c>
      <c r="L37" s="350">
        <f t="shared" si="1"/>
        <v>1.0292104686815593</v>
      </c>
    </row>
    <row r="38" spans="1:12" ht="26.25" customHeight="1" x14ac:dyDescent="0.2">
      <c r="A38" s="134" t="s">
        <v>129</v>
      </c>
      <c r="B38" s="105" t="s">
        <v>661</v>
      </c>
      <c r="C38" s="112" t="s">
        <v>42</v>
      </c>
      <c r="D38" s="240">
        <v>8</v>
      </c>
      <c r="E38" s="249">
        <f>+'ITEM 1,1,3'!I467</f>
        <v>410809</v>
      </c>
      <c r="F38" s="238">
        <f t="shared" si="5"/>
        <v>3286472</v>
      </c>
      <c r="G38" s="239"/>
      <c r="H38" s="347">
        <v>409425</v>
      </c>
      <c r="I38" s="89">
        <v>3275400</v>
      </c>
      <c r="J38" s="350">
        <f t="shared" si="0"/>
        <v>1384</v>
      </c>
      <c r="K38" s="347">
        <f t="shared" si="3"/>
        <v>397500</v>
      </c>
      <c r="L38" s="350">
        <f t="shared" si="1"/>
        <v>1.0334817610062894</v>
      </c>
    </row>
    <row r="39" spans="1:12" ht="24.95" customHeight="1" x14ac:dyDescent="0.2">
      <c r="A39" s="188" t="s">
        <v>660</v>
      </c>
      <c r="B39" s="149" t="s">
        <v>534</v>
      </c>
      <c r="C39" s="149"/>
      <c r="D39" s="149"/>
      <c r="E39" s="252"/>
      <c r="F39" s="182"/>
      <c r="G39" s="239"/>
      <c r="H39" s="347">
        <v>0</v>
      </c>
      <c r="I39" s="89">
        <v>0</v>
      </c>
      <c r="J39" s="350">
        <f t="shared" si="0"/>
        <v>0</v>
      </c>
      <c r="K39" s="347">
        <f t="shared" si="3"/>
        <v>0</v>
      </c>
      <c r="L39" s="350" t="e">
        <f t="shared" si="1"/>
        <v>#DIV/0!</v>
      </c>
    </row>
    <row r="40" spans="1:12" ht="24.95" customHeight="1" x14ac:dyDescent="0.2">
      <c r="A40" s="101" t="s">
        <v>133</v>
      </c>
      <c r="B40" s="105" t="s">
        <v>634</v>
      </c>
      <c r="C40" s="156" t="s">
        <v>34</v>
      </c>
      <c r="D40" s="240">
        <v>480</v>
      </c>
      <c r="E40" s="253">
        <f>+'ITEM 1,1,4'!I42</f>
        <v>9761</v>
      </c>
      <c r="F40" s="238">
        <f t="shared" ref="F40:F41" si="6">D40*E40</f>
        <v>4685280</v>
      </c>
      <c r="G40" s="239"/>
      <c r="H40" s="347">
        <v>9785</v>
      </c>
      <c r="I40" s="89">
        <v>4696800</v>
      </c>
      <c r="J40" s="350">
        <f t="shared" si="0"/>
        <v>-24</v>
      </c>
      <c r="K40" s="347">
        <f t="shared" si="3"/>
        <v>9500</v>
      </c>
      <c r="L40" s="350">
        <f t="shared" si="1"/>
        <v>1.0274736842105263</v>
      </c>
    </row>
    <row r="41" spans="1:12" ht="24.95" customHeight="1" x14ac:dyDescent="0.2">
      <c r="A41" s="101" t="s">
        <v>137</v>
      </c>
      <c r="B41" s="160" t="s">
        <v>659</v>
      </c>
      <c r="C41" s="113" t="s">
        <v>34</v>
      </c>
      <c r="D41" s="240">
        <v>132</v>
      </c>
      <c r="E41" s="253">
        <f>+'ITEM 1,1,4'!I85</f>
        <v>12780</v>
      </c>
      <c r="F41" s="238">
        <f t="shared" si="6"/>
        <v>1686960</v>
      </c>
      <c r="G41" s="239"/>
      <c r="H41" s="347">
        <v>12875</v>
      </c>
      <c r="I41" s="89">
        <v>1699500</v>
      </c>
      <c r="J41" s="350">
        <f t="shared" ref="J41:J72" si="7">+E41-H41</f>
        <v>-95</v>
      </c>
      <c r="K41" s="347">
        <f t="shared" si="3"/>
        <v>12500</v>
      </c>
      <c r="L41" s="350">
        <f t="shared" ref="L41:L72" si="8">+E41/K41</f>
        <v>1.0224</v>
      </c>
    </row>
    <row r="42" spans="1:12" ht="24.95" customHeight="1" x14ac:dyDescent="0.2">
      <c r="A42" s="120" t="s">
        <v>658</v>
      </c>
      <c r="B42" s="149" t="s">
        <v>539</v>
      </c>
      <c r="C42" s="149"/>
      <c r="D42" s="149"/>
      <c r="E42" s="252"/>
      <c r="F42" s="182"/>
      <c r="G42" s="239"/>
      <c r="H42" s="347">
        <v>0</v>
      </c>
      <c r="I42" s="89">
        <v>0</v>
      </c>
      <c r="J42" s="350">
        <f t="shared" si="7"/>
        <v>0</v>
      </c>
      <c r="K42" s="347">
        <f t="shared" si="3"/>
        <v>0</v>
      </c>
      <c r="L42" s="350" t="e">
        <f t="shared" si="8"/>
        <v>#DIV/0!</v>
      </c>
    </row>
    <row r="43" spans="1:12" ht="24.95" customHeight="1" x14ac:dyDescent="0.2">
      <c r="A43" s="127" t="s">
        <v>138</v>
      </c>
      <c r="B43" s="215" t="s">
        <v>657</v>
      </c>
      <c r="C43" s="113" t="s">
        <v>37</v>
      </c>
      <c r="D43" s="240">
        <v>140</v>
      </c>
      <c r="E43" s="253">
        <f>+'ITEM 1,1,5'!I42</f>
        <v>69001</v>
      </c>
      <c r="F43" s="238">
        <f t="shared" ref="F43:F45" si="9">D43*E43</f>
        <v>9660140</v>
      </c>
      <c r="G43" s="239"/>
      <c r="H43" s="347">
        <v>69015.150000000009</v>
      </c>
      <c r="I43" s="89">
        <v>9662121.0000000019</v>
      </c>
      <c r="J43" s="350">
        <f t="shared" si="7"/>
        <v>-14.150000000008731</v>
      </c>
      <c r="K43" s="347">
        <f t="shared" si="3"/>
        <v>67005</v>
      </c>
      <c r="L43" s="350">
        <f t="shared" si="8"/>
        <v>1.0297888217297217</v>
      </c>
    </row>
    <row r="44" spans="1:12" ht="24.95" customHeight="1" x14ac:dyDescent="0.2">
      <c r="A44" s="127" t="s">
        <v>140</v>
      </c>
      <c r="B44" s="160" t="s">
        <v>656</v>
      </c>
      <c r="C44" s="113" t="s">
        <v>37</v>
      </c>
      <c r="D44" s="240">
        <v>140</v>
      </c>
      <c r="E44" s="253">
        <f>+'ITEM 1,1,5'!I85</f>
        <v>126662</v>
      </c>
      <c r="F44" s="238">
        <f t="shared" si="9"/>
        <v>17732680</v>
      </c>
      <c r="G44" s="239"/>
      <c r="H44" s="347">
        <v>126690</v>
      </c>
      <c r="I44" s="89">
        <v>17736600</v>
      </c>
      <c r="J44" s="350">
        <f t="shared" si="7"/>
        <v>-28</v>
      </c>
      <c r="K44" s="347">
        <f t="shared" si="3"/>
        <v>123000</v>
      </c>
      <c r="L44" s="350">
        <f t="shared" si="8"/>
        <v>1.0297723577235773</v>
      </c>
    </row>
    <row r="45" spans="1:12" ht="24.95" customHeight="1" x14ac:dyDescent="0.2">
      <c r="A45" s="127" t="s">
        <v>144</v>
      </c>
      <c r="B45" s="160" t="s">
        <v>655</v>
      </c>
      <c r="C45" s="113" t="s">
        <v>34</v>
      </c>
      <c r="D45" s="240">
        <v>70</v>
      </c>
      <c r="E45" s="253">
        <f>+'ITEM 1,1,5'!I128</f>
        <v>26593</v>
      </c>
      <c r="F45" s="238">
        <f t="shared" si="9"/>
        <v>1861510</v>
      </c>
      <c r="G45" s="239"/>
      <c r="H45" s="347">
        <v>26615.200000000001</v>
      </c>
      <c r="I45" s="89">
        <v>1863064</v>
      </c>
      <c r="J45" s="350">
        <f t="shared" si="7"/>
        <v>-22.200000000000728</v>
      </c>
      <c r="K45" s="347">
        <f t="shared" si="3"/>
        <v>25840</v>
      </c>
      <c r="L45" s="350">
        <f t="shared" si="8"/>
        <v>1.0291408668730651</v>
      </c>
    </row>
    <row r="46" spans="1:12" ht="24.95" customHeight="1" x14ac:dyDescent="0.2">
      <c r="A46" s="214" t="s">
        <v>654</v>
      </c>
      <c r="B46" s="108" t="s">
        <v>487</v>
      </c>
      <c r="C46" s="149"/>
      <c r="D46" s="149"/>
      <c r="E46" s="252"/>
      <c r="F46" s="254"/>
      <c r="G46" s="239"/>
      <c r="H46" s="347">
        <v>0</v>
      </c>
      <c r="I46" s="89">
        <v>0</v>
      </c>
      <c r="J46" s="350">
        <f t="shared" si="7"/>
        <v>0</v>
      </c>
      <c r="K46" s="347">
        <f t="shared" si="3"/>
        <v>0</v>
      </c>
      <c r="L46" s="350" t="e">
        <f t="shared" si="8"/>
        <v>#DIV/0!</v>
      </c>
    </row>
    <row r="47" spans="1:12" ht="39" customHeight="1" x14ac:dyDescent="0.2">
      <c r="A47" s="93" t="s">
        <v>145</v>
      </c>
      <c r="B47" s="105" t="s">
        <v>510</v>
      </c>
      <c r="C47" s="113" t="s">
        <v>37</v>
      </c>
      <c r="D47" s="240">
        <v>760</v>
      </c>
      <c r="E47" s="253">
        <f>+'ITEM 1,1,6'!I42</f>
        <v>24731</v>
      </c>
      <c r="F47" s="245">
        <f t="shared" ref="F47:F50" si="10">D47*E47</f>
        <v>18795560</v>
      </c>
      <c r="G47" s="239"/>
      <c r="H47" s="347">
        <v>24612.880000000001</v>
      </c>
      <c r="I47" s="89">
        <v>18705788.800000001</v>
      </c>
      <c r="J47" s="350">
        <f t="shared" si="7"/>
        <v>118.11999999999898</v>
      </c>
      <c r="K47" s="347">
        <f t="shared" si="3"/>
        <v>23896</v>
      </c>
      <c r="L47" s="350">
        <f t="shared" si="8"/>
        <v>1.0349430867090728</v>
      </c>
    </row>
    <row r="48" spans="1:12" ht="24.95" customHeight="1" x14ac:dyDescent="0.2">
      <c r="A48" s="93" t="s">
        <v>147</v>
      </c>
      <c r="B48" s="105" t="s">
        <v>653</v>
      </c>
      <c r="C48" s="113" t="s">
        <v>37</v>
      </c>
      <c r="D48" s="240">
        <v>25.6</v>
      </c>
      <c r="E48" s="253">
        <f>+'ITEM 1,1,6'!I85</f>
        <v>70727</v>
      </c>
      <c r="F48" s="245">
        <f t="shared" si="10"/>
        <v>1810611.2000000002</v>
      </c>
      <c r="G48" s="239"/>
      <c r="H48" s="347">
        <v>70369.600000000006</v>
      </c>
      <c r="I48" s="89">
        <v>1801461.7600000002</v>
      </c>
      <c r="J48" s="350">
        <f t="shared" si="7"/>
        <v>357.39999999999418</v>
      </c>
      <c r="K48" s="347">
        <f t="shared" si="3"/>
        <v>68320</v>
      </c>
      <c r="L48" s="350">
        <f t="shared" si="8"/>
        <v>1.0352312646370023</v>
      </c>
    </row>
    <row r="49" spans="1:12" ht="24.95" customHeight="1" x14ac:dyDescent="0.2">
      <c r="A49" s="93" t="s">
        <v>152</v>
      </c>
      <c r="B49" s="105" t="s">
        <v>511</v>
      </c>
      <c r="C49" s="113" t="s">
        <v>37</v>
      </c>
      <c r="D49" s="240">
        <v>54</v>
      </c>
      <c r="E49" s="253">
        <f>+'ITEM 1,1,6'!I128</f>
        <v>50303</v>
      </c>
      <c r="F49" s="245">
        <f t="shared" si="10"/>
        <v>2716362</v>
      </c>
      <c r="G49" s="239"/>
      <c r="H49" s="347">
        <v>49955</v>
      </c>
      <c r="I49" s="89">
        <v>2697570</v>
      </c>
      <c r="J49" s="350">
        <f t="shared" si="7"/>
        <v>348</v>
      </c>
      <c r="K49" s="347">
        <f t="shared" si="3"/>
        <v>48500</v>
      </c>
      <c r="L49" s="350">
        <f t="shared" si="8"/>
        <v>1.0371752577319588</v>
      </c>
    </row>
    <row r="50" spans="1:12" ht="24.95" customHeight="1" x14ac:dyDescent="0.2">
      <c r="A50" s="93" t="s">
        <v>153</v>
      </c>
      <c r="B50" s="105" t="s">
        <v>652</v>
      </c>
      <c r="C50" s="113" t="s">
        <v>37</v>
      </c>
      <c r="D50" s="240">
        <v>25.8</v>
      </c>
      <c r="E50" s="253">
        <f>+'ITEM 1,1,6'!I171</f>
        <v>238873</v>
      </c>
      <c r="F50" s="245">
        <f t="shared" si="10"/>
        <v>6162923.4000000004</v>
      </c>
      <c r="G50" s="239"/>
      <c r="H50" s="347">
        <v>236900</v>
      </c>
      <c r="I50" s="89">
        <v>6112020</v>
      </c>
      <c r="J50" s="350">
        <f t="shared" si="7"/>
        <v>1973</v>
      </c>
      <c r="K50" s="347">
        <f t="shared" si="3"/>
        <v>230000</v>
      </c>
      <c r="L50" s="350">
        <f t="shared" si="8"/>
        <v>1.0385782608695653</v>
      </c>
    </row>
    <row r="51" spans="1:12" ht="24.95" customHeight="1" x14ac:dyDescent="0.2">
      <c r="A51" s="97" t="s">
        <v>651</v>
      </c>
      <c r="B51" s="96" t="s">
        <v>478</v>
      </c>
      <c r="C51" s="96"/>
      <c r="D51" s="96"/>
      <c r="E51" s="232"/>
      <c r="F51" s="182"/>
      <c r="G51" s="239"/>
      <c r="H51" s="347">
        <v>0</v>
      </c>
      <c r="I51" s="89">
        <v>0</v>
      </c>
      <c r="J51" s="350">
        <f t="shared" si="7"/>
        <v>0</v>
      </c>
      <c r="K51" s="347">
        <f t="shared" si="3"/>
        <v>0</v>
      </c>
      <c r="L51" s="350" t="e">
        <f t="shared" si="8"/>
        <v>#DIV/0!</v>
      </c>
    </row>
    <row r="52" spans="1:12" ht="24.95" customHeight="1" x14ac:dyDescent="0.2">
      <c r="A52" s="101" t="s">
        <v>160</v>
      </c>
      <c r="B52" s="92" t="s">
        <v>477</v>
      </c>
      <c r="C52" s="218" t="s">
        <v>256</v>
      </c>
      <c r="D52" s="236">
        <v>1</v>
      </c>
      <c r="E52" s="248">
        <f>+'ITEM 1,1,7'!I42</f>
        <v>257536</v>
      </c>
      <c r="F52" s="246">
        <f>D52*E52</f>
        <v>257536</v>
      </c>
      <c r="G52" s="239"/>
      <c r="H52" s="419">
        <v>515000</v>
      </c>
      <c r="I52" s="89">
        <v>515000</v>
      </c>
      <c r="J52" s="350">
        <f t="shared" si="7"/>
        <v>-257464</v>
      </c>
      <c r="K52" s="419">
        <f t="shared" si="3"/>
        <v>500000</v>
      </c>
      <c r="L52" s="350">
        <f t="shared" si="8"/>
        <v>0.51507199999999997</v>
      </c>
    </row>
    <row r="53" spans="1:12" ht="24.95" customHeight="1" thickBot="1" x14ac:dyDescent="0.25">
      <c r="A53" s="211"/>
      <c r="B53" s="133"/>
      <c r="C53" s="156"/>
      <c r="D53" s="255"/>
      <c r="E53" s="256"/>
      <c r="F53" s="257"/>
      <c r="G53" s="239"/>
      <c r="H53" s="347">
        <v>0</v>
      </c>
      <c r="I53" s="89">
        <v>0</v>
      </c>
      <c r="J53" s="350">
        <f t="shared" si="7"/>
        <v>0</v>
      </c>
      <c r="K53" s="347">
        <f t="shared" si="3"/>
        <v>0</v>
      </c>
      <c r="L53" s="350" t="e">
        <f t="shared" si="8"/>
        <v>#DIV/0!</v>
      </c>
    </row>
    <row r="54" spans="1:12" ht="24.95" customHeight="1" thickBot="1" x14ac:dyDescent="0.25">
      <c r="A54" s="258"/>
      <c r="B54" s="259" t="s">
        <v>686</v>
      </c>
      <c r="C54" s="260"/>
      <c r="D54" s="261"/>
      <c r="E54" s="262"/>
      <c r="F54" s="263">
        <f>SUM(F9:F52,2)</f>
        <v>284164119.59999996</v>
      </c>
      <c r="G54" s="239"/>
      <c r="H54" s="347">
        <v>0</v>
      </c>
      <c r="I54" s="89">
        <v>0</v>
      </c>
      <c r="J54" s="350">
        <f t="shared" si="7"/>
        <v>0</v>
      </c>
      <c r="K54" s="347">
        <f t="shared" si="3"/>
        <v>0</v>
      </c>
      <c r="L54" s="350" t="e">
        <f t="shared" si="8"/>
        <v>#DIV/0!</v>
      </c>
    </row>
    <row r="55" spans="1:12" ht="24.95" customHeight="1" x14ac:dyDescent="0.2">
      <c r="A55" s="101"/>
      <c r="B55" s="354"/>
      <c r="C55" s="264"/>
      <c r="D55" s="265"/>
      <c r="E55" s="266"/>
      <c r="F55" s="267"/>
      <c r="G55" s="239"/>
      <c r="H55" s="347">
        <v>0</v>
      </c>
      <c r="I55" s="89">
        <v>0</v>
      </c>
      <c r="J55" s="350">
        <f t="shared" si="7"/>
        <v>0</v>
      </c>
      <c r="K55" s="347">
        <f t="shared" si="3"/>
        <v>0</v>
      </c>
      <c r="L55" s="350" t="e">
        <f t="shared" si="8"/>
        <v>#DIV/0!</v>
      </c>
    </row>
    <row r="56" spans="1:12" ht="24.95" customHeight="1" x14ac:dyDescent="0.2">
      <c r="A56" s="418">
        <v>1.2</v>
      </c>
      <c r="B56" s="209" t="s">
        <v>649</v>
      </c>
      <c r="C56" s="268"/>
      <c r="D56" s="269"/>
      <c r="E56" s="270"/>
      <c r="F56" s="246"/>
      <c r="G56" s="239"/>
      <c r="H56" s="347">
        <v>0</v>
      </c>
      <c r="I56" s="89">
        <v>0</v>
      </c>
      <c r="J56" s="350">
        <f t="shared" si="7"/>
        <v>0</v>
      </c>
      <c r="K56" s="347">
        <f t="shared" si="3"/>
        <v>0</v>
      </c>
      <c r="L56" s="350" t="e">
        <f t="shared" si="8"/>
        <v>#DIV/0!</v>
      </c>
    </row>
    <row r="57" spans="1:12" ht="24.95" customHeight="1" x14ac:dyDescent="0.2">
      <c r="A57" s="120" t="s">
        <v>648</v>
      </c>
      <c r="B57" s="96" t="s">
        <v>504</v>
      </c>
      <c r="C57" s="206"/>
      <c r="D57" s="269"/>
      <c r="E57" s="270"/>
      <c r="F57" s="238"/>
      <c r="G57" s="239"/>
      <c r="H57" s="347">
        <v>0</v>
      </c>
      <c r="I57" s="89">
        <v>0</v>
      </c>
      <c r="J57" s="350">
        <f t="shared" si="7"/>
        <v>0</v>
      </c>
      <c r="K57" s="347">
        <f t="shared" si="3"/>
        <v>0</v>
      </c>
      <c r="L57" s="350" t="e">
        <f t="shared" si="8"/>
        <v>#DIV/0!</v>
      </c>
    </row>
    <row r="58" spans="1:12" ht="24.95" customHeight="1" x14ac:dyDescent="0.2">
      <c r="A58" s="127" t="s">
        <v>161</v>
      </c>
      <c r="B58" s="105" t="s">
        <v>36</v>
      </c>
      <c r="C58" s="206" t="s">
        <v>37</v>
      </c>
      <c r="D58" s="269">
        <v>25</v>
      </c>
      <c r="E58" s="241">
        <f>+'ITEM 1,2,1'!I39</f>
        <v>47884</v>
      </c>
      <c r="F58" s="238">
        <f t="shared" ref="F58:F67" si="11">D58*E58</f>
        <v>1197100</v>
      </c>
      <c r="G58" s="239"/>
      <c r="H58" s="347">
        <v>0</v>
      </c>
      <c r="I58" s="89">
        <v>0</v>
      </c>
      <c r="J58" s="350">
        <f t="shared" si="7"/>
        <v>47884</v>
      </c>
      <c r="K58" s="347">
        <f t="shared" si="3"/>
        <v>0</v>
      </c>
      <c r="L58" s="350" t="e">
        <f t="shared" si="8"/>
        <v>#DIV/0!</v>
      </c>
    </row>
    <row r="59" spans="1:12" ht="24.95" customHeight="1" x14ac:dyDescent="0.2">
      <c r="A59" s="127" t="s">
        <v>162</v>
      </c>
      <c r="B59" s="92" t="s">
        <v>33</v>
      </c>
      <c r="C59" s="235" t="s">
        <v>34</v>
      </c>
      <c r="D59" s="271">
        <v>22</v>
      </c>
      <c r="E59" s="237">
        <f>+'ITEM 1,2,1'!I79</f>
        <v>28794</v>
      </c>
      <c r="F59" s="238">
        <f>D59*E59</f>
        <v>633468</v>
      </c>
      <c r="G59" s="239"/>
      <c r="H59" s="347">
        <v>28325</v>
      </c>
      <c r="I59" s="89">
        <v>623150</v>
      </c>
      <c r="J59" s="350">
        <f t="shared" si="7"/>
        <v>469</v>
      </c>
      <c r="K59" s="347">
        <f t="shared" si="3"/>
        <v>27500</v>
      </c>
      <c r="L59" s="350">
        <f t="shared" si="8"/>
        <v>1.0470545454545455</v>
      </c>
    </row>
    <row r="60" spans="1:12" ht="24.95" customHeight="1" x14ac:dyDescent="0.2">
      <c r="A60" s="127" t="s">
        <v>163</v>
      </c>
      <c r="B60" s="105" t="s">
        <v>39</v>
      </c>
      <c r="C60" s="140" t="s">
        <v>37</v>
      </c>
      <c r="D60" s="271">
        <v>83.7</v>
      </c>
      <c r="E60" s="241">
        <f>+'ITEM 1,2,1'!I119</f>
        <v>33581</v>
      </c>
      <c r="F60" s="238">
        <f t="shared" si="11"/>
        <v>2810729.7</v>
      </c>
      <c r="G60" s="239"/>
      <c r="H60" s="347">
        <v>33006.35</v>
      </c>
      <c r="I60" s="89">
        <v>2762631.4950000001</v>
      </c>
      <c r="J60" s="350">
        <f t="shared" si="7"/>
        <v>574.65000000000146</v>
      </c>
      <c r="K60" s="347">
        <f t="shared" si="3"/>
        <v>32044.999999999996</v>
      </c>
      <c r="L60" s="350">
        <f t="shared" si="8"/>
        <v>1.0479325947885787</v>
      </c>
    </row>
    <row r="61" spans="1:12" ht="24.95" customHeight="1" x14ac:dyDescent="0.2">
      <c r="A61" s="127" t="s">
        <v>164</v>
      </c>
      <c r="B61" s="105" t="s">
        <v>647</v>
      </c>
      <c r="C61" s="140" t="s">
        <v>37</v>
      </c>
      <c r="D61" s="271">
        <v>83.7</v>
      </c>
      <c r="E61" s="241">
        <f>+'ITEM 1,2,1'!I159</f>
        <v>60021</v>
      </c>
      <c r="F61" s="238">
        <f t="shared" si="11"/>
        <v>5023757.7</v>
      </c>
      <c r="G61" s="239"/>
      <c r="H61" s="347">
        <v>59123.03</v>
      </c>
      <c r="I61" s="89">
        <v>4948597.6110000005</v>
      </c>
      <c r="J61" s="350">
        <f t="shared" si="7"/>
        <v>897.97000000000116</v>
      </c>
      <c r="K61" s="347">
        <f t="shared" si="3"/>
        <v>57401</v>
      </c>
      <c r="L61" s="350">
        <f t="shared" si="8"/>
        <v>1.045643804114911</v>
      </c>
    </row>
    <row r="62" spans="1:12" ht="24.95" customHeight="1" x14ac:dyDescent="0.2">
      <c r="A62" s="127" t="s">
        <v>165</v>
      </c>
      <c r="B62" s="105" t="s">
        <v>646</v>
      </c>
      <c r="C62" s="140" t="s">
        <v>37</v>
      </c>
      <c r="D62" s="271">
        <v>5</v>
      </c>
      <c r="E62" s="241">
        <f>+'ITEM 1,2,1'!I199</f>
        <v>60021</v>
      </c>
      <c r="F62" s="238">
        <f t="shared" si="11"/>
        <v>300105</v>
      </c>
      <c r="G62" s="239"/>
      <c r="H62" s="347">
        <v>59123.03</v>
      </c>
      <c r="I62" s="89">
        <v>295615.15000000002</v>
      </c>
      <c r="J62" s="350">
        <f t="shared" si="7"/>
        <v>897.97000000000116</v>
      </c>
      <c r="K62" s="347">
        <f t="shared" si="3"/>
        <v>57401</v>
      </c>
      <c r="L62" s="350">
        <f t="shared" si="8"/>
        <v>1.045643804114911</v>
      </c>
    </row>
    <row r="63" spans="1:12" ht="24.95" customHeight="1" x14ac:dyDescent="0.2">
      <c r="A63" s="127" t="s">
        <v>166</v>
      </c>
      <c r="B63" s="105" t="s">
        <v>645</v>
      </c>
      <c r="C63" s="140" t="s">
        <v>256</v>
      </c>
      <c r="D63" s="271">
        <v>1</v>
      </c>
      <c r="E63" s="241">
        <f>+'ITEM 1,2,1'!I239</f>
        <v>471740</v>
      </c>
      <c r="F63" s="238">
        <f t="shared" si="11"/>
        <v>471740</v>
      </c>
      <c r="G63" s="239"/>
      <c r="H63" s="347">
        <v>471740</v>
      </c>
      <c r="I63" s="89">
        <v>471740</v>
      </c>
      <c r="J63" s="350">
        <f t="shared" si="7"/>
        <v>0</v>
      </c>
      <c r="K63" s="347">
        <f t="shared" si="3"/>
        <v>458000</v>
      </c>
      <c r="L63" s="350">
        <f t="shared" si="8"/>
        <v>1.03</v>
      </c>
    </row>
    <row r="64" spans="1:12" ht="24.95" customHeight="1" x14ac:dyDescent="0.2">
      <c r="A64" s="127" t="s">
        <v>168</v>
      </c>
      <c r="B64" s="92" t="s">
        <v>644</v>
      </c>
      <c r="C64" s="140" t="s">
        <v>42</v>
      </c>
      <c r="D64" s="271">
        <v>1</v>
      </c>
      <c r="E64" s="241">
        <f>+'ITEM 1,2,1'!I279</f>
        <v>46335</v>
      </c>
      <c r="F64" s="238">
        <f t="shared" si="11"/>
        <v>46335</v>
      </c>
      <c r="G64" s="239"/>
      <c r="H64" s="347">
        <v>46350</v>
      </c>
      <c r="I64" s="89">
        <v>46350</v>
      </c>
      <c r="J64" s="350">
        <f t="shared" si="7"/>
        <v>-15</v>
      </c>
      <c r="K64" s="347">
        <f t="shared" si="3"/>
        <v>45000</v>
      </c>
      <c r="L64" s="350">
        <f t="shared" si="8"/>
        <v>1.0296666666666667</v>
      </c>
    </row>
    <row r="65" spans="1:12" ht="24.95" customHeight="1" x14ac:dyDescent="0.2">
      <c r="A65" s="127" t="s">
        <v>169</v>
      </c>
      <c r="B65" s="92" t="s">
        <v>643</v>
      </c>
      <c r="C65" s="140" t="s">
        <v>37</v>
      </c>
      <c r="D65" s="271">
        <v>15.58</v>
      </c>
      <c r="E65" s="241">
        <f>+'ITEM 1,2,1'!I319</f>
        <v>19060</v>
      </c>
      <c r="F65" s="238">
        <f t="shared" si="11"/>
        <v>296954.8</v>
      </c>
      <c r="G65" s="239"/>
      <c r="H65" s="347">
        <v>19055</v>
      </c>
      <c r="I65" s="89">
        <v>296876.90000000002</v>
      </c>
      <c r="J65" s="350">
        <f t="shared" si="7"/>
        <v>5</v>
      </c>
      <c r="K65" s="347">
        <f t="shared" si="3"/>
        <v>18500</v>
      </c>
      <c r="L65" s="350">
        <f t="shared" si="8"/>
        <v>1.0302702702702702</v>
      </c>
    </row>
    <row r="66" spans="1:12" ht="24.95" customHeight="1" x14ac:dyDescent="0.2">
      <c r="A66" s="127" t="s">
        <v>170</v>
      </c>
      <c r="B66" s="92" t="s">
        <v>642</v>
      </c>
      <c r="C66" s="140" t="s">
        <v>42</v>
      </c>
      <c r="D66" s="271">
        <v>4</v>
      </c>
      <c r="E66" s="241">
        <f>+'ITEM 1,2,1'!I359</f>
        <v>36050</v>
      </c>
      <c r="F66" s="238">
        <f t="shared" si="11"/>
        <v>144200</v>
      </c>
      <c r="G66" s="239"/>
      <c r="H66" s="347">
        <v>36050</v>
      </c>
      <c r="I66" s="89">
        <v>144200</v>
      </c>
      <c r="J66" s="350">
        <f t="shared" si="7"/>
        <v>0</v>
      </c>
      <c r="K66" s="347">
        <f t="shared" si="3"/>
        <v>35000</v>
      </c>
      <c r="L66" s="350">
        <f t="shared" si="8"/>
        <v>1.03</v>
      </c>
    </row>
    <row r="67" spans="1:12" ht="24.95" customHeight="1" x14ac:dyDescent="0.2">
      <c r="A67" s="127" t="s">
        <v>171</v>
      </c>
      <c r="B67" s="92" t="s">
        <v>641</v>
      </c>
      <c r="C67" s="140" t="s">
        <v>640</v>
      </c>
      <c r="D67" s="271">
        <v>2</v>
      </c>
      <c r="E67" s="241">
        <f>+'ITEM 1,2,1'!I399</f>
        <v>139014</v>
      </c>
      <c r="F67" s="238">
        <f t="shared" si="11"/>
        <v>278028</v>
      </c>
      <c r="G67" s="239"/>
      <c r="H67" s="347">
        <v>139050</v>
      </c>
      <c r="I67" s="89">
        <v>278100</v>
      </c>
      <c r="J67" s="350">
        <f t="shared" si="7"/>
        <v>-36</v>
      </c>
      <c r="K67" s="347">
        <f t="shared" si="3"/>
        <v>135000</v>
      </c>
      <c r="L67" s="350">
        <f t="shared" si="8"/>
        <v>1.0297333333333334</v>
      </c>
    </row>
    <row r="68" spans="1:12" ht="24.95" customHeight="1" x14ac:dyDescent="0.2">
      <c r="A68" s="97" t="s">
        <v>639</v>
      </c>
      <c r="B68" s="149" t="s">
        <v>499</v>
      </c>
      <c r="C68" s="365"/>
      <c r="D68" s="149"/>
      <c r="E68" s="252"/>
      <c r="F68" s="182"/>
      <c r="G68" s="239"/>
      <c r="H68" s="347">
        <v>0</v>
      </c>
      <c r="I68" s="89">
        <v>0</v>
      </c>
      <c r="J68" s="350">
        <f t="shared" si="7"/>
        <v>0</v>
      </c>
      <c r="K68" s="347">
        <f t="shared" si="3"/>
        <v>0</v>
      </c>
      <c r="L68" s="350" t="e">
        <f t="shared" si="8"/>
        <v>#DIV/0!</v>
      </c>
    </row>
    <row r="69" spans="1:12" ht="39.75" customHeight="1" x14ac:dyDescent="0.2">
      <c r="A69" s="130" t="s">
        <v>174</v>
      </c>
      <c r="B69" s="105" t="s">
        <v>638</v>
      </c>
      <c r="C69" s="206" t="s">
        <v>37</v>
      </c>
      <c r="D69" s="269">
        <v>18</v>
      </c>
      <c r="E69" s="270">
        <f>+'ITEM 1,2,2'!I38</f>
        <v>91686</v>
      </c>
      <c r="F69" s="238">
        <f>D69*E69</f>
        <v>1650348</v>
      </c>
      <c r="G69" s="239"/>
      <c r="H69" s="347">
        <v>90101.31</v>
      </c>
      <c r="I69" s="89">
        <v>1621823.58</v>
      </c>
      <c r="J69" s="350">
        <f t="shared" si="7"/>
        <v>1584.6900000000023</v>
      </c>
      <c r="K69" s="347">
        <f t="shared" si="3"/>
        <v>87477</v>
      </c>
      <c r="L69" s="350">
        <f t="shared" si="8"/>
        <v>1.0481155046469357</v>
      </c>
    </row>
    <row r="70" spans="1:12" ht="24.95" customHeight="1" x14ac:dyDescent="0.2">
      <c r="A70" s="130" t="s">
        <v>175</v>
      </c>
      <c r="B70" s="205" t="s">
        <v>526</v>
      </c>
      <c r="C70" s="112" t="s">
        <v>34</v>
      </c>
      <c r="D70" s="240">
        <v>2</v>
      </c>
      <c r="E70" s="272">
        <f>+'ITEM 1,2,2'!I78</f>
        <v>48740</v>
      </c>
      <c r="F70" s="273">
        <f t="shared" ref="F70" si="12">D70*E70</f>
        <v>97480</v>
      </c>
      <c r="G70" s="239"/>
      <c r="H70" s="347">
        <v>47998</v>
      </c>
      <c r="I70" s="89">
        <v>95996</v>
      </c>
      <c r="J70" s="350">
        <f t="shared" si="7"/>
        <v>742</v>
      </c>
      <c r="K70" s="347">
        <f t="shared" si="3"/>
        <v>46600</v>
      </c>
      <c r="L70" s="350">
        <f t="shared" si="8"/>
        <v>1.0459227467811159</v>
      </c>
    </row>
    <row r="71" spans="1:12" ht="24.95" customHeight="1" x14ac:dyDescent="0.2">
      <c r="A71" s="130" t="s">
        <v>176</v>
      </c>
      <c r="B71" s="105" t="s">
        <v>637</v>
      </c>
      <c r="C71" s="112" t="s">
        <v>37</v>
      </c>
      <c r="D71" s="269">
        <v>83.7</v>
      </c>
      <c r="E71" s="249">
        <f>+'ITEM 1,2,2'!I163</f>
        <v>95542</v>
      </c>
      <c r="F71" s="244">
        <f>+E71*D71</f>
        <v>7996865.4000000004</v>
      </c>
      <c r="G71" s="239"/>
      <c r="H71" s="347">
        <v>95378</v>
      </c>
      <c r="I71" s="89">
        <v>7983138.6000000006</v>
      </c>
      <c r="J71" s="350">
        <f t="shared" si="7"/>
        <v>164</v>
      </c>
      <c r="K71" s="347">
        <f t="shared" si="3"/>
        <v>92600</v>
      </c>
      <c r="L71" s="350">
        <f t="shared" si="8"/>
        <v>1.0317710583153348</v>
      </c>
    </row>
    <row r="72" spans="1:12" ht="38.25" customHeight="1" x14ac:dyDescent="0.2">
      <c r="A72" s="130" t="s">
        <v>173</v>
      </c>
      <c r="B72" s="105" t="s">
        <v>496</v>
      </c>
      <c r="C72" s="156" t="s">
        <v>34</v>
      </c>
      <c r="D72" s="269">
        <v>22</v>
      </c>
      <c r="E72" s="241">
        <f>+'ITEM 1,2,2'!I120</f>
        <v>84529</v>
      </c>
      <c r="F72" s="238">
        <f t="shared" ref="F72:F73" si="13">D72*E72</f>
        <v>1859638</v>
      </c>
      <c r="G72" s="239"/>
      <c r="H72" s="347">
        <v>84797.84</v>
      </c>
      <c r="I72" s="89">
        <v>1865552.48</v>
      </c>
      <c r="J72" s="350">
        <f t="shared" si="7"/>
        <v>-268.83999999999651</v>
      </c>
      <c r="K72" s="347">
        <f t="shared" si="3"/>
        <v>82328</v>
      </c>
      <c r="L72" s="350">
        <f t="shared" si="8"/>
        <v>1.0267345253133806</v>
      </c>
    </row>
    <row r="73" spans="1:12" ht="37.5" customHeight="1" x14ac:dyDescent="0.2">
      <c r="A73" s="130" t="s">
        <v>636</v>
      </c>
      <c r="B73" s="105" t="s">
        <v>495</v>
      </c>
      <c r="C73" s="113" t="s">
        <v>37</v>
      </c>
      <c r="D73" s="269">
        <v>22</v>
      </c>
      <c r="E73" s="241">
        <f>+E25</f>
        <v>82970</v>
      </c>
      <c r="F73" s="238">
        <f t="shared" si="13"/>
        <v>1825340</v>
      </c>
      <c r="G73" s="239"/>
      <c r="H73" s="347">
        <v>83945</v>
      </c>
      <c r="I73" s="89">
        <v>1846790</v>
      </c>
      <c r="J73" s="350">
        <f t="shared" ref="J73:J104" si="14">+E73-H73</f>
        <v>-975</v>
      </c>
      <c r="K73" s="347">
        <f t="shared" si="3"/>
        <v>81500</v>
      </c>
      <c r="L73" s="350">
        <f t="shared" ref="L73:L104" si="15">+E73/K73</f>
        <v>1.0180368098159509</v>
      </c>
    </row>
    <row r="74" spans="1:12" ht="24.95" customHeight="1" x14ac:dyDescent="0.2">
      <c r="A74" s="167" t="s">
        <v>635</v>
      </c>
      <c r="B74" s="204" t="s">
        <v>534</v>
      </c>
      <c r="C74" s="194"/>
      <c r="D74" s="194"/>
      <c r="E74" s="274"/>
      <c r="F74" s="192"/>
      <c r="G74" s="239"/>
      <c r="H74" s="347">
        <v>0</v>
      </c>
      <c r="I74" s="89">
        <v>0</v>
      </c>
      <c r="J74" s="350">
        <f t="shared" si="14"/>
        <v>0</v>
      </c>
      <c r="K74" s="347">
        <f t="shared" ref="K74:K137" si="16">+H74/1.03</f>
        <v>0</v>
      </c>
      <c r="L74" s="350" t="e">
        <f t="shared" si="15"/>
        <v>#DIV/0!</v>
      </c>
    </row>
    <row r="75" spans="1:12" ht="24.95" customHeight="1" x14ac:dyDescent="0.2">
      <c r="A75" s="127" t="s">
        <v>177</v>
      </c>
      <c r="B75" s="105" t="s">
        <v>634</v>
      </c>
      <c r="C75" s="113" t="s">
        <v>34</v>
      </c>
      <c r="D75" s="269">
        <v>29</v>
      </c>
      <c r="E75" s="253">
        <f>+'ITEM 1,2,3'!I42</f>
        <v>9870</v>
      </c>
      <c r="F75" s="238">
        <f t="shared" ref="F75:F77" si="17">D75*E75</f>
        <v>286230</v>
      </c>
      <c r="G75" s="239"/>
      <c r="H75" s="347">
        <v>9785</v>
      </c>
      <c r="I75" s="89">
        <v>283765</v>
      </c>
      <c r="J75" s="350">
        <f t="shared" si="14"/>
        <v>85</v>
      </c>
      <c r="K75" s="347">
        <f t="shared" si="16"/>
        <v>9500</v>
      </c>
      <c r="L75" s="350">
        <f t="shared" si="15"/>
        <v>1.0389473684210526</v>
      </c>
    </row>
    <row r="76" spans="1:12" ht="24.95" customHeight="1" x14ac:dyDescent="0.2">
      <c r="A76" s="127" t="s">
        <v>178</v>
      </c>
      <c r="B76" s="105" t="s">
        <v>633</v>
      </c>
      <c r="C76" s="113" t="s">
        <v>34</v>
      </c>
      <c r="D76" s="269">
        <v>8</v>
      </c>
      <c r="E76" s="249">
        <f>+'ITEM 1,2,3'!I85</f>
        <v>87373</v>
      </c>
      <c r="F76" s="238">
        <f t="shared" si="17"/>
        <v>698984</v>
      </c>
      <c r="G76" s="239"/>
      <c r="H76" s="347">
        <v>87550</v>
      </c>
      <c r="I76" s="89">
        <v>700400</v>
      </c>
      <c r="J76" s="350">
        <f t="shared" si="14"/>
        <v>-177</v>
      </c>
      <c r="K76" s="347">
        <f t="shared" si="16"/>
        <v>85000</v>
      </c>
      <c r="L76" s="350">
        <f t="shared" si="15"/>
        <v>1.0279176470588236</v>
      </c>
    </row>
    <row r="77" spans="1:12" ht="24.95" customHeight="1" x14ac:dyDescent="0.2">
      <c r="A77" s="127" t="s">
        <v>183</v>
      </c>
      <c r="B77" s="203" t="s">
        <v>632</v>
      </c>
      <c r="C77" s="202" t="s">
        <v>34</v>
      </c>
      <c r="D77" s="242">
        <v>2</v>
      </c>
      <c r="E77" s="275">
        <f>+'ITEM 1,2,3'!I128</f>
        <v>26974</v>
      </c>
      <c r="F77" s="238">
        <f t="shared" si="17"/>
        <v>53948</v>
      </c>
      <c r="G77" s="239"/>
      <c r="H77" s="347">
        <v>27295</v>
      </c>
      <c r="I77" s="89">
        <v>54590</v>
      </c>
      <c r="J77" s="350">
        <f t="shared" si="14"/>
        <v>-321</v>
      </c>
      <c r="K77" s="347">
        <f t="shared" si="16"/>
        <v>26500</v>
      </c>
      <c r="L77" s="350">
        <f t="shared" si="15"/>
        <v>1.0178867924528301</v>
      </c>
    </row>
    <row r="78" spans="1:12" ht="24.95" customHeight="1" x14ac:dyDescent="0.2">
      <c r="A78" s="188" t="s">
        <v>631</v>
      </c>
      <c r="B78" s="187" t="s">
        <v>539</v>
      </c>
      <c r="C78" s="96"/>
      <c r="D78" s="96"/>
      <c r="E78" s="232"/>
      <c r="F78" s="182"/>
      <c r="G78" s="239"/>
      <c r="H78" s="347">
        <v>0</v>
      </c>
      <c r="I78" s="89">
        <v>0</v>
      </c>
      <c r="J78" s="350">
        <f t="shared" si="14"/>
        <v>0</v>
      </c>
      <c r="K78" s="347">
        <f t="shared" si="16"/>
        <v>0</v>
      </c>
      <c r="L78" s="350" t="e">
        <f t="shared" si="15"/>
        <v>#DIV/0!</v>
      </c>
    </row>
    <row r="79" spans="1:12" ht="24.95" customHeight="1" x14ac:dyDescent="0.2">
      <c r="A79" s="93" t="s">
        <v>186</v>
      </c>
      <c r="B79" s="201" t="s">
        <v>630</v>
      </c>
      <c r="C79" s="200" t="s">
        <v>37</v>
      </c>
      <c r="D79" s="276">
        <v>93.7</v>
      </c>
      <c r="E79" s="277">
        <f>+'ITEM 1,2,4'!I42</f>
        <v>69325</v>
      </c>
      <c r="F79" s="246">
        <f t="shared" ref="F79:F83" si="18">D79*E79</f>
        <v>6495752.5</v>
      </c>
      <c r="G79" s="239"/>
      <c r="H79" s="347">
        <v>69015.150000000009</v>
      </c>
      <c r="I79" s="89">
        <v>6466719.5550000006</v>
      </c>
      <c r="J79" s="350">
        <f t="shared" si="14"/>
        <v>309.84999999999127</v>
      </c>
      <c r="K79" s="347">
        <f t="shared" si="16"/>
        <v>67005</v>
      </c>
      <c r="L79" s="350">
        <f t="shared" si="15"/>
        <v>1.0346242817700171</v>
      </c>
    </row>
    <row r="80" spans="1:12" ht="36.75" customHeight="1" x14ac:dyDescent="0.2">
      <c r="A80" s="93" t="s">
        <v>187</v>
      </c>
      <c r="B80" s="198" t="s">
        <v>629</v>
      </c>
      <c r="C80" s="113" t="s">
        <v>37</v>
      </c>
      <c r="D80" s="271">
        <v>83.7</v>
      </c>
      <c r="E80" s="253">
        <f>+'ITEM 1,2,4'!I85</f>
        <v>127201</v>
      </c>
      <c r="F80" s="238">
        <f t="shared" si="18"/>
        <v>10646723.700000001</v>
      </c>
      <c r="G80" s="239"/>
      <c r="H80" s="347">
        <v>126690</v>
      </c>
      <c r="I80" s="89">
        <v>10603953</v>
      </c>
      <c r="J80" s="350">
        <f t="shared" si="14"/>
        <v>511</v>
      </c>
      <c r="K80" s="347">
        <f t="shared" si="16"/>
        <v>123000</v>
      </c>
      <c r="L80" s="350">
        <f t="shared" si="15"/>
        <v>1.0341544715447155</v>
      </c>
    </row>
    <row r="81" spans="1:12" ht="27" customHeight="1" x14ac:dyDescent="0.2">
      <c r="A81" s="93" t="s">
        <v>188</v>
      </c>
      <c r="B81" s="198" t="s">
        <v>628</v>
      </c>
      <c r="C81" s="113" t="s">
        <v>34</v>
      </c>
      <c r="D81" s="278">
        <v>28</v>
      </c>
      <c r="E81" s="253">
        <f>+'ITEM 1,2,4'!I128</f>
        <v>26736</v>
      </c>
      <c r="F81" s="238">
        <f t="shared" si="18"/>
        <v>748608</v>
      </c>
      <c r="G81" s="239"/>
      <c r="H81" s="347">
        <v>26615.200000000001</v>
      </c>
      <c r="I81" s="89">
        <v>745225.6</v>
      </c>
      <c r="J81" s="350">
        <f t="shared" si="14"/>
        <v>120.79999999999927</v>
      </c>
      <c r="K81" s="347">
        <f t="shared" si="16"/>
        <v>25840</v>
      </c>
      <c r="L81" s="350">
        <f t="shared" si="15"/>
        <v>1.0346749226006191</v>
      </c>
    </row>
    <row r="82" spans="1:12" ht="28.5" customHeight="1" x14ac:dyDescent="0.2">
      <c r="A82" s="93" t="s">
        <v>191</v>
      </c>
      <c r="B82" s="197" t="s">
        <v>687</v>
      </c>
      <c r="C82" s="196" t="s">
        <v>37</v>
      </c>
      <c r="D82" s="279">
        <v>5</v>
      </c>
      <c r="E82" s="249">
        <f>+'ITEM 1,2,4'!I171</f>
        <v>66302</v>
      </c>
      <c r="F82" s="238">
        <f t="shared" si="18"/>
        <v>331510</v>
      </c>
      <c r="G82" s="239"/>
      <c r="H82" s="347">
        <v>67207.5</v>
      </c>
      <c r="I82" s="89">
        <v>336037.5</v>
      </c>
      <c r="J82" s="350">
        <f t="shared" si="14"/>
        <v>-905.5</v>
      </c>
      <c r="K82" s="347">
        <f t="shared" si="16"/>
        <v>65250</v>
      </c>
      <c r="L82" s="350">
        <f t="shared" si="15"/>
        <v>1.0161226053639847</v>
      </c>
    </row>
    <row r="83" spans="1:12" ht="24.95" customHeight="1" x14ac:dyDescent="0.2">
      <c r="A83" s="93" t="s">
        <v>192</v>
      </c>
      <c r="B83" s="197" t="s">
        <v>626</v>
      </c>
      <c r="C83" s="196" t="s">
        <v>34</v>
      </c>
      <c r="D83" s="279">
        <v>40.5</v>
      </c>
      <c r="E83" s="249">
        <f>+'ITEM 1,2,4'!I214</f>
        <v>26475</v>
      </c>
      <c r="F83" s="238">
        <f t="shared" si="18"/>
        <v>1072237.5</v>
      </c>
      <c r="G83" s="239"/>
      <c r="H83" s="347">
        <v>26574</v>
      </c>
      <c r="I83" s="89">
        <v>1076247</v>
      </c>
      <c r="J83" s="350">
        <f t="shared" si="14"/>
        <v>-99</v>
      </c>
      <c r="K83" s="347">
        <f t="shared" si="16"/>
        <v>25800</v>
      </c>
      <c r="L83" s="350">
        <f t="shared" si="15"/>
        <v>1.0261627906976745</v>
      </c>
    </row>
    <row r="84" spans="1:12" ht="24.95" customHeight="1" x14ac:dyDescent="0.2">
      <c r="A84" s="188" t="s">
        <v>625</v>
      </c>
      <c r="B84" s="194" t="s">
        <v>493</v>
      </c>
      <c r="C84" s="194"/>
      <c r="D84" s="194"/>
      <c r="E84" s="247"/>
      <c r="F84" s="182"/>
      <c r="G84" s="239"/>
      <c r="H84" s="347">
        <v>0</v>
      </c>
      <c r="I84" s="89">
        <v>0</v>
      </c>
      <c r="J84" s="350">
        <f t="shared" si="14"/>
        <v>0</v>
      </c>
      <c r="K84" s="347">
        <f t="shared" si="16"/>
        <v>0</v>
      </c>
      <c r="L84" s="350" t="e">
        <f t="shared" si="15"/>
        <v>#DIV/0!</v>
      </c>
    </row>
    <row r="85" spans="1:12" ht="24.95" customHeight="1" x14ac:dyDescent="0.2">
      <c r="A85" s="93" t="s">
        <v>193</v>
      </c>
      <c r="B85" s="190" t="s">
        <v>624</v>
      </c>
      <c r="C85" s="206" t="s">
        <v>34</v>
      </c>
      <c r="D85" s="271">
        <v>50</v>
      </c>
      <c r="E85" s="270">
        <f>+'ITEM 1,2,5'!I206</f>
        <v>23180</v>
      </c>
      <c r="F85" s="238">
        <f>D85*E85</f>
        <v>1159000</v>
      </c>
      <c r="G85" s="239"/>
      <c r="H85" s="347">
        <v>22866</v>
      </c>
      <c r="I85" s="89">
        <v>1143300</v>
      </c>
      <c r="J85" s="350">
        <f t="shared" si="14"/>
        <v>314</v>
      </c>
      <c r="K85" s="347">
        <f t="shared" si="16"/>
        <v>22200</v>
      </c>
      <c r="L85" s="350">
        <f t="shared" si="15"/>
        <v>1.0441441441441441</v>
      </c>
    </row>
    <row r="86" spans="1:12" ht="24.95" customHeight="1" x14ac:dyDescent="0.2">
      <c r="A86" s="93" t="s">
        <v>195</v>
      </c>
      <c r="B86" s="190" t="s">
        <v>623</v>
      </c>
      <c r="C86" s="112" t="s">
        <v>42</v>
      </c>
      <c r="D86" s="278">
        <v>15</v>
      </c>
      <c r="E86" s="249">
        <f>+'ITEM 1,2,5'!I77</f>
        <v>178476</v>
      </c>
      <c r="F86" s="238">
        <f t="shared" ref="F86:F90" si="19">D86*E86</f>
        <v>2677140</v>
      </c>
      <c r="G86" s="239"/>
      <c r="H86" s="347">
        <v>177160</v>
      </c>
      <c r="I86" s="89">
        <v>2657400</v>
      </c>
      <c r="J86" s="350">
        <f t="shared" si="14"/>
        <v>1316</v>
      </c>
      <c r="K86" s="347">
        <f t="shared" si="16"/>
        <v>172000</v>
      </c>
      <c r="L86" s="350">
        <f t="shared" si="15"/>
        <v>1.0376511627906977</v>
      </c>
    </row>
    <row r="87" spans="1:12" ht="24.95" customHeight="1" x14ac:dyDescent="0.2">
      <c r="A87" s="93" t="s">
        <v>196</v>
      </c>
      <c r="B87" s="190" t="s">
        <v>521</v>
      </c>
      <c r="C87" s="112" t="s">
        <v>42</v>
      </c>
      <c r="D87" s="278">
        <v>15</v>
      </c>
      <c r="E87" s="249">
        <f>+'ITEM 1,2,5'!I120</f>
        <v>176200</v>
      </c>
      <c r="F87" s="238">
        <f t="shared" si="19"/>
        <v>2643000</v>
      </c>
      <c r="G87" s="239"/>
      <c r="H87" s="347">
        <v>174935.2</v>
      </c>
      <c r="I87" s="89">
        <v>2624028</v>
      </c>
      <c r="J87" s="350">
        <f t="shared" si="14"/>
        <v>1264.7999999999884</v>
      </c>
      <c r="K87" s="347">
        <f t="shared" si="16"/>
        <v>169840</v>
      </c>
      <c r="L87" s="350">
        <f t="shared" si="15"/>
        <v>1.0374470089495995</v>
      </c>
    </row>
    <row r="88" spans="1:12" ht="24.95" customHeight="1" x14ac:dyDescent="0.2">
      <c r="A88" s="93" t="s">
        <v>194</v>
      </c>
      <c r="B88" s="190" t="s">
        <v>622</v>
      </c>
      <c r="C88" s="112" t="s">
        <v>42</v>
      </c>
      <c r="D88" s="278">
        <v>2</v>
      </c>
      <c r="E88" s="249">
        <f>+'ITEM 1,2,5'!I163</f>
        <v>204739</v>
      </c>
      <c r="F88" s="238">
        <f t="shared" si="19"/>
        <v>409478</v>
      </c>
      <c r="G88" s="239"/>
      <c r="H88" s="347">
        <v>203425</v>
      </c>
      <c r="I88" s="89">
        <v>406850</v>
      </c>
      <c r="J88" s="350">
        <f t="shared" si="14"/>
        <v>1314</v>
      </c>
      <c r="K88" s="347">
        <f t="shared" si="16"/>
        <v>197500</v>
      </c>
      <c r="L88" s="350">
        <f t="shared" si="15"/>
        <v>1.0366531645569621</v>
      </c>
    </row>
    <row r="89" spans="1:12" ht="24.95" customHeight="1" x14ac:dyDescent="0.2">
      <c r="A89" s="93" t="s">
        <v>197</v>
      </c>
      <c r="B89" s="190" t="s">
        <v>621</v>
      </c>
      <c r="C89" s="112" t="s">
        <v>42</v>
      </c>
      <c r="D89" s="278">
        <v>1</v>
      </c>
      <c r="E89" s="249">
        <f>+'ITEM 1,2,5'!I249</f>
        <v>489220.5</v>
      </c>
      <c r="F89" s="238">
        <f t="shared" si="19"/>
        <v>489220.5</v>
      </c>
      <c r="G89" s="239"/>
      <c r="H89" s="347">
        <v>489250</v>
      </c>
      <c r="I89" s="89">
        <v>489250</v>
      </c>
      <c r="J89" s="350">
        <f t="shared" si="14"/>
        <v>-29.5</v>
      </c>
      <c r="K89" s="347">
        <f t="shared" si="16"/>
        <v>475000</v>
      </c>
      <c r="L89" s="350">
        <f t="shared" si="15"/>
        <v>1.0299378947368421</v>
      </c>
    </row>
    <row r="90" spans="1:12" ht="24.95" customHeight="1" x14ac:dyDescent="0.2">
      <c r="A90" s="93" t="s">
        <v>198</v>
      </c>
      <c r="B90" s="190" t="s">
        <v>620</v>
      </c>
      <c r="C90" s="156" t="s">
        <v>42</v>
      </c>
      <c r="D90" s="280">
        <v>15</v>
      </c>
      <c r="E90" s="256">
        <f>+'ITEM 1,2,5'!I34</f>
        <v>232274</v>
      </c>
      <c r="F90" s="244">
        <f t="shared" si="19"/>
        <v>3484110</v>
      </c>
      <c r="G90" s="239"/>
      <c r="H90" s="347">
        <v>231750</v>
      </c>
      <c r="I90" s="89">
        <v>3476250</v>
      </c>
      <c r="J90" s="350">
        <f t="shared" si="14"/>
        <v>524</v>
      </c>
      <c r="K90" s="347">
        <f t="shared" si="16"/>
        <v>225000</v>
      </c>
      <c r="L90" s="350">
        <f t="shared" si="15"/>
        <v>1.0323288888888889</v>
      </c>
    </row>
    <row r="91" spans="1:12" ht="24.95" customHeight="1" x14ac:dyDescent="0.2">
      <c r="A91" s="93" t="s">
        <v>200</v>
      </c>
      <c r="B91" s="189" t="s">
        <v>619</v>
      </c>
      <c r="C91" s="113" t="s">
        <v>42</v>
      </c>
      <c r="D91" s="269">
        <v>2</v>
      </c>
      <c r="E91" s="253">
        <f>+'ITEM 1,2,5'!I292</f>
        <v>4009068</v>
      </c>
      <c r="F91" s="245">
        <f t="shared" ref="F91" si="20">+E91*D91</f>
        <v>8018136</v>
      </c>
      <c r="G91" s="239"/>
      <c r="H91" s="347">
        <v>3964470</v>
      </c>
      <c r="I91" s="89">
        <v>7928940</v>
      </c>
      <c r="J91" s="350">
        <f t="shared" si="14"/>
        <v>44598</v>
      </c>
      <c r="K91" s="347">
        <f t="shared" si="16"/>
        <v>3849000</v>
      </c>
      <c r="L91" s="350">
        <f t="shared" si="15"/>
        <v>1.0415869056897895</v>
      </c>
    </row>
    <row r="92" spans="1:12" ht="24.95" customHeight="1" x14ac:dyDescent="0.2">
      <c r="A92" s="188" t="s">
        <v>618</v>
      </c>
      <c r="B92" s="187" t="s">
        <v>484</v>
      </c>
      <c r="C92" s="105"/>
      <c r="D92" s="96"/>
      <c r="E92" s="232"/>
      <c r="F92" s="182"/>
      <c r="G92" s="239"/>
      <c r="H92" s="347">
        <v>0</v>
      </c>
      <c r="I92" s="89">
        <v>0</v>
      </c>
      <c r="J92" s="350">
        <f t="shared" si="14"/>
        <v>0</v>
      </c>
      <c r="K92" s="347">
        <f t="shared" si="16"/>
        <v>0</v>
      </c>
      <c r="L92" s="350" t="e">
        <f t="shared" si="15"/>
        <v>#DIV/0!</v>
      </c>
    </row>
    <row r="93" spans="1:12" ht="36" customHeight="1" x14ac:dyDescent="0.2">
      <c r="A93" s="93" t="s">
        <v>207</v>
      </c>
      <c r="B93" s="176" t="s">
        <v>617</v>
      </c>
      <c r="C93" s="113" t="s">
        <v>37</v>
      </c>
      <c r="D93" s="278">
        <v>17</v>
      </c>
      <c r="E93" s="253">
        <f>+'ITEM 1,2,6'!I39</f>
        <v>257012</v>
      </c>
      <c r="F93" s="245">
        <f t="shared" ref="F93:F96" si="21">+E93*D93</f>
        <v>4369204</v>
      </c>
      <c r="G93" s="239"/>
      <c r="H93" s="347">
        <v>255440</v>
      </c>
      <c r="I93" s="89">
        <v>4342480</v>
      </c>
      <c r="J93" s="350">
        <f t="shared" si="14"/>
        <v>1572</v>
      </c>
      <c r="K93" s="347">
        <f t="shared" si="16"/>
        <v>248000</v>
      </c>
      <c r="L93" s="350">
        <f t="shared" si="15"/>
        <v>1.0363387096774193</v>
      </c>
    </row>
    <row r="94" spans="1:12" ht="27" customHeight="1" x14ac:dyDescent="0.2">
      <c r="A94" s="93" t="s">
        <v>214</v>
      </c>
      <c r="B94" s="176" t="s">
        <v>616</v>
      </c>
      <c r="C94" s="113" t="s">
        <v>42</v>
      </c>
      <c r="D94" s="278">
        <v>1</v>
      </c>
      <c r="E94" s="253">
        <f>+'ITEM 1,2,6'!I82</f>
        <v>1229251</v>
      </c>
      <c r="F94" s="245">
        <f t="shared" si="21"/>
        <v>1229251</v>
      </c>
      <c r="G94" s="239"/>
      <c r="H94" s="347">
        <v>1236000</v>
      </c>
      <c r="I94" s="89">
        <v>1236000</v>
      </c>
      <c r="J94" s="350">
        <f t="shared" si="14"/>
        <v>-6749</v>
      </c>
      <c r="K94" s="347">
        <f t="shared" si="16"/>
        <v>1200000</v>
      </c>
      <c r="L94" s="350">
        <f t="shared" si="15"/>
        <v>1.0243758333333333</v>
      </c>
    </row>
    <row r="95" spans="1:12" ht="36.75" customHeight="1" x14ac:dyDescent="0.2">
      <c r="A95" s="93" t="s">
        <v>219</v>
      </c>
      <c r="B95" s="176" t="s">
        <v>615</v>
      </c>
      <c r="C95" s="113" t="s">
        <v>37</v>
      </c>
      <c r="D95" s="278">
        <v>2</v>
      </c>
      <c r="E95" s="253">
        <f>+'ITEM 1,2,6'!I125</f>
        <v>274878</v>
      </c>
      <c r="F95" s="245">
        <f t="shared" si="21"/>
        <v>549756</v>
      </c>
      <c r="G95" s="239"/>
      <c r="H95" s="347">
        <v>276040</v>
      </c>
      <c r="I95" s="89">
        <v>552080</v>
      </c>
      <c r="J95" s="350">
        <f t="shared" si="14"/>
        <v>-1162</v>
      </c>
      <c r="K95" s="347">
        <f t="shared" si="16"/>
        <v>268000</v>
      </c>
      <c r="L95" s="350">
        <f t="shared" si="15"/>
        <v>1.0256641791044776</v>
      </c>
    </row>
    <row r="96" spans="1:12" ht="37.5" customHeight="1" x14ac:dyDescent="0.2">
      <c r="A96" s="93" t="s">
        <v>221</v>
      </c>
      <c r="B96" s="176" t="s">
        <v>614</v>
      </c>
      <c r="C96" s="113" t="s">
        <v>37</v>
      </c>
      <c r="D96" s="278">
        <v>4</v>
      </c>
      <c r="E96" s="253">
        <f>+'ITEM 1,2,6'!I170</f>
        <v>463276</v>
      </c>
      <c r="F96" s="245">
        <f t="shared" si="21"/>
        <v>1853104</v>
      </c>
      <c r="G96" s="239"/>
      <c r="H96" s="347">
        <v>463500</v>
      </c>
      <c r="I96" s="89">
        <v>1854000</v>
      </c>
      <c r="J96" s="350">
        <f t="shared" si="14"/>
        <v>-224</v>
      </c>
      <c r="K96" s="347">
        <f t="shared" si="16"/>
        <v>450000</v>
      </c>
      <c r="L96" s="350">
        <f t="shared" si="15"/>
        <v>1.0295022222222223</v>
      </c>
    </row>
    <row r="97" spans="1:12" ht="24.95" customHeight="1" x14ac:dyDescent="0.2">
      <c r="A97" s="167" t="s">
        <v>613</v>
      </c>
      <c r="B97" s="96" t="s">
        <v>612</v>
      </c>
      <c r="C97" s="105"/>
      <c r="D97" s="96"/>
      <c r="E97" s="232"/>
      <c r="F97" s="182"/>
      <c r="G97" s="239"/>
      <c r="H97" s="347">
        <v>0</v>
      </c>
      <c r="I97" s="89">
        <v>0</v>
      </c>
      <c r="J97" s="350">
        <f t="shared" si="14"/>
        <v>0</v>
      </c>
      <c r="K97" s="347">
        <f t="shared" si="16"/>
        <v>0</v>
      </c>
      <c r="L97" s="350" t="e">
        <f t="shared" si="15"/>
        <v>#DIV/0!</v>
      </c>
    </row>
    <row r="98" spans="1:12" ht="24.95" customHeight="1" x14ac:dyDescent="0.2">
      <c r="A98" s="93" t="s">
        <v>222</v>
      </c>
      <c r="B98" s="105" t="s">
        <v>611</v>
      </c>
      <c r="C98" s="140" t="s">
        <v>34</v>
      </c>
      <c r="D98" s="281">
        <v>15</v>
      </c>
      <c r="E98" s="249">
        <f>+'ITEM 1,2,7'!I35</f>
        <v>503226</v>
      </c>
      <c r="F98" s="238">
        <f t="shared" ref="F98:F99" si="22">+E98*D98</f>
        <v>7548390</v>
      </c>
      <c r="G98" s="239"/>
      <c r="H98" s="347">
        <v>509850</v>
      </c>
      <c r="I98" s="89">
        <v>7647750</v>
      </c>
      <c r="J98" s="350">
        <f t="shared" si="14"/>
        <v>-6624</v>
      </c>
      <c r="K98" s="347">
        <f t="shared" si="16"/>
        <v>495000</v>
      </c>
      <c r="L98" s="350">
        <f t="shared" si="15"/>
        <v>1.0166181818181819</v>
      </c>
    </row>
    <row r="99" spans="1:12" ht="24.95" customHeight="1" x14ac:dyDescent="0.2">
      <c r="A99" s="93" t="s">
        <v>227</v>
      </c>
      <c r="B99" s="176" t="s">
        <v>610</v>
      </c>
      <c r="C99" s="113" t="s">
        <v>37</v>
      </c>
      <c r="D99" s="278">
        <v>28</v>
      </c>
      <c r="E99" s="253">
        <f>+'ITEM 1,2,7'!I78</f>
        <v>80373</v>
      </c>
      <c r="F99" s="238">
        <f t="shared" si="22"/>
        <v>2250444</v>
      </c>
      <c r="G99" s="239"/>
      <c r="H99" s="347">
        <v>81370</v>
      </c>
      <c r="I99" s="89">
        <v>2278360</v>
      </c>
      <c r="J99" s="350">
        <f t="shared" si="14"/>
        <v>-997</v>
      </c>
      <c r="K99" s="347">
        <f t="shared" si="16"/>
        <v>79000</v>
      </c>
      <c r="L99" s="350">
        <f t="shared" si="15"/>
        <v>1.0173797468354431</v>
      </c>
    </row>
    <row r="100" spans="1:12" ht="24.95" customHeight="1" x14ac:dyDescent="0.2">
      <c r="A100" s="167" t="s">
        <v>609</v>
      </c>
      <c r="B100" s="96" t="s">
        <v>487</v>
      </c>
      <c r="C100" s="366"/>
      <c r="D100" s="366"/>
      <c r="E100" s="282"/>
      <c r="F100" s="182"/>
      <c r="G100" s="239"/>
      <c r="H100" s="347">
        <v>0</v>
      </c>
      <c r="I100" s="89">
        <v>0</v>
      </c>
      <c r="J100" s="350">
        <f t="shared" si="14"/>
        <v>0</v>
      </c>
      <c r="K100" s="347">
        <f t="shared" si="16"/>
        <v>0</v>
      </c>
      <c r="L100" s="350" t="e">
        <f t="shared" si="15"/>
        <v>#DIV/0!</v>
      </c>
    </row>
    <row r="101" spans="1:12" ht="39.75" customHeight="1" x14ac:dyDescent="0.2">
      <c r="A101" s="93" t="s">
        <v>608</v>
      </c>
      <c r="B101" s="105" t="s">
        <v>510</v>
      </c>
      <c r="C101" s="112" t="s">
        <v>37</v>
      </c>
      <c r="D101" s="278">
        <v>152</v>
      </c>
      <c r="E101" s="249">
        <f>+'ITEM 1,2,8'!I42</f>
        <v>24718</v>
      </c>
      <c r="F101" s="238">
        <f t="shared" ref="F101:F105" si="23">D101*E101</f>
        <v>3757136</v>
      </c>
      <c r="G101" s="239"/>
      <c r="H101" s="347">
        <v>24612.880000000001</v>
      </c>
      <c r="I101" s="89">
        <v>3741157.7600000002</v>
      </c>
      <c r="J101" s="350">
        <f t="shared" si="14"/>
        <v>105.11999999999898</v>
      </c>
      <c r="K101" s="347">
        <f t="shared" si="16"/>
        <v>23896</v>
      </c>
      <c r="L101" s="350">
        <f t="shared" si="15"/>
        <v>1.03439906260462</v>
      </c>
    </row>
    <row r="102" spans="1:12" ht="35.25" customHeight="1" x14ac:dyDescent="0.2">
      <c r="A102" s="93" t="s">
        <v>607</v>
      </c>
      <c r="B102" s="105" t="s">
        <v>486</v>
      </c>
      <c r="C102" s="196" t="s">
        <v>37</v>
      </c>
      <c r="D102" s="279">
        <v>20</v>
      </c>
      <c r="E102" s="283">
        <f>+'ITEM 1,2,8'!I80</f>
        <v>50303</v>
      </c>
      <c r="F102" s="245">
        <f t="shared" ref="F102" si="24">+E102*D102</f>
        <v>1006060</v>
      </c>
      <c r="G102" s="239"/>
      <c r="H102" s="347">
        <v>49955</v>
      </c>
      <c r="I102" s="89">
        <v>999100</v>
      </c>
      <c r="J102" s="350">
        <f t="shared" si="14"/>
        <v>348</v>
      </c>
      <c r="K102" s="347">
        <f t="shared" si="16"/>
        <v>48500</v>
      </c>
      <c r="L102" s="350">
        <f t="shared" si="15"/>
        <v>1.0371752577319588</v>
      </c>
    </row>
    <row r="103" spans="1:12" ht="24.95" customHeight="1" x14ac:dyDescent="0.2">
      <c r="A103" s="167" t="s">
        <v>606</v>
      </c>
      <c r="B103" s="96" t="s">
        <v>605</v>
      </c>
      <c r="C103" s="284"/>
      <c r="D103" s="96"/>
      <c r="E103" s="232"/>
      <c r="F103" s="182"/>
      <c r="G103" s="239"/>
      <c r="H103" s="347">
        <v>0</v>
      </c>
      <c r="I103" s="89">
        <v>0</v>
      </c>
      <c r="J103" s="350">
        <f t="shared" si="14"/>
        <v>0</v>
      </c>
      <c r="K103" s="347">
        <f t="shared" si="16"/>
        <v>0</v>
      </c>
      <c r="L103" s="350" t="e">
        <f t="shared" si="15"/>
        <v>#DIV/0!</v>
      </c>
    </row>
    <row r="104" spans="1:12" ht="24.95" customHeight="1" x14ac:dyDescent="0.2">
      <c r="A104" s="93" t="s">
        <v>604</v>
      </c>
      <c r="B104" s="186" t="s">
        <v>603</v>
      </c>
      <c r="C104" s="284" t="s">
        <v>42</v>
      </c>
      <c r="D104" s="279">
        <v>3</v>
      </c>
      <c r="E104" s="283">
        <f>+'ITEM 1,2,9'!I42</f>
        <v>956869</v>
      </c>
      <c r="F104" s="238">
        <f t="shared" si="23"/>
        <v>2870607</v>
      </c>
      <c r="G104" s="239"/>
      <c r="H104" s="347">
        <v>967356.43</v>
      </c>
      <c r="I104" s="89">
        <v>2902069.29</v>
      </c>
      <c r="J104" s="350">
        <f t="shared" si="14"/>
        <v>-10487.430000000051</v>
      </c>
      <c r="K104" s="347">
        <f t="shared" si="16"/>
        <v>939181</v>
      </c>
      <c r="L104" s="350">
        <f t="shared" si="15"/>
        <v>1.0188334304037241</v>
      </c>
    </row>
    <row r="105" spans="1:12" ht="35.25" customHeight="1" x14ac:dyDescent="0.2">
      <c r="A105" s="93" t="s">
        <v>602</v>
      </c>
      <c r="B105" s="186" t="s">
        <v>601</v>
      </c>
      <c r="C105" s="284" t="s">
        <v>256</v>
      </c>
      <c r="D105" s="279">
        <v>1</v>
      </c>
      <c r="E105" s="283">
        <f>+'ITEM 1,2,9'!I83</f>
        <v>554278</v>
      </c>
      <c r="F105" s="238">
        <f t="shared" si="23"/>
        <v>554278</v>
      </c>
      <c r="G105" s="239"/>
      <c r="H105" s="347">
        <v>566500</v>
      </c>
      <c r="I105" s="89">
        <v>566500</v>
      </c>
      <c r="J105" s="350">
        <f t="shared" ref="J105:J136" si="25">+E105-H105</f>
        <v>-12222</v>
      </c>
      <c r="K105" s="347">
        <f t="shared" si="16"/>
        <v>550000</v>
      </c>
      <c r="L105" s="350">
        <f t="shared" ref="L105:L136" si="26">+E105/K105</f>
        <v>1.0077781818181819</v>
      </c>
    </row>
    <row r="106" spans="1:12" ht="36" customHeight="1" x14ac:dyDescent="0.2">
      <c r="A106" s="93" t="s">
        <v>246</v>
      </c>
      <c r="B106" s="105" t="s">
        <v>600</v>
      </c>
      <c r="C106" s="140" t="s">
        <v>42</v>
      </c>
      <c r="D106" s="281">
        <v>4</v>
      </c>
      <c r="E106" s="249">
        <f>+'ITEM 1,2,9'!I124</f>
        <v>625195</v>
      </c>
      <c r="F106" s="238">
        <f t="shared" ref="F106" si="27">+E106*D106</f>
        <v>2500780</v>
      </c>
      <c r="G106" s="239"/>
      <c r="H106" s="347">
        <v>638600</v>
      </c>
      <c r="I106" s="89">
        <v>2554400</v>
      </c>
      <c r="J106" s="350">
        <f t="shared" si="25"/>
        <v>-13405</v>
      </c>
      <c r="K106" s="347">
        <f t="shared" si="16"/>
        <v>620000</v>
      </c>
      <c r="L106" s="350">
        <f t="shared" si="26"/>
        <v>1.0083790322580646</v>
      </c>
    </row>
    <row r="107" spans="1:12" ht="24.95" customHeight="1" x14ac:dyDescent="0.2">
      <c r="A107" s="167" t="s">
        <v>599</v>
      </c>
      <c r="B107" s="96" t="s">
        <v>548</v>
      </c>
      <c r="C107" s="284"/>
      <c r="D107" s="96"/>
      <c r="E107" s="232"/>
      <c r="F107" s="182"/>
      <c r="G107" s="239"/>
      <c r="H107" s="347">
        <v>0</v>
      </c>
      <c r="I107" s="89">
        <v>0</v>
      </c>
      <c r="J107" s="350">
        <f t="shared" si="25"/>
        <v>0</v>
      </c>
      <c r="K107" s="347">
        <f t="shared" si="16"/>
        <v>0</v>
      </c>
      <c r="L107" s="350" t="e">
        <f t="shared" si="26"/>
        <v>#DIV/0!</v>
      </c>
    </row>
    <row r="108" spans="1:12" ht="24.95" customHeight="1" x14ac:dyDescent="0.2">
      <c r="A108" s="93" t="s">
        <v>251</v>
      </c>
      <c r="B108" s="105" t="s">
        <v>477</v>
      </c>
      <c r="C108" s="112" t="s">
        <v>256</v>
      </c>
      <c r="D108" s="278">
        <v>1</v>
      </c>
      <c r="E108" s="249">
        <f>+'ITEM 1,2,10'!I42</f>
        <v>257536</v>
      </c>
      <c r="F108" s="238">
        <f>D108*E108</f>
        <v>257536</v>
      </c>
      <c r="G108" s="239"/>
      <c r="H108" s="347">
        <v>257500</v>
      </c>
      <c r="I108" s="89">
        <v>257500</v>
      </c>
      <c r="J108" s="350">
        <f t="shared" si="25"/>
        <v>36</v>
      </c>
      <c r="K108" s="347">
        <f t="shared" si="16"/>
        <v>250000</v>
      </c>
      <c r="L108" s="350">
        <f t="shared" si="26"/>
        <v>1.0301439999999999</v>
      </c>
    </row>
    <row r="109" spans="1:12" ht="24.95" customHeight="1" thickBot="1" x14ac:dyDescent="0.25">
      <c r="A109" s="185"/>
      <c r="B109" s="133"/>
      <c r="C109" s="285"/>
      <c r="D109" s="280"/>
      <c r="E109" s="286"/>
      <c r="F109" s="257"/>
      <c r="G109" s="239"/>
      <c r="H109" s="347">
        <v>0</v>
      </c>
      <c r="I109" s="89">
        <v>0</v>
      </c>
      <c r="J109" s="350">
        <f t="shared" si="25"/>
        <v>0</v>
      </c>
      <c r="K109" s="347">
        <f t="shared" si="16"/>
        <v>0</v>
      </c>
      <c r="L109" s="350" t="e">
        <f t="shared" si="26"/>
        <v>#DIV/0!</v>
      </c>
    </row>
    <row r="110" spans="1:12" ht="24.95" customHeight="1" thickBot="1" x14ac:dyDescent="0.25">
      <c r="A110" s="287"/>
      <c r="B110" s="259" t="s">
        <v>688</v>
      </c>
      <c r="C110" s="288"/>
      <c r="D110" s="261"/>
      <c r="E110" s="289"/>
      <c r="F110" s="263">
        <f>SUM(F58:F109,2)</f>
        <v>92592715.800000012</v>
      </c>
      <c r="G110" s="239"/>
      <c r="H110" s="347">
        <v>0</v>
      </c>
      <c r="I110" s="89">
        <v>0</v>
      </c>
      <c r="J110" s="350">
        <f t="shared" si="25"/>
        <v>0</v>
      </c>
      <c r="K110" s="347">
        <f t="shared" si="16"/>
        <v>0</v>
      </c>
      <c r="L110" s="350" t="e">
        <f t="shared" si="26"/>
        <v>#DIV/0!</v>
      </c>
    </row>
    <row r="111" spans="1:12" ht="24.95" customHeight="1" x14ac:dyDescent="0.2">
      <c r="A111" s="290"/>
      <c r="B111" s="291"/>
      <c r="C111" s="292"/>
      <c r="D111" s="293"/>
      <c r="E111" s="294"/>
      <c r="F111" s="295"/>
      <c r="G111" s="239"/>
      <c r="H111" s="347">
        <v>0</v>
      </c>
      <c r="I111" s="89">
        <v>0</v>
      </c>
      <c r="J111" s="350">
        <f t="shared" si="25"/>
        <v>0</v>
      </c>
      <c r="K111" s="347">
        <f t="shared" si="16"/>
        <v>0</v>
      </c>
      <c r="L111" s="350" t="e">
        <f t="shared" si="26"/>
        <v>#DIV/0!</v>
      </c>
    </row>
    <row r="112" spans="1:12" ht="24.95" customHeight="1" x14ac:dyDescent="0.2">
      <c r="A112" s="97">
        <v>1.3</v>
      </c>
      <c r="B112" s="96" t="s">
        <v>598</v>
      </c>
      <c r="C112" s="96"/>
      <c r="D112" s="96"/>
      <c r="E112" s="232"/>
      <c r="F112" s="182"/>
      <c r="G112" s="239"/>
      <c r="H112" s="347">
        <v>0</v>
      </c>
      <c r="I112" s="89">
        <v>0</v>
      </c>
      <c r="J112" s="350">
        <f t="shared" si="25"/>
        <v>0</v>
      </c>
      <c r="K112" s="347">
        <f t="shared" si="16"/>
        <v>0</v>
      </c>
      <c r="L112" s="350" t="e">
        <f t="shared" si="26"/>
        <v>#DIV/0!</v>
      </c>
    </row>
    <row r="113" spans="1:12" ht="24.95" customHeight="1" x14ac:dyDescent="0.2">
      <c r="A113" s="97" t="s">
        <v>597</v>
      </c>
      <c r="B113" s="96" t="s">
        <v>596</v>
      </c>
      <c r="C113" s="96"/>
      <c r="D113" s="149"/>
      <c r="E113" s="252"/>
      <c r="F113" s="180"/>
      <c r="G113" s="239"/>
      <c r="H113" s="347">
        <v>0</v>
      </c>
      <c r="I113" s="89">
        <v>0</v>
      </c>
      <c r="J113" s="350">
        <f t="shared" si="25"/>
        <v>0</v>
      </c>
      <c r="K113" s="347">
        <f t="shared" si="16"/>
        <v>0</v>
      </c>
      <c r="L113" s="350" t="e">
        <f t="shared" si="26"/>
        <v>#DIV/0!</v>
      </c>
    </row>
    <row r="114" spans="1:12" ht="24.95" customHeight="1" x14ac:dyDescent="0.2">
      <c r="A114" s="93" t="s">
        <v>252</v>
      </c>
      <c r="B114" s="105" t="s">
        <v>595</v>
      </c>
      <c r="C114" s="140" t="s">
        <v>34</v>
      </c>
      <c r="D114" s="281">
        <v>42</v>
      </c>
      <c r="E114" s="249">
        <f>+'ITEM 1,3,1'!I42</f>
        <v>83168</v>
      </c>
      <c r="F114" s="238">
        <f t="shared" ref="F114:F136" si="28">+E114*D114</f>
        <v>3493056</v>
      </c>
      <c r="G114" s="239"/>
      <c r="H114" s="347">
        <v>83945</v>
      </c>
      <c r="I114" s="89">
        <v>3525690</v>
      </c>
      <c r="J114" s="350">
        <f t="shared" si="25"/>
        <v>-777</v>
      </c>
      <c r="K114" s="347">
        <f t="shared" si="16"/>
        <v>81500</v>
      </c>
      <c r="L114" s="350">
        <f t="shared" si="26"/>
        <v>1.0204662576687116</v>
      </c>
    </row>
    <row r="115" spans="1:12" ht="24.95" customHeight="1" x14ac:dyDescent="0.2">
      <c r="A115" s="93" t="s">
        <v>257</v>
      </c>
      <c r="B115" s="105" t="s">
        <v>594</v>
      </c>
      <c r="C115" s="140" t="s">
        <v>34</v>
      </c>
      <c r="D115" s="281">
        <v>20</v>
      </c>
      <c r="E115" s="249">
        <f>+'ITEM 1,3,1'!I85</f>
        <v>42733</v>
      </c>
      <c r="F115" s="238">
        <f t="shared" si="28"/>
        <v>854660</v>
      </c>
      <c r="G115" s="239"/>
      <c r="H115" s="347">
        <v>42868.6</v>
      </c>
      <c r="I115" s="89">
        <v>857372</v>
      </c>
      <c r="J115" s="350">
        <f t="shared" si="25"/>
        <v>-135.59999999999854</v>
      </c>
      <c r="K115" s="347">
        <f t="shared" si="16"/>
        <v>41620</v>
      </c>
      <c r="L115" s="350">
        <f t="shared" si="26"/>
        <v>1.0267419509851032</v>
      </c>
    </row>
    <row r="116" spans="1:12" ht="24.95" customHeight="1" x14ac:dyDescent="0.2">
      <c r="A116" s="93" t="s">
        <v>259</v>
      </c>
      <c r="B116" s="105" t="s">
        <v>593</v>
      </c>
      <c r="C116" s="140" t="s">
        <v>42</v>
      </c>
      <c r="D116" s="281">
        <v>4</v>
      </c>
      <c r="E116" s="249">
        <f>+'ITEM 1,3,1'!I128</f>
        <v>53233</v>
      </c>
      <c r="F116" s="238">
        <f t="shared" si="28"/>
        <v>212932</v>
      </c>
      <c r="G116" s="239"/>
      <c r="H116" s="347">
        <v>53766</v>
      </c>
      <c r="I116" s="89">
        <v>215064</v>
      </c>
      <c r="J116" s="350">
        <f t="shared" si="25"/>
        <v>-533</v>
      </c>
      <c r="K116" s="347">
        <f t="shared" si="16"/>
        <v>52200</v>
      </c>
      <c r="L116" s="350">
        <f t="shared" si="26"/>
        <v>1.0197892720306514</v>
      </c>
    </row>
    <row r="117" spans="1:12" ht="24.95" customHeight="1" x14ac:dyDescent="0.2">
      <c r="A117" s="93" t="s">
        <v>263</v>
      </c>
      <c r="B117" s="105" t="s">
        <v>592</v>
      </c>
      <c r="C117" s="140" t="s">
        <v>42</v>
      </c>
      <c r="D117" s="281">
        <v>2</v>
      </c>
      <c r="E117" s="249">
        <f>+'ITEM 1,3,1'!I171</f>
        <v>96313</v>
      </c>
      <c r="F117" s="238">
        <f t="shared" si="28"/>
        <v>192626</v>
      </c>
      <c r="G117" s="239"/>
      <c r="H117" s="347">
        <v>98056</v>
      </c>
      <c r="I117" s="89">
        <v>196112</v>
      </c>
      <c r="J117" s="350">
        <f t="shared" si="25"/>
        <v>-1743</v>
      </c>
      <c r="K117" s="347">
        <f t="shared" si="16"/>
        <v>95200</v>
      </c>
      <c r="L117" s="350">
        <f t="shared" si="26"/>
        <v>1.0116911764705883</v>
      </c>
    </row>
    <row r="118" spans="1:12" ht="24.95" customHeight="1" x14ac:dyDescent="0.2">
      <c r="A118" s="93" t="s">
        <v>265</v>
      </c>
      <c r="B118" s="105" t="s">
        <v>591</v>
      </c>
      <c r="C118" s="140" t="s">
        <v>42</v>
      </c>
      <c r="D118" s="281">
        <v>2</v>
      </c>
      <c r="E118" s="249">
        <f>+'ITEM 1,3,1'!I214</f>
        <v>258916</v>
      </c>
      <c r="F118" s="238">
        <f t="shared" si="28"/>
        <v>517832</v>
      </c>
      <c r="G118" s="239"/>
      <c r="H118" s="347">
        <v>261105</v>
      </c>
      <c r="I118" s="89">
        <v>522210</v>
      </c>
      <c r="J118" s="350">
        <f t="shared" si="25"/>
        <v>-2189</v>
      </c>
      <c r="K118" s="347">
        <f t="shared" si="16"/>
        <v>253500</v>
      </c>
      <c r="L118" s="350">
        <f t="shared" si="26"/>
        <v>1.0213648915187377</v>
      </c>
    </row>
    <row r="119" spans="1:12" ht="24.95" customHeight="1" x14ac:dyDescent="0.2">
      <c r="A119" s="93" t="s">
        <v>272</v>
      </c>
      <c r="B119" s="105" t="s">
        <v>590</v>
      </c>
      <c r="C119" s="140" t="s">
        <v>34</v>
      </c>
      <c r="D119" s="281">
        <v>42</v>
      </c>
      <c r="E119" s="249">
        <f>+'ITEM 1,3,1'!I257</f>
        <v>29406</v>
      </c>
      <c r="F119" s="238">
        <f t="shared" si="28"/>
        <v>1235052</v>
      </c>
      <c r="G119" s="239"/>
      <c r="H119" s="347">
        <v>29355</v>
      </c>
      <c r="I119" s="89">
        <v>1232910</v>
      </c>
      <c r="J119" s="350">
        <f t="shared" si="25"/>
        <v>51</v>
      </c>
      <c r="K119" s="347">
        <f t="shared" si="16"/>
        <v>28500</v>
      </c>
      <c r="L119" s="350">
        <f t="shared" si="26"/>
        <v>1.0317894736842106</v>
      </c>
    </row>
    <row r="120" spans="1:12" ht="24.95" customHeight="1" x14ac:dyDescent="0.2">
      <c r="A120" s="93" t="s">
        <v>275</v>
      </c>
      <c r="B120" s="105" t="s">
        <v>589</v>
      </c>
      <c r="C120" s="140" t="s">
        <v>42</v>
      </c>
      <c r="D120" s="281">
        <v>8</v>
      </c>
      <c r="E120" s="249">
        <f>+'ITEM 1,3,1'!I300</f>
        <v>27365</v>
      </c>
      <c r="F120" s="238">
        <f t="shared" si="28"/>
        <v>218920</v>
      </c>
      <c r="G120" s="239"/>
      <c r="H120" s="347">
        <v>27089</v>
      </c>
      <c r="I120" s="89">
        <v>216712</v>
      </c>
      <c r="J120" s="350">
        <f t="shared" si="25"/>
        <v>276</v>
      </c>
      <c r="K120" s="347">
        <f t="shared" si="16"/>
        <v>26300</v>
      </c>
      <c r="L120" s="350">
        <f t="shared" si="26"/>
        <v>1.0404942965779467</v>
      </c>
    </row>
    <row r="121" spans="1:12" ht="34.5" customHeight="1" x14ac:dyDescent="0.2">
      <c r="A121" s="93" t="s">
        <v>278</v>
      </c>
      <c r="B121" s="105" t="s">
        <v>588</v>
      </c>
      <c r="C121" s="140" t="s">
        <v>42</v>
      </c>
      <c r="D121" s="281">
        <v>2</v>
      </c>
      <c r="E121" s="249">
        <f>+'ITEM 1,3,1'!I343</f>
        <v>857874</v>
      </c>
      <c r="F121" s="238">
        <f t="shared" si="28"/>
        <v>1715748</v>
      </c>
      <c r="G121" s="239"/>
      <c r="H121" s="347">
        <v>857990</v>
      </c>
      <c r="I121" s="89">
        <v>1715980</v>
      </c>
      <c r="J121" s="350">
        <f t="shared" si="25"/>
        <v>-116</v>
      </c>
      <c r="K121" s="347">
        <f t="shared" si="16"/>
        <v>833000</v>
      </c>
      <c r="L121" s="350">
        <f t="shared" si="26"/>
        <v>1.029860744297719</v>
      </c>
    </row>
    <row r="122" spans="1:12" ht="24.95" customHeight="1" x14ac:dyDescent="0.2">
      <c r="A122" s="93" t="s">
        <v>284</v>
      </c>
      <c r="B122" s="105" t="s">
        <v>587</v>
      </c>
      <c r="C122" s="140" t="s">
        <v>34</v>
      </c>
      <c r="D122" s="281">
        <v>16</v>
      </c>
      <c r="E122" s="249">
        <f>+'ITEM 1,3,1'!I386</f>
        <v>32091</v>
      </c>
      <c r="F122" s="238">
        <f t="shared" si="28"/>
        <v>513456</v>
      </c>
      <c r="G122" s="239"/>
      <c r="H122" s="347">
        <v>32033</v>
      </c>
      <c r="I122" s="89">
        <v>512528</v>
      </c>
      <c r="J122" s="350">
        <f t="shared" si="25"/>
        <v>58</v>
      </c>
      <c r="K122" s="347">
        <f t="shared" si="16"/>
        <v>31100</v>
      </c>
      <c r="L122" s="350">
        <f t="shared" si="26"/>
        <v>1.0318649517684888</v>
      </c>
    </row>
    <row r="123" spans="1:12" ht="24.95" customHeight="1" x14ac:dyDescent="0.2">
      <c r="A123" s="93" t="s">
        <v>286</v>
      </c>
      <c r="B123" s="105" t="s">
        <v>586</v>
      </c>
      <c r="C123" s="140" t="s">
        <v>42</v>
      </c>
      <c r="D123" s="281">
        <v>2</v>
      </c>
      <c r="E123" s="249">
        <f>+'ITEM 1,3,1'!I429</f>
        <v>30076</v>
      </c>
      <c r="F123" s="238">
        <f t="shared" si="28"/>
        <v>60152</v>
      </c>
      <c r="G123" s="239"/>
      <c r="H123" s="347">
        <v>30385</v>
      </c>
      <c r="I123" s="89">
        <v>60770</v>
      </c>
      <c r="J123" s="350">
        <f t="shared" si="25"/>
        <v>-309</v>
      </c>
      <c r="K123" s="347">
        <f t="shared" si="16"/>
        <v>29500</v>
      </c>
      <c r="L123" s="350">
        <f t="shared" si="26"/>
        <v>1.0195254237288136</v>
      </c>
    </row>
    <row r="124" spans="1:12" ht="24.95" customHeight="1" x14ac:dyDescent="0.2">
      <c r="A124" s="93" t="s">
        <v>288</v>
      </c>
      <c r="B124" s="105" t="s">
        <v>585</v>
      </c>
      <c r="C124" s="140" t="s">
        <v>42</v>
      </c>
      <c r="D124" s="281">
        <v>2</v>
      </c>
      <c r="E124" s="249">
        <f>+'ITEM 1,3,1'!I472</f>
        <v>27501</v>
      </c>
      <c r="F124" s="238">
        <f t="shared" si="28"/>
        <v>55002</v>
      </c>
      <c r="G124" s="239"/>
      <c r="H124" s="347">
        <v>27624.600000000002</v>
      </c>
      <c r="I124" s="89">
        <v>55249.200000000004</v>
      </c>
      <c r="J124" s="350">
        <f t="shared" si="25"/>
        <v>-123.60000000000218</v>
      </c>
      <c r="K124" s="347">
        <f t="shared" si="16"/>
        <v>26820</v>
      </c>
      <c r="L124" s="350">
        <f t="shared" si="26"/>
        <v>1.0253914988814317</v>
      </c>
    </row>
    <row r="125" spans="1:12" ht="24.95" customHeight="1" x14ac:dyDescent="0.2">
      <c r="A125" s="93" t="s">
        <v>290</v>
      </c>
      <c r="B125" s="105" t="s">
        <v>584</v>
      </c>
      <c r="C125" s="140" t="s">
        <v>34</v>
      </c>
      <c r="D125" s="281">
        <v>8</v>
      </c>
      <c r="E125" s="249">
        <f>+'ITEM 1,3,1'!I515</f>
        <v>63443</v>
      </c>
      <c r="F125" s="238">
        <f t="shared" si="28"/>
        <v>507544</v>
      </c>
      <c r="G125" s="239"/>
      <c r="H125" s="347">
        <v>63036</v>
      </c>
      <c r="I125" s="89">
        <v>504288</v>
      </c>
      <c r="J125" s="350">
        <f t="shared" si="25"/>
        <v>407</v>
      </c>
      <c r="K125" s="347">
        <f t="shared" si="16"/>
        <v>61200</v>
      </c>
      <c r="L125" s="350">
        <f t="shared" si="26"/>
        <v>1.0366503267973857</v>
      </c>
    </row>
    <row r="126" spans="1:12" ht="24.95" customHeight="1" x14ac:dyDescent="0.2">
      <c r="A126" s="93" t="s">
        <v>294</v>
      </c>
      <c r="B126" s="105" t="s">
        <v>583</v>
      </c>
      <c r="C126" s="140" t="s">
        <v>34</v>
      </c>
      <c r="D126" s="281">
        <v>36</v>
      </c>
      <c r="E126" s="249">
        <f>+'ITEM 1,3,1'!I558</f>
        <v>25787</v>
      </c>
      <c r="F126" s="238">
        <f t="shared" si="28"/>
        <v>928332</v>
      </c>
      <c r="G126" s="239"/>
      <c r="H126" s="347">
        <v>25610.95</v>
      </c>
      <c r="I126" s="89">
        <v>921994.20000000007</v>
      </c>
      <c r="J126" s="350">
        <f t="shared" si="25"/>
        <v>176.04999999999927</v>
      </c>
      <c r="K126" s="347">
        <f t="shared" si="16"/>
        <v>24865</v>
      </c>
      <c r="L126" s="350">
        <f t="shared" si="26"/>
        <v>1.0370802332596019</v>
      </c>
    </row>
    <row r="127" spans="1:12" ht="24.95" customHeight="1" x14ac:dyDescent="0.2">
      <c r="A127" s="93" t="s">
        <v>295</v>
      </c>
      <c r="B127" s="105" t="s">
        <v>582</v>
      </c>
      <c r="C127" s="140" t="s">
        <v>256</v>
      </c>
      <c r="D127" s="281">
        <v>1</v>
      </c>
      <c r="E127" s="249">
        <f>+'ITEM 1,3,1'!I601</f>
        <v>1289630</v>
      </c>
      <c r="F127" s="238">
        <f t="shared" si="28"/>
        <v>1289630</v>
      </c>
      <c r="G127" s="239"/>
      <c r="H127" s="347">
        <v>1287500</v>
      </c>
      <c r="I127" s="89">
        <v>1287500</v>
      </c>
      <c r="J127" s="350">
        <f t="shared" si="25"/>
        <v>2130</v>
      </c>
      <c r="K127" s="347">
        <f t="shared" si="16"/>
        <v>1250000</v>
      </c>
      <c r="L127" s="350">
        <f t="shared" si="26"/>
        <v>1.031704</v>
      </c>
    </row>
    <row r="128" spans="1:12" ht="24.95" customHeight="1" x14ac:dyDescent="0.2">
      <c r="A128" s="93" t="s">
        <v>305</v>
      </c>
      <c r="B128" s="105" t="s">
        <v>581</v>
      </c>
      <c r="C128" s="140" t="s">
        <v>42</v>
      </c>
      <c r="D128" s="281">
        <v>2</v>
      </c>
      <c r="E128" s="249">
        <f>+'ITEM 1,3,1'!I644</f>
        <v>26824</v>
      </c>
      <c r="F128" s="238">
        <f t="shared" si="28"/>
        <v>53648</v>
      </c>
      <c r="G128" s="239"/>
      <c r="H128" s="347">
        <v>26780</v>
      </c>
      <c r="I128" s="89">
        <v>53560</v>
      </c>
      <c r="J128" s="350">
        <f t="shared" si="25"/>
        <v>44</v>
      </c>
      <c r="K128" s="347">
        <f t="shared" si="16"/>
        <v>26000</v>
      </c>
      <c r="L128" s="350">
        <f t="shared" si="26"/>
        <v>1.0316923076923077</v>
      </c>
    </row>
    <row r="129" spans="1:12" ht="24.95" customHeight="1" x14ac:dyDescent="0.2">
      <c r="A129" s="93" t="s">
        <v>308</v>
      </c>
      <c r="B129" s="105" t="s">
        <v>580</v>
      </c>
      <c r="C129" s="140" t="s">
        <v>42</v>
      </c>
      <c r="D129" s="281">
        <v>3</v>
      </c>
      <c r="E129" s="249">
        <f>+'ITEM 1,3,1'!I687</f>
        <v>29328</v>
      </c>
      <c r="F129" s="238">
        <f t="shared" si="28"/>
        <v>87984</v>
      </c>
      <c r="G129" s="239"/>
      <c r="H129" s="347">
        <v>29324.100000000002</v>
      </c>
      <c r="I129" s="89">
        <v>87972.3</v>
      </c>
      <c r="J129" s="350">
        <f t="shared" si="25"/>
        <v>3.8999999999978172</v>
      </c>
      <c r="K129" s="347">
        <f t="shared" si="16"/>
        <v>28470</v>
      </c>
      <c r="L129" s="350">
        <f t="shared" si="26"/>
        <v>1.0301369863013699</v>
      </c>
    </row>
    <row r="130" spans="1:12" ht="24.95" customHeight="1" x14ac:dyDescent="0.2">
      <c r="A130" s="93" t="s">
        <v>310</v>
      </c>
      <c r="B130" s="105" t="s">
        <v>579</v>
      </c>
      <c r="C130" s="140" t="s">
        <v>42</v>
      </c>
      <c r="D130" s="281">
        <v>3</v>
      </c>
      <c r="E130" s="249">
        <f>+'ITEM 1,3,1'!I730</f>
        <v>37932</v>
      </c>
      <c r="F130" s="238">
        <f t="shared" si="28"/>
        <v>113796</v>
      </c>
      <c r="G130" s="239"/>
      <c r="H130" s="347">
        <v>37337.5</v>
      </c>
      <c r="I130" s="89">
        <v>112012.5</v>
      </c>
      <c r="J130" s="350">
        <f t="shared" si="25"/>
        <v>594.5</v>
      </c>
      <c r="K130" s="347">
        <f t="shared" si="16"/>
        <v>36250</v>
      </c>
      <c r="L130" s="350">
        <f t="shared" si="26"/>
        <v>1.0464</v>
      </c>
    </row>
    <row r="131" spans="1:12" ht="36.75" customHeight="1" x14ac:dyDescent="0.2">
      <c r="A131" s="93" t="s">
        <v>313</v>
      </c>
      <c r="B131" s="105" t="s">
        <v>578</v>
      </c>
      <c r="C131" s="140" t="s">
        <v>34</v>
      </c>
      <c r="D131" s="281">
        <v>36</v>
      </c>
      <c r="E131" s="249">
        <f>+'ITEM 1,3,1'!I773</f>
        <v>84648</v>
      </c>
      <c r="F131" s="238">
        <f t="shared" si="28"/>
        <v>3047328</v>
      </c>
      <c r="G131" s="239"/>
      <c r="H131" s="347">
        <v>84460</v>
      </c>
      <c r="I131" s="89">
        <v>3040560</v>
      </c>
      <c r="J131" s="350">
        <f t="shared" si="25"/>
        <v>188</v>
      </c>
      <c r="K131" s="347">
        <f t="shared" si="16"/>
        <v>82000</v>
      </c>
      <c r="L131" s="350">
        <f t="shared" si="26"/>
        <v>1.0322926829268293</v>
      </c>
    </row>
    <row r="132" spans="1:12" ht="49.5" customHeight="1" x14ac:dyDescent="0.2">
      <c r="A132" s="93" t="s">
        <v>317</v>
      </c>
      <c r="B132" s="105" t="s">
        <v>577</v>
      </c>
      <c r="C132" s="140" t="s">
        <v>42</v>
      </c>
      <c r="D132" s="281">
        <v>3</v>
      </c>
      <c r="E132" s="249">
        <f>+'ITEM 1,3,1'!I816</f>
        <v>296341</v>
      </c>
      <c r="F132" s="238">
        <f t="shared" si="28"/>
        <v>889023</v>
      </c>
      <c r="G132" s="239"/>
      <c r="H132" s="347">
        <v>297670</v>
      </c>
      <c r="I132" s="89">
        <v>893010</v>
      </c>
      <c r="J132" s="350">
        <f t="shared" si="25"/>
        <v>-1329</v>
      </c>
      <c r="K132" s="347">
        <f t="shared" si="16"/>
        <v>289000</v>
      </c>
      <c r="L132" s="350">
        <f t="shared" si="26"/>
        <v>1.0254013840830449</v>
      </c>
    </row>
    <row r="133" spans="1:12" ht="24.95" customHeight="1" x14ac:dyDescent="0.2">
      <c r="A133" s="93" t="s">
        <v>324</v>
      </c>
      <c r="B133" s="105" t="s">
        <v>576</v>
      </c>
      <c r="C133" s="113" t="s">
        <v>34</v>
      </c>
      <c r="D133" s="240">
        <v>36</v>
      </c>
      <c r="E133" s="253">
        <f>+'ITEM 1,3,1'!I859</f>
        <v>9374</v>
      </c>
      <c r="F133" s="245">
        <f t="shared" si="28"/>
        <v>337464</v>
      </c>
      <c r="G133" s="239"/>
      <c r="H133" s="347">
        <v>9373</v>
      </c>
      <c r="I133" s="89">
        <v>337428</v>
      </c>
      <c r="J133" s="350">
        <f t="shared" si="25"/>
        <v>1</v>
      </c>
      <c r="K133" s="347">
        <f t="shared" si="16"/>
        <v>9100</v>
      </c>
      <c r="L133" s="350">
        <f t="shared" si="26"/>
        <v>1.0301098901098902</v>
      </c>
    </row>
    <row r="134" spans="1:12" ht="27" customHeight="1" x14ac:dyDescent="0.2">
      <c r="A134" s="93" t="s">
        <v>325</v>
      </c>
      <c r="B134" s="173" t="s">
        <v>575</v>
      </c>
      <c r="C134" s="113" t="s">
        <v>256</v>
      </c>
      <c r="D134" s="240">
        <v>1</v>
      </c>
      <c r="E134" s="253">
        <f>+'ITEM 1,3,1'!I903</f>
        <v>1544825</v>
      </c>
      <c r="F134" s="245">
        <f t="shared" si="28"/>
        <v>1544825</v>
      </c>
      <c r="G134" s="239"/>
      <c r="H134" s="347">
        <v>1545000</v>
      </c>
      <c r="I134" s="89">
        <v>1545000</v>
      </c>
      <c r="J134" s="350">
        <f t="shared" si="25"/>
        <v>-175</v>
      </c>
      <c r="K134" s="347">
        <f t="shared" si="16"/>
        <v>1500000</v>
      </c>
      <c r="L134" s="350">
        <f t="shared" si="26"/>
        <v>1.0298833333333333</v>
      </c>
    </row>
    <row r="135" spans="1:12" ht="27" customHeight="1" x14ac:dyDescent="0.2">
      <c r="A135" s="93" t="s">
        <v>332</v>
      </c>
      <c r="B135" s="173" t="s">
        <v>574</v>
      </c>
      <c r="C135" s="113" t="s">
        <v>42</v>
      </c>
      <c r="D135" s="240">
        <v>1</v>
      </c>
      <c r="E135" s="253">
        <f>+'ITEM 1,3,1'!I947</f>
        <v>4064529</v>
      </c>
      <c r="F135" s="245">
        <f t="shared" si="28"/>
        <v>4064529</v>
      </c>
      <c r="G135" s="239"/>
      <c r="H135" s="347">
        <v>3986100</v>
      </c>
      <c r="I135" s="89">
        <v>3986100</v>
      </c>
      <c r="J135" s="350">
        <f t="shared" si="25"/>
        <v>78429</v>
      </c>
      <c r="K135" s="347">
        <f t="shared" si="16"/>
        <v>3870000</v>
      </c>
      <c r="L135" s="350">
        <f t="shared" si="26"/>
        <v>1.0502658914728682</v>
      </c>
    </row>
    <row r="136" spans="1:12" ht="24.95" customHeight="1" x14ac:dyDescent="0.2">
      <c r="A136" s="93" t="s">
        <v>339</v>
      </c>
      <c r="B136" s="173" t="s">
        <v>573</v>
      </c>
      <c r="C136" s="113" t="s">
        <v>256</v>
      </c>
      <c r="D136" s="240">
        <v>1</v>
      </c>
      <c r="E136" s="253">
        <f>+'ITEM 1,3,1'!I991</f>
        <v>2546786</v>
      </c>
      <c r="F136" s="245">
        <f t="shared" si="28"/>
        <v>2546786</v>
      </c>
      <c r="G136" s="239"/>
      <c r="H136" s="347">
        <v>2575000</v>
      </c>
      <c r="I136" s="89">
        <v>2575000</v>
      </c>
      <c r="J136" s="350">
        <f t="shared" si="25"/>
        <v>-28214</v>
      </c>
      <c r="K136" s="347">
        <f t="shared" si="16"/>
        <v>2500000</v>
      </c>
      <c r="L136" s="350">
        <f t="shared" si="26"/>
        <v>1.0187143999999999</v>
      </c>
    </row>
    <row r="137" spans="1:12" ht="24.95" customHeight="1" x14ac:dyDescent="0.2">
      <c r="A137" s="179" t="s">
        <v>572</v>
      </c>
      <c r="B137" s="178" t="s">
        <v>571</v>
      </c>
      <c r="C137" s="113"/>
      <c r="D137" s="240"/>
      <c r="E137" s="253"/>
      <c r="F137" s="245"/>
      <c r="G137" s="239"/>
      <c r="H137" s="347">
        <v>0</v>
      </c>
      <c r="I137" s="89">
        <v>0</v>
      </c>
      <c r="J137" s="350">
        <f t="shared" ref="J137:J164" si="29">+E137-H137</f>
        <v>0</v>
      </c>
      <c r="K137" s="347">
        <f t="shared" si="16"/>
        <v>0</v>
      </c>
      <c r="L137" s="350" t="e">
        <f t="shared" ref="L137:L164" si="30">+E137/K137</f>
        <v>#DIV/0!</v>
      </c>
    </row>
    <row r="138" spans="1:12" ht="24.95" customHeight="1" x14ac:dyDescent="0.2">
      <c r="A138" s="93" t="s">
        <v>346</v>
      </c>
      <c r="B138" s="173" t="s">
        <v>570</v>
      </c>
      <c r="C138" s="113" t="s">
        <v>256</v>
      </c>
      <c r="D138" s="240">
        <v>1</v>
      </c>
      <c r="E138" s="253">
        <f>+'ITEM 1,3,2'!I43</f>
        <v>570703</v>
      </c>
      <c r="F138" s="238">
        <f t="shared" ref="F138:F142" si="31">+E138*D138</f>
        <v>570703</v>
      </c>
      <c r="G138" s="239"/>
      <c r="H138" s="347">
        <v>566500</v>
      </c>
      <c r="I138" s="89">
        <v>566500</v>
      </c>
      <c r="J138" s="350">
        <f t="shared" si="29"/>
        <v>4203</v>
      </c>
      <c r="K138" s="347">
        <f t="shared" ref="K138:K200" si="32">+H138/1.03</f>
        <v>550000</v>
      </c>
      <c r="L138" s="350">
        <f t="shared" si="30"/>
        <v>1.0376418181818181</v>
      </c>
    </row>
    <row r="139" spans="1:12" ht="24.95" customHeight="1" x14ac:dyDescent="0.2">
      <c r="A139" s="93" t="s">
        <v>348</v>
      </c>
      <c r="B139" s="173" t="s">
        <v>569</v>
      </c>
      <c r="C139" s="113" t="s">
        <v>37</v>
      </c>
      <c r="D139" s="240">
        <v>44</v>
      </c>
      <c r="E139" s="253">
        <f>+'ITEM 1,3,2'!I86</f>
        <v>17769</v>
      </c>
      <c r="F139" s="238">
        <f t="shared" si="31"/>
        <v>781836</v>
      </c>
      <c r="G139" s="239"/>
      <c r="H139" s="347">
        <v>17510</v>
      </c>
      <c r="I139" s="89">
        <v>770440</v>
      </c>
      <c r="J139" s="350">
        <f t="shared" si="29"/>
        <v>259</v>
      </c>
      <c r="K139" s="347">
        <f t="shared" si="32"/>
        <v>17000</v>
      </c>
      <c r="L139" s="350">
        <f t="shared" si="30"/>
        <v>1.045235294117647</v>
      </c>
    </row>
    <row r="140" spans="1:12" ht="24.95" customHeight="1" x14ac:dyDescent="0.2">
      <c r="A140" s="93" t="s">
        <v>349</v>
      </c>
      <c r="B140" s="105" t="s">
        <v>561</v>
      </c>
      <c r="C140" s="140" t="s">
        <v>37</v>
      </c>
      <c r="D140" s="296">
        <v>44</v>
      </c>
      <c r="E140" s="249">
        <f>+'ITEM 1,3,2'!I129</f>
        <v>26263</v>
      </c>
      <c r="F140" s="238">
        <f t="shared" si="31"/>
        <v>1155572</v>
      </c>
      <c r="G140" s="239"/>
      <c r="H140" s="347">
        <v>26162</v>
      </c>
      <c r="I140" s="89">
        <v>1151128</v>
      </c>
      <c r="J140" s="350">
        <f t="shared" si="29"/>
        <v>101</v>
      </c>
      <c r="K140" s="347">
        <f t="shared" si="32"/>
        <v>25400</v>
      </c>
      <c r="L140" s="350">
        <f t="shared" si="30"/>
        <v>1.033976377952756</v>
      </c>
    </row>
    <row r="141" spans="1:12" ht="24.95" customHeight="1" x14ac:dyDescent="0.2">
      <c r="A141" s="93" t="s">
        <v>352</v>
      </c>
      <c r="B141" s="176" t="s">
        <v>568</v>
      </c>
      <c r="C141" s="140" t="s">
        <v>42</v>
      </c>
      <c r="D141" s="297">
        <v>1</v>
      </c>
      <c r="E141" s="298">
        <f>+'ITEM 1,3,2'!I172</f>
        <v>543844</v>
      </c>
      <c r="F141" s="238">
        <f t="shared" si="31"/>
        <v>543844</v>
      </c>
      <c r="G141" s="239"/>
      <c r="H141" s="347">
        <v>540750</v>
      </c>
      <c r="I141" s="89">
        <v>540750</v>
      </c>
      <c r="J141" s="350">
        <f t="shared" si="29"/>
        <v>3094</v>
      </c>
      <c r="K141" s="347">
        <f t="shared" si="32"/>
        <v>525000</v>
      </c>
      <c r="L141" s="350">
        <f t="shared" si="30"/>
        <v>1.0358933333333333</v>
      </c>
    </row>
    <row r="142" spans="1:12" ht="24.95" customHeight="1" x14ac:dyDescent="0.2">
      <c r="A142" s="93" t="s">
        <v>355</v>
      </c>
      <c r="B142" s="176" t="s">
        <v>560</v>
      </c>
      <c r="C142" s="113" t="s">
        <v>37</v>
      </c>
      <c r="D142" s="240">
        <v>64</v>
      </c>
      <c r="E142" s="253">
        <f>+'ITEM 1,3,2'!I215</f>
        <v>81651</v>
      </c>
      <c r="F142" s="238">
        <f t="shared" si="31"/>
        <v>5225664</v>
      </c>
      <c r="G142" s="239"/>
      <c r="H142" s="347">
        <v>81370</v>
      </c>
      <c r="I142" s="89">
        <v>5207680</v>
      </c>
      <c r="J142" s="350">
        <f t="shared" si="29"/>
        <v>281</v>
      </c>
      <c r="K142" s="347">
        <f t="shared" si="32"/>
        <v>79000</v>
      </c>
      <c r="L142" s="350">
        <f t="shared" si="30"/>
        <v>1.0335569620253164</v>
      </c>
    </row>
    <row r="143" spans="1:12" ht="24.95" customHeight="1" x14ac:dyDescent="0.2">
      <c r="A143" s="179" t="s">
        <v>567</v>
      </c>
      <c r="B143" s="178" t="s">
        <v>566</v>
      </c>
      <c r="C143" s="113"/>
      <c r="D143" s="240"/>
      <c r="E143" s="253"/>
      <c r="F143" s="299"/>
      <c r="G143" s="239"/>
      <c r="H143" s="347">
        <v>0</v>
      </c>
      <c r="I143" s="89">
        <v>0</v>
      </c>
      <c r="J143" s="350">
        <f t="shared" si="29"/>
        <v>0</v>
      </c>
      <c r="K143" s="347">
        <f t="shared" si="32"/>
        <v>0</v>
      </c>
      <c r="L143" s="350" t="e">
        <f t="shared" si="30"/>
        <v>#DIV/0!</v>
      </c>
    </row>
    <row r="144" spans="1:12" ht="24.95" customHeight="1" x14ac:dyDescent="0.2">
      <c r="A144" s="93" t="s">
        <v>358</v>
      </c>
      <c r="B144" s="173" t="s">
        <v>565</v>
      </c>
      <c r="C144" s="113" t="s">
        <v>79</v>
      </c>
      <c r="D144" s="278">
        <v>19</v>
      </c>
      <c r="E144" s="253">
        <f>+'ITEM 1,3,3'!I43</f>
        <v>39626</v>
      </c>
      <c r="F144" s="238">
        <f t="shared" ref="F144:F158" si="33">+E144*D144</f>
        <v>752894</v>
      </c>
      <c r="G144" s="239"/>
      <c r="H144" s="347">
        <v>39140</v>
      </c>
      <c r="I144" s="89">
        <v>743660</v>
      </c>
      <c r="J144" s="350">
        <f t="shared" si="29"/>
        <v>486</v>
      </c>
      <c r="K144" s="347">
        <f t="shared" si="32"/>
        <v>38000</v>
      </c>
      <c r="L144" s="350">
        <f t="shared" si="30"/>
        <v>1.0427894736842105</v>
      </c>
    </row>
    <row r="145" spans="1:12" ht="24.95" customHeight="1" x14ac:dyDescent="0.2">
      <c r="A145" s="93" t="s">
        <v>359</v>
      </c>
      <c r="B145" s="173" t="s">
        <v>564</v>
      </c>
      <c r="C145" s="113" t="s">
        <v>37</v>
      </c>
      <c r="D145" s="278">
        <v>9</v>
      </c>
      <c r="E145" s="253">
        <f>+'ITEM 1,3,3'!I86</f>
        <v>305810</v>
      </c>
      <c r="F145" s="238">
        <f t="shared" si="33"/>
        <v>2752290</v>
      </c>
      <c r="G145" s="239"/>
      <c r="H145" s="347">
        <v>303850</v>
      </c>
      <c r="I145" s="89">
        <v>2734650</v>
      </c>
      <c r="J145" s="350">
        <f t="shared" si="29"/>
        <v>1960</v>
      </c>
      <c r="K145" s="347">
        <f t="shared" si="32"/>
        <v>295000</v>
      </c>
      <c r="L145" s="350">
        <f t="shared" si="30"/>
        <v>1.0366440677966102</v>
      </c>
    </row>
    <row r="146" spans="1:12" ht="24.95" customHeight="1" x14ac:dyDescent="0.2">
      <c r="A146" s="93" t="s">
        <v>364</v>
      </c>
      <c r="B146" s="173" t="s">
        <v>563</v>
      </c>
      <c r="C146" s="113" t="s">
        <v>37</v>
      </c>
      <c r="D146" s="278">
        <v>9</v>
      </c>
      <c r="E146" s="253">
        <f>+'ITEM 1,3,3'!I129</f>
        <v>331561</v>
      </c>
      <c r="F146" s="238">
        <f t="shared" si="33"/>
        <v>2984049</v>
      </c>
      <c r="G146" s="239"/>
      <c r="H146" s="347">
        <v>329600</v>
      </c>
      <c r="I146" s="89">
        <v>2966400</v>
      </c>
      <c r="J146" s="350">
        <f t="shared" si="29"/>
        <v>1961</v>
      </c>
      <c r="K146" s="347">
        <f t="shared" si="32"/>
        <v>320000</v>
      </c>
      <c r="L146" s="350">
        <f t="shared" si="30"/>
        <v>1.0361281250000001</v>
      </c>
    </row>
    <row r="147" spans="1:12" ht="36" customHeight="1" x14ac:dyDescent="0.2">
      <c r="A147" s="93" t="s">
        <v>369</v>
      </c>
      <c r="B147" s="170" t="s">
        <v>562</v>
      </c>
      <c r="C147" s="112" t="s">
        <v>37</v>
      </c>
      <c r="D147" s="281">
        <v>24</v>
      </c>
      <c r="E147" s="249">
        <f>+'ITEM 1,3,3'!I172</f>
        <v>70667</v>
      </c>
      <c r="F147" s="238">
        <f t="shared" si="33"/>
        <v>1696008</v>
      </c>
      <c r="G147" s="239"/>
      <c r="H147" s="347">
        <v>71585</v>
      </c>
      <c r="I147" s="89">
        <v>1718040</v>
      </c>
      <c r="J147" s="350">
        <f t="shared" si="29"/>
        <v>-918</v>
      </c>
      <c r="K147" s="347">
        <f t="shared" si="32"/>
        <v>69500</v>
      </c>
      <c r="L147" s="350">
        <f t="shared" si="30"/>
        <v>1.0167913669064748</v>
      </c>
    </row>
    <row r="148" spans="1:12" ht="24.95" customHeight="1" x14ac:dyDescent="0.2">
      <c r="A148" s="93" t="s">
        <v>372</v>
      </c>
      <c r="B148" s="105" t="s">
        <v>561</v>
      </c>
      <c r="C148" s="140" t="s">
        <v>37</v>
      </c>
      <c r="D148" s="281">
        <v>24</v>
      </c>
      <c r="E148" s="249">
        <f>+'ITEM 1,3,3'!I258</f>
        <v>26696</v>
      </c>
      <c r="F148" s="238">
        <f t="shared" si="33"/>
        <v>640704</v>
      </c>
      <c r="G148" s="239"/>
      <c r="H148" s="347">
        <v>26162</v>
      </c>
      <c r="I148" s="89">
        <v>627888</v>
      </c>
      <c r="J148" s="350">
        <f t="shared" si="29"/>
        <v>534</v>
      </c>
      <c r="K148" s="347">
        <f t="shared" si="32"/>
        <v>25400</v>
      </c>
      <c r="L148" s="350">
        <f t="shared" si="30"/>
        <v>1.0510236220472442</v>
      </c>
    </row>
    <row r="149" spans="1:12" ht="24.95" customHeight="1" x14ac:dyDescent="0.2">
      <c r="A149" s="93" t="s">
        <v>373</v>
      </c>
      <c r="B149" s="176" t="s">
        <v>560</v>
      </c>
      <c r="C149" s="113" t="s">
        <v>37</v>
      </c>
      <c r="D149" s="278">
        <v>33</v>
      </c>
      <c r="E149" s="253">
        <f>+'ITEM 1,3,3'!I301</f>
        <v>81651</v>
      </c>
      <c r="F149" s="244">
        <f t="shared" si="33"/>
        <v>2694483</v>
      </c>
      <c r="G149" s="239"/>
      <c r="H149" s="347">
        <v>81370</v>
      </c>
      <c r="I149" s="89">
        <v>2685210</v>
      </c>
      <c r="J149" s="350">
        <f t="shared" si="29"/>
        <v>281</v>
      </c>
      <c r="K149" s="347">
        <f t="shared" si="32"/>
        <v>79000</v>
      </c>
      <c r="L149" s="350">
        <f t="shared" si="30"/>
        <v>1.0335569620253164</v>
      </c>
    </row>
    <row r="150" spans="1:12" ht="24.95" customHeight="1" x14ac:dyDescent="0.2">
      <c r="A150" s="93" t="s">
        <v>374</v>
      </c>
      <c r="B150" s="164" t="s">
        <v>559</v>
      </c>
      <c r="C150" s="113" t="s">
        <v>42</v>
      </c>
      <c r="D150" s="278">
        <v>1</v>
      </c>
      <c r="E150" s="253">
        <f>+'ITEM 1,3,3'!I344</f>
        <v>189584</v>
      </c>
      <c r="F150" s="244">
        <f t="shared" si="33"/>
        <v>189584</v>
      </c>
      <c r="G150" s="239"/>
      <c r="H150" s="347">
        <v>190550</v>
      </c>
      <c r="I150" s="89">
        <v>190550</v>
      </c>
      <c r="J150" s="350">
        <f t="shared" si="29"/>
        <v>-966</v>
      </c>
      <c r="K150" s="347">
        <f t="shared" si="32"/>
        <v>185000</v>
      </c>
      <c r="L150" s="350">
        <f t="shared" si="30"/>
        <v>1.0247783783783784</v>
      </c>
    </row>
    <row r="151" spans="1:12" ht="37.5" customHeight="1" x14ac:dyDescent="0.2">
      <c r="A151" s="93" t="s">
        <v>377</v>
      </c>
      <c r="B151" s="175" t="s">
        <v>558</v>
      </c>
      <c r="C151" s="300" t="s">
        <v>557</v>
      </c>
      <c r="D151" s="301">
        <v>660</v>
      </c>
      <c r="E151" s="256">
        <f>+'ITEM 1,3,3'!I387</f>
        <v>10803</v>
      </c>
      <c r="F151" s="244">
        <f t="shared" si="33"/>
        <v>7129980</v>
      </c>
      <c r="G151" s="239"/>
      <c r="H151" s="347">
        <v>10815</v>
      </c>
      <c r="I151" s="89">
        <v>7137900</v>
      </c>
      <c r="J151" s="350">
        <f t="shared" si="29"/>
        <v>-12</v>
      </c>
      <c r="K151" s="347">
        <f t="shared" si="32"/>
        <v>10500</v>
      </c>
      <c r="L151" s="350">
        <f t="shared" si="30"/>
        <v>1.0288571428571429</v>
      </c>
    </row>
    <row r="152" spans="1:12" ht="26.25" customHeight="1" x14ac:dyDescent="0.2">
      <c r="A152" s="93" t="s">
        <v>380</v>
      </c>
      <c r="B152" s="173" t="s">
        <v>556</v>
      </c>
      <c r="C152" s="113" t="s">
        <v>79</v>
      </c>
      <c r="D152" s="278">
        <v>2</v>
      </c>
      <c r="E152" s="253">
        <f>+'ITEM 1,3,3'!I430</f>
        <v>39820</v>
      </c>
      <c r="F152" s="238">
        <f t="shared" si="33"/>
        <v>79640</v>
      </c>
      <c r="G152" s="239"/>
      <c r="H152" s="347">
        <v>39140</v>
      </c>
      <c r="I152" s="89">
        <v>78280</v>
      </c>
      <c r="J152" s="350">
        <f t="shared" si="29"/>
        <v>680</v>
      </c>
      <c r="K152" s="347">
        <f t="shared" si="32"/>
        <v>38000</v>
      </c>
      <c r="L152" s="350">
        <f t="shared" si="30"/>
        <v>1.0478947368421052</v>
      </c>
    </row>
    <row r="153" spans="1:12" ht="24.95" customHeight="1" x14ac:dyDescent="0.2">
      <c r="A153" s="93" t="s">
        <v>382</v>
      </c>
      <c r="B153" s="302" t="s">
        <v>555</v>
      </c>
      <c r="C153" s="112" t="s">
        <v>37</v>
      </c>
      <c r="D153" s="281">
        <v>2</v>
      </c>
      <c r="E153" s="249">
        <f>+'ITEM 1,3,3'!I473</f>
        <v>27084</v>
      </c>
      <c r="F153" s="238">
        <f t="shared" si="33"/>
        <v>54168</v>
      </c>
      <c r="G153" s="239"/>
      <c r="H153" s="347">
        <v>26780</v>
      </c>
      <c r="I153" s="89">
        <v>53560</v>
      </c>
      <c r="J153" s="350">
        <f t="shared" si="29"/>
        <v>304</v>
      </c>
      <c r="K153" s="347">
        <f t="shared" si="32"/>
        <v>26000</v>
      </c>
      <c r="L153" s="350">
        <f t="shared" si="30"/>
        <v>1.0416923076923077</v>
      </c>
    </row>
    <row r="154" spans="1:12" ht="24.95" customHeight="1" x14ac:dyDescent="0.2">
      <c r="A154" s="93" t="s">
        <v>384</v>
      </c>
      <c r="B154" s="170" t="s">
        <v>554</v>
      </c>
      <c r="C154" s="112" t="s">
        <v>79</v>
      </c>
      <c r="D154" s="281">
        <v>0.6</v>
      </c>
      <c r="E154" s="249">
        <f>+'ITEM 1,3,3'!I516</f>
        <v>1405909</v>
      </c>
      <c r="F154" s="238">
        <f t="shared" si="33"/>
        <v>843545.4</v>
      </c>
      <c r="G154" s="239"/>
      <c r="H154" s="347">
        <v>1390500</v>
      </c>
      <c r="I154" s="89">
        <v>834300</v>
      </c>
      <c r="J154" s="350">
        <f t="shared" si="29"/>
        <v>15409</v>
      </c>
      <c r="K154" s="347">
        <f t="shared" si="32"/>
        <v>1350000</v>
      </c>
      <c r="L154" s="350">
        <f t="shared" si="30"/>
        <v>1.041414074074074</v>
      </c>
    </row>
    <row r="155" spans="1:12" ht="38.25" customHeight="1" x14ac:dyDescent="0.2">
      <c r="A155" s="93" t="s">
        <v>387</v>
      </c>
      <c r="B155" s="171" t="s">
        <v>553</v>
      </c>
      <c r="C155" s="112" t="s">
        <v>34</v>
      </c>
      <c r="D155" s="281">
        <v>8</v>
      </c>
      <c r="E155" s="249">
        <f>+'ITEM 1,3,3'!I559</f>
        <v>176989</v>
      </c>
      <c r="F155" s="238">
        <f t="shared" si="33"/>
        <v>1415912</v>
      </c>
      <c r="G155" s="239"/>
      <c r="H155" s="347">
        <v>175100</v>
      </c>
      <c r="I155" s="89">
        <v>1400800</v>
      </c>
      <c r="J155" s="350">
        <f t="shared" si="29"/>
        <v>1889</v>
      </c>
      <c r="K155" s="347">
        <f t="shared" si="32"/>
        <v>170000</v>
      </c>
      <c r="L155" s="350">
        <f t="shared" si="30"/>
        <v>1.0411117647058823</v>
      </c>
    </row>
    <row r="156" spans="1:12" ht="24.95" customHeight="1" x14ac:dyDescent="0.2">
      <c r="A156" s="93" t="s">
        <v>389</v>
      </c>
      <c r="B156" s="170" t="s">
        <v>552</v>
      </c>
      <c r="C156" s="112" t="s">
        <v>37</v>
      </c>
      <c r="D156" s="281">
        <v>4</v>
      </c>
      <c r="E156" s="249">
        <f>+'ITEM 1,3,3'!I602</f>
        <v>281362</v>
      </c>
      <c r="F156" s="238">
        <f t="shared" si="33"/>
        <v>1125448</v>
      </c>
      <c r="G156" s="239"/>
      <c r="H156" s="347">
        <v>278100</v>
      </c>
      <c r="I156" s="89">
        <v>1112400</v>
      </c>
      <c r="J156" s="350">
        <f t="shared" si="29"/>
        <v>3262</v>
      </c>
      <c r="K156" s="347">
        <f t="shared" si="32"/>
        <v>270000</v>
      </c>
      <c r="L156" s="350">
        <f t="shared" si="30"/>
        <v>1.0420814814814814</v>
      </c>
    </row>
    <row r="157" spans="1:12" ht="38.25" customHeight="1" x14ac:dyDescent="0.2">
      <c r="A157" s="93" t="s">
        <v>391</v>
      </c>
      <c r="B157" s="169" t="s">
        <v>551</v>
      </c>
      <c r="C157" s="156" t="s">
        <v>34</v>
      </c>
      <c r="D157" s="301">
        <v>2</v>
      </c>
      <c r="E157" s="256">
        <f>+'ITEM 1,3,3'!I645</f>
        <v>140660</v>
      </c>
      <c r="F157" s="244">
        <f t="shared" si="33"/>
        <v>281320</v>
      </c>
      <c r="G157" s="239"/>
      <c r="H157" s="347">
        <v>139050</v>
      </c>
      <c r="I157" s="89">
        <v>278100</v>
      </c>
      <c r="J157" s="350">
        <f t="shared" si="29"/>
        <v>1610</v>
      </c>
      <c r="K157" s="347">
        <f t="shared" si="32"/>
        <v>135000</v>
      </c>
      <c r="L157" s="350">
        <f t="shared" si="30"/>
        <v>1.0419259259259259</v>
      </c>
    </row>
    <row r="158" spans="1:12" ht="24.95" customHeight="1" x14ac:dyDescent="0.2">
      <c r="A158" s="93" t="s">
        <v>392</v>
      </c>
      <c r="B158" s="303" t="s">
        <v>550</v>
      </c>
      <c r="C158" s="113" t="s">
        <v>79</v>
      </c>
      <c r="D158" s="271">
        <v>54</v>
      </c>
      <c r="E158" s="253">
        <f>+'ITEM 1,3,3'!I688</f>
        <v>98755</v>
      </c>
      <c r="F158" s="245">
        <f t="shared" si="33"/>
        <v>5332770</v>
      </c>
      <c r="G158" s="239"/>
      <c r="H158" s="347">
        <v>99292</v>
      </c>
      <c r="I158" s="89">
        <v>5361768</v>
      </c>
      <c r="J158" s="350">
        <f t="shared" si="29"/>
        <v>-537</v>
      </c>
      <c r="K158" s="347">
        <f t="shared" si="32"/>
        <v>96400</v>
      </c>
      <c r="L158" s="350">
        <f t="shared" si="30"/>
        <v>1.0244294605809128</v>
      </c>
    </row>
    <row r="159" spans="1:12" ht="24.95" customHeight="1" x14ac:dyDescent="0.2">
      <c r="A159" s="167" t="s">
        <v>549</v>
      </c>
      <c r="B159" s="138" t="s">
        <v>548</v>
      </c>
      <c r="C159" s="92"/>
      <c r="D159" s="138"/>
      <c r="E159" s="304"/>
      <c r="F159" s="305"/>
      <c r="G159" s="239"/>
      <c r="H159" s="347">
        <v>0</v>
      </c>
      <c r="I159" s="89">
        <v>0</v>
      </c>
      <c r="J159" s="350">
        <f t="shared" si="29"/>
        <v>0</v>
      </c>
      <c r="K159" s="347">
        <f t="shared" si="32"/>
        <v>0</v>
      </c>
      <c r="L159" s="350" t="e">
        <f t="shared" si="30"/>
        <v>#DIV/0!</v>
      </c>
    </row>
    <row r="160" spans="1:12" ht="24.95" customHeight="1" x14ac:dyDescent="0.2">
      <c r="A160" s="93" t="s">
        <v>396</v>
      </c>
      <c r="B160" s="105" t="s">
        <v>477</v>
      </c>
      <c r="C160" s="112" t="s">
        <v>256</v>
      </c>
      <c r="D160" s="278">
        <v>1</v>
      </c>
      <c r="E160" s="249">
        <f>+'ITEM 1,3,4'!I42</f>
        <v>257536</v>
      </c>
      <c r="F160" s="238">
        <f>D160*E160</f>
        <v>257536</v>
      </c>
      <c r="G160" s="239"/>
      <c r="H160" s="347">
        <v>257500</v>
      </c>
      <c r="I160" s="89">
        <v>257500</v>
      </c>
      <c r="J160" s="350">
        <f t="shared" si="29"/>
        <v>36</v>
      </c>
      <c r="K160" s="347">
        <f t="shared" si="32"/>
        <v>250000</v>
      </c>
      <c r="L160" s="350">
        <f t="shared" si="30"/>
        <v>1.0301439999999999</v>
      </c>
    </row>
    <row r="161" spans="1:12" ht="24.95" customHeight="1" x14ac:dyDescent="0.2">
      <c r="A161" s="154"/>
      <c r="B161" s="164"/>
      <c r="C161" s="113"/>
      <c r="D161" s="278"/>
      <c r="E161" s="253"/>
      <c r="F161" s="245"/>
      <c r="G161" s="239"/>
      <c r="H161" s="347">
        <v>0</v>
      </c>
      <c r="I161" s="89">
        <v>0</v>
      </c>
      <c r="J161" s="350">
        <f t="shared" si="29"/>
        <v>0</v>
      </c>
      <c r="K161" s="347">
        <f t="shared" si="32"/>
        <v>0</v>
      </c>
      <c r="L161" s="350" t="e">
        <f t="shared" si="30"/>
        <v>#DIV/0!</v>
      </c>
    </row>
    <row r="162" spans="1:12" ht="24.95" customHeight="1" x14ac:dyDescent="0.2">
      <c r="A162" s="154"/>
      <c r="B162" s="96" t="s">
        <v>689</v>
      </c>
      <c r="C162" s="113"/>
      <c r="D162" s="278"/>
      <c r="E162" s="253"/>
      <c r="F162" s="306">
        <f>SUM(F114:F161,2)</f>
        <v>60988277.399999999</v>
      </c>
      <c r="G162" s="239"/>
      <c r="H162" s="347">
        <v>0</v>
      </c>
      <c r="I162" s="89">
        <v>0</v>
      </c>
      <c r="J162" s="350">
        <f t="shared" si="29"/>
        <v>0</v>
      </c>
      <c r="K162" s="347">
        <f t="shared" si="32"/>
        <v>0</v>
      </c>
      <c r="L162" s="350" t="e">
        <f t="shared" si="30"/>
        <v>#DIV/0!</v>
      </c>
    </row>
    <row r="163" spans="1:12" ht="15" customHeight="1" x14ac:dyDescent="0.2">
      <c r="A163" s="134"/>
      <c r="B163" s="307"/>
      <c r="C163" s="208"/>
      <c r="D163" s="308"/>
      <c r="E163" s="309"/>
      <c r="F163" s="310"/>
      <c r="G163" s="239"/>
      <c r="H163" s="347">
        <v>0</v>
      </c>
      <c r="I163" s="89">
        <v>0</v>
      </c>
      <c r="J163" s="350">
        <f t="shared" si="29"/>
        <v>0</v>
      </c>
      <c r="K163" s="347">
        <f t="shared" si="32"/>
        <v>0</v>
      </c>
      <c r="L163" s="350" t="e">
        <f t="shared" si="30"/>
        <v>#DIV/0!</v>
      </c>
    </row>
    <row r="164" spans="1:12" ht="24.95" customHeight="1" x14ac:dyDescent="0.2">
      <c r="A164" s="97">
        <v>2</v>
      </c>
      <c r="B164" s="96" t="s">
        <v>547</v>
      </c>
      <c r="C164" s="311"/>
      <c r="D164" s="311"/>
      <c r="E164" s="312"/>
      <c r="F164" s="182"/>
      <c r="G164" s="239"/>
      <c r="H164" s="347">
        <v>0</v>
      </c>
      <c r="I164" s="89">
        <v>0</v>
      </c>
      <c r="J164" s="350">
        <f t="shared" si="29"/>
        <v>0</v>
      </c>
      <c r="K164" s="347">
        <f t="shared" si="32"/>
        <v>0</v>
      </c>
      <c r="L164" s="350" t="e">
        <f t="shared" si="30"/>
        <v>#DIV/0!</v>
      </c>
    </row>
    <row r="165" spans="1:12" ht="24.95" customHeight="1" x14ac:dyDescent="0.2">
      <c r="A165" s="97">
        <v>2.1</v>
      </c>
      <c r="B165" s="96" t="s">
        <v>864</v>
      </c>
      <c r="C165" s="311"/>
      <c r="D165" s="311"/>
      <c r="E165" s="312"/>
      <c r="F165" s="182"/>
      <c r="G165" s="426"/>
      <c r="I165" s="89"/>
      <c r="J165" s="350"/>
      <c r="K165" s="347"/>
      <c r="L165" s="350"/>
    </row>
    <row r="166" spans="1:12" ht="24.95" customHeight="1" x14ac:dyDescent="0.2">
      <c r="A166" s="97" t="s">
        <v>545</v>
      </c>
      <c r="B166" s="138" t="s">
        <v>504</v>
      </c>
      <c r="C166" s="313"/>
      <c r="D166" s="313"/>
      <c r="E166" s="314"/>
      <c r="F166" s="315"/>
      <c r="G166" s="426"/>
      <c r="I166" s="89"/>
      <c r="J166" s="350"/>
      <c r="K166" s="347"/>
      <c r="L166" s="350"/>
    </row>
    <row r="167" spans="1:12" ht="24.95" customHeight="1" x14ac:dyDescent="0.2">
      <c r="A167" s="134" t="s">
        <v>398</v>
      </c>
      <c r="B167" s="161" t="s">
        <v>544</v>
      </c>
      <c r="C167" s="112" t="s">
        <v>37</v>
      </c>
      <c r="D167" s="316">
        <v>49</v>
      </c>
      <c r="E167" s="249">
        <f>+'ITEM 2,1,1'!I39</f>
        <v>33581</v>
      </c>
      <c r="F167" s="238">
        <f t="shared" ref="F167:F224" si="34">+E167*D167</f>
        <v>1645469</v>
      </c>
      <c r="G167" s="239"/>
      <c r="H167" s="347">
        <v>33006.35</v>
      </c>
      <c r="I167" s="89">
        <v>1617311.15</v>
      </c>
      <c r="J167" s="350">
        <f t="shared" ref="J167:J202" si="35">+E167-H167</f>
        <v>574.65000000000146</v>
      </c>
      <c r="K167" s="347">
        <f t="shared" si="32"/>
        <v>32044.999999999996</v>
      </c>
      <c r="L167" s="350">
        <f t="shared" ref="L167:L202" si="36">+E167/K167</f>
        <v>1.0479325947885787</v>
      </c>
    </row>
    <row r="168" spans="1:12" ht="24.95" customHeight="1" x14ac:dyDescent="0.2">
      <c r="A168" s="134" t="s">
        <v>399</v>
      </c>
      <c r="B168" s="105" t="s">
        <v>543</v>
      </c>
      <c r="C168" s="112" t="s">
        <v>37</v>
      </c>
      <c r="D168" s="316">
        <v>49</v>
      </c>
      <c r="E168" s="249">
        <f>+'ITEM 2,1,1'!I79</f>
        <v>60021</v>
      </c>
      <c r="F168" s="238">
        <f t="shared" si="34"/>
        <v>2941029</v>
      </c>
      <c r="G168" s="239"/>
      <c r="H168" s="347">
        <v>59123.03</v>
      </c>
      <c r="I168" s="89">
        <v>2897028.4699999997</v>
      </c>
      <c r="J168" s="350">
        <f t="shared" si="35"/>
        <v>897.97000000000116</v>
      </c>
      <c r="K168" s="347">
        <f t="shared" si="32"/>
        <v>57401</v>
      </c>
      <c r="L168" s="350">
        <f t="shared" si="36"/>
        <v>1.045643804114911</v>
      </c>
    </row>
    <row r="169" spans="1:12" ht="24.95" customHeight="1" x14ac:dyDescent="0.2">
      <c r="A169" s="134" t="s">
        <v>400</v>
      </c>
      <c r="B169" s="145" t="s">
        <v>542</v>
      </c>
      <c r="C169" s="112" t="s">
        <v>42</v>
      </c>
      <c r="D169" s="316">
        <v>2</v>
      </c>
      <c r="E169" s="249">
        <f>+'ITEM 2,1,1'!I119</f>
        <v>32454</v>
      </c>
      <c r="F169" s="238">
        <f t="shared" si="34"/>
        <v>64908</v>
      </c>
      <c r="G169" s="239"/>
      <c r="H169" s="347">
        <v>32343.030000000002</v>
      </c>
      <c r="I169" s="89">
        <v>64686.060000000005</v>
      </c>
      <c r="J169" s="350">
        <f t="shared" si="35"/>
        <v>110.96999999999753</v>
      </c>
      <c r="K169" s="347">
        <f t="shared" si="32"/>
        <v>31401</v>
      </c>
      <c r="L169" s="350">
        <f t="shared" si="36"/>
        <v>1.0335339638865004</v>
      </c>
    </row>
    <row r="170" spans="1:12" ht="24.95" customHeight="1" x14ac:dyDescent="0.2">
      <c r="A170" s="134" t="s">
        <v>403</v>
      </c>
      <c r="B170" s="141" t="s">
        <v>541</v>
      </c>
      <c r="C170" s="156" t="s">
        <v>34</v>
      </c>
      <c r="D170" s="317">
        <v>7</v>
      </c>
      <c r="E170" s="256">
        <f>+'ITEM 2,1,1'!I159</f>
        <v>40045</v>
      </c>
      <c r="F170" s="244">
        <f t="shared" si="34"/>
        <v>280315</v>
      </c>
      <c r="G170" s="239"/>
      <c r="H170" s="347">
        <v>39577.75</v>
      </c>
      <c r="I170" s="89">
        <v>277044.25</v>
      </c>
      <c r="J170" s="350">
        <f t="shared" si="35"/>
        <v>467.25</v>
      </c>
      <c r="K170" s="347">
        <f t="shared" si="32"/>
        <v>38425</v>
      </c>
      <c r="L170" s="350">
        <f t="shared" si="36"/>
        <v>1.0421600520494469</v>
      </c>
    </row>
    <row r="171" spans="1:12" ht="24.95" customHeight="1" x14ac:dyDescent="0.2">
      <c r="A171" s="134" t="s">
        <v>397</v>
      </c>
      <c r="B171" s="105" t="s">
        <v>36</v>
      </c>
      <c r="C171" s="113" t="s">
        <v>37</v>
      </c>
      <c r="D171" s="269">
        <v>154</v>
      </c>
      <c r="E171" s="241">
        <f>+'ITEM 2,1,1'!I199</f>
        <v>47884</v>
      </c>
      <c r="F171" s="245">
        <f>D171*E171</f>
        <v>7374136</v>
      </c>
      <c r="G171" s="239"/>
      <c r="H171" s="347">
        <v>47164.73</v>
      </c>
      <c r="I171" s="89">
        <v>7263368.4200000009</v>
      </c>
      <c r="J171" s="350">
        <f t="shared" si="35"/>
        <v>719.2699999999968</v>
      </c>
      <c r="K171" s="347">
        <f t="shared" si="32"/>
        <v>45791</v>
      </c>
      <c r="L171" s="350">
        <f t="shared" si="36"/>
        <v>1.0457076718132383</v>
      </c>
    </row>
    <row r="172" spans="1:12" ht="24.95" customHeight="1" x14ac:dyDescent="0.2">
      <c r="A172" s="97" t="s">
        <v>540</v>
      </c>
      <c r="B172" s="149" t="s">
        <v>539</v>
      </c>
      <c r="C172" s="149"/>
      <c r="D172" s="149"/>
      <c r="E172" s="252"/>
      <c r="F172" s="305"/>
      <c r="G172" s="239"/>
      <c r="H172" s="347">
        <v>0</v>
      </c>
      <c r="I172" s="89">
        <v>0</v>
      </c>
      <c r="J172" s="350">
        <f t="shared" si="35"/>
        <v>0</v>
      </c>
      <c r="K172" s="347">
        <f t="shared" si="32"/>
        <v>0</v>
      </c>
      <c r="L172" s="350" t="e">
        <f t="shared" si="36"/>
        <v>#DIV/0!</v>
      </c>
    </row>
    <row r="173" spans="1:12" ht="24.95" customHeight="1" x14ac:dyDescent="0.2">
      <c r="A173" s="101" t="s">
        <v>405</v>
      </c>
      <c r="B173" s="105" t="s">
        <v>690</v>
      </c>
      <c r="C173" s="112" t="s">
        <v>37</v>
      </c>
      <c r="D173" s="316">
        <v>49</v>
      </c>
      <c r="E173" s="249">
        <f>+'ITEM 2,1,2'!I42</f>
        <v>69325</v>
      </c>
      <c r="F173" s="238">
        <f t="shared" si="34"/>
        <v>3396925</v>
      </c>
      <c r="G173" s="239"/>
      <c r="H173" s="347">
        <v>65925.150000000009</v>
      </c>
      <c r="I173" s="89">
        <v>3230332.3500000006</v>
      </c>
      <c r="J173" s="350">
        <f t="shared" si="35"/>
        <v>3399.8499999999913</v>
      </c>
      <c r="K173" s="347">
        <f t="shared" si="32"/>
        <v>64005.000000000007</v>
      </c>
      <c r="L173" s="350">
        <f t="shared" si="36"/>
        <v>1.0831185063666899</v>
      </c>
    </row>
    <row r="174" spans="1:12" ht="38.25" customHeight="1" x14ac:dyDescent="0.2">
      <c r="A174" s="101" t="s">
        <v>406</v>
      </c>
      <c r="B174" s="160" t="s">
        <v>537</v>
      </c>
      <c r="C174" s="112" t="s">
        <v>37</v>
      </c>
      <c r="D174" s="316">
        <v>49</v>
      </c>
      <c r="E174" s="249">
        <f>+'ITEM 2,1,2'!I85</f>
        <v>127201</v>
      </c>
      <c r="F174" s="238">
        <f t="shared" si="34"/>
        <v>6232849</v>
      </c>
      <c r="G174" s="239"/>
      <c r="H174" s="347">
        <v>126690</v>
      </c>
      <c r="I174" s="89">
        <v>6207810</v>
      </c>
      <c r="J174" s="350">
        <f t="shared" si="35"/>
        <v>511</v>
      </c>
      <c r="K174" s="347">
        <f t="shared" si="32"/>
        <v>123000</v>
      </c>
      <c r="L174" s="350">
        <f t="shared" si="36"/>
        <v>1.0341544715447155</v>
      </c>
    </row>
    <row r="175" spans="1:12" ht="24.95" customHeight="1" x14ac:dyDescent="0.2">
      <c r="A175" s="101" t="s">
        <v>407</v>
      </c>
      <c r="B175" s="160" t="s">
        <v>536</v>
      </c>
      <c r="C175" s="112" t="s">
        <v>34</v>
      </c>
      <c r="D175" s="316">
        <v>27</v>
      </c>
      <c r="E175" s="249">
        <f>+'ITEM 2,1,2'!I128</f>
        <v>26736</v>
      </c>
      <c r="F175" s="238">
        <f t="shared" si="34"/>
        <v>721872</v>
      </c>
      <c r="G175" s="239"/>
      <c r="H175" s="347">
        <v>26615.200000000001</v>
      </c>
      <c r="I175" s="89">
        <v>718610.4</v>
      </c>
      <c r="J175" s="350">
        <f t="shared" si="35"/>
        <v>120.79999999999927</v>
      </c>
      <c r="K175" s="347">
        <f t="shared" si="32"/>
        <v>25840</v>
      </c>
      <c r="L175" s="350">
        <f t="shared" si="36"/>
        <v>1.0346749226006191</v>
      </c>
    </row>
    <row r="176" spans="1:12" ht="24.95" customHeight="1" x14ac:dyDescent="0.2">
      <c r="A176" s="97" t="s">
        <v>535</v>
      </c>
      <c r="B176" s="149" t="s">
        <v>534</v>
      </c>
      <c r="C176" s="149"/>
      <c r="D176" s="149"/>
      <c r="E176" s="252"/>
      <c r="F176" s="182"/>
      <c r="G176" s="239"/>
      <c r="H176" s="347">
        <v>0</v>
      </c>
      <c r="I176" s="89">
        <v>0</v>
      </c>
      <c r="J176" s="350">
        <f t="shared" si="35"/>
        <v>0</v>
      </c>
      <c r="K176" s="347">
        <f t="shared" si="32"/>
        <v>0</v>
      </c>
      <c r="L176" s="350" t="e">
        <f t="shared" si="36"/>
        <v>#DIV/0!</v>
      </c>
    </row>
    <row r="177" spans="1:12" ht="24.95" customHeight="1" x14ac:dyDescent="0.2">
      <c r="A177" s="154" t="s">
        <v>408</v>
      </c>
      <c r="B177" s="145" t="s">
        <v>533</v>
      </c>
      <c r="C177" s="112" t="s">
        <v>34</v>
      </c>
      <c r="D177" s="316">
        <v>14.4</v>
      </c>
      <c r="E177" s="249">
        <f>+'ITEM 2,1,3'!I42</f>
        <v>20536</v>
      </c>
      <c r="F177" s="238">
        <f t="shared" si="34"/>
        <v>295718.40000000002</v>
      </c>
      <c r="G177" s="239"/>
      <c r="H177" s="347">
        <v>20319.84</v>
      </c>
      <c r="I177" s="89">
        <v>292605.696</v>
      </c>
      <c r="J177" s="350">
        <f t="shared" si="35"/>
        <v>216.15999999999985</v>
      </c>
      <c r="K177" s="347">
        <f t="shared" si="32"/>
        <v>19728</v>
      </c>
      <c r="L177" s="350">
        <f t="shared" si="36"/>
        <v>1.0409570154095702</v>
      </c>
    </row>
    <row r="178" spans="1:12" ht="24.95" customHeight="1" x14ac:dyDescent="0.2">
      <c r="A178" s="154" t="s">
        <v>409</v>
      </c>
      <c r="B178" s="159" t="s">
        <v>532</v>
      </c>
      <c r="C178" s="156" t="s">
        <v>34</v>
      </c>
      <c r="D178" s="317">
        <v>7</v>
      </c>
      <c r="E178" s="256">
        <f>+'ITEM 2,1,3'!I85</f>
        <v>131487</v>
      </c>
      <c r="F178" s="244">
        <f t="shared" si="34"/>
        <v>920409</v>
      </c>
      <c r="G178" s="239"/>
      <c r="H178" s="347">
        <v>132355</v>
      </c>
      <c r="I178" s="89">
        <v>926485</v>
      </c>
      <c r="J178" s="350">
        <f t="shared" si="35"/>
        <v>-868</v>
      </c>
      <c r="K178" s="347">
        <f t="shared" si="32"/>
        <v>128500</v>
      </c>
      <c r="L178" s="350">
        <f t="shared" si="36"/>
        <v>1.0232451361867705</v>
      </c>
    </row>
    <row r="179" spans="1:12" ht="39.75" customHeight="1" x14ac:dyDescent="0.2">
      <c r="A179" s="154" t="s">
        <v>414</v>
      </c>
      <c r="B179" s="105" t="s">
        <v>531</v>
      </c>
      <c r="C179" s="140" t="s">
        <v>37</v>
      </c>
      <c r="D179" s="281">
        <v>42.7</v>
      </c>
      <c r="E179" s="249">
        <f>+'ITEM 2,1,3'!I128</f>
        <v>70667</v>
      </c>
      <c r="F179" s="238">
        <f t="shared" si="34"/>
        <v>3017480.9000000004</v>
      </c>
      <c r="G179" s="239"/>
      <c r="H179" s="347">
        <v>64375</v>
      </c>
      <c r="I179" s="89">
        <v>2748812.5</v>
      </c>
      <c r="J179" s="350">
        <f t="shared" si="35"/>
        <v>6292</v>
      </c>
      <c r="K179" s="347">
        <f t="shared" si="32"/>
        <v>62500</v>
      </c>
      <c r="L179" s="350">
        <f t="shared" si="36"/>
        <v>1.1306719999999999</v>
      </c>
    </row>
    <row r="180" spans="1:12" ht="37.5" customHeight="1" x14ac:dyDescent="0.2">
      <c r="A180" s="154" t="s">
        <v>415</v>
      </c>
      <c r="B180" s="133" t="s">
        <v>530</v>
      </c>
      <c r="C180" s="132" t="s">
        <v>37</v>
      </c>
      <c r="D180" s="296">
        <v>85.4</v>
      </c>
      <c r="E180" s="256">
        <f>+'ITEM 2,1,3'!I171</f>
        <v>26244</v>
      </c>
      <c r="F180" s="244">
        <f t="shared" si="34"/>
        <v>2241237.6</v>
      </c>
      <c r="G180" s="239"/>
      <c r="H180" s="347">
        <v>26162</v>
      </c>
      <c r="I180" s="89">
        <v>2234234.8000000003</v>
      </c>
      <c r="J180" s="350">
        <f t="shared" si="35"/>
        <v>82</v>
      </c>
      <c r="K180" s="347">
        <f t="shared" si="32"/>
        <v>25400</v>
      </c>
      <c r="L180" s="350">
        <f t="shared" si="36"/>
        <v>1.0332283464566929</v>
      </c>
    </row>
    <row r="181" spans="1:12" ht="24.95" customHeight="1" x14ac:dyDescent="0.2">
      <c r="A181" s="97" t="s">
        <v>529</v>
      </c>
      <c r="B181" s="119" t="s">
        <v>499</v>
      </c>
      <c r="C181" s="113"/>
      <c r="D181" s="269"/>
      <c r="E181" s="253"/>
      <c r="F181" s="245"/>
      <c r="G181" s="239"/>
      <c r="H181" s="347">
        <v>0</v>
      </c>
      <c r="I181" s="89">
        <v>0</v>
      </c>
      <c r="J181" s="350">
        <f t="shared" si="35"/>
        <v>0</v>
      </c>
      <c r="K181" s="347">
        <f t="shared" si="32"/>
        <v>0</v>
      </c>
      <c r="L181" s="350" t="e">
        <f t="shared" si="36"/>
        <v>#DIV/0!</v>
      </c>
    </row>
    <row r="182" spans="1:12" ht="30" customHeight="1" x14ac:dyDescent="0.2">
      <c r="A182" s="154" t="s">
        <v>418</v>
      </c>
      <c r="B182" s="133" t="s">
        <v>528</v>
      </c>
      <c r="C182" s="156" t="s">
        <v>37</v>
      </c>
      <c r="D182" s="301">
        <v>298</v>
      </c>
      <c r="E182" s="256">
        <f>+'ITEM 2,1,4'!I164</f>
        <v>95542</v>
      </c>
      <c r="F182" s="244">
        <f t="shared" si="34"/>
        <v>28471516</v>
      </c>
      <c r="G182" s="239"/>
      <c r="H182" s="347">
        <v>95378</v>
      </c>
      <c r="I182" s="89">
        <v>28422644</v>
      </c>
      <c r="J182" s="350">
        <f t="shared" si="35"/>
        <v>164</v>
      </c>
      <c r="K182" s="347">
        <f t="shared" si="32"/>
        <v>92600</v>
      </c>
      <c r="L182" s="350">
        <f t="shared" si="36"/>
        <v>1.0317710583153348</v>
      </c>
    </row>
    <row r="183" spans="1:12" ht="36.75" customHeight="1" x14ac:dyDescent="0.2">
      <c r="A183" s="154" t="s">
        <v>419</v>
      </c>
      <c r="B183" s="105" t="s">
        <v>496</v>
      </c>
      <c r="C183" s="113" t="s">
        <v>34</v>
      </c>
      <c r="D183" s="269">
        <v>22.2</v>
      </c>
      <c r="E183" s="241">
        <f>+'ITEM 2,1,4'!I121</f>
        <v>84754</v>
      </c>
      <c r="F183" s="245">
        <f t="shared" ref="F183" si="37">D183*E183</f>
        <v>1881538.8</v>
      </c>
      <c r="G183" s="239"/>
      <c r="H183" s="347">
        <v>84797.84</v>
      </c>
      <c r="I183" s="89">
        <v>1882512.048</v>
      </c>
      <c r="J183" s="350">
        <f t="shared" si="35"/>
        <v>-43.839999999996508</v>
      </c>
      <c r="K183" s="347">
        <f t="shared" si="32"/>
        <v>82328</v>
      </c>
      <c r="L183" s="350">
        <f t="shared" si="36"/>
        <v>1.0294674958701777</v>
      </c>
    </row>
    <row r="184" spans="1:12" ht="37.5" customHeight="1" x14ac:dyDescent="0.2">
      <c r="A184" s="154" t="s">
        <v>416</v>
      </c>
      <c r="B184" s="105" t="s">
        <v>495</v>
      </c>
      <c r="C184" s="113" t="s">
        <v>37</v>
      </c>
      <c r="D184" s="269">
        <v>22.2</v>
      </c>
      <c r="E184" s="241">
        <f>+'ITEM 2,1,4'!I206</f>
        <v>84591</v>
      </c>
      <c r="F184" s="245">
        <f>D184*E184</f>
        <v>1877920.2</v>
      </c>
      <c r="G184" s="239"/>
      <c r="H184" s="347">
        <v>83945</v>
      </c>
      <c r="I184" s="89">
        <v>1863579</v>
      </c>
      <c r="J184" s="350">
        <f t="shared" si="35"/>
        <v>646</v>
      </c>
      <c r="K184" s="347">
        <f t="shared" si="32"/>
        <v>81500</v>
      </c>
      <c r="L184" s="350">
        <f t="shared" si="36"/>
        <v>1.0379263803680983</v>
      </c>
    </row>
    <row r="185" spans="1:12" ht="33.75" customHeight="1" x14ac:dyDescent="0.2">
      <c r="A185" s="154" t="s">
        <v>417</v>
      </c>
      <c r="B185" s="133" t="s">
        <v>527</v>
      </c>
      <c r="C185" s="156" t="s">
        <v>37</v>
      </c>
      <c r="D185" s="280">
        <v>164.28</v>
      </c>
      <c r="E185" s="243">
        <f>+'ITEM 2,1,4'!I39</f>
        <v>38119</v>
      </c>
      <c r="F185" s="244">
        <f t="shared" ref="F185:F186" si="38">D185*E185</f>
        <v>6262189.3200000003</v>
      </c>
      <c r="G185" s="239"/>
      <c r="H185" s="347">
        <v>36678.300000000003</v>
      </c>
      <c r="I185" s="89">
        <v>6025511.1240000008</v>
      </c>
      <c r="J185" s="350">
        <f t="shared" si="35"/>
        <v>1440.6999999999971</v>
      </c>
      <c r="K185" s="347">
        <f t="shared" si="32"/>
        <v>35610</v>
      </c>
      <c r="L185" s="350">
        <f t="shared" si="36"/>
        <v>1.0704577365908452</v>
      </c>
    </row>
    <row r="186" spans="1:12" ht="30" customHeight="1" x14ac:dyDescent="0.2">
      <c r="A186" s="154" t="s">
        <v>420</v>
      </c>
      <c r="B186" s="105" t="s">
        <v>526</v>
      </c>
      <c r="C186" s="112" t="s">
        <v>34</v>
      </c>
      <c r="D186" s="278">
        <v>16</v>
      </c>
      <c r="E186" s="241">
        <f>+'ITEM 2,1,4'!I79</f>
        <v>63892</v>
      </c>
      <c r="F186" s="238">
        <f t="shared" si="38"/>
        <v>1022272</v>
      </c>
      <c r="G186" s="239"/>
      <c r="H186" s="347">
        <v>64890</v>
      </c>
      <c r="I186" s="89">
        <v>1038240</v>
      </c>
      <c r="J186" s="350">
        <f t="shared" si="35"/>
        <v>-998</v>
      </c>
      <c r="K186" s="347">
        <f t="shared" si="32"/>
        <v>63000</v>
      </c>
      <c r="L186" s="350">
        <f t="shared" si="36"/>
        <v>1.0141587301587303</v>
      </c>
    </row>
    <row r="187" spans="1:12" ht="34.5" customHeight="1" x14ac:dyDescent="0.2">
      <c r="A187" s="154" t="s">
        <v>525</v>
      </c>
      <c r="B187" s="105" t="s">
        <v>524</v>
      </c>
      <c r="C187" s="113" t="s">
        <v>37</v>
      </c>
      <c r="D187" s="269">
        <v>165</v>
      </c>
      <c r="E187" s="241">
        <f>+E184</f>
        <v>84591</v>
      </c>
      <c r="F187" s="245">
        <f>D187*E187</f>
        <v>13957515</v>
      </c>
      <c r="G187" s="239"/>
      <c r="H187" s="347">
        <v>83945</v>
      </c>
      <c r="I187" s="89">
        <v>13850925</v>
      </c>
      <c r="J187" s="350">
        <f t="shared" si="35"/>
        <v>646</v>
      </c>
      <c r="K187" s="347">
        <f t="shared" si="32"/>
        <v>81500</v>
      </c>
      <c r="L187" s="350">
        <f t="shared" si="36"/>
        <v>1.0379263803680983</v>
      </c>
    </row>
    <row r="188" spans="1:12" ht="24.95" customHeight="1" x14ac:dyDescent="0.2">
      <c r="A188" s="150" t="s">
        <v>523</v>
      </c>
      <c r="B188" s="149" t="s">
        <v>493</v>
      </c>
      <c r="C188" s="365"/>
      <c r="D188" s="149"/>
      <c r="E188" s="252"/>
      <c r="F188" s="305"/>
      <c r="G188" s="239"/>
      <c r="H188" s="347">
        <v>0</v>
      </c>
      <c r="I188" s="89">
        <v>0</v>
      </c>
      <c r="J188" s="350">
        <f t="shared" si="35"/>
        <v>0</v>
      </c>
      <c r="K188" s="347">
        <f t="shared" si="32"/>
        <v>0</v>
      </c>
      <c r="L188" s="350" t="e">
        <f t="shared" si="36"/>
        <v>#DIV/0!</v>
      </c>
    </row>
    <row r="189" spans="1:12" ht="37.5" customHeight="1" x14ac:dyDescent="0.2">
      <c r="A189" s="134" t="s">
        <v>421</v>
      </c>
      <c r="B189" s="148" t="s">
        <v>522</v>
      </c>
      <c r="C189" s="318" t="s">
        <v>42</v>
      </c>
      <c r="D189" s="148">
        <v>6</v>
      </c>
      <c r="E189" s="249">
        <f>+'ITEM 2,1,5'!I40</f>
        <v>232274</v>
      </c>
      <c r="F189" s="244">
        <f t="shared" si="34"/>
        <v>1393644</v>
      </c>
      <c r="G189" s="239"/>
      <c r="H189" s="347">
        <v>216300</v>
      </c>
      <c r="I189" s="89">
        <v>1297800</v>
      </c>
      <c r="J189" s="350">
        <f t="shared" si="35"/>
        <v>15974</v>
      </c>
      <c r="K189" s="347">
        <f t="shared" si="32"/>
        <v>210000</v>
      </c>
      <c r="L189" s="350">
        <f t="shared" si="36"/>
        <v>1.1060666666666668</v>
      </c>
    </row>
    <row r="190" spans="1:12" ht="27" customHeight="1" x14ac:dyDescent="0.2">
      <c r="A190" s="134" t="s">
        <v>422</v>
      </c>
      <c r="B190" s="105" t="s">
        <v>521</v>
      </c>
      <c r="C190" s="112" t="s">
        <v>42</v>
      </c>
      <c r="D190" s="281">
        <v>4</v>
      </c>
      <c r="E190" s="249">
        <f>+'ITEM 2,1,5'!I83</f>
        <v>176200</v>
      </c>
      <c r="F190" s="244">
        <f t="shared" si="34"/>
        <v>704800</v>
      </c>
      <c r="G190" s="239"/>
      <c r="H190" s="347">
        <v>174935.2</v>
      </c>
      <c r="I190" s="89">
        <v>699740.8</v>
      </c>
      <c r="J190" s="350">
        <f t="shared" si="35"/>
        <v>1264.7999999999884</v>
      </c>
      <c r="K190" s="347">
        <f t="shared" si="32"/>
        <v>169840</v>
      </c>
      <c r="L190" s="350">
        <f t="shared" si="36"/>
        <v>1.0374470089495995</v>
      </c>
    </row>
    <row r="191" spans="1:12" ht="26.25" customHeight="1" x14ac:dyDescent="0.2">
      <c r="A191" s="134" t="s">
        <v>423</v>
      </c>
      <c r="B191" s="145" t="s">
        <v>520</v>
      </c>
      <c r="C191" s="112" t="s">
        <v>42</v>
      </c>
      <c r="D191" s="281">
        <v>1</v>
      </c>
      <c r="E191" s="249">
        <f>+'ITEM 2,1,5'!I126</f>
        <v>176200</v>
      </c>
      <c r="F191" s="244">
        <f t="shared" si="34"/>
        <v>176200</v>
      </c>
      <c r="G191" s="239"/>
      <c r="H191" s="347">
        <v>174935.2</v>
      </c>
      <c r="I191" s="89">
        <v>174935.2</v>
      </c>
      <c r="J191" s="350">
        <f t="shared" si="35"/>
        <v>1264.7999999999884</v>
      </c>
      <c r="K191" s="347">
        <f t="shared" si="32"/>
        <v>169840</v>
      </c>
      <c r="L191" s="350">
        <f t="shared" si="36"/>
        <v>1.0374470089495995</v>
      </c>
    </row>
    <row r="192" spans="1:12" ht="27" customHeight="1" x14ac:dyDescent="0.2">
      <c r="A192" s="134" t="s">
        <v>425</v>
      </c>
      <c r="B192" s="105" t="s">
        <v>519</v>
      </c>
      <c r="C192" s="112" t="s">
        <v>42</v>
      </c>
      <c r="D192" s="281">
        <v>1</v>
      </c>
      <c r="E192" s="249">
        <f>+'ITEM 2,1,5'!I169</f>
        <v>204739</v>
      </c>
      <c r="F192" s="244">
        <f t="shared" si="34"/>
        <v>204739</v>
      </c>
      <c r="G192" s="239"/>
      <c r="H192" s="347">
        <v>203425</v>
      </c>
      <c r="I192" s="89">
        <v>203425</v>
      </c>
      <c r="J192" s="350">
        <f t="shared" si="35"/>
        <v>1314</v>
      </c>
      <c r="K192" s="347">
        <f t="shared" si="32"/>
        <v>197500</v>
      </c>
      <c r="L192" s="350">
        <f t="shared" si="36"/>
        <v>1.0366531645569621</v>
      </c>
    </row>
    <row r="193" spans="1:12" ht="27.75" customHeight="1" x14ac:dyDescent="0.2">
      <c r="A193" s="134" t="s">
        <v>426</v>
      </c>
      <c r="B193" s="141" t="s">
        <v>518</v>
      </c>
      <c r="C193" s="156" t="s">
        <v>42</v>
      </c>
      <c r="D193" s="301">
        <v>1</v>
      </c>
      <c r="E193" s="256">
        <f>+'ITEM 2,1,5'!I212</f>
        <v>4009068</v>
      </c>
      <c r="F193" s="244">
        <f t="shared" si="34"/>
        <v>4009068</v>
      </c>
      <c r="G193" s="239"/>
      <c r="H193" s="347">
        <v>3964470</v>
      </c>
      <c r="I193" s="89">
        <v>3964470</v>
      </c>
      <c r="J193" s="350">
        <f t="shared" si="35"/>
        <v>44598</v>
      </c>
      <c r="K193" s="347">
        <f t="shared" si="32"/>
        <v>3849000</v>
      </c>
      <c r="L193" s="350">
        <f t="shared" si="36"/>
        <v>1.0415869056897895</v>
      </c>
    </row>
    <row r="194" spans="1:12" ht="24.95" customHeight="1" x14ac:dyDescent="0.2">
      <c r="A194" s="97" t="s">
        <v>517</v>
      </c>
      <c r="B194" s="96" t="s">
        <v>484</v>
      </c>
      <c r="C194" s="105"/>
      <c r="D194" s="96"/>
      <c r="E194" s="232"/>
      <c r="F194" s="182"/>
      <c r="G194" s="239"/>
      <c r="H194" s="347">
        <v>0</v>
      </c>
      <c r="I194" s="89">
        <v>0</v>
      </c>
      <c r="J194" s="350">
        <f t="shared" si="35"/>
        <v>0</v>
      </c>
      <c r="K194" s="347">
        <f t="shared" si="32"/>
        <v>0</v>
      </c>
      <c r="L194" s="350" t="e">
        <f t="shared" si="36"/>
        <v>#DIV/0!</v>
      </c>
    </row>
    <row r="195" spans="1:12" ht="39.75" customHeight="1" x14ac:dyDescent="0.2">
      <c r="A195" s="101" t="s">
        <v>427</v>
      </c>
      <c r="B195" s="105" t="s">
        <v>516</v>
      </c>
      <c r="C195" s="218" t="s">
        <v>42</v>
      </c>
      <c r="D195" s="319">
        <v>2</v>
      </c>
      <c r="E195" s="248">
        <f>+'ITEM 2,1,6'!I42</f>
        <v>1508251</v>
      </c>
      <c r="F195" s="244">
        <f t="shared" si="34"/>
        <v>3016502</v>
      </c>
      <c r="G195" s="239"/>
      <c r="H195" s="347">
        <v>1493500</v>
      </c>
      <c r="I195" s="89">
        <v>2987000</v>
      </c>
      <c r="J195" s="350">
        <f t="shared" si="35"/>
        <v>14751</v>
      </c>
      <c r="K195" s="347">
        <f t="shared" si="32"/>
        <v>1450000</v>
      </c>
      <c r="L195" s="350">
        <f t="shared" si="36"/>
        <v>1.040173103448276</v>
      </c>
    </row>
    <row r="196" spans="1:12" ht="36.75" customHeight="1" x14ac:dyDescent="0.2">
      <c r="A196" s="101" t="s">
        <v>430</v>
      </c>
      <c r="B196" s="141" t="s">
        <v>515</v>
      </c>
      <c r="C196" s="156" t="s">
        <v>42</v>
      </c>
      <c r="D196" s="301">
        <v>2</v>
      </c>
      <c r="E196" s="256">
        <f>+'ITEM 2,1,6'!I85</f>
        <v>47686</v>
      </c>
      <c r="F196" s="244">
        <f t="shared" si="34"/>
        <v>95372</v>
      </c>
      <c r="G196" s="239"/>
      <c r="H196" s="347">
        <v>46865</v>
      </c>
      <c r="I196" s="89">
        <v>93730</v>
      </c>
      <c r="J196" s="350">
        <f t="shared" si="35"/>
        <v>821</v>
      </c>
      <c r="K196" s="347">
        <f t="shared" si="32"/>
        <v>45500</v>
      </c>
      <c r="L196" s="350">
        <f t="shared" si="36"/>
        <v>1.0480439560439561</v>
      </c>
    </row>
    <row r="197" spans="1:12" ht="27.75" customHeight="1" x14ac:dyDescent="0.2">
      <c r="A197" s="101" t="s">
        <v>431</v>
      </c>
      <c r="B197" s="105" t="s">
        <v>514</v>
      </c>
      <c r="C197" s="140" t="s">
        <v>34</v>
      </c>
      <c r="D197" s="281">
        <v>25</v>
      </c>
      <c r="E197" s="249">
        <f>+'ITEM 2,1,6'!I125</f>
        <v>179663</v>
      </c>
      <c r="F197" s="238">
        <f t="shared" si="34"/>
        <v>4491575</v>
      </c>
      <c r="G197" s="239"/>
      <c r="H197" s="347">
        <v>180250</v>
      </c>
      <c r="I197" s="89">
        <v>4506250</v>
      </c>
      <c r="J197" s="350">
        <f t="shared" si="35"/>
        <v>-587</v>
      </c>
      <c r="K197" s="347">
        <f t="shared" si="32"/>
        <v>175000</v>
      </c>
      <c r="L197" s="350">
        <f t="shared" si="36"/>
        <v>1.0266457142857144</v>
      </c>
    </row>
    <row r="198" spans="1:12" ht="24.95" customHeight="1" x14ac:dyDescent="0.2">
      <c r="A198" s="139" t="s">
        <v>513</v>
      </c>
      <c r="B198" s="138" t="s">
        <v>487</v>
      </c>
      <c r="C198" s="149"/>
      <c r="D198" s="149"/>
      <c r="E198" s="252"/>
      <c r="F198" s="305"/>
      <c r="G198" s="239"/>
      <c r="H198" s="347">
        <v>0</v>
      </c>
      <c r="I198" s="89">
        <v>0</v>
      </c>
      <c r="J198" s="350">
        <f t="shared" si="35"/>
        <v>0</v>
      </c>
      <c r="K198" s="347">
        <f t="shared" si="32"/>
        <v>0</v>
      </c>
      <c r="L198" s="350" t="e">
        <f t="shared" si="36"/>
        <v>#DIV/0!</v>
      </c>
    </row>
    <row r="199" spans="1:12" ht="28.5" customHeight="1" x14ac:dyDescent="0.2">
      <c r="A199" s="134" t="s">
        <v>435</v>
      </c>
      <c r="B199" s="105" t="s">
        <v>512</v>
      </c>
      <c r="C199" s="112" t="s">
        <v>37</v>
      </c>
      <c r="D199" s="281">
        <v>3.2</v>
      </c>
      <c r="E199" s="249">
        <f>+'ITEM 2,1,7'!I85</f>
        <v>70727</v>
      </c>
      <c r="F199" s="244">
        <f t="shared" si="34"/>
        <v>226326.40000000002</v>
      </c>
      <c r="G199" s="239"/>
      <c r="H199" s="347">
        <v>70369.600000000006</v>
      </c>
      <c r="I199" s="89">
        <v>225182.72000000003</v>
      </c>
      <c r="J199" s="350">
        <f t="shared" si="35"/>
        <v>357.39999999999418</v>
      </c>
      <c r="K199" s="347">
        <f t="shared" si="32"/>
        <v>68320</v>
      </c>
      <c r="L199" s="350">
        <f t="shared" si="36"/>
        <v>1.0352312646370023</v>
      </c>
    </row>
    <row r="200" spans="1:12" ht="24.95" customHeight="1" x14ac:dyDescent="0.2">
      <c r="A200" s="134" t="s">
        <v>434</v>
      </c>
      <c r="B200" s="105" t="s">
        <v>511</v>
      </c>
      <c r="C200" s="112" t="s">
        <v>37</v>
      </c>
      <c r="D200" s="281">
        <v>8.4</v>
      </c>
      <c r="E200" s="249">
        <f>+'ITEM 2,1,7'!I128</f>
        <v>50303</v>
      </c>
      <c r="F200" s="244">
        <f t="shared" si="34"/>
        <v>422545.2</v>
      </c>
      <c r="G200" s="239"/>
      <c r="H200" s="347">
        <v>49955</v>
      </c>
      <c r="I200" s="89">
        <v>419622</v>
      </c>
      <c r="J200" s="350">
        <f t="shared" si="35"/>
        <v>348</v>
      </c>
      <c r="K200" s="347">
        <f t="shared" si="32"/>
        <v>48500</v>
      </c>
      <c r="L200" s="350">
        <f t="shared" si="36"/>
        <v>1.0371752577319588</v>
      </c>
    </row>
    <row r="201" spans="1:12" ht="36.75" customHeight="1" x14ac:dyDescent="0.2">
      <c r="A201" s="134" t="s">
        <v>433</v>
      </c>
      <c r="B201" s="133" t="s">
        <v>510</v>
      </c>
      <c r="C201" s="156" t="s">
        <v>37</v>
      </c>
      <c r="D201" s="301">
        <v>82.28</v>
      </c>
      <c r="E201" s="256">
        <f>+'ITEM 2,1,7'!I42</f>
        <v>24718</v>
      </c>
      <c r="F201" s="244">
        <f t="shared" si="34"/>
        <v>2033797.04</v>
      </c>
      <c r="G201" s="239"/>
      <c r="H201" s="347">
        <v>24612.880000000001</v>
      </c>
      <c r="I201" s="89">
        <v>2025147.7664000001</v>
      </c>
      <c r="J201" s="350">
        <f t="shared" si="35"/>
        <v>105.11999999999898</v>
      </c>
      <c r="K201" s="347">
        <f t="shared" ref="K201:K251" si="39">+H201/1.03</f>
        <v>23896</v>
      </c>
      <c r="L201" s="350">
        <f t="shared" si="36"/>
        <v>1.03439906260462</v>
      </c>
    </row>
    <row r="202" spans="1:12" ht="24.95" customHeight="1" x14ac:dyDescent="0.2">
      <c r="A202" s="134" t="s">
        <v>436</v>
      </c>
      <c r="B202" s="133" t="s">
        <v>509</v>
      </c>
      <c r="C202" s="132" t="s">
        <v>37</v>
      </c>
      <c r="D202" s="301">
        <v>17.28</v>
      </c>
      <c r="E202" s="256">
        <f>+'ITEM 2,1,7'!I171</f>
        <v>22303</v>
      </c>
      <c r="F202" s="244">
        <f t="shared" si="34"/>
        <v>385395.84</v>
      </c>
      <c r="G202" s="239"/>
      <c r="H202" s="347">
        <v>22145</v>
      </c>
      <c r="I202" s="89">
        <v>382665.60000000003</v>
      </c>
      <c r="J202" s="350">
        <f t="shared" si="35"/>
        <v>158</v>
      </c>
      <c r="K202" s="347">
        <f t="shared" si="39"/>
        <v>21500</v>
      </c>
      <c r="L202" s="350">
        <f t="shared" si="36"/>
        <v>1.0373488372093023</v>
      </c>
    </row>
    <row r="203" spans="1:12" ht="24.95" customHeight="1" x14ac:dyDescent="0.2">
      <c r="A203" s="139" t="s">
        <v>880</v>
      </c>
      <c r="B203" s="96" t="s">
        <v>865</v>
      </c>
      <c r="C203" s="149"/>
      <c r="D203" s="149"/>
      <c r="E203" s="252"/>
      <c r="F203" s="305"/>
      <c r="G203" s="239"/>
      <c r="I203" s="89"/>
      <c r="J203" s="350"/>
      <c r="K203" s="347"/>
      <c r="L203" s="350"/>
    </row>
    <row r="204" spans="1:12" ht="28.5" customHeight="1" x14ac:dyDescent="0.2">
      <c r="A204" s="134" t="s">
        <v>879</v>
      </c>
      <c r="B204" s="133" t="s">
        <v>866</v>
      </c>
      <c r="C204" s="318" t="s">
        <v>37</v>
      </c>
      <c r="D204" s="148">
        <v>12</v>
      </c>
      <c r="E204" s="249">
        <f>'ITEM 2,2,1'!I42</f>
        <v>18333.87</v>
      </c>
      <c r="F204" s="244">
        <f>E204*D204</f>
        <v>220006.44</v>
      </c>
      <c r="G204" s="239"/>
      <c r="H204" s="419"/>
      <c r="I204" s="89"/>
      <c r="J204" s="350"/>
      <c r="K204" s="419"/>
      <c r="L204" s="350"/>
    </row>
    <row r="205" spans="1:12" ht="28.5" customHeight="1" x14ac:dyDescent="0.2">
      <c r="A205" s="134" t="s">
        <v>881</v>
      </c>
      <c r="B205" s="133" t="s">
        <v>39</v>
      </c>
      <c r="C205" s="112" t="s">
        <v>37</v>
      </c>
      <c r="D205" s="281">
        <v>220</v>
      </c>
      <c r="E205" s="249">
        <f>'ITEM 2,2,1'!I82</f>
        <v>33581.300000000003</v>
      </c>
      <c r="F205" s="244">
        <f t="shared" ref="F205:F222" si="40">E205*D205</f>
        <v>7387886.0000000009</v>
      </c>
      <c r="G205" s="239"/>
      <c r="H205" s="419"/>
      <c r="I205" s="89"/>
      <c r="J205" s="350"/>
      <c r="K205" s="419"/>
      <c r="L205" s="350"/>
    </row>
    <row r="206" spans="1:12" ht="28.5" customHeight="1" x14ac:dyDescent="0.2">
      <c r="A206" s="134" t="s">
        <v>882</v>
      </c>
      <c r="B206" s="133" t="s">
        <v>867</v>
      </c>
      <c r="C206" s="318" t="s">
        <v>42</v>
      </c>
      <c r="D206" s="148">
        <v>8</v>
      </c>
      <c r="E206" s="249">
        <f>'ITEM 2,2,1'!I122</f>
        <v>16150.55</v>
      </c>
      <c r="F206" s="244">
        <f t="shared" si="40"/>
        <v>129204.4</v>
      </c>
      <c r="G206" s="239"/>
      <c r="H206" s="419"/>
      <c r="I206" s="89"/>
      <c r="J206" s="350"/>
      <c r="K206" s="419"/>
      <c r="L206" s="350"/>
    </row>
    <row r="207" spans="1:12" ht="28.5" customHeight="1" x14ac:dyDescent="0.2">
      <c r="A207" s="134" t="s">
        <v>883</v>
      </c>
      <c r="B207" s="133" t="s">
        <v>868</v>
      </c>
      <c r="C207" s="112" t="s">
        <v>42</v>
      </c>
      <c r="D207" s="281">
        <v>8</v>
      </c>
      <c r="E207" s="249">
        <f>'ITEM 2,2,1'!I162</f>
        <v>16150.55</v>
      </c>
      <c r="F207" s="244">
        <f t="shared" si="40"/>
        <v>129204.4</v>
      </c>
      <c r="G207" s="239"/>
      <c r="H207" s="419"/>
      <c r="I207" s="89"/>
      <c r="J207" s="350"/>
      <c r="K207" s="419"/>
      <c r="L207" s="350"/>
    </row>
    <row r="208" spans="1:12" ht="28.5" customHeight="1" x14ac:dyDescent="0.2">
      <c r="A208" s="134" t="s">
        <v>884</v>
      </c>
      <c r="B208" s="133" t="s">
        <v>869</v>
      </c>
      <c r="C208" s="318" t="s">
        <v>37</v>
      </c>
      <c r="D208" s="148">
        <v>17</v>
      </c>
      <c r="E208" s="249">
        <f>'ITEM 2,2,1'!I202</f>
        <v>24986.15</v>
      </c>
      <c r="F208" s="244">
        <f t="shared" si="40"/>
        <v>424764.55000000005</v>
      </c>
      <c r="G208" s="239"/>
      <c r="H208" s="419"/>
      <c r="I208" s="89"/>
      <c r="J208" s="350"/>
      <c r="K208" s="419"/>
      <c r="L208" s="350"/>
    </row>
    <row r="209" spans="1:12" ht="28.5" customHeight="1" x14ac:dyDescent="0.2">
      <c r="A209" s="134" t="s">
        <v>885</v>
      </c>
      <c r="B209" s="133" t="s">
        <v>644</v>
      </c>
      <c r="C209" s="112" t="s">
        <v>42</v>
      </c>
      <c r="D209" s="281">
        <v>4</v>
      </c>
      <c r="E209" s="249">
        <f>'ITEM 2,2,1'!I242</f>
        <v>46335</v>
      </c>
      <c r="F209" s="244">
        <f t="shared" si="40"/>
        <v>185340</v>
      </c>
      <c r="G209" s="239"/>
      <c r="H209" s="419"/>
      <c r="I209" s="89"/>
      <c r="J209" s="350"/>
      <c r="K209" s="419"/>
      <c r="L209" s="350"/>
    </row>
    <row r="210" spans="1:12" ht="28.5" customHeight="1" x14ac:dyDescent="0.2">
      <c r="A210" s="134" t="s">
        <v>886</v>
      </c>
      <c r="B210" s="133" t="s">
        <v>645</v>
      </c>
      <c r="C210" s="318" t="s">
        <v>899</v>
      </c>
      <c r="D210" s="148">
        <v>1</v>
      </c>
      <c r="E210" s="249">
        <f>'ITEM 2,2,1'!I282</f>
        <v>471740</v>
      </c>
      <c r="F210" s="244">
        <f t="shared" si="40"/>
        <v>471740</v>
      </c>
      <c r="G210" s="239"/>
      <c r="H210" s="419"/>
      <c r="I210" s="89"/>
      <c r="J210" s="350"/>
      <c r="K210" s="419"/>
      <c r="L210" s="350"/>
    </row>
    <row r="211" spans="1:12" ht="28.5" customHeight="1" x14ac:dyDescent="0.2">
      <c r="A211" s="134" t="s">
        <v>887</v>
      </c>
      <c r="B211" s="133" t="s">
        <v>870</v>
      </c>
      <c r="C211" s="112" t="s">
        <v>37</v>
      </c>
      <c r="D211" s="281">
        <v>220</v>
      </c>
      <c r="E211" s="249">
        <f>'ITEM 2,2,1'!I325</f>
        <v>95542</v>
      </c>
      <c r="F211" s="244">
        <f t="shared" si="40"/>
        <v>21019240</v>
      </c>
      <c r="G211" s="239"/>
      <c r="H211" s="419"/>
      <c r="I211" s="89"/>
      <c r="J211" s="350"/>
      <c r="K211" s="419"/>
      <c r="L211" s="350"/>
    </row>
    <row r="212" spans="1:12" ht="28.5" customHeight="1" x14ac:dyDescent="0.2">
      <c r="A212" s="134" t="s">
        <v>888</v>
      </c>
      <c r="B212" s="133" t="s">
        <v>871</v>
      </c>
      <c r="C212" s="318" t="s">
        <v>37</v>
      </c>
      <c r="D212" s="148">
        <v>28</v>
      </c>
      <c r="E212" s="249">
        <f>'ITEM 2,2,1'!I369</f>
        <v>374549.1</v>
      </c>
      <c r="F212" s="244">
        <f t="shared" si="40"/>
        <v>10487374.799999999</v>
      </c>
      <c r="G212" s="239"/>
      <c r="H212" s="419"/>
      <c r="I212" s="89"/>
      <c r="J212" s="350"/>
      <c r="K212" s="419"/>
      <c r="L212" s="350"/>
    </row>
    <row r="213" spans="1:12" ht="28.5" customHeight="1" x14ac:dyDescent="0.2">
      <c r="A213" s="134" t="s">
        <v>889</v>
      </c>
      <c r="B213" s="133" t="s">
        <v>872</v>
      </c>
      <c r="C213" s="112" t="s">
        <v>37</v>
      </c>
      <c r="D213" s="281">
        <v>28</v>
      </c>
      <c r="E213" s="249">
        <f>'ITEM 2,2,1'!I414</f>
        <v>214493.54</v>
      </c>
      <c r="F213" s="244">
        <f t="shared" si="40"/>
        <v>6005819.1200000001</v>
      </c>
      <c r="G213" s="239"/>
      <c r="H213" s="419"/>
      <c r="I213" s="89"/>
      <c r="J213" s="350"/>
      <c r="K213" s="419"/>
      <c r="L213" s="350"/>
    </row>
    <row r="214" spans="1:12" ht="28.5" customHeight="1" x14ac:dyDescent="0.2">
      <c r="A214" s="134" t="s">
        <v>890</v>
      </c>
      <c r="B214" s="133" t="s">
        <v>873</v>
      </c>
      <c r="C214" s="318" t="s">
        <v>900</v>
      </c>
      <c r="D214" s="148">
        <v>88</v>
      </c>
      <c r="E214" s="249">
        <f>'ITEM 2,2,1'!I454</f>
        <v>20983.53</v>
      </c>
      <c r="F214" s="244">
        <f t="shared" si="40"/>
        <v>1846550.64</v>
      </c>
      <c r="G214" s="239"/>
      <c r="H214" s="419"/>
      <c r="I214" s="89"/>
      <c r="J214" s="350"/>
      <c r="K214" s="419"/>
      <c r="L214" s="350"/>
    </row>
    <row r="215" spans="1:12" ht="28.5" customHeight="1" x14ac:dyDescent="0.2">
      <c r="A215" s="134" t="s">
        <v>891</v>
      </c>
      <c r="B215" s="133" t="s">
        <v>874</v>
      </c>
      <c r="C215" s="112" t="s">
        <v>42</v>
      </c>
      <c r="D215" s="281">
        <v>4</v>
      </c>
      <c r="E215" s="249">
        <f>'ITEM 2,2,1'!I503</f>
        <v>534335.04</v>
      </c>
      <c r="F215" s="244">
        <f t="shared" si="40"/>
        <v>2137340.16</v>
      </c>
      <c r="G215" s="239"/>
      <c r="H215" s="419"/>
      <c r="I215" s="89"/>
      <c r="J215" s="350"/>
      <c r="K215" s="419"/>
      <c r="L215" s="350"/>
    </row>
    <row r="216" spans="1:12" ht="28.5" customHeight="1" x14ac:dyDescent="0.2">
      <c r="A216" s="134" t="s">
        <v>892</v>
      </c>
      <c r="B216" s="133" t="s">
        <v>875</v>
      </c>
      <c r="C216" s="318" t="s">
        <v>37</v>
      </c>
      <c r="D216" s="148">
        <v>620</v>
      </c>
      <c r="E216" s="249">
        <f>'ITEM 2,2,1'!I543</f>
        <v>15664.1</v>
      </c>
      <c r="F216" s="244">
        <f t="shared" si="40"/>
        <v>9711742</v>
      </c>
      <c r="G216" s="239"/>
      <c r="H216" s="419"/>
      <c r="I216" s="89"/>
      <c r="J216" s="350"/>
      <c r="K216" s="419"/>
      <c r="L216" s="350"/>
    </row>
    <row r="217" spans="1:12" ht="28.5" customHeight="1" x14ac:dyDescent="0.2">
      <c r="A217" s="134" t="s">
        <v>893</v>
      </c>
      <c r="B217" s="133" t="s">
        <v>876</v>
      </c>
      <c r="C217" s="112" t="s">
        <v>42</v>
      </c>
      <c r="D217" s="281">
        <v>32</v>
      </c>
      <c r="E217" s="249">
        <f>'ITEM 2,2,1'!I590</f>
        <v>128492.52</v>
      </c>
      <c r="F217" s="244">
        <f t="shared" si="40"/>
        <v>4111760.64</v>
      </c>
      <c r="G217" s="239"/>
      <c r="H217" s="419"/>
      <c r="I217" s="89"/>
      <c r="J217" s="350"/>
      <c r="K217" s="419"/>
      <c r="L217" s="350"/>
    </row>
    <row r="218" spans="1:12" ht="28.5" customHeight="1" x14ac:dyDescent="0.2">
      <c r="A218" s="134" t="s">
        <v>894</v>
      </c>
      <c r="B218" s="133" t="s">
        <v>877</v>
      </c>
      <c r="C218" s="318" t="s">
        <v>42</v>
      </c>
      <c r="D218" s="148">
        <v>24</v>
      </c>
      <c r="E218" s="249">
        <f>'ITEM 2,2,1'!I639</f>
        <v>128492.52</v>
      </c>
      <c r="F218" s="244">
        <f t="shared" si="40"/>
        <v>3083820.48</v>
      </c>
      <c r="G218" s="239"/>
      <c r="H218" s="419"/>
      <c r="I218" s="89"/>
      <c r="J218" s="350"/>
      <c r="K218" s="419"/>
      <c r="L218" s="350"/>
    </row>
    <row r="219" spans="1:12" ht="28.5" customHeight="1" x14ac:dyDescent="0.2">
      <c r="A219" s="134" t="s">
        <v>895</v>
      </c>
      <c r="B219" s="133" t="s">
        <v>742</v>
      </c>
      <c r="C219" s="112" t="s">
        <v>42</v>
      </c>
      <c r="D219" s="281">
        <v>24</v>
      </c>
      <c r="E219" s="249">
        <f>'ITEM 2,2,1'!I685</f>
        <v>156202.74</v>
      </c>
      <c r="F219" s="244">
        <f t="shared" si="40"/>
        <v>3748865.76</v>
      </c>
      <c r="G219" s="239"/>
      <c r="H219" s="419"/>
      <c r="I219" s="89"/>
      <c r="J219" s="350"/>
      <c r="K219" s="419"/>
      <c r="L219" s="350"/>
    </row>
    <row r="220" spans="1:12" ht="28.5" customHeight="1" x14ac:dyDescent="0.2">
      <c r="A220" s="134" t="s">
        <v>896</v>
      </c>
      <c r="B220" s="133" t="s">
        <v>878</v>
      </c>
      <c r="C220" s="318" t="s">
        <v>42</v>
      </c>
      <c r="D220" s="148">
        <v>6</v>
      </c>
      <c r="E220" s="249">
        <f>'ITEM 2,2,1'!I732</f>
        <v>133313.07</v>
      </c>
      <c r="F220" s="244">
        <f t="shared" si="40"/>
        <v>799878.42</v>
      </c>
      <c r="G220" s="239"/>
      <c r="H220" s="419"/>
      <c r="I220" s="89"/>
      <c r="J220" s="350"/>
      <c r="K220" s="419"/>
      <c r="L220" s="350"/>
    </row>
    <row r="221" spans="1:12" ht="28.5" customHeight="1" x14ac:dyDescent="0.2">
      <c r="A221" s="134" t="s">
        <v>897</v>
      </c>
      <c r="B221" s="133" t="s">
        <v>621</v>
      </c>
      <c r="C221" s="112" t="s">
        <v>42</v>
      </c>
      <c r="D221" s="281">
        <v>1</v>
      </c>
      <c r="E221" s="249">
        <f>'ITEM 2,2,1'!I775</f>
        <v>489220.5</v>
      </c>
      <c r="F221" s="244">
        <f t="shared" si="40"/>
        <v>489220.5</v>
      </c>
      <c r="G221" s="239"/>
      <c r="H221" s="419"/>
      <c r="I221" s="89"/>
      <c r="J221" s="350"/>
      <c r="K221" s="419"/>
      <c r="L221" s="350"/>
    </row>
    <row r="222" spans="1:12" ht="39.75" customHeight="1" x14ac:dyDescent="0.2">
      <c r="A222" s="134" t="s">
        <v>898</v>
      </c>
      <c r="B222" s="133" t="s">
        <v>619</v>
      </c>
      <c r="C222" s="318" t="s">
        <v>42</v>
      </c>
      <c r="D222" s="148">
        <v>8</v>
      </c>
      <c r="E222" s="249">
        <f>'ITEM 2,2,1'!I818</f>
        <v>4009068</v>
      </c>
      <c r="F222" s="244">
        <f t="shared" si="40"/>
        <v>32072544</v>
      </c>
      <c r="G222" s="239"/>
      <c r="H222" s="419"/>
      <c r="I222" s="89"/>
      <c r="J222" s="350"/>
      <c r="K222" s="419"/>
      <c r="L222" s="350"/>
    </row>
    <row r="223" spans="1:12" ht="24.95" customHeight="1" x14ac:dyDescent="0.2">
      <c r="A223" s="97" t="s">
        <v>936</v>
      </c>
      <c r="B223" s="96" t="s">
        <v>478</v>
      </c>
      <c r="C223" s="96"/>
      <c r="D223" s="96"/>
      <c r="E223" s="232"/>
      <c r="F223" s="182"/>
      <c r="G223" s="239"/>
      <c r="H223" s="347">
        <v>0</v>
      </c>
      <c r="I223" s="89">
        <v>0</v>
      </c>
      <c r="J223" s="350">
        <f t="shared" ref="J223:J253" si="41">+E223-H223</f>
        <v>0</v>
      </c>
      <c r="K223" s="347">
        <f t="shared" si="39"/>
        <v>0</v>
      </c>
      <c r="L223" s="350" t="e">
        <f t="shared" ref="L223:L252" si="42">+E223/K223</f>
        <v>#DIV/0!</v>
      </c>
    </row>
    <row r="224" spans="1:12" ht="24.95" customHeight="1" x14ac:dyDescent="0.2">
      <c r="A224" s="130" t="s">
        <v>937</v>
      </c>
      <c r="B224" s="92" t="s">
        <v>477</v>
      </c>
      <c r="C224" s="320" t="s">
        <v>256</v>
      </c>
      <c r="D224" s="319">
        <v>1</v>
      </c>
      <c r="E224" s="248">
        <f>+'ITEM 2,3,1'!I42</f>
        <v>257536</v>
      </c>
      <c r="F224" s="244">
        <f t="shared" si="34"/>
        <v>257536</v>
      </c>
      <c r="G224" s="239"/>
      <c r="H224" s="347">
        <v>257500</v>
      </c>
      <c r="I224" s="89">
        <v>257500</v>
      </c>
      <c r="J224" s="350">
        <f t="shared" si="41"/>
        <v>36</v>
      </c>
      <c r="K224" s="347">
        <f t="shared" si="39"/>
        <v>250000</v>
      </c>
      <c r="L224" s="350">
        <f t="shared" si="42"/>
        <v>1.0301439999999999</v>
      </c>
    </row>
    <row r="225" spans="1:12" ht="24.95" customHeight="1" x14ac:dyDescent="0.2">
      <c r="A225" s="130"/>
      <c r="B225" s="92"/>
      <c r="C225" s="129"/>
      <c r="D225" s="321"/>
      <c r="E225" s="322"/>
      <c r="F225" s="244"/>
      <c r="G225" s="239"/>
      <c r="H225" s="347">
        <v>0</v>
      </c>
      <c r="I225" s="89">
        <v>0</v>
      </c>
      <c r="J225" s="350">
        <f t="shared" si="41"/>
        <v>0</v>
      </c>
      <c r="K225" s="347">
        <f t="shared" si="39"/>
        <v>0</v>
      </c>
      <c r="L225" s="350" t="e">
        <f t="shared" si="42"/>
        <v>#DIV/0!</v>
      </c>
    </row>
    <row r="226" spans="1:12" ht="24.95" customHeight="1" x14ac:dyDescent="0.2">
      <c r="A226" s="127"/>
      <c r="B226" s="307" t="s">
        <v>691</v>
      </c>
      <c r="C226" s="91"/>
      <c r="D226" s="323"/>
      <c r="E226" s="324"/>
      <c r="F226" s="325">
        <f>SUM(F167:F225,2)</f>
        <v>204485105.00999996</v>
      </c>
      <c r="G226" s="239"/>
      <c r="H226" s="347">
        <v>0</v>
      </c>
      <c r="I226" s="89">
        <v>0</v>
      </c>
      <c r="J226" s="350">
        <f t="shared" si="41"/>
        <v>0</v>
      </c>
      <c r="K226" s="347">
        <f t="shared" si="39"/>
        <v>0</v>
      </c>
      <c r="L226" s="350" t="e">
        <f t="shared" si="42"/>
        <v>#DIV/0!</v>
      </c>
    </row>
    <row r="227" spans="1:12" ht="24.95" customHeight="1" x14ac:dyDescent="0.2">
      <c r="A227" s="127"/>
      <c r="B227" s="105"/>
      <c r="C227" s="126"/>
      <c r="D227" s="323"/>
      <c r="E227" s="324"/>
      <c r="F227" s="326"/>
      <c r="G227" s="239"/>
      <c r="H227" s="347">
        <v>0</v>
      </c>
      <c r="I227" s="89">
        <v>0</v>
      </c>
      <c r="J227" s="350">
        <f t="shared" si="41"/>
        <v>0</v>
      </c>
      <c r="K227" s="347">
        <f t="shared" si="39"/>
        <v>0</v>
      </c>
      <c r="L227" s="350" t="e">
        <f t="shared" si="42"/>
        <v>#DIV/0!</v>
      </c>
    </row>
    <row r="228" spans="1:12" ht="24.95" customHeight="1" x14ac:dyDescent="0.2">
      <c r="A228" s="124">
        <v>3</v>
      </c>
      <c r="B228" s="125" t="s">
        <v>507</v>
      </c>
      <c r="C228" s="125"/>
      <c r="D228" s="125"/>
      <c r="E228" s="327"/>
      <c r="F228" s="328"/>
      <c r="G228" s="239"/>
      <c r="H228" s="347">
        <v>0</v>
      </c>
      <c r="I228" s="89">
        <v>0</v>
      </c>
      <c r="J228" s="350">
        <f t="shared" si="41"/>
        <v>0</v>
      </c>
      <c r="K228" s="347">
        <f t="shared" si="39"/>
        <v>0</v>
      </c>
      <c r="L228" s="350" t="e">
        <f t="shared" si="42"/>
        <v>#DIV/0!</v>
      </c>
    </row>
    <row r="229" spans="1:12" ht="24.95" customHeight="1" x14ac:dyDescent="0.2">
      <c r="A229" s="124">
        <v>3.1</v>
      </c>
      <c r="B229" s="123" t="s">
        <v>506</v>
      </c>
      <c r="C229" s="125"/>
      <c r="D229" s="125"/>
      <c r="E229" s="327"/>
      <c r="F229" s="328"/>
      <c r="G229" s="239"/>
      <c r="H229" s="347">
        <v>0</v>
      </c>
      <c r="I229" s="89">
        <v>0</v>
      </c>
      <c r="J229" s="350">
        <f t="shared" si="41"/>
        <v>0</v>
      </c>
      <c r="K229" s="347">
        <f t="shared" si="39"/>
        <v>0</v>
      </c>
      <c r="L229" s="350" t="e">
        <f t="shared" si="42"/>
        <v>#DIV/0!</v>
      </c>
    </row>
    <row r="230" spans="1:12" ht="24.95" customHeight="1" x14ac:dyDescent="0.2">
      <c r="A230" s="97" t="s">
        <v>505</v>
      </c>
      <c r="B230" s="123" t="s">
        <v>504</v>
      </c>
      <c r="C230" s="125"/>
      <c r="D230" s="125"/>
      <c r="E230" s="327"/>
      <c r="F230" s="328"/>
      <c r="G230" s="239"/>
      <c r="H230" s="347">
        <v>0</v>
      </c>
      <c r="I230" s="89">
        <v>0</v>
      </c>
      <c r="J230" s="350">
        <f t="shared" si="41"/>
        <v>0</v>
      </c>
      <c r="K230" s="347">
        <f t="shared" si="39"/>
        <v>0</v>
      </c>
      <c r="L230" s="350" t="e">
        <f t="shared" si="42"/>
        <v>#DIV/0!</v>
      </c>
    </row>
    <row r="231" spans="1:12" ht="36.75" customHeight="1" x14ac:dyDescent="0.2">
      <c r="A231" s="101" t="s">
        <v>440</v>
      </c>
      <c r="B231" s="100" t="s">
        <v>503</v>
      </c>
      <c r="C231" s="99" t="s">
        <v>34</v>
      </c>
      <c r="D231" s="329">
        <v>30</v>
      </c>
      <c r="E231" s="330">
        <f>+'ITEM 3,1,1'!I42</f>
        <v>63808</v>
      </c>
      <c r="F231" s="244">
        <f t="shared" ref="F231:F233" si="43">+E231*D231</f>
        <v>1914240</v>
      </c>
      <c r="G231" s="239"/>
      <c r="H231" s="347">
        <v>64375</v>
      </c>
      <c r="I231" s="89">
        <v>1931250</v>
      </c>
      <c r="J231" s="350">
        <f t="shared" si="41"/>
        <v>-567</v>
      </c>
      <c r="K231" s="347">
        <f t="shared" si="39"/>
        <v>62500</v>
      </c>
      <c r="L231" s="350">
        <f t="shared" si="42"/>
        <v>1.0209280000000001</v>
      </c>
    </row>
    <row r="232" spans="1:12" ht="26.25" customHeight="1" x14ac:dyDescent="0.2">
      <c r="A232" s="101" t="s">
        <v>446</v>
      </c>
      <c r="B232" s="100" t="s">
        <v>502</v>
      </c>
      <c r="C232" s="99" t="s">
        <v>37</v>
      </c>
      <c r="D232" s="331">
        <v>210</v>
      </c>
      <c r="E232" s="332">
        <f>+'ITEM 3,1,1'!I82</f>
        <v>42109</v>
      </c>
      <c r="F232" s="244">
        <f t="shared" si="43"/>
        <v>8842890</v>
      </c>
      <c r="G232" s="239"/>
      <c r="H232" s="347">
        <v>41426.6</v>
      </c>
      <c r="I232" s="89">
        <v>8699586</v>
      </c>
      <c r="J232" s="350">
        <f t="shared" si="41"/>
        <v>682.40000000000146</v>
      </c>
      <c r="K232" s="347">
        <f t="shared" si="39"/>
        <v>40220</v>
      </c>
      <c r="L232" s="350">
        <f t="shared" si="42"/>
        <v>1.046966683242168</v>
      </c>
    </row>
    <row r="233" spans="1:12" ht="26.25" customHeight="1" x14ac:dyDescent="0.2">
      <c r="A233" s="101" t="s">
        <v>447</v>
      </c>
      <c r="B233" s="100" t="s">
        <v>501</v>
      </c>
      <c r="C233" s="99" t="s">
        <v>34</v>
      </c>
      <c r="D233" s="331">
        <f>25.7+21.7</f>
        <v>47.4</v>
      </c>
      <c r="E233" s="332">
        <f>+'ITEM 3,1,1'!I122</f>
        <v>19061</v>
      </c>
      <c r="F233" s="244">
        <f t="shared" si="43"/>
        <v>903491.4</v>
      </c>
      <c r="G233" s="239"/>
      <c r="H233" s="347">
        <v>18746</v>
      </c>
      <c r="I233" s="89">
        <v>888560.4</v>
      </c>
      <c r="J233" s="350">
        <f t="shared" si="41"/>
        <v>315</v>
      </c>
      <c r="K233" s="347">
        <f t="shared" si="39"/>
        <v>18200</v>
      </c>
      <c r="L233" s="350">
        <f t="shared" si="42"/>
        <v>1.0473076923076923</v>
      </c>
    </row>
    <row r="234" spans="1:12" ht="24.95" customHeight="1" x14ac:dyDescent="0.2">
      <c r="A234" s="120" t="s">
        <v>500</v>
      </c>
      <c r="B234" s="119" t="s">
        <v>499</v>
      </c>
      <c r="C234" s="333"/>
      <c r="D234" s="334"/>
      <c r="E234" s="286"/>
      <c r="F234" s="244"/>
      <c r="G234" s="239"/>
      <c r="H234" s="347">
        <v>0</v>
      </c>
      <c r="I234" s="89">
        <v>0</v>
      </c>
      <c r="J234" s="350">
        <f t="shared" si="41"/>
        <v>0</v>
      </c>
      <c r="K234" s="347">
        <f t="shared" si="39"/>
        <v>0</v>
      </c>
      <c r="L234" s="350" t="e">
        <f t="shared" si="42"/>
        <v>#DIV/0!</v>
      </c>
    </row>
    <row r="235" spans="1:12" ht="37.5" customHeight="1" x14ac:dyDescent="0.2">
      <c r="A235" s="101" t="s">
        <v>448</v>
      </c>
      <c r="B235" s="116" t="s">
        <v>498</v>
      </c>
      <c r="C235" s="115" t="s">
        <v>37</v>
      </c>
      <c r="D235" s="335">
        <v>210</v>
      </c>
      <c r="E235" s="283">
        <f>+'ITEM 3,1,2'!I38</f>
        <v>141344</v>
      </c>
      <c r="F235" s="244">
        <f t="shared" ref="F235:F249" si="44">+E235*D235</f>
        <v>29682240</v>
      </c>
      <c r="G235" s="239"/>
      <c r="H235" s="347">
        <v>142346</v>
      </c>
      <c r="I235" s="89">
        <v>29892660</v>
      </c>
      <c r="J235" s="350">
        <f t="shared" si="41"/>
        <v>-1002</v>
      </c>
      <c r="K235" s="347">
        <f t="shared" si="39"/>
        <v>138200</v>
      </c>
      <c r="L235" s="350">
        <f t="shared" si="42"/>
        <v>1.0227496382054992</v>
      </c>
    </row>
    <row r="236" spans="1:12" ht="36" customHeight="1" x14ac:dyDescent="0.2">
      <c r="A236" s="101" t="s">
        <v>450</v>
      </c>
      <c r="B236" s="100" t="s">
        <v>497</v>
      </c>
      <c r="C236" s="99" t="s">
        <v>34</v>
      </c>
      <c r="D236" s="331">
        <v>47.4</v>
      </c>
      <c r="E236" s="283">
        <f>+'ITEM 3,1,2'!I77</f>
        <v>94627</v>
      </c>
      <c r="F236" s="244">
        <f t="shared" si="44"/>
        <v>4485319.8</v>
      </c>
      <c r="G236" s="239"/>
      <c r="H236" s="347">
        <v>95275</v>
      </c>
      <c r="I236" s="89">
        <v>4516035</v>
      </c>
      <c r="J236" s="350">
        <f t="shared" si="41"/>
        <v>-648</v>
      </c>
      <c r="K236" s="347">
        <f t="shared" si="39"/>
        <v>92500</v>
      </c>
      <c r="L236" s="350">
        <f t="shared" si="42"/>
        <v>1.0229945945945946</v>
      </c>
    </row>
    <row r="237" spans="1:12" ht="37.5" customHeight="1" x14ac:dyDescent="0.2">
      <c r="A237" s="101" t="s">
        <v>455</v>
      </c>
      <c r="B237" s="105" t="s">
        <v>496</v>
      </c>
      <c r="C237" s="113" t="s">
        <v>34</v>
      </c>
      <c r="D237" s="331">
        <v>23</v>
      </c>
      <c r="E237" s="253">
        <f>+'ITEM 3,1,2'!I119</f>
        <v>84754</v>
      </c>
      <c r="F237" s="244">
        <f t="shared" si="44"/>
        <v>1949342</v>
      </c>
      <c r="G237" s="239"/>
      <c r="H237" s="347">
        <v>84797.84</v>
      </c>
      <c r="I237" s="89">
        <v>1950350.3199999998</v>
      </c>
      <c r="J237" s="350">
        <f t="shared" si="41"/>
        <v>-43.839999999996508</v>
      </c>
      <c r="K237" s="347">
        <f t="shared" si="39"/>
        <v>82328</v>
      </c>
      <c r="L237" s="350">
        <f t="shared" si="42"/>
        <v>1.0294674958701777</v>
      </c>
    </row>
    <row r="238" spans="1:12" ht="35.25" customHeight="1" x14ac:dyDescent="0.2">
      <c r="A238" s="101" t="s">
        <v>456</v>
      </c>
      <c r="B238" s="105" t="s">
        <v>495</v>
      </c>
      <c r="C238" s="112" t="s">
        <v>37</v>
      </c>
      <c r="D238" s="331">
        <v>23</v>
      </c>
      <c r="E238" s="253">
        <f>+E25</f>
        <v>82970</v>
      </c>
      <c r="F238" s="244">
        <f t="shared" si="44"/>
        <v>1908310</v>
      </c>
      <c r="G238" s="239"/>
      <c r="H238" s="347">
        <v>83945</v>
      </c>
      <c r="I238" s="89">
        <v>1930735</v>
      </c>
      <c r="J238" s="350">
        <f t="shared" si="41"/>
        <v>-975</v>
      </c>
      <c r="K238" s="347">
        <f t="shared" si="39"/>
        <v>81500</v>
      </c>
      <c r="L238" s="350">
        <f t="shared" si="42"/>
        <v>1.0180368098159509</v>
      </c>
    </row>
    <row r="239" spans="1:12" ht="24.95" customHeight="1" x14ac:dyDescent="0.2">
      <c r="A239" s="97" t="s">
        <v>494</v>
      </c>
      <c r="B239" s="96" t="s">
        <v>493</v>
      </c>
      <c r="C239" s="105"/>
      <c r="D239" s="96"/>
      <c r="E239" s="232"/>
      <c r="F239" s="182"/>
      <c r="G239" s="239"/>
      <c r="H239" s="347">
        <v>0</v>
      </c>
      <c r="I239" s="89">
        <v>0</v>
      </c>
      <c r="J239" s="350">
        <f t="shared" si="41"/>
        <v>0</v>
      </c>
      <c r="K239" s="347">
        <f t="shared" si="39"/>
        <v>0</v>
      </c>
      <c r="L239" s="350" t="e">
        <f t="shared" si="42"/>
        <v>#DIV/0!</v>
      </c>
    </row>
    <row r="240" spans="1:12" ht="27.75" customHeight="1" x14ac:dyDescent="0.2">
      <c r="A240" s="101" t="s">
        <v>457</v>
      </c>
      <c r="B240" s="100" t="s">
        <v>492</v>
      </c>
      <c r="C240" s="99" t="s">
        <v>42</v>
      </c>
      <c r="D240" s="331">
        <v>12</v>
      </c>
      <c r="E240" s="283">
        <f>+'ITEM 3,1,3'!I38</f>
        <v>29300</v>
      </c>
      <c r="F240" s="245">
        <f t="shared" si="44"/>
        <v>351600</v>
      </c>
      <c r="G240" s="239"/>
      <c r="H240" s="347">
        <v>29355</v>
      </c>
      <c r="I240" s="89">
        <v>352260</v>
      </c>
      <c r="J240" s="350">
        <f t="shared" si="41"/>
        <v>-55</v>
      </c>
      <c r="K240" s="347">
        <f t="shared" si="39"/>
        <v>28500</v>
      </c>
      <c r="L240" s="350">
        <f t="shared" si="42"/>
        <v>1.0280701754385966</v>
      </c>
    </row>
    <row r="241" spans="1:12" ht="24.95" customHeight="1" x14ac:dyDescent="0.2">
      <c r="A241" s="111" t="s">
        <v>491</v>
      </c>
      <c r="B241" s="108" t="s">
        <v>490</v>
      </c>
      <c r="C241" s="365"/>
      <c r="D241" s="149"/>
      <c r="E241" s="252"/>
      <c r="F241" s="336"/>
      <c r="G241" s="239"/>
      <c r="H241" s="347">
        <v>0</v>
      </c>
      <c r="I241" s="89">
        <v>0</v>
      </c>
      <c r="J241" s="350">
        <f t="shared" si="41"/>
        <v>0</v>
      </c>
      <c r="K241" s="347">
        <f t="shared" si="39"/>
        <v>0</v>
      </c>
      <c r="L241" s="350" t="e">
        <f t="shared" si="42"/>
        <v>#DIV/0!</v>
      </c>
    </row>
    <row r="242" spans="1:12" ht="37.5" customHeight="1" x14ac:dyDescent="0.2">
      <c r="A242" s="101" t="s">
        <v>459</v>
      </c>
      <c r="B242" s="100" t="s">
        <v>489</v>
      </c>
      <c r="C242" s="99" t="s">
        <v>42</v>
      </c>
      <c r="D242" s="331">
        <v>1</v>
      </c>
      <c r="E242" s="283">
        <f>+'ITEM 3,1,4'!I38</f>
        <v>415361</v>
      </c>
      <c r="F242" s="245">
        <f>+E242*D242</f>
        <v>415361</v>
      </c>
      <c r="G242" s="239"/>
      <c r="H242" s="347">
        <v>404790</v>
      </c>
      <c r="I242" s="89">
        <v>404790</v>
      </c>
      <c r="J242" s="350">
        <f t="shared" si="41"/>
        <v>10571</v>
      </c>
      <c r="K242" s="347">
        <f t="shared" si="39"/>
        <v>393000</v>
      </c>
      <c r="L242" s="350">
        <f t="shared" si="42"/>
        <v>1.0568982188295166</v>
      </c>
    </row>
    <row r="243" spans="1:12" ht="24.95" customHeight="1" x14ac:dyDescent="0.2">
      <c r="A243" s="109" t="s">
        <v>488</v>
      </c>
      <c r="B243" s="108" t="s">
        <v>487</v>
      </c>
      <c r="C243" s="149"/>
      <c r="D243" s="149"/>
      <c r="E243" s="252"/>
      <c r="F243" s="254"/>
      <c r="G243" s="239"/>
      <c r="H243" s="347">
        <v>0</v>
      </c>
      <c r="I243" s="89">
        <v>0</v>
      </c>
      <c r="J243" s="350">
        <f t="shared" si="41"/>
        <v>0</v>
      </c>
      <c r="K243" s="347">
        <f t="shared" si="39"/>
        <v>0</v>
      </c>
      <c r="L243" s="350" t="e">
        <f t="shared" si="42"/>
        <v>#DIV/0!</v>
      </c>
    </row>
    <row r="244" spans="1:12" ht="37.5" customHeight="1" x14ac:dyDescent="0.2">
      <c r="A244" s="101" t="s">
        <v>461</v>
      </c>
      <c r="B244" s="105" t="s">
        <v>486</v>
      </c>
      <c r="C244" s="196" t="s">
        <v>37</v>
      </c>
      <c r="D244" s="279">
        <v>20</v>
      </c>
      <c r="E244" s="283">
        <f>+'ITEM 3,1,5'!I41</f>
        <v>50303</v>
      </c>
      <c r="F244" s="245">
        <f t="shared" si="44"/>
        <v>1006060</v>
      </c>
      <c r="G244" s="239"/>
      <c r="H244" s="347">
        <v>92185</v>
      </c>
      <c r="I244" s="89">
        <v>1843700</v>
      </c>
      <c r="J244" s="350">
        <f t="shared" si="41"/>
        <v>-41882</v>
      </c>
      <c r="K244" s="347">
        <f t="shared" si="39"/>
        <v>89500</v>
      </c>
      <c r="L244" s="350">
        <f t="shared" si="42"/>
        <v>0.56204469273743018</v>
      </c>
    </row>
    <row r="245" spans="1:12" ht="24.95" customHeight="1" x14ac:dyDescent="0.2">
      <c r="A245" s="97" t="s">
        <v>485</v>
      </c>
      <c r="B245" s="96" t="s">
        <v>484</v>
      </c>
      <c r="C245" s="105"/>
      <c r="D245" s="96"/>
      <c r="E245" s="232"/>
      <c r="F245" s="182"/>
      <c r="G245" s="239"/>
      <c r="H245" s="347">
        <v>0</v>
      </c>
      <c r="I245" s="89">
        <v>0</v>
      </c>
      <c r="J245" s="350">
        <f t="shared" si="41"/>
        <v>0</v>
      </c>
      <c r="K245" s="347">
        <f t="shared" si="39"/>
        <v>0</v>
      </c>
      <c r="L245" s="350" t="e">
        <f t="shared" si="42"/>
        <v>#DIV/0!</v>
      </c>
    </row>
    <row r="246" spans="1:12" ht="62.25" customHeight="1" x14ac:dyDescent="0.2">
      <c r="A246" s="101" t="s">
        <v>465</v>
      </c>
      <c r="B246" s="100" t="s">
        <v>483</v>
      </c>
      <c r="C246" s="99" t="s">
        <v>34</v>
      </c>
      <c r="D246" s="331">
        <v>242</v>
      </c>
      <c r="E246" s="283">
        <f>+'ITEM 3,1,6'!I39</f>
        <v>45063</v>
      </c>
      <c r="F246" s="245">
        <f t="shared" si="44"/>
        <v>10905246</v>
      </c>
      <c r="G246" s="239"/>
      <c r="H246" s="347">
        <v>44805</v>
      </c>
      <c r="I246" s="89">
        <v>10842810</v>
      </c>
      <c r="J246" s="350">
        <f t="shared" si="41"/>
        <v>258</v>
      </c>
      <c r="K246" s="347">
        <f t="shared" si="39"/>
        <v>43500</v>
      </c>
      <c r="L246" s="350">
        <f t="shared" si="42"/>
        <v>1.0359310344827586</v>
      </c>
    </row>
    <row r="247" spans="1:12" ht="38.25" customHeight="1" x14ac:dyDescent="0.2">
      <c r="A247" s="101" t="s">
        <v>462</v>
      </c>
      <c r="B247" s="100" t="s">
        <v>482</v>
      </c>
      <c r="C247" s="99" t="s">
        <v>37</v>
      </c>
      <c r="D247" s="331">
        <v>7.14</v>
      </c>
      <c r="E247" s="283">
        <f>+'ITEM 3,1,6'!I82</f>
        <v>190343</v>
      </c>
      <c r="F247" s="245">
        <f t="shared" si="44"/>
        <v>1359049.02</v>
      </c>
      <c r="G247" s="239"/>
      <c r="H247" s="347">
        <v>193125</v>
      </c>
      <c r="I247" s="89">
        <v>1378912.5</v>
      </c>
      <c r="J247" s="350">
        <f t="shared" si="41"/>
        <v>-2782</v>
      </c>
      <c r="K247" s="347">
        <f t="shared" si="39"/>
        <v>187500</v>
      </c>
      <c r="L247" s="350">
        <f t="shared" si="42"/>
        <v>1.0151626666666667</v>
      </c>
    </row>
    <row r="248" spans="1:12" ht="38.25" customHeight="1" x14ac:dyDescent="0.2">
      <c r="A248" s="101" t="s">
        <v>463</v>
      </c>
      <c r="B248" s="100" t="s">
        <v>481</v>
      </c>
      <c r="C248" s="99" t="s">
        <v>37</v>
      </c>
      <c r="D248" s="331">
        <v>19.8</v>
      </c>
      <c r="E248" s="283">
        <f>+'ITEM 3,1,6'!I127</f>
        <v>344745</v>
      </c>
      <c r="F248" s="245">
        <f t="shared" si="44"/>
        <v>6825951</v>
      </c>
      <c r="G248" s="239"/>
      <c r="H248" s="347">
        <v>350715</v>
      </c>
      <c r="I248" s="89">
        <v>6944157</v>
      </c>
      <c r="J248" s="350">
        <f t="shared" si="41"/>
        <v>-5970</v>
      </c>
      <c r="K248" s="347">
        <f t="shared" si="39"/>
        <v>340500</v>
      </c>
      <c r="L248" s="350">
        <f t="shared" si="42"/>
        <v>1.012466960352423</v>
      </c>
    </row>
    <row r="249" spans="1:12" ht="37.5" customHeight="1" x14ac:dyDescent="0.2">
      <c r="A249" s="101" t="s">
        <v>475</v>
      </c>
      <c r="B249" s="100" t="s">
        <v>480</v>
      </c>
      <c r="C249" s="99" t="s">
        <v>37</v>
      </c>
      <c r="D249" s="331">
        <v>16.600000000000001</v>
      </c>
      <c r="E249" s="330">
        <f>+'ITEM 3,1,6'!I172</f>
        <v>651418</v>
      </c>
      <c r="F249" s="245">
        <f t="shared" si="44"/>
        <v>10813538.800000001</v>
      </c>
      <c r="G249" s="239"/>
      <c r="H249" s="347">
        <v>654050</v>
      </c>
      <c r="I249" s="89">
        <v>10857230</v>
      </c>
      <c r="J249" s="350">
        <f t="shared" si="41"/>
        <v>-2632</v>
      </c>
      <c r="K249" s="347">
        <f t="shared" si="39"/>
        <v>635000</v>
      </c>
      <c r="L249" s="350">
        <f t="shared" si="42"/>
        <v>1.0258551181102362</v>
      </c>
    </row>
    <row r="250" spans="1:12" ht="24.95" customHeight="1" x14ac:dyDescent="0.2">
      <c r="A250" s="97" t="s">
        <v>479</v>
      </c>
      <c r="B250" s="96" t="s">
        <v>478</v>
      </c>
      <c r="C250" s="96"/>
      <c r="D250" s="96"/>
      <c r="E250" s="232"/>
      <c r="F250" s="182"/>
      <c r="G250" s="239"/>
      <c r="H250" s="347">
        <v>0</v>
      </c>
      <c r="I250" s="89">
        <v>0</v>
      </c>
      <c r="J250" s="350">
        <f t="shared" si="41"/>
        <v>0</v>
      </c>
      <c r="K250" s="347">
        <f t="shared" si="39"/>
        <v>0</v>
      </c>
      <c r="L250" s="350" t="e">
        <f t="shared" si="42"/>
        <v>#DIV/0!</v>
      </c>
    </row>
    <row r="251" spans="1:12" ht="24.95" customHeight="1" x14ac:dyDescent="0.2">
      <c r="A251" s="93" t="s">
        <v>464</v>
      </c>
      <c r="B251" s="92" t="s">
        <v>477</v>
      </c>
      <c r="C251" s="337" t="s">
        <v>256</v>
      </c>
      <c r="D251" s="281">
        <v>1</v>
      </c>
      <c r="E251" s="249">
        <f>+'ITEM 3,1,7'!I42</f>
        <v>257536</v>
      </c>
      <c r="F251" s="244">
        <f t="shared" ref="F251" si="45">+E251*D251</f>
        <v>257536</v>
      </c>
      <c r="G251" s="239"/>
      <c r="H251" s="347">
        <v>257500</v>
      </c>
      <c r="I251" s="89">
        <v>257500</v>
      </c>
      <c r="J251" s="350">
        <f t="shared" si="41"/>
        <v>36</v>
      </c>
      <c r="K251" s="347">
        <f t="shared" si="39"/>
        <v>250000</v>
      </c>
      <c r="L251" s="350">
        <f t="shared" si="42"/>
        <v>1.0301439999999999</v>
      </c>
    </row>
    <row r="252" spans="1:12" ht="12.75" customHeight="1" x14ac:dyDescent="0.2">
      <c r="A252" s="93"/>
      <c r="B252" s="92"/>
      <c r="C252" s="91"/>
      <c r="D252" s="323"/>
      <c r="E252" s="324"/>
      <c r="F252" s="244"/>
      <c r="G252" s="239"/>
      <c r="J252" s="350">
        <f t="shared" si="41"/>
        <v>0</v>
      </c>
      <c r="L252" s="350" t="e">
        <f t="shared" si="42"/>
        <v>#DIV/0!</v>
      </c>
    </row>
    <row r="253" spans="1:12" ht="23.25" customHeight="1" x14ac:dyDescent="0.2">
      <c r="A253" s="358"/>
      <c r="B253" s="359" t="s">
        <v>692</v>
      </c>
      <c r="C253" s="126"/>
      <c r="D253" s="360"/>
      <c r="E253" s="361"/>
      <c r="F253" s="362">
        <f>SUM(F231:F252,2)</f>
        <v>81620177.019999996</v>
      </c>
      <c r="G253" s="239"/>
      <c r="J253" s="350">
        <f t="shared" si="41"/>
        <v>0</v>
      </c>
    </row>
    <row r="254" spans="1:12" ht="23.25" customHeight="1" x14ac:dyDescent="0.2">
      <c r="A254" s="367"/>
      <c r="B254" s="307"/>
      <c r="C254" s="158"/>
      <c r="D254" s="356"/>
      <c r="E254" s="357"/>
      <c r="F254" s="306"/>
      <c r="G254" s="239"/>
      <c r="J254" s="350"/>
    </row>
    <row r="255" spans="1:12" ht="17.25" customHeight="1" x14ac:dyDescent="0.2">
      <c r="A255" s="367" t="s">
        <v>700</v>
      </c>
      <c r="B255" s="96" t="s">
        <v>699</v>
      </c>
      <c r="C255" s="158"/>
      <c r="D255" s="356"/>
      <c r="E255" s="357"/>
      <c r="F255" s="306"/>
      <c r="G255" s="239"/>
      <c r="J255" s="350"/>
    </row>
    <row r="256" spans="1:12" ht="12.75" x14ac:dyDescent="0.2">
      <c r="A256" s="367" t="s">
        <v>701</v>
      </c>
      <c r="B256" s="96" t="s">
        <v>546</v>
      </c>
      <c r="C256" s="158"/>
      <c r="D256" s="356"/>
      <c r="E256" s="357"/>
      <c r="F256" s="306"/>
      <c r="G256" s="239"/>
      <c r="J256" s="350"/>
    </row>
    <row r="257" spans="1:10" ht="12.75" x14ac:dyDescent="0.2">
      <c r="A257" s="367" t="s">
        <v>702</v>
      </c>
      <c r="B257" s="96" t="s">
        <v>504</v>
      </c>
      <c r="C257" s="158"/>
      <c r="D257" s="356"/>
      <c r="E257" s="357"/>
      <c r="F257" s="306"/>
      <c r="G257" s="239"/>
      <c r="J257" s="350"/>
    </row>
    <row r="258" spans="1:10" ht="23.25" customHeight="1" x14ac:dyDescent="0.2">
      <c r="A258" s="93" t="s">
        <v>703</v>
      </c>
      <c r="B258" s="105" t="s">
        <v>36</v>
      </c>
      <c r="C258" s="113" t="s">
        <v>37</v>
      </c>
      <c r="D258" s="269">
        <v>286</v>
      </c>
      <c r="E258" s="241">
        <f>'ITEM 4,1,1'!I39</f>
        <v>47884</v>
      </c>
      <c r="F258" s="245">
        <f>D258*E258</f>
        <v>13694824</v>
      </c>
      <c r="G258" s="239"/>
      <c r="J258" s="350"/>
    </row>
    <row r="259" spans="1:10" ht="23.25" customHeight="1" x14ac:dyDescent="0.2">
      <c r="A259" s="367" t="s">
        <v>704</v>
      </c>
      <c r="B259" s="105" t="s">
        <v>39</v>
      </c>
      <c r="C259" s="158" t="s">
        <v>37</v>
      </c>
      <c r="D259" s="356">
        <v>236</v>
      </c>
      <c r="E259" s="357">
        <f>'ITEM 4,1,1'!I79</f>
        <v>33581</v>
      </c>
      <c r="F259" s="245">
        <f t="shared" ref="F259:F271" si="46">D259*E259</f>
        <v>7925116</v>
      </c>
      <c r="G259" s="239"/>
      <c r="J259" s="350"/>
    </row>
    <row r="260" spans="1:10" ht="23.25" customHeight="1" x14ac:dyDescent="0.2">
      <c r="A260" s="367" t="s">
        <v>705</v>
      </c>
      <c r="B260" s="105" t="s">
        <v>46</v>
      </c>
      <c r="C260" s="158" t="s">
        <v>42</v>
      </c>
      <c r="D260" s="356">
        <v>12</v>
      </c>
      <c r="E260" s="357">
        <f>'ITEM 4,1,1'!I120</f>
        <v>27295</v>
      </c>
      <c r="F260" s="245">
        <f t="shared" si="46"/>
        <v>327540</v>
      </c>
      <c r="G260" s="239"/>
      <c r="J260" s="350"/>
    </row>
    <row r="261" spans="1:10" ht="23.25" customHeight="1" x14ac:dyDescent="0.2">
      <c r="A261" s="410" t="s">
        <v>706</v>
      </c>
      <c r="B261" s="355" t="s">
        <v>499</v>
      </c>
      <c r="C261" s="158"/>
      <c r="D261" s="356"/>
      <c r="E261" s="357"/>
      <c r="F261" s="245"/>
      <c r="G261" s="239"/>
      <c r="J261" s="350"/>
    </row>
    <row r="262" spans="1:10" ht="38.25" x14ac:dyDescent="0.2">
      <c r="A262" s="367" t="s">
        <v>707</v>
      </c>
      <c r="B262" s="105" t="s">
        <v>673</v>
      </c>
      <c r="C262" s="113" t="s">
        <v>672</v>
      </c>
      <c r="D262" s="356">
        <v>262</v>
      </c>
      <c r="E262" s="357">
        <f>'ITEM 4,1,2'!I39</f>
        <v>149349</v>
      </c>
      <c r="F262" s="245">
        <f t="shared" si="46"/>
        <v>39129438</v>
      </c>
      <c r="G262" s="239"/>
      <c r="J262" s="350"/>
    </row>
    <row r="263" spans="1:10" ht="38.25" x14ac:dyDescent="0.2">
      <c r="A263" s="367" t="s">
        <v>708</v>
      </c>
      <c r="B263" s="105" t="s">
        <v>671</v>
      </c>
      <c r="C263" s="113" t="s">
        <v>34</v>
      </c>
      <c r="D263" s="356">
        <v>214</v>
      </c>
      <c r="E263" s="357">
        <f>'ITEM 4,1,2'!I79</f>
        <v>18512</v>
      </c>
      <c r="F263" s="245">
        <f t="shared" si="46"/>
        <v>3961568</v>
      </c>
      <c r="G263" s="239"/>
      <c r="J263" s="350"/>
    </row>
    <row r="264" spans="1:10" ht="25.5" x14ac:dyDescent="0.2">
      <c r="A264" s="367" t="s">
        <v>709</v>
      </c>
      <c r="B264" s="105" t="s">
        <v>527</v>
      </c>
      <c r="C264" s="113" t="s">
        <v>37</v>
      </c>
      <c r="D264" s="356">
        <v>224</v>
      </c>
      <c r="E264" s="357">
        <f>'ITEM 4,1,2'!I119</f>
        <v>37580</v>
      </c>
      <c r="F264" s="245">
        <f t="shared" si="46"/>
        <v>8417920</v>
      </c>
      <c r="G264" s="239"/>
      <c r="J264" s="350"/>
    </row>
    <row r="265" spans="1:10" ht="38.25" x14ac:dyDescent="0.2">
      <c r="A265" s="367" t="s">
        <v>710</v>
      </c>
      <c r="B265" s="105" t="s">
        <v>638</v>
      </c>
      <c r="C265" s="113" t="s">
        <v>37</v>
      </c>
      <c r="D265" s="356">
        <v>62</v>
      </c>
      <c r="E265" s="357">
        <f>'ITEM 4,1,2'!I159</f>
        <v>89952</v>
      </c>
      <c r="F265" s="245">
        <f t="shared" si="46"/>
        <v>5577024</v>
      </c>
      <c r="G265" s="239"/>
      <c r="J265" s="350"/>
    </row>
    <row r="266" spans="1:10" ht="23.25" customHeight="1" x14ac:dyDescent="0.2">
      <c r="A266" s="367" t="s">
        <v>711</v>
      </c>
      <c r="B266" s="105" t="s">
        <v>526</v>
      </c>
      <c r="C266" s="113" t="s">
        <v>34</v>
      </c>
      <c r="D266" s="356">
        <v>58</v>
      </c>
      <c r="E266" s="357">
        <f>'ITEM 4,1,2'!I199</f>
        <v>46700</v>
      </c>
      <c r="F266" s="245">
        <f t="shared" si="46"/>
        <v>2708600</v>
      </c>
      <c r="G266" s="239"/>
      <c r="J266" s="350"/>
    </row>
    <row r="267" spans="1:10" ht="38.25" x14ac:dyDescent="0.2">
      <c r="A267" s="367" t="s">
        <v>712</v>
      </c>
      <c r="B267" s="105" t="s">
        <v>496</v>
      </c>
      <c r="C267" s="113" t="s">
        <v>34</v>
      </c>
      <c r="D267" s="356">
        <v>32</v>
      </c>
      <c r="E267" s="357">
        <f>'ITEM 4,1,2'!I247</f>
        <v>83474</v>
      </c>
      <c r="F267" s="245">
        <f t="shared" si="46"/>
        <v>2671168</v>
      </c>
      <c r="G267" s="239"/>
      <c r="J267" s="350"/>
    </row>
    <row r="268" spans="1:10" ht="38.25" x14ac:dyDescent="0.2">
      <c r="A268" s="367" t="s">
        <v>713</v>
      </c>
      <c r="B268" s="105" t="s">
        <v>495</v>
      </c>
      <c r="C268" s="113" t="s">
        <v>34</v>
      </c>
      <c r="D268" s="356">
        <v>32</v>
      </c>
      <c r="E268" s="357">
        <f>'ITEM 4,1,2'!I289</f>
        <v>82970</v>
      </c>
      <c r="F268" s="245">
        <f t="shared" si="46"/>
        <v>2655040</v>
      </c>
      <c r="G268" s="239"/>
      <c r="J268" s="350"/>
    </row>
    <row r="269" spans="1:10" ht="23.25" customHeight="1" x14ac:dyDescent="0.2">
      <c r="A269" s="367" t="s">
        <v>714</v>
      </c>
      <c r="B269" s="105" t="s">
        <v>669</v>
      </c>
      <c r="C269" s="113" t="s">
        <v>37</v>
      </c>
      <c r="D269" s="356">
        <v>236</v>
      </c>
      <c r="E269" s="357">
        <f>'ITEM 4,1,2'!I332</f>
        <v>94031</v>
      </c>
      <c r="F269" s="245">
        <f t="shared" si="46"/>
        <v>22191316</v>
      </c>
      <c r="G269" s="239"/>
      <c r="J269" s="350"/>
    </row>
    <row r="270" spans="1:10" ht="23.25" customHeight="1" x14ac:dyDescent="0.2">
      <c r="A270" s="410" t="s">
        <v>715</v>
      </c>
      <c r="B270" s="96" t="s">
        <v>493</v>
      </c>
      <c r="C270" s="158"/>
      <c r="D270" s="356"/>
      <c r="E270" s="357"/>
      <c r="F270" s="245"/>
      <c r="G270" s="239"/>
      <c r="J270" s="350"/>
    </row>
    <row r="271" spans="1:10" ht="23.25" customHeight="1" x14ac:dyDescent="0.2">
      <c r="A271" s="367" t="s">
        <v>716</v>
      </c>
      <c r="B271" s="279" t="s">
        <v>717</v>
      </c>
      <c r="C271" s="158" t="s">
        <v>42</v>
      </c>
      <c r="D271" s="356">
        <v>12</v>
      </c>
      <c r="E271" s="357">
        <f>'ITEM 4,1,3'!I39</f>
        <v>231753</v>
      </c>
      <c r="F271" s="245">
        <f t="shared" si="46"/>
        <v>2781036</v>
      </c>
      <c r="G271" s="239"/>
      <c r="J271" s="350"/>
    </row>
    <row r="272" spans="1:10" s="416" customFormat="1" ht="23.25" customHeight="1" x14ac:dyDescent="0.2">
      <c r="A272" s="410" t="s">
        <v>719</v>
      </c>
      <c r="B272" s="96" t="s">
        <v>718</v>
      </c>
      <c r="C272" s="411"/>
      <c r="D272" s="412"/>
      <c r="E272" s="413"/>
      <c r="F272" s="306"/>
      <c r="G272" s="414"/>
      <c r="H272" s="415"/>
      <c r="J272" s="417"/>
    </row>
    <row r="273" spans="1:10" ht="12.75" x14ac:dyDescent="0.2">
      <c r="A273" s="367" t="s">
        <v>720</v>
      </c>
      <c r="B273" s="363" t="s">
        <v>722</v>
      </c>
      <c r="C273" s="158" t="s">
        <v>256</v>
      </c>
      <c r="D273" s="356">
        <v>4</v>
      </c>
      <c r="E273" s="357">
        <f>'4,1,4'!I42</f>
        <v>564893</v>
      </c>
      <c r="F273" s="245">
        <f>D273*E273</f>
        <v>2259572</v>
      </c>
      <c r="G273" s="239"/>
      <c r="J273" s="350"/>
    </row>
    <row r="274" spans="1:10" ht="12.75" x14ac:dyDescent="0.2">
      <c r="A274" s="367" t="s">
        <v>721</v>
      </c>
      <c r="B274" s="205" t="s">
        <v>477</v>
      </c>
      <c r="C274" s="158" t="s">
        <v>256</v>
      </c>
      <c r="D274" s="356">
        <v>1</v>
      </c>
      <c r="E274" s="357">
        <f>'4,1,4'!I85</f>
        <v>257536</v>
      </c>
      <c r="F274" s="245">
        <f>D274*E274</f>
        <v>257536</v>
      </c>
      <c r="G274" s="239"/>
      <c r="J274" s="350"/>
    </row>
    <row r="275" spans="1:10" ht="12.75" x14ac:dyDescent="0.2">
      <c r="A275" s="367"/>
      <c r="B275" s="205"/>
      <c r="C275" s="158"/>
      <c r="D275" s="356"/>
      <c r="E275" s="357"/>
      <c r="F275" s="245"/>
      <c r="G275" s="239"/>
      <c r="J275" s="350"/>
    </row>
    <row r="276" spans="1:10" ht="25.5" x14ac:dyDescent="0.2">
      <c r="A276" s="367"/>
      <c r="B276" s="364" t="s">
        <v>723</v>
      </c>
      <c r="C276" s="158"/>
      <c r="D276" s="356"/>
      <c r="E276" s="357"/>
      <c r="F276" s="306">
        <f>SUM(F258:F274,2)</f>
        <v>114557700</v>
      </c>
      <c r="G276" s="239"/>
      <c r="J276" s="350"/>
    </row>
    <row r="277" spans="1:10" ht="12.75" x14ac:dyDescent="0.2">
      <c r="A277" s="367"/>
      <c r="B277" s="364"/>
      <c r="C277" s="158"/>
      <c r="D277" s="356"/>
      <c r="E277" s="357"/>
      <c r="F277" s="306"/>
      <c r="G277" s="239"/>
      <c r="J277" s="350"/>
    </row>
    <row r="278" spans="1:10" ht="12.75" x14ac:dyDescent="0.2">
      <c r="A278" s="97">
        <v>5</v>
      </c>
      <c r="B278" s="96" t="s">
        <v>863</v>
      </c>
      <c r="C278" s="158"/>
      <c r="D278" s="356"/>
      <c r="E278" s="357"/>
      <c r="F278" s="375"/>
      <c r="G278" s="239"/>
      <c r="H278" s="419"/>
      <c r="J278" s="350"/>
    </row>
    <row r="279" spans="1:10" ht="25.5" x14ac:dyDescent="0.2">
      <c r="A279" s="97">
        <v>5.0999999999999996</v>
      </c>
      <c r="B279" s="96" t="s">
        <v>724</v>
      </c>
      <c r="C279" s="158"/>
      <c r="D279" s="356"/>
      <c r="E279" s="357"/>
      <c r="F279" s="375"/>
      <c r="G279" s="239"/>
      <c r="J279" s="350"/>
    </row>
    <row r="280" spans="1:10" ht="12.75" x14ac:dyDescent="0.2">
      <c r="A280" s="97" t="s">
        <v>852</v>
      </c>
      <c r="B280" s="376" t="s">
        <v>725</v>
      </c>
      <c r="C280" s="158"/>
      <c r="D280" s="356"/>
      <c r="E280" s="357"/>
      <c r="F280" s="375"/>
      <c r="G280" s="239"/>
      <c r="J280" s="350"/>
    </row>
    <row r="281" spans="1:10" x14ac:dyDescent="0.25">
      <c r="A281" s="367" t="s">
        <v>848</v>
      </c>
      <c r="B281" s="377" t="s">
        <v>726</v>
      </c>
      <c r="C281" s="378" t="s">
        <v>37</v>
      </c>
      <c r="D281" s="379">
        <v>75</v>
      </c>
      <c r="E281" s="357">
        <f>'ITEM 5,1,1'!I39</f>
        <v>19632</v>
      </c>
      <c r="F281" s="375">
        <f>E281*D281</f>
        <v>1472400</v>
      </c>
      <c r="G281" s="239"/>
      <c r="J281" s="350"/>
    </row>
    <row r="282" spans="1:10" x14ac:dyDescent="0.25">
      <c r="A282" s="367" t="s">
        <v>853</v>
      </c>
      <c r="B282" s="380" t="s">
        <v>727</v>
      </c>
      <c r="C282" s="378" t="s">
        <v>34</v>
      </c>
      <c r="D282" s="379">
        <v>15</v>
      </c>
      <c r="E282" s="357">
        <f>'ITEM 5,1,1'!I79</f>
        <v>10797</v>
      </c>
      <c r="F282" s="375">
        <f>E282*D282</f>
        <v>161955</v>
      </c>
      <c r="G282" s="239"/>
      <c r="J282" s="350"/>
    </row>
    <row r="283" spans="1:10" x14ac:dyDescent="0.25">
      <c r="A283" s="381" t="s">
        <v>854</v>
      </c>
      <c r="B283" s="382" t="s">
        <v>728</v>
      </c>
      <c r="C283" s="378"/>
      <c r="D283" s="379"/>
      <c r="E283" s="357"/>
      <c r="F283" s="375"/>
      <c r="G283" s="239"/>
      <c r="J283" s="350"/>
    </row>
    <row r="284" spans="1:10" ht="51" x14ac:dyDescent="0.2">
      <c r="A284" s="367" t="s">
        <v>837</v>
      </c>
      <c r="B284" s="383" t="s">
        <v>729</v>
      </c>
      <c r="C284" s="378" t="s">
        <v>34</v>
      </c>
      <c r="D284" s="379">
        <v>40</v>
      </c>
      <c r="E284" s="357">
        <f>'ITEM 5,1,2'!I41</f>
        <v>159087</v>
      </c>
      <c r="F284" s="375">
        <f>E284*D284</f>
        <v>6363480</v>
      </c>
      <c r="G284" s="239"/>
      <c r="J284" s="350"/>
    </row>
    <row r="285" spans="1:10" ht="51" x14ac:dyDescent="0.2">
      <c r="A285" s="367" t="s">
        <v>855</v>
      </c>
      <c r="B285" s="383" t="s">
        <v>730</v>
      </c>
      <c r="C285" s="378" t="s">
        <v>42</v>
      </c>
      <c r="D285" s="379">
        <v>7</v>
      </c>
      <c r="E285" s="357">
        <f>'ITEM 5,1,2'!I81</f>
        <v>899490</v>
      </c>
      <c r="F285" s="375">
        <f>E285*D285</f>
        <v>6296430</v>
      </c>
      <c r="G285" s="239"/>
      <c r="J285" s="350"/>
    </row>
    <row r="286" spans="1:10" ht="38.25" x14ac:dyDescent="0.2">
      <c r="A286" s="367" t="s">
        <v>856</v>
      </c>
      <c r="B286" s="383" t="s">
        <v>731</v>
      </c>
      <c r="C286" s="378" t="s">
        <v>34</v>
      </c>
      <c r="D286" s="379">
        <v>94.481261734693447</v>
      </c>
      <c r="E286" s="357">
        <f>'ITEM 5,1,2'!I121</f>
        <v>78818</v>
      </c>
      <c r="F286" s="375">
        <f>E286*D286</f>
        <v>7446824.0874050679</v>
      </c>
      <c r="G286" s="239"/>
      <c r="J286" s="350"/>
    </row>
    <row r="287" spans="1:10" ht="45" x14ac:dyDescent="0.25">
      <c r="A287" s="367" t="s">
        <v>857</v>
      </c>
      <c r="B287" s="377" t="s">
        <v>732</v>
      </c>
      <c r="C287" s="378" t="s">
        <v>42</v>
      </c>
      <c r="D287" s="379">
        <v>14</v>
      </c>
      <c r="E287" s="357">
        <f>'ITEM 5,1,2'!I162</f>
        <v>110220</v>
      </c>
      <c r="F287" s="375">
        <f>E287*D287</f>
        <v>1543080</v>
      </c>
      <c r="G287" s="239"/>
      <c r="J287" s="350"/>
    </row>
    <row r="288" spans="1:10" ht="12.75" x14ac:dyDescent="0.2">
      <c r="A288" s="381" t="s">
        <v>833</v>
      </c>
      <c r="B288" s="384" t="s">
        <v>499</v>
      </c>
      <c r="C288" s="384"/>
      <c r="D288" s="384"/>
      <c r="E288" s="357"/>
      <c r="F288" s="375"/>
      <c r="G288" s="239"/>
      <c r="J288" s="350"/>
    </row>
    <row r="289" spans="1:15" ht="38.25" x14ac:dyDescent="0.2">
      <c r="A289" s="367" t="s">
        <v>838</v>
      </c>
      <c r="B289" s="385" t="s">
        <v>733</v>
      </c>
      <c r="C289" s="378" t="s">
        <v>37</v>
      </c>
      <c r="D289" s="379">
        <v>74.999939567384118</v>
      </c>
      <c r="E289" s="357">
        <f>'ITEM 5,1,3'!I41</f>
        <v>124463</v>
      </c>
      <c r="F289" s="375">
        <f>E289*D289</f>
        <v>9334717.4783753287</v>
      </c>
      <c r="G289" s="239"/>
      <c r="J289" s="350"/>
    </row>
    <row r="290" spans="1:15" ht="25.5" x14ac:dyDescent="0.2">
      <c r="A290" s="367" t="s">
        <v>839</v>
      </c>
      <c r="B290" s="386" t="s">
        <v>734</v>
      </c>
      <c r="C290" s="378" t="s">
        <v>34</v>
      </c>
      <c r="D290" s="379">
        <v>15</v>
      </c>
      <c r="E290" s="357">
        <f>'ITEM 5,1,3'!I81</f>
        <v>77552</v>
      </c>
      <c r="F290" s="375">
        <f>E290*D290</f>
        <v>1163280</v>
      </c>
      <c r="G290" s="239"/>
      <c r="J290" s="350"/>
    </row>
    <row r="291" spans="1:15" ht="25.5" x14ac:dyDescent="0.2">
      <c r="A291" s="367" t="s">
        <v>840</v>
      </c>
      <c r="B291" s="385" t="s">
        <v>735</v>
      </c>
      <c r="C291" s="378" t="s">
        <v>34</v>
      </c>
      <c r="D291" s="379">
        <v>40</v>
      </c>
      <c r="E291" s="357">
        <f>'ITEM 5,1,3'!I123</f>
        <v>52575</v>
      </c>
      <c r="F291" s="375">
        <f>E291*D291</f>
        <v>2103000</v>
      </c>
      <c r="G291" s="239"/>
      <c r="J291" s="350"/>
    </row>
    <row r="292" spans="1:15" ht="12.75" x14ac:dyDescent="0.2">
      <c r="A292" s="367" t="s">
        <v>858</v>
      </c>
      <c r="B292" s="386" t="s">
        <v>737</v>
      </c>
      <c r="C292" s="378" t="s">
        <v>34</v>
      </c>
      <c r="D292" s="379">
        <v>10</v>
      </c>
      <c r="E292" s="357">
        <f>'ITEM 5,1,3'!I168</f>
        <v>72631</v>
      </c>
      <c r="F292" s="375">
        <f>E292*D292</f>
        <v>726310</v>
      </c>
      <c r="G292" s="239"/>
      <c r="J292" s="350"/>
    </row>
    <row r="293" spans="1:15" ht="12.75" x14ac:dyDescent="0.2">
      <c r="A293" s="381" t="s">
        <v>834</v>
      </c>
      <c r="B293" s="384" t="s">
        <v>738</v>
      </c>
      <c r="C293" s="158"/>
      <c r="D293" s="356"/>
      <c r="E293" s="357"/>
      <c r="F293" s="375"/>
      <c r="G293" s="239"/>
      <c r="J293" s="350"/>
    </row>
    <row r="294" spans="1:15" ht="25.5" x14ac:dyDescent="0.2">
      <c r="A294" s="367" t="s">
        <v>841</v>
      </c>
      <c r="B294" s="383" t="s">
        <v>739</v>
      </c>
      <c r="C294" s="378" t="s">
        <v>34</v>
      </c>
      <c r="D294" s="379">
        <v>15</v>
      </c>
      <c r="E294" s="357">
        <f>'ITEM 5,1,4'!I44</f>
        <v>47833</v>
      </c>
      <c r="F294" s="375">
        <f>E294*D294</f>
        <v>717495</v>
      </c>
      <c r="G294" s="239"/>
      <c r="J294" s="350"/>
    </row>
    <row r="295" spans="1:15" ht="12.75" x14ac:dyDescent="0.2">
      <c r="A295" s="367" t="s">
        <v>859</v>
      </c>
      <c r="B295" s="387" t="s">
        <v>740</v>
      </c>
      <c r="C295" s="378" t="s">
        <v>42</v>
      </c>
      <c r="D295" s="379">
        <v>1</v>
      </c>
      <c r="E295" s="357">
        <f>'ITEM 5,1,4'!I88</f>
        <v>128493</v>
      </c>
      <c r="F295" s="375">
        <f>E295*D295</f>
        <v>128493</v>
      </c>
      <c r="G295" s="239"/>
      <c r="J295" s="350"/>
    </row>
    <row r="296" spans="1:15" ht="12.75" x14ac:dyDescent="0.2">
      <c r="A296" s="367" t="s">
        <v>860</v>
      </c>
      <c r="B296" s="387" t="s">
        <v>741</v>
      </c>
      <c r="C296" s="378" t="s">
        <v>42</v>
      </c>
      <c r="D296" s="379">
        <v>1</v>
      </c>
      <c r="E296" s="357">
        <f>'ITEM 5,1,4'!I136</f>
        <v>128493</v>
      </c>
      <c r="F296" s="375">
        <f>E296*D296</f>
        <v>128493</v>
      </c>
      <c r="G296" s="239"/>
      <c r="J296" s="350"/>
    </row>
    <row r="297" spans="1:15" ht="28.5" x14ac:dyDescent="0.2">
      <c r="A297" s="367" t="s">
        <v>861</v>
      </c>
      <c r="B297" s="388" t="s">
        <v>742</v>
      </c>
      <c r="C297" s="389" t="s">
        <v>42</v>
      </c>
      <c r="D297" s="389">
        <v>7</v>
      </c>
      <c r="E297" s="357">
        <f>'ITEM 5,1,4'!I182</f>
        <v>156202.74</v>
      </c>
      <c r="F297" s="375">
        <f>E297*D297</f>
        <v>1093419.18</v>
      </c>
      <c r="G297" s="239"/>
      <c r="J297" s="350"/>
    </row>
    <row r="298" spans="1:15" x14ac:dyDescent="0.25">
      <c r="A298" s="381" t="s">
        <v>835</v>
      </c>
      <c r="B298" s="390" t="s">
        <v>743</v>
      </c>
      <c r="C298" s="389"/>
      <c r="D298" s="389"/>
      <c r="E298" s="357"/>
      <c r="F298" s="375"/>
      <c r="G298" s="239"/>
      <c r="J298" s="350"/>
    </row>
    <row r="299" spans="1:15" ht="25.5" x14ac:dyDescent="0.2">
      <c r="A299" s="367" t="s">
        <v>842</v>
      </c>
      <c r="B299" s="387" t="s">
        <v>744</v>
      </c>
      <c r="C299" s="378" t="s">
        <v>42</v>
      </c>
      <c r="D299" s="379">
        <v>10</v>
      </c>
      <c r="E299" s="357">
        <f>'ITEM 5,1,5'!I44</f>
        <v>55320</v>
      </c>
      <c r="F299" s="375">
        <f>E299*D299</f>
        <v>553200</v>
      </c>
      <c r="G299" s="239"/>
      <c r="J299" s="350"/>
      <c r="O299" s="425"/>
    </row>
    <row r="300" spans="1:15" ht="12.75" x14ac:dyDescent="0.2">
      <c r="A300" s="381" t="s">
        <v>836</v>
      </c>
      <c r="B300" s="384" t="s">
        <v>548</v>
      </c>
      <c r="C300" s="384"/>
      <c r="D300" s="384"/>
      <c r="E300" s="357"/>
      <c r="F300" s="375"/>
      <c r="G300" s="239"/>
      <c r="J300" s="350"/>
    </row>
    <row r="301" spans="1:15" ht="14.25" x14ac:dyDescent="0.2">
      <c r="A301" s="367" t="s">
        <v>843</v>
      </c>
      <c r="B301" s="388" t="s">
        <v>745</v>
      </c>
      <c r="C301" s="389" t="s">
        <v>256</v>
      </c>
      <c r="D301" s="389">
        <v>1</v>
      </c>
      <c r="E301" s="357">
        <f>'ITEM 5,1,6'!I44</f>
        <v>132918</v>
      </c>
      <c r="F301" s="375">
        <f>E301*D301</f>
        <v>132918</v>
      </c>
      <c r="G301" s="239"/>
      <c r="J301" s="350"/>
      <c r="O301" s="425"/>
    </row>
    <row r="302" spans="1:15" ht="12.75" x14ac:dyDescent="0.2">
      <c r="A302" s="374"/>
      <c r="B302" s="205"/>
      <c r="C302" s="158"/>
      <c r="D302" s="356"/>
      <c r="E302" s="357"/>
      <c r="F302" s="375"/>
      <c r="G302" s="239"/>
      <c r="J302" s="350"/>
    </row>
    <row r="303" spans="1:15" ht="25.5" x14ac:dyDescent="0.2">
      <c r="A303" s="367"/>
      <c r="B303" s="364" t="s">
        <v>849</v>
      </c>
      <c r="C303" s="158"/>
      <c r="D303" s="356"/>
      <c r="E303" s="357"/>
      <c r="F303" s="306">
        <f>SUM(F281:F301,2)</f>
        <v>39365496.745780393</v>
      </c>
      <c r="G303" s="239"/>
      <c r="J303" s="350"/>
    </row>
    <row r="304" spans="1:15" ht="12.75" x14ac:dyDescent="0.2">
      <c r="A304" s="374"/>
      <c r="B304" s="205"/>
      <c r="C304" s="158"/>
      <c r="D304" s="356"/>
      <c r="E304" s="357"/>
      <c r="F304" s="375"/>
      <c r="G304" s="239"/>
      <c r="J304" s="350"/>
    </row>
    <row r="305" spans="1:15" ht="12.6" customHeight="1" thickBot="1" x14ac:dyDescent="0.25">
      <c r="A305" s="368"/>
      <c r="B305" s="369"/>
      <c r="C305" s="370"/>
      <c r="D305" s="371"/>
      <c r="E305" s="372"/>
      <c r="F305" s="373"/>
      <c r="G305" s="239"/>
    </row>
    <row r="306" spans="1:15" ht="15" customHeight="1" x14ac:dyDescent="0.2">
      <c r="A306" s="453" t="s">
        <v>693</v>
      </c>
      <c r="B306" s="454"/>
      <c r="C306" s="454"/>
      <c r="D306" s="454"/>
      <c r="E306" s="455"/>
      <c r="F306" s="338">
        <f>F54+F110+F162+F226+F253+F276+F303</f>
        <v>877773591.57578027</v>
      </c>
      <c r="G306" s="239"/>
      <c r="H306" s="347">
        <v>617592139.75539994</v>
      </c>
      <c r="I306" s="350">
        <v>617592139.75540018</v>
      </c>
      <c r="K306" s="353">
        <f>SUM(K9:K305)</f>
        <v>58232487</v>
      </c>
    </row>
    <row r="307" spans="1:15" ht="15" customHeight="1" x14ac:dyDescent="0.2">
      <c r="A307" s="438" t="s">
        <v>850</v>
      </c>
      <c r="B307" s="439"/>
      <c r="C307" s="439"/>
      <c r="D307" s="439"/>
      <c r="E307" s="440"/>
      <c r="F307" s="339">
        <f>F306*26%</f>
        <v>228221133.80970287</v>
      </c>
      <c r="G307" s="239"/>
      <c r="I307" s="350">
        <v>148222113.54129604</v>
      </c>
      <c r="J307" s="347">
        <v>0.24</v>
      </c>
      <c r="M307" s="423"/>
    </row>
    <row r="308" spans="1:15" ht="15" customHeight="1" x14ac:dyDescent="0.2">
      <c r="A308" s="438" t="s">
        <v>851</v>
      </c>
      <c r="B308" s="439"/>
      <c r="C308" s="439"/>
      <c r="D308" s="439"/>
      <c r="E308" s="440"/>
      <c r="F308" s="339">
        <f>F306*1%</f>
        <v>8777735.9157578032</v>
      </c>
      <c r="G308" s="239"/>
      <c r="I308" s="350">
        <v>18527764.192662004</v>
      </c>
      <c r="J308" s="347">
        <v>0.03</v>
      </c>
    </row>
    <row r="309" spans="1:15" ht="15" customHeight="1" x14ac:dyDescent="0.2">
      <c r="A309" s="438" t="s">
        <v>694</v>
      </c>
      <c r="B309" s="439"/>
      <c r="C309" s="439"/>
      <c r="D309" s="439"/>
      <c r="E309" s="440"/>
      <c r="F309" s="339">
        <f>F306*5%</f>
        <v>43888679.578789018</v>
      </c>
      <c r="G309" s="239"/>
      <c r="I309" s="350">
        <v>30879606.98777001</v>
      </c>
      <c r="J309" s="347">
        <v>0.05</v>
      </c>
    </row>
    <row r="310" spans="1:15" ht="15" customHeight="1" x14ac:dyDescent="0.2">
      <c r="A310" s="438" t="s">
        <v>695</v>
      </c>
      <c r="B310" s="439"/>
      <c r="C310" s="439"/>
      <c r="D310" s="439"/>
      <c r="E310" s="440"/>
      <c r="F310" s="339">
        <f>F309*19%</f>
        <v>8338849.1199699137</v>
      </c>
      <c r="G310" s="239"/>
      <c r="I310" s="350">
        <v>5867125.3276763018</v>
      </c>
      <c r="J310" s="347">
        <v>0.19</v>
      </c>
    </row>
    <row r="311" spans="1:15" ht="15" customHeight="1" x14ac:dyDescent="0.2">
      <c r="A311" s="438" t="s">
        <v>696</v>
      </c>
      <c r="B311" s="439"/>
      <c r="C311" s="439"/>
      <c r="D311" s="439"/>
      <c r="E311" s="440"/>
      <c r="F311" s="340">
        <f>+F307+F308+F309+F310</f>
        <v>289226398.42421961</v>
      </c>
      <c r="G311" s="341"/>
      <c r="M311" s="420"/>
      <c r="O311" s="424"/>
    </row>
    <row r="312" spans="1:15" ht="15" customHeight="1" thickBot="1" x14ac:dyDescent="0.25">
      <c r="A312" s="456" t="s">
        <v>697</v>
      </c>
      <c r="B312" s="457"/>
      <c r="C312" s="457"/>
      <c r="D312" s="457"/>
      <c r="E312" s="458"/>
      <c r="F312" s="342">
        <f>F306+F311</f>
        <v>1166999990</v>
      </c>
      <c r="G312" s="343"/>
      <c r="H312" s="347">
        <v>821088749.80480397</v>
      </c>
      <c r="I312" s="350">
        <v>821088749.80480397</v>
      </c>
      <c r="M312" s="421"/>
      <c r="O312" s="422"/>
    </row>
    <row r="313" spans="1:15" ht="15" customHeight="1" x14ac:dyDescent="0.2">
      <c r="A313" s="438" t="s">
        <v>938</v>
      </c>
      <c r="B313" s="439"/>
      <c r="C313" s="439"/>
      <c r="D313" s="439"/>
      <c r="E313" s="440"/>
      <c r="F313" s="339">
        <f>EVEN(F312*0.05)</f>
        <v>58350000</v>
      </c>
      <c r="G313" s="239"/>
      <c r="O313" s="425"/>
    </row>
    <row r="314" spans="1:15" ht="15" customHeight="1" thickBot="1" x14ac:dyDescent="0.25">
      <c r="A314" s="456" t="s">
        <v>939</v>
      </c>
      <c r="B314" s="457"/>
      <c r="C314" s="457"/>
      <c r="D314" s="457"/>
      <c r="E314" s="458"/>
      <c r="F314" s="342">
        <f>F313+F312</f>
        <v>1225349990</v>
      </c>
      <c r="G314" s="239"/>
      <c r="O314" s="425"/>
    </row>
    <row r="315" spans="1:15" ht="15" customHeight="1" x14ac:dyDescent="0.2">
      <c r="D315" s="80"/>
      <c r="F315" s="345"/>
      <c r="G315" s="239"/>
      <c r="O315" s="425"/>
    </row>
    <row r="316" spans="1:15" ht="15" customHeight="1" x14ac:dyDescent="0.2">
      <c r="D316" s="80"/>
      <c r="F316" s="345"/>
      <c r="G316" s="239"/>
      <c r="O316" s="425"/>
    </row>
    <row r="317" spans="1:15" ht="15" customHeight="1" x14ac:dyDescent="0.2">
      <c r="D317" s="80"/>
      <c r="F317" s="345"/>
      <c r="G317" s="239"/>
      <c r="O317" s="425"/>
    </row>
    <row r="318" spans="1:15" ht="15" customHeight="1" x14ac:dyDescent="0.2">
      <c r="D318" s="80"/>
      <c r="F318" s="345"/>
      <c r="G318" s="239"/>
      <c r="O318" s="425"/>
    </row>
    <row r="319" spans="1:15" ht="15" customHeight="1" x14ac:dyDescent="0.2">
      <c r="D319" s="80"/>
      <c r="F319" s="345"/>
      <c r="G319" s="239"/>
      <c r="O319" s="425"/>
    </row>
    <row r="320" spans="1:15" ht="15" customHeight="1" x14ac:dyDescent="0.2">
      <c r="D320" s="80"/>
      <c r="F320" s="345"/>
      <c r="G320" s="239"/>
      <c r="O320" s="425"/>
    </row>
    <row r="321" spans="1:15" ht="15" customHeight="1" x14ac:dyDescent="0.2">
      <c r="D321" s="80"/>
      <c r="F321" s="345"/>
      <c r="G321" s="239"/>
      <c r="O321" s="425"/>
    </row>
    <row r="322" spans="1:15" ht="15" customHeight="1" x14ac:dyDescent="0.2">
      <c r="D322" s="80"/>
      <c r="F322" s="345"/>
      <c r="G322" s="239"/>
      <c r="O322" s="425"/>
    </row>
    <row r="323" spans="1:15" ht="15" customHeight="1" x14ac:dyDescent="0.2">
      <c r="D323" s="80"/>
      <c r="F323" s="345"/>
      <c r="G323" s="239"/>
      <c r="O323" s="425"/>
    </row>
    <row r="324" spans="1:15" ht="15" customHeight="1" x14ac:dyDescent="0.2">
      <c r="D324" s="80"/>
      <c r="F324" s="345"/>
      <c r="G324" s="239"/>
      <c r="O324" s="425"/>
    </row>
    <row r="325" spans="1:15" ht="15" customHeight="1" x14ac:dyDescent="0.2">
      <c r="A325" s="81"/>
      <c r="B325" s="84"/>
      <c r="C325" s="81"/>
      <c r="D325" s="80"/>
      <c r="F325" s="345"/>
      <c r="G325" s="239"/>
    </row>
    <row r="326" spans="1:15" ht="15" customHeight="1" x14ac:dyDescent="0.2">
      <c r="A326" s="81"/>
      <c r="B326" s="83"/>
      <c r="C326" s="81"/>
      <c r="D326" s="80"/>
      <c r="F326" s="346"/>
      <c r="G326" s="239"/>
    </row>
    <row r="327" spans="1:15" ht="15" customHeight="1" x14ac:dyDescent="0.2">
      <c r="A327" s="81"/>
      <c r="B327" s="82"/>
      <c r="C327" s="81"/>
      <c r="D327" s="80"/>
      <c r="F327" s="345"/>
      <c r="G327" s="239"/>
    </row>
    <row r="328" spans="1:15" ht="15" customHeight="1" x14ac:dyDescent="0.2">
      <c r="A328" s="81"/>
      <c r="B328" s="81"/>
      <c r="C328" s="81"/>
      <c r="D328" s="80"/>
      <c r="F328" s="345"/>
      <c r="G328" s="239"/>
    </row>
    <row r="329" spans="1:15" ht="15" customHeight="1" x14ac:dyDescent="0.2">
      <c r="A329" s="81"/>
      <c r="B329" s="81"/>
      <c r="C329" s="81"/>
      <c r="D329" s="80"/>
      <c r="F329" s="345"/>
      <c r="G329" s="239"/>
    </row>
    <row r="330" spans="1:15" ht="15" customHeight="1" x14ac:dyDescent="0.2">
      <c r="A330" s="81"/>
      <c r="B330" s="81"/>
      <c r="C330" s="81"/>
      <c r="D330" s="80"/>
      <c r="F330" s="345"/>
      <c r="G330" s="239"/>
    </row>
    <row r="331" spans="1:15" ht="15" customHeight="1" x14ac:dyDescent="0.2">
      <c r="A331" s="81"/>
      <c r="B331" s="81"/>
      <c r="C331" s="81"/>
      <c r="D331" s="80"/>
      <c r="F331" s="345"/>
      <c r="G331" s="239"/>
    </row>
    <row r="332" spans="1:15" ht="15" customHeight="1" x14ac:dyDescent="0.2">
      <c r="A332" s="81"/>
      <c r="B332" s="81"/>
      <c r="C332" s="81"/>
      <c r="D332" s="80"/>
      <c r="F332" s="345"/>
      <c r="G332" s="239"/>
    </row>
    <row r="333" spans="1:15" ht="15" customHeight="1" x14ac:dyDescent="0.2">
      <c r="D333" s="80"/>
      <c r="F333" s="345"/>
      <c r="G333" s="239"/>
    </row>
    <row r="334" spans="1:15" ht="15" customHeight="1" x14ac:dyDescent="0.2">
      <c r="D334" s="80"/>
      <c r="F334" s="345"/>
      <c r="G334" s="239"/>
    </row>
    <row r="335" spans="1:15" ht="15" customHeight="1" x14ac:dyDescent="0.2">
      <c r="D335" s="80"/>
      <c r="F335" s="345"/>
      <c r="G335" s="239"/>
    </row>
    <row r="336" spans="1:15" ht="15" customHeight="1" x14ac:dyDescent="0.2">
      <c r="D336" s="80"/>
      <c r="F336" s="345"/>
      <c r="G336" s="239"/>
    </row>
    <row r="337" spans="4:7" ht="15" customHeight="1" x14ac:dyDescent="0.2">
      <c r="D337" s="80"/>
      <c r="F337" s="345"/>
      <c r="G337" s="239"/>
    </row>
    <row r="338" spans="4:7" ht="15" customHeight="1" x14ac:dyDescent="0.2">
      <c r="D338" s="80"/>
      <c r="F338" s="345"/>
      <c r="G338" s="239"/>
    </row>
    <row r="339" spans="4:7" ht="15" customHeight="1" x14ac:dyDescent="0.2">
      <c r="D339" s="80"/>
      <c r="F339" s="345"/>
      <c r="G339" s="239"/>
    </row>
    <row r="340" spans="4:7" ht="15" customHeight="1" x14ac:dyDescent="0.2">
      <c r="D340" s="80"/>
      <c r="F340" s="345"/>
      <c r="G340" s="239"/>
    </row>
    <row r="341" spans="4:7" ht="15" customHeight="1" x14ac:dyDescent="0.2">
      <c r="D341" s="80"/>
      <c r="F341" s="345"/>
      <c r="G341" s="239"/>
    </row>
    <row r="342" spans="4:7" ht="15" customHeight="1" x14ac:dyDescent="0.2">
      <c r="D342" s="80"/>
      <c r="F342" s="345"/>
      <c r="G342" s="239"/>
    </row>
    <row r="343" spans="4:7" ht="15" customHeight="1" x14ac:dyDescent="0.2">
      <c r="D343" s="80"/>
      <c r="F343" s="345"/>
      <c r="G343" s="239"/>
    </row>
    <row r="344" spans="4:7" ht="15" customHeight="1" x14ac:dyDescent="0.2">
      <c r="D344" s="80"/>
      <c r="F344" s="345"/>
      <c r="G344" s="239"/>
    </row>
    <row r="345" spans="4:7" ht="15" customHeight="1" x14ac:dyDescent="0.2">
      <c r="D345" s="80"/>
      <c r="F345" s="345"/>
      <c r="G345" s="239"/>
    </row>
    <row r="346" spans="4:7" ht="15" customHeight="1" x14ac:dyDescent="0.2">
      <c r="D346" s="80"/>
      <c r="F346" s="345"/>
      <c r="G346" s="239"/>
    </row>
    <row r="347" spans="4:7" ht="15" customHeight="1" x14ac:dyDescent="0.2">
      <c r="D347" s="80"/>
      <c r="F347" s="345"/>
      <c r="G347" s="239"/>
    </row>
    <row r="348" spans="4:7" ht="15" customHeight="1" x14ac:dyDescent="0.2">
      <c r="D348" s="80"/>
      <c r="F348" s="345"/>
      <c r="G348" s="239"/>
    </row>
    <row r="349" spans="4:7" ht="15" customHeight="1" x14ac:dyDescent="0.2">
      <c r="D349" s="80"/>
      <c r="F349" s="345"/>
      <c r="G349" s="239"/>
    </row>
    <row r="350" spans="4:7" ht="15" customHeight="1" x14ac:dyDescent="0.2">
      <c r="D350" s="80"/>
      <c r="F350" s="345"/>
      <c r="G350" s="239"/>
    </row>
    <row r="351" spans="4:7" ht="15" customHeight="1" x14ac:dyDescent="0.2">
      <c r="D351" s="80"/>
      <c r="F351" s="345"/>
      <c r="G351" s="239"/>
    </row>
    <row r="352" spans="4:7" ht="15" customHeight="1" x14ac:dyDescent="0.2">
      <c r="D352" s="80"/>
      <c r="F352" s="345"/>
      <c r="G352" s="239"/>
    </row>
    <row r="353" spans="4:7" ht="15" customHeight="1" x14ac:dyDescent="0.2">
      <c r="D353" s="80"/>
      <c r="F353" s="345"/>
      <c r="G353" s="239"/>
    </row>
    <row r="354" spans="4:7" ht="15" customHeight="1" x14ac:dyDescent="0.2">
      <c r="D354" s="80"/>
      <c r="F354" s="345"/>
      <c r="G354" s="239"/>
    </row>
    <row r="355" spans="4:7" ht="15" customHeight="1" x14ac:dyDescent="0.2">
      <c r="D355" s="80"/>
      <c r="F355" s="345"/>
      <c r="G355" s="239"/>
    </row>
    <row r="356" spans="4:7" ht="15" customHeight="1" x14ac:dyDescent="0.2">
      <c r="D356" s="80"/>
      <c r="F356" s="345"/>
      <c r="G356" s="239"/>
    </row>
    <row r="357" spans="4:7" ht="15" customHeight="1" x14ac:dyDescent="0.2">
      <c r="D357" s="80"/>
      <c r="F357" s="345"/>
      <c r="G357" s="239"/>
    </row>
    <row r="358" spans="4:7" ht="15" customHeight="1" x14ac:dyDescent="0.2">
      <c r="D358" s="80"/>
      <c r="F358" s="345"/>
      <c r="G358" s="239"/>
    </row>
    <row r="359" spans="4:7" ht="15" customHeight="1" x14ac:dyDescent="0.2">
      <c r="D359" s="80"/>
      <c r="F359" s="345"/>
      <c r="G359" s="239"/>
    </row>
    <row r="360" spans="4:7" ht="15" customHeight="1" x14ac:dyDescent="0.2">
      <c r="D360" s="80"/>
      <c r="F360" s="345"/>
      <c r="G360" s="239"/>
    </row>
    <row r="361" spans="4:7" ht="15" customHeight="1" x14ac:dyDescent="0.2">
      <c r="D361" s="80"/>
      <c r="F361" s="345"/>
      <c r="G361" s="239"/>
    </row>
    <row r="362" spans="4:7" ht="15" customHeight="1" x14ac:dyDescent="0.2">
      <c r="D362" s="80"/>
      <c r="F362" s="345"/>
      <c r="G362" s="239"/>
    </row>
    <row r="363" spans="4:7" ht="15" customHeight="1" x14ac:dyDescent="0.2">
      <c r="D363" s="80"/>
      <c r="F363" s="345"/>
      <c r="G363" s="239"/>
    </row>
    <row r="364" spans="4:7" ht="15" customHeight="1" x14ac:dyDescent="0.2">
      <c r="D364" s="80"/>
      <c r="F364" s="345"/>
      <c r="G364" s="239"/>
    </row>
    <row r="365" spans="4:7" ht="15" customHeight="1" x14ac:dyDescent="0.2">
      <c r="D365" s="80"/>
      <c r="F365" s="345"/>
      <c r="G365" s="239"/>
    </row>
    <row r="366" spans="4:7" ht="15" customHeight="1" x14ac:dyDescent="0.2">
      <c r="D366" s="80"/>
      <c r="F366" s="345"/>
      <c r="G366" s="239"/>
    </row>
    <row r="367" spans="4:7" ht="15" customHeight="1" x14ac:dyDescent="0.2">
      <c r="D367" s="80"/>
      <c r="F367" s="345"/>
      <c r="G367" s="239"/>
    </row>
    <row r="368" spans="4:7" ht="15" customHeight="1" x14ac:dyDescent="0.2">
      <c r="D368" s="80"/>
      <c r="F368" s="345"/>
      <c r="G368" s="239"/>
    </row>
    <row r="369" spans="4:7" ht="15" customHeight="1" x14ac:dyDescent="0.2">
      <c r="D369" s="80"/>
      <c r="F369" s="345"/>
      <c r="G369" s="239"/>
    </row>
    <row r="370" spans="4:7" ht="15" customHeight="1" x14ac:dyDescent="0.2">
      <c r="D370" s="80"/>
      <c r="F370" s="345"/>
      <c r="G370" s="239"/>
    </row>
    <row r="371" spans="4:7" ht="15" customHeight="1" x14ac:dyDescent="0.2">
      <c r="D371" s="80"/>
      <c r="F371" s="345"/>
      <c r="G371" s="239"/>
    </row>
    <row r="372" spans="4:7" ht="15" customHeight="1" x14ac:dyDescent="0.2">
      <c r="D372" s="80"/>
      <c r="F372" s="345"/>
      <c r="G372" s="239"/>
    </row>
    <row r="373" spans="4:7" ht="15" customHeight="1" x14ac:dyDescent="0.2">
      <c r="D373" s="80"/>
      <c r="F373" s="345"/>
    </row>
    <row r="374" spans="4:7" ht="15" customHeight="1" x14ac:dyDescent="0.2">
      <c r="D374" s="80"/>
      <c r="F374" s="345"/>
    </row>
    <row r="375" spans="4:7" ht="15" customHeight="1" x14ac:dyDescent="0.2">
      <c r="D375" s="80"/>
      <c r="F375" s="345"/>
    </row>
    <row r="376" spans="4:7" ht="15" customHeight="1" x14ac:dyDescent="0.2">
      <c r="D376" s="80"/>
      <c r="F376" s="345"/>
    </row>
    <row r="377" spans="4:7" ht="15" customHeight="1" x14ac:dyDescent="0.2">
      <c r="D377" s="80"/>
      <c r="F377" s="345"/>
    </row>
    <row r="378" spans="4:7" ht="15" customHeight="1" x14ac:dyDescent="0.2">
      <c r="D378" s="80"/>
      <c r="F378" s="345"/>
    </row>
  </sheetData>
  <mergeCells count="13">
    <mergeCell ref="A313:E313"/>
    <mergeCell ref="A314:E314"/>
    <mergeCell ref="A308:E308"/>
    <mergeCell ref="A309:E309"/>
    <mergeCell ref="A310:E310"/>
    <mergeCell ref="A311:E311"/>
    <mergeCell ref="A312:E312"/>
    <mergeCell ref="A307:E307"/>
    <mergeCell ref="A1:F1"/>
    <mergeCell ref="A2:F2"/>
    <mergeCell ref="A3:F3"/>
    <mergeCell ref="A4:F4"/>
    <mergeCell ref="A306:E306"/>
  </mergeCells>
  <phoneticPr fontId="16" type="noConversion"/>
  <pageMargins left="0.70866141732283472" right="0.70866141732283472" top="0.74803149606299213" bottom="0.74803149606299213" header="0" footer="0"/>
  <pageSetup fitToHeight="0" orientation="landscape" r:id="rId1"/>
  <rowBreaks count="1" manualBreakCount="1">
    <brk id="227" max="5" man="1"/>
  </rowBreaks>
  <ignoredErrors>
    <ignoredError sqref="A255:XFD255" numberStoredAsText="1"/>
    <ignoredError sqref="F7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R318"/>
  <sheetViews>
    <sheetView topLeftCell="A256" zoomScale="79" zoomScaleNormal="85" workbookViewId="0">
      <selection activeCell="A247" sqref="A247:XFD27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x14ac:dyDescent="0.25">
      <c r="B6" s="495" t="s">
        <v>17</v>
      </c>
      <c r="C6" s="499" t="s">
        <v>32</v>
      </c>
      <c r="D6" s="498" t="s">
        <v>33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34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">
        <v>33</v>
      </c>
      <c r="H10" s="27">
        <f>+F10/G10</f>
        <v>1560.6060606060605</v>
      </c>
      <c r="I10" s="464"/>
    </row>
    <row r="11" spans="2:9" ht="23.25" customHeight="1" x14ac:dyDescent="0.25">
      <c r="B11" s="492" t="s">
        <v>28</v>
      </c>
      <c r="C11" s="493"/>
      <c r="D11" s="494"/>
      <c r="E11" s="3" t="s">
        <v>19</v>
      </c>
      <c r="F11" s="28">
        <v>51500</v>
      </c>
      <c r="G11" s="4">
        <v>33</v>
      </c>
      <c r="H11" s="27">
        <f>+F11/G11</f>
        <v>1560.6060606060605</v>
      </c>
      <c r="I11" s="464"/>
    </row>
    <row r="12" spans="2:9" x14ac:dyDescent="0.25">
      <c r="B12" s="459"/>
      <c r="C12" s="460"/>
      <c r="D12" s="460"/>
      <c r="E12" s="14"/>
      <c r="F12" s="16"/>
      <c r="G12" s="14"/>
      <c r="H12" s="29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3121.212121212121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19"/>
      <c r="F18" s="19"/>
      <c r="G18" s="19"/>
      <c r="H18" s="19"/>
      <c r="I18" s="464"/>
    </row>
    <row r="19" spans="2:9" x14ac:dyDescent="0.25">
      <c r="B19" s="459"/>
      <c r="C19" s="460"/>
      <c r="D19" s="460"/>
      <c r="E19" s="2"/>
      <c r="F19" s="2"/>
      <c r="G19" s="2"/>
      <c r="H19" s="2"/>
      <c r="I19" s="464"/>
    </row>
    <row r="20" spans="2:9" x14ac:dyDescent="0.25">
      <c r="B20" s="459"/>
      <c r="C20" s="460"/>
      <c r="D20" s="460"/>
      <c r="E20" s="2"/>
      <c r="F20" s="2"/>
      <c r="G20" s="2"/>
      <c r="H20" s="2"/>
      <c r="I20" s="464"/>
    </row>
    <row r="21" spans="2:9" x14ac:dyDescent="0.25">
      <c r="B21" s="459"/>
      <c r="C21" s="460"/>
      <c r="D21" s="460"/>
      <c r="E21" s="2"/>
      <c r="F21" s="2"/>
      <c r="G21" s="2"/>
      <c r="H21" s="2"/>
      <c r="I21" s="464"/>
    </row>
    <row r="22" spans="2:9" x14ac:dyDescent="0.25">
      <c r="B22" s="459"/>
      <c r="C22" s="460"/>
      <c r="D22" s="460"/>
      <c r="E22" s="2"/>
      <c r="F22" s="2"/>
      <c r="G22" s="2"/>
      <c r="H22" s="2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/>
      <c r="G27" s="25">
        <v>2.5600000000000002E-3</v>
      </c>
      <c r="H27" s="38">
        <f>+F27*G27</f>
        <v>0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13" x14ac:dyDescent="0.25">
      <c r="B33" s="465" t="s">
        <v>20</v>
      </c>
      <c r="C33" s="466"/>
      <c r="D33" s="24">
        <v>72100</v>
      </c>
      <c r="E33" s="30">
        <f>+(0.66)*D33</f>
        <v>47586</v>
      </c>
      <c r="F33" s="30">
        <f>+D33+E33</f>
        <v>119686</v>
      </c>
      <c r="G33" s="32">
        <v>0.13</v>
      </c>
      <c r="H33" s="38">
        <f>+F33*G33</f>
        <v>15559.18</v>
      </c>
      <c r="I33" s="464"/>
    </row>
    <row r="34" spans="2:13" x14ac:dyDescent="0.25">
      <c r="B34" s="459" t="s">
        <v>21</v>
      </c>
      <c r="C34" s="460"/>
      <c r="D34" s="23">
        <v>44702</v>
      </c>
      <c r="E34" s="30">
        <f>+(0.66)*D34</f>
        <v>29503.32</v>
      </c>
      <c r="F34" s="31">
        <f>+D34+E34</f>
        <v>74205.320000000007</v>
      </c>
      <c r="G34" s="32">
        <v>0.13</v>
      </c>
      <c r="H34" s="38">
        <f>+F34*G34</f>
        <v>9646.6916000000019</v>
      </c>
      <c r="I34" s="464"/>
    </row>
    <row r="35" spans="2:13" x14ac:dyDescent="0.25">
      <c r="B35" s="459"/>
      <c r="C35" s="460"/>
      <c r="D35" s="2"/>
      <c r="E35" s="2"/>
      <c r="F35" s="2"/>
      <c r="G35" s="2"/>
      <c r="H35" s="2"/>
      <c r="I35" s="464"/>
    </row>
    <row r="36" spans="2:13" x14ac:dyDescent="0.25">
      <c r="B36" s="467"/>
      <c r="C36" s="468"/>
      <c r="D36" s="7"/>
      <c r="E36" s="7"/>
      <c r="F36" s="7"/>
      <c r="G36" s="7"/>
      <c r="H36" s="7"/>
      <c r="I36" s="464"/>
    </row>
    <row r="37" spans="2:13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25205.871600000002</v>
      </c>
    </row>
    <row r="38" spans="2:13" ht="15.75" thickBot="1" x14ac:dyDescent="0.3">
      <c r="B38" s="10"/>
      <c r="H38" s="33" t="s">
        <v>23</v>
      </c>
      <c r="I38" s="34"/>
    </row>
    <row r="39" spans="2:13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28327</v>
      </c>
      <c r="M39">
        <f>+I39*1.03</f>
        <v>29176.81</v>
      </c>
    </row>
    <row r="40" spans="2:13" ht="15.75" thickBot="1" x14ac:dyDescent="0.3"/>
    <row r="41" spans="2:13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13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13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13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13" ht="15.75" thickBot="1" x14ac:dyDescent="0.3">
      <c r="B45" s="10"/>
      <c r="I45" s="1"/>
    </row>
    <row r="46" spans="2:13" x14ac:dyDescent="0.25">
      <c r="B46" s="495" t="s">
        <v>17</v>
      </c>
      <c r="C46" s="499" t="s">
        <v>35</v>
      </c>
      <c r="D46" s="498" t="s">
        <v>36</v>
      </c>
      <c r="E46" s="498"/>
      <c r="F46" s="498"/>
      <c r="G46" s="498"/>
      <c r="H46" s="498"/>
      <c r="I46" s="12" t="s">
        <v>0</v>
      </c>
    </row>
    <row r="47" spans="2:13" ht="15.75" thickBot="1" x14ac:dyDescent="0.3">
      <c r="B47" s="484"/>
      <c r="C47" s="500"/>
      <c r="D47" s="488"/>
      <c r="E47" s="488"/>
      <c r="F47" s="488"/>
      <c r="G47" s="488"/>
      <c r="H47" s="488"/>
      <c r="I47" s="13" t="s">
        <v>37</v>
      </c>
    </row>
    <row r="48" spans="2:13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11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11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3">
        <v>6.14</v>
      </c>
      <c r="H50" s="27">
        <f>+F50/G50</f>
        <v>8387.6221498371342</v>
      </c>
      <c r="I50" s="464"/>
    </row>
    <row r="51" spans="2:11" ht="23.25" customHeight="1" x14ac:dyDescent="0.25">
      <c r="B51" s="492"/>
      <c r="C51" s="493"/>
      <c r="D51" s="494"/>
      <c r="E51" s="3"/>
      <c r="F51" s="28"/>
      <c r="G51" s="3"/>
      <c r="H51" s="29"/>
      <c r="I51" s="464"/>
    </row>
    <row r="52" spans="2:11" x14ac:dyDescent="0.25">
      <c r="B52" s="459"/>
      <c r="C52" s="460"/>
      <c r="D52" s="460"/>
      <c r="E52" s="14"/>
      <c r="F52" s="16"/>
      <c r="G52" s="14"/>
      <c r="H52" s="29"/>
      <c r="I52" s="464"/>
    </row>
    <row r="53" spans="2:11" x14ac:dyDescent="0.25">
      <c r="B53" s="467"/>
      <c r="C53" s="468"/>
      <c r="D53" s="468"/>
      <c r="E53" s="15"/>
      <c r="F53" s="17"/>
      <c r="G53" s="15"/>
      <c r="H53" s="18"/>
      <c r="I53" s="464"/>
    </row>
    <row r="54" spans="2:11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8387.6221498371342</v>
      </c>
      <c r="K54" s="42"/>
    </row>
    <row r="55" spans="2:11" ht="15.75" thickBot="1" x14ac:dyDescent="0.3">
      <c r="B55" s="10"/>
      <c r="I55" s="1"/>
    </row>
    <row r="56" spans="2:11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11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11" x14ac:dyDescent="0.25">
      <c r="B58" s="465"/>
      <c r="C58" s="466"/>
      <c r="D58" s="466"/>
      <c r="E58" s="19"/>
      <c r="F58" s="19"/>
      <c r="G58" s="19"/>
      <c r="H58" s="19"/>
      <c r="I58" s="464"/>
    </row>
    <row r="59" spans="2:11" x14ac:dyDescent="0.25">
      <c r="B59" s="459"/>
      <c r="C59" s="460"/>
      <c r="D59" s="460"/>
      <c r="E59" s="2"/>
      <c r="F59" s="2"/>
      <c r="G59" s="2"/>
      <c r="H59" s="2"/>
      <c r="I59" s="464"/>
    </row>
    <row r="60" spans="2:11" x14ac:dyDescent="0.25">
      <c r="B60" s="459"/>
      <c r="C60" s="460"/>
      <c r="D60" s="460"/>
      <c r="E60" s="2"/>
      <c r="F60" s="2"/>
      <c r="G60" s="2"/>
      <c r="H60" s="2"/>
      <c r="I60" s="464"/>
    </row>
    <row r="61" spans="2:11" x14ac:dyDescent="0.25">
      <c r="B61" s="459"/>
      <c r="C61" s="460"/>
      <c r="D61" s="460"/>
      <c r="E61" s="2"/>
      <c r="F61" s="2"/>
      <c r="G61" s="2"/>
      <c r="H61" s="2"/>
      <c r="I61" s="464"/>
    </row>
    <row r="62" spans="2:11" x14ac:dyDescent="0.25">
      <c r="B62" s="459"/>
      <c r="C62" s="460"/>
      <c r="D62" s="460"/>
      <c r="E62" s="2"/>
      <c r="F62" s="2"/>
      <c r="G62" s="2"/>
      <c r="H62" s="2"/>
      <c r="I62" s="464"/>
    </row>
    <row r="63" spans="2:11" x14ac:dyDescent="0.25">
      <c r="B63" s="11"/>
      <c r="C63" s="5"/>
      <c r="D63" s="5"/>
      <c r="E63" s="5"/>
      <c r="F63" s="5"/>
      <c r="G63" s="5"/>
      <c r="H63" s="6" t="s">
        <v>6</v>
      </c>
      <c r="I63" s="37">
        <f>SUM(H58:H62)</f>
        <v>0</v>
      </c>
    </row>
    <row r="64" spans="2:11" ht="15.75" thickBot="1" x14ac:dyDescent="0.3">
      <c r="B64" s="10"/>
      <c r="I64" s="1"/>
    </row>
    <row r="65" spans="2:9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9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34"/>
    </row>
    <row r="67" spans="2:9" x14ac:dyDescent="0.25">
      <c r="B67" s="465"/>
      <c r="C67" s="466"/>
      <c r="D67" s="466"/>
      <c r="E67" s="466"/>
      <c r="F67" s="24"/>
      <c r="G67" s="25">
        <v>2.5600000000000002E-3</v>
      </c>
      <c r="H67" s="38">
        <f>+F67*G67</f>
        <v>0</v>
      </c>
      <c r="I67" s="34"/>
    </row>
    <row r="68" spans="2:9" x14ac:dyDescent="0.25">
      <c r="B68" s="459"/>
      <c r="C68" s="460"/>
      <c r="D68" s="460"/>
      <c r="E68" s="460"/>
      <c r="F68" s="23"/>
      <c r="G68" s="14"/>
      <c r="H68" s="2"/>
      <c r="I68" s="3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9" x14ac:dyDescent="0.25">
      <c r="B73" s="465" t="s">
        <v>20</v>
      </c>
      <c r="C73" s="466"/>
      <c r="D73" s="24">
        <v>72100</v>
      </c>
      <c r="E73" s="30">
        <f>+(0.66)*D73</f>
        <v>47586</v>
      </c>
      <c r="F73" s="30">
        <f>+D73+E73</f>
        <v>119686</v>
      </c>
      <c r="G73" s="43">
        <v>0.2</v>
      </c>
      <c r="H73" s="38">
        <f>+F73*G73</f>
        <v>23937.200000000001</v>
      </c>
      <c r="I73" s="464"/>
    </row>
    <row r="74" spans="2:9" x14ac:dyDescent="0.25">
      <c r="B74" s="459" t="s">
        <v>21</v>
      </c>
      <c r="C74" s="460"/>
      <c r="D74" s="23">
        <v>44702</v>
      </c>
      <c r="E74" s="30">
        <f>+(0.66)*D74</f>
        <v>29503.32</v>
      </c>
      <c r="F74" s="31">
        <f>+D74+E74</f>
        <v>74205.320000000007</v>
      </c>
      <c r="G74" s="43">
        <v>0.2</v>
      </c>
      <c r="H74" s="38">
        <f>+F74*G74</f>
        <v>14841.064000000002</v>
      </c>
      <c r="I74" s="464"/>
    </row>
    <row r="75" spans="2:9" x14ac:dyDescent="0.25">
      <c r="B75" s="459"/>
      <c r="C75" s="460"/>
      <c r="D75" s="2"/>
      <c r="E75" s="2"/>
      <c r="F75" s="2"/>
      <c r="G75" s="2"/>
      <c r="H75" s="2"/>
      <c r="I75" s="464"/>
    </row>
    <row r="76" spans="2:9" x14ac:dyDescent="0.25">
      <c r="B76" s="467"/>
      <c r="C76" s="468"/>
      <c r="D76" s="7"/>
      <c r="E76" s="7"/>
      <c r="F76" s="7"/>
      <c r="G76" s="7"/>
      <c r="H76" s="7"/>
      <c r="I76" s="464"/>
    </row>
    <row r="77" spans="2:9" x14ac:dyDescent="0.25">
      <c r="B77" s="11"/>
      <c r="C77" s="5"/>
      <c r="D77" s="5"/>
      <c r="E77" s="5"/>
      <c r="F77" s="5"/>
      <c r="G77" s="5"/>
      <c r="H77" s="6" t="s">
        <v>6</v>
      </c>
      <c r="I77" s="34">
        <f>SUM(H73:H76)</f>
        <v>38778.264000000003</v>
      </c>
    </row>
    <row r="78" spans="2:9" ht="15.75" thickBot="1" x14ac:dyDescent="0.3">
      <c r="B78" s="10"/>
      <c r="H78" s="33" t="s">
        <v>23</v>
      </c>
      <c r="I78" s="34"/>
    </row>
    <row r="79" spans="2:9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47166</v>
      </c>
    </row>
    <row r="80" spans="2:9" ht="15.75" thickBot="1" x14ac:dyDescent="0.3"/>
    <row r="81" spans="2:12" x14ac:dyDescent="0.25">
      <c r="B81" s="471" t="s">
        <v>26</v>
      </c>
      <c r="C81" s="472"/>
      <c r="D81" s="472"/>
      <c r="E81" s="472"/>
      <c r="F81" s="472"/>
      <c r="G81" s="472"/>
      <c r="H81" s="472"/>
      <c r="I81" s="473"/>
    </row>
    <row r="82" spans="2:12" ht="48" customHeight="1" x14ac:dyDescent="0.25">
      <c r="B82" s="474" t="s">
        <v>862</v>
      </c>
      <c r="C82" s="475"/>
      <c r="D82" s="475"/>
      <c r="E82" s="475"/>
      <c r="F82" s="475"/>
      <c r="G82" s="475"/>
      <c r="H82" s="475"/>
      <c r="I82" s="476"/>
    </row>
    <row r="83" spans="2:12" x14ac:dyDescent="0.25">
      <c r="B83" s="477" t="s">
        <v>18</v>
      </c>
      <c r="C83" s="478"/>
      <c r="D83" s="478"/>
      <c r="E83" s="478"/>
      <c r="F83" s="478"/>
      <c r="G83" s="478"/>
      <c r="H83" s="478"/>
      <c r="I83" s="479"/>
    </row>
    <row r="84" spans="2:12" ht="15.75" thickBot="1" x14ac:dyDescent="0.3">
      <c r="B84" s="480" t="s">
        <v>27</v>
      </c>
      <c r="C84" s="481"/>
      <c r="D84" s="481"/>
      <c r="E84" s="481"/>
      <c r="F84" s="481"/>
      <c r="G84" s="481"/>
      <c r="H84" s="481"/>
      <c r="I84" s="482"/>
    </row>
    <row r="85" spans="2:12" ht="15.75" thickBot="1" x14ac:dyDescent="0.3">
      <c r="B85" s="10"/>
      <c r="I85" s="1"/>
    </row>
    <row r="86" spans="2:12" x14ac:dyDescent="0.25">
      <c r="B86" s="495" t="s">
        <v>17</v>
      </c>
      <c r="C86" s="496" t="s">
        <v>38</v>
      </c>
      <c r="D86" s="498" t="s">
        <v>39</v>
      </c>
      <c r="E86" s="498"/>
      <c r="F86" s="498"/>
      <c r="G86" s="498"/>
      <c r="H86" s="498"/>
      <c r="I86" s="12" t="s">
        <v>0</v>
      </c>
    </row>
    <row r="87" spans="2:12" ht="15.75" thickBot="1" x14ac:dyDescent="0.3">
      <c r="B87" s="484"/>
      <c r="C87" s="497"/>
      <c r="D87" s="488"/>
      <c r="E87" s="488"/>
      <c r="F87" s="488"/>
      <c r="G87" s="488"/>
      <c r="H87" s="488"/>
      <c r="I87" s="13" t="s">
        <v>37</v>
      </c>
    </row>
    <row r="88" spans="2:12" ht="15.75" thickBot="1" x14ac:dyDescent="0.3">
      <c r="B88" s="21" t="s">
        <v>24</v>
      </c>
      <c r="C88" s="9"/>
      <c r="D88" s="40"/>
      <c r="E88" s="9"/>
      <c r="F88" s="9"/>
      <c r="G88" s="9"/>
      <c r="H88" s="9"/>
      <c r="I88" s="22"/>
    </row>
    <row r="89" spans="2:12" ht="15.75" thickBot="1" x14ac:dyDescent="0.3">
      <c r="B89" s="461" t="s">
        <v>1</v>
      </c>
      <c r="C89" s="462"/>
      <c r="D89" s="462"/>
      <c r="E89" s="39" t="s">
        <v>2</v>
      </c>
      <c r="F89" s="39" t="s">
        <v>3</v>
      </c>
      <c r="G89" s="39" t="s">
        <v>4</v>
      </c>
      <c r="H89" s="20" t="s">
        <v>5</v>
      </c>
      <c r="I89" s="463"/>
    </row>
    <row r="90" spans="2:12" ht="25.5" customHeight="1" x14ac:dyDescent="0.25">
      <c r="B90" s="489" t="s">
        <v>25</v>
      </c>
      <c r="C90" s="490"/>
      <c r="D90" s="491"/>
      <c r="E90" s="4" t="s">
        <v>19</v>
      </c>
      <c r="F90" s="26">
        <v>51500</v>
      </c>
      <c r="G90" s="4">
        <v>41.25</v>
      </c>
      <c r="H90" s="27">
        <f>+F90/G90</f>
        <v>1248.4848484848485</v>
      </c>
      <c r="I90" s="464"/>
    </row>
    <row r="91" spans="2:12" ht="23.25" customHeight="1" x14ac:dyDescent="0.25">
      <c r="B91" s="492" t="s">
        <v>95</v>
      </c>
      <c r="C91" s="493"/>
      <c r="D91" s="494"/>
      <c r="E91" s="3" t="s">
        <v>19</v>
      </c>
      <c r="F91" s="28">
        <v>51500</v>
      </c>
      <c r="G91" s="3">
        <v>70</v>
      </c>
      <c r="H91" s="27">
        <f>+F91/G91</f>
        <v>735.71428571428567</v>
      </c>
      <c r="I91" s="464"/>
    </row>
    <row r="92" spans="2:12" x14ac:dyDescent="0.25">
      <c r="B92" s="459"/>
      <c r="C92" s="460"/>
      <c r="D92" s="460"/>
      <c r="E92" s="14"/>
      <c r="F92" s="16"/>
      <c r="G92" s="14"/>
      <c r="H92" s="29"/>
      <c r="I92" s="464"/>
    </row>
    <row r="93" spans="2:12" x14ac:dyDescent="0.25">
      <c r="B93" s="467"/>
      <c r="C93" s="468"/>
      <c r="D93" s="468"/>
      <c r="E93" s="15"/>
      <c r="F93" s="17"/>
      <c r="G93" s="15"/>
      <c r="H93" s="18"/>
      <c r="I93" s="464"/>
    </row>
    <row r="94" spans="2:12" x14ac:dyDescent="0.25">
      <c r="B94" s="11"/>
      <c r="C94" s="5"/>
      <c r="D94" s="5"/>
      <c r="E94" s="5"/>
      <c r="F94" s="5"/>
      <c r="G94" s="6"/>
      <c r="H94" s="6" t="s">
        <v>6</v>
      </c>
      <c r="I94" s="36">
        <f>SUM(H90:H93)</f>
        <v>1984.1991341991343</v>
      </c>
      <c r="L94" s="42"/>
    </row>
    <row r="95" spans="2:12" ht="15.75" thickBot="1" x14ac:dyDescent="0.3">
      <c r="B95" s="10"/>
      <c r="I95" s="1"/>
    </row>
    <row r="96" spans="2:12" ht="15.75" thickBot="1" x14ac:dyDescent="0.3">
      <c r="B96" s="21" t="s">
        <v>7</v>
      </c>
      <c r="C96" s="9"/>
      <c r="D96" s="9"/>
      <c r="E96" s="9"/>
      <c r="F96" s="9"/>
      <c r="G96" s="9"/>
      <c r="H96" s="9"/>
      <c r="I96" s="22"/>
    </row>
    <row r="97" spans="2:9" ht="15.75" thickBot="1" x14ac:dyDescent="0.3">
      <c r="B97" s="461" t="s">
        <v>1</v>
      </c>
      <c r="C97" s="462"/>
      <c r="D97" s="462"/>
      <c r="E97" s="39" t="s">
        <v>2</v>
      </c>
      <c r="F97" s="39" t="s">
        <v>8</v>
      </c>
      <c r="G97" s="39" t="s">
        <v>9</v>
      </c>
      <c r="H97" s="20" t="s">
        <v>5</v>
      </c>
      <c r="I97" s="463"/>
    </row>
    <row r="98" spans="2:9" x14ac:dyDescent="0.25">
      <c r="B98" s="465"/>
      <c r="C98" s="466"/>
      <c r="D98" s="466"/>
      <c r="E98" s="19"/>
      <c r="F98" s="19"/>
      <c r="G98" s="19"/>
      <c r="H98" s="19"/>
      <c r="I98" s="464"/>
    </row>
    <row r="99" spans="2:9" x14ac:dyDescent="0.25">
      <c r="B99" s="459"/>
      <c r="C99" s="460"/>
      <c r="D99" s="460"/>
      <c r="E99" s="2"/>
      <c r="F99" s="2"/>
      <c r="G99" s="2"/>
      <c r="H99" s="2"/>
      <c r="I99" s="464"/>
    </row>
    <row r="100" spans="2:9" x14ac:dyDescent="0.25">
      <c r="B100" s="459"/>
      <c r="C100" s="460"/>
      <c r="D100" s="460"/>
      <c r="E100" s="2"/>
      <c r="F100" s="2"/>
      <c r="G100" s="2"/>
      <c r="H100" s="2"/>
      <c r="I100" s="464"/>
    </row>
    <row r="101" spans="2:9" x14ac:dyDescent="0.25">
      <c r="B101" s="459"/>
      <c r="C101" s="460"/>
      <c r="D101" s="460"/>
      <c r="E101" s="2"/>
      <c r="F101" s="2"/>
      <c r="G101" s="2"/>
      <c r="H101" s="2"/>
      <c r="I101" s="464"/>
    </row>
    <row r="102" spans="2:9" x14ac:dyDescent="0.25">
      <c r="B102" s="459"/>
      <c r="C102" s="460"/>
      <c r="D102" s="460"/>
      <c r="E102" s="2"/>
      <c r="F102" s="2"/>
      <c r="G102" s="2"/>
      <c r="H102" s="2"/>
      <c r="I102" s="464"/>
    </row>
    <row r="103" spans="2:9" x14ac:dyDescent="0.25">
      <c r="B103" s="11"/>
      <c r="C103" s="5"/>
      <c r="D103" s="5"/>
      <c r="E103" s="5"/>
      <c r="F103" s="5"/>
      <c r="G103" s="5"/>
      <c r="H103" s="6" t="s">
        <v>6</v>
      </c>
      <c r="I103" s="37">
        <f>SUM(H98:H102)</f>
        <v>0</v>
      </c>
    </row>
    <row r="104" spans="2:9" ht="15.75" thickBot="1" x14ac:dyDescent="0.3">
      <c r="B104" s="10"/>
      <c r="I104" s="1"/>
    </row>
    <row r="105" spans="2:9" ht="15.75" thickBot="1" x14ac:dyDescent="0.3">
      <c r="B105" s="21" t="s">
        <v>10</v>
      </c>
      <c r="C105" s="9"/>
      <c r="D105" s="9"/>
      <c r="E105" s="9"/>
      <c r="F105" s="9"/>
      <c r="G105" s="9"/>
      <c r="H105" s="9"/>
      <c r="I105" s="22"/>
    </row>
    <row r="106" spans="2:9" ht="15.75" thickBot="1" x14ac:dyDescent="0.3">
      <c r="B106" s="461" t="s">
        <v>1</v>
      </c>
      <c r="C106" s="462"/>
      <c r="D106" s="462"/>
      <c r="E106" s="462"/>
      <c r="F106" s="39" t="s">
        <v>3</v>
      </c>
      <c r="G106" s="39" t="s">
        <v>4</v>
      </c>
      <c r="H106" s="20" t="s">
        <v>5</v>
      </c>
      <c r="I106" s="34"/>
    </row>
    <row r="107" spans="2:9" x14ac:dyDescent="0.25">
      <c r="B107" s="465"/>
      <c r="C107" s="466"/>
      <c r="D107" s="466"/>
      <c r="E107" s="466"/>
      <c r="F107" s="24"/>
      <c r="G107" s="25">
        <v>2.5600000000000002E-3</v>
      </c>
      <c r="H107" s="38">
        <f>+F107*G107</f>
        <v>0</v>
      </c>
      <c r="I107" s="34"/>
    </row>
    <row r="108" spans="2:9" x14ac:dyDescent="0.25">
      <c r="B108" s="459"/>
      <c r="C108" s="460"/>
      <c r="D108" s="460"/>
      <c r="E108" s="460"/>
      <c r="F108" s="23"/>
      <c r="G108" s="14"/>
      <c r="H108" s="2"/>
      <c r="I108" s="34"/>
    </row>
    <row r="109" spans="2:9" x14ac:dyDescent="0.25">
      <c r="B109" s="11"/>
      <c r="C109" s="5"/>
      <c r="D109" s="5"/>
      <c r="E109" s="5"/>
      <c r="F109" s="5"/>
      <c r="G109" s="5"/>
      <c r="H109" s="6" t="s">
        <v>6</v>
      </c>
      <c r="I109" s="36">
        <f>SUM(H107:H108)</f>
        <v>0</v>
      </c>
    </row>
    <row r="110" spans="2:9" ht="15.75" thickBot="1" x14ac:dyDescent="0.3">
      <c r="B110" s="10"/>
      <c r="I110" s="1"/>
    </row>
    <row r="111" spans="2:9" ht="15.75" thickBot="1" x14ac:dyDescent="0.3">
      <c r="B111" s="21" t="s">
        <v>11</v>
      </c>
      <c r="C111" s="9"/>
      <c r="D111" s="9"/>
      <c r="E111" s="9"/>
      <c r="F111" s="9"/>
      <c r="G111" s="9"/>
      <c r="H111" s="9"/>
      <c r="I111" s="22"/>
    </row>
    <row r="112" spans="2:9" ht="15.75" thickBot="1" x14ac:dyDescent="0.3">
      <c r="B112" s="461" t="s">
        <v>15</v>
      </c>
      <c r="C112" s="462"/>
      <c r="D112" s="39" t="s">
        <v>22</v>
      </c>
      <c r="E112" s="39" t="s">
        <v>12</v>
      </c>
      <c r="F112" s="39" t="s">
        <v>13</v>
      </c>
      <c r="G112" s="39" t="s">
        <v>14</v>
      </c>
      <c r="H112" s="20" t="s">
        <v>5</v>
      </c>
      <c r="I112" s="463"/>
    </row>
    <row r="113" spans="2:18" x14ac:dyDescent="0.25">
      <c r="B113" s="465" t="s">
        <v>20</v>
      </c>
      <c r="C113" s="466"/>
      <c r="D113" s="24">
        <v>74263</v>
      </c>
      <c r="E113" s="30">
        <f>+(0.66)*D113</f>
        <v>49013.58</v>
      </c>
      <c r="F113" s="30">
        <f>+D113+E113</f>
        <v>123276.58</v>
      </c>
      <c r="G113" s="32">
        <v>0.16</v>
      </c>
      <c r="H113" s="38">
        <f>+F113*G113</f>
        <v>19724.252800000002</v>
      </c>
      <c r="I113" s="464"/>
    </row>
    <row r="114" spans="2:18" x14ac:dyDescent="0.25">
      <c r="B114" s="459" t="s">
        <v>21</v>
      </c>
      <c r="C114" s="460"/>
      <c r="D114" s="23">
        <v>44702</v>
      </c>
      <c r="E114" s="30">
        <f>+(0.66)*D114</f>
        <v>29503.32</v>
      </c>
      <c r="F114" s="31">
        <f>+D114+E114</f>
        <v>74205.320000000007</v>
      </c>
      <c r="G114" s="32">
        <f>+G113</f>
        <v>0.16</v>
      </c>
      <c r="H114" s="38">
        <f>+F114*G114</f>
        <v>11872.851200000001</v>
      </c>
      <c r="I114" s="464"/>
    </row>
    <row r="115" spans="2:18" x14ac:dyDescent="0.25">
      <c r="B115" s="459"/>
      <c r="C115" s="460"/>
      <c r="D115" s="2"/>
      <c r="E115" s="2"/>
      <c r="F115" s="2"/>
      <c r="G115" s="2"/>
      <c r="H115" s="2"/>
      <c r="I115" s="464"/>
    </row>
    <row r="116" spans="2:18" x14ac:dyDescent="0.25">
      <c r="B116" s="467"/>
      <c r="C116" s="468"/>
      <c r="D116" s="7"/>
      <c r="E116" s="7"/>
      <c r="F116" s="7"/>
      <c r="G116" s="7"/>
      <c r="H116" s="7"/>
      <c r="I116" s="464"/>
    </row>
    <row r="117" spans="2:18" x14ac:dyDescent="0.25">
      <c r="B117" s="11"/>
      <c r="C117" s="5"/>
      <c r="D117" s="5"/>
      <c r="E117" s="5"/>
      <c r="F117" s="5"/>
      <c r="G117" s="5"/>
      <c r="H117" s="6" t="s">
        <v>6</v>
      </c>
      <c r="I117" s="34">
        <f>SUM(H113:H116)</f>
        <v>31597.104000000003</v>
      </c>
    </row>
    <row r="118" spans="2:18" ht="15.75" thickBot="1" x14ac:dyDescent="0.3">
      <c r="B118" s="10"/>
      <c r="H118" s="33" t="s">
        <v>23</v>
      </c>
      <c r="I118" s="34"/>
    </row>
    <row r="119" spans="2:18" ht="16.5" thickBot="1" x14ac:dyDescent="0.3">
      <c r="B119" s="8"/>
      <c r="C119" s="9"/>
      <c r="D119" s="9"/>
      <c r="E119" s="9"/>
      <c r="F119" s="9"/>
      <c r="G119" s="469" t="s">
        <v>16</v>
      </c>
      <c r="H119" s="470"/>
      <c r="I119" s="35">
        <f>ROUND(SUM(I89:I118),0)</f>
        <v>33581</v>
      </c>
      <c r="K119">
        <v>32045</v>
      </c>
    </row>
    <row r="120" spans="2:18" x14ac:dyDescent="0.25">
      <c r="B120" s="471" t="s">
        <v>26</v>
      </c>
      <c r="C120" s="472"/>
      <c r="D120" s="472"/>
      <c r="E120" s="472"/>
      <c r="F120" s="472"/>
      <c r="G120" s="472"/>
      <c r="H120" s="472"/>
      <c r="I120" s="473"/>
    </row>
    <row r="121" spans="2:18" ht="48" customHeight="1" x14ac:dyDescent="0.25">
      <c r="B121" s="474" t="s">
        <v>862</v>
      </c>
      <c r="C121" s="475"/>
      <c r="D121" s="475"/>
      <c r="E121" s="475"/>
      <c r="F121" s="475"/>
      <c r="G121" s="475"/>
      <c r="H121" s="475"/>
      <c r="I121" s="476"/>
      <c r="L121" s="351"/>
      <c r="M121" s="351"/>
      <c r="N121" s="351"/>
      <c r="O121" s="351"/>
      <c r="P121" s="351"/>
      <c r="Q121" s="351"/>
      <c r="R121" s="352"/>
    </row>
    <row r="122" spans="2:18" x14ac:dyDescent="0.25">
      <c r="B122" s="477" t="s">
        <v>18</v>
      </c>
      <c r="C122" s="478"/>
      <c r="D122" s="478"/>
      <c r="E122" s="478"/>
      <c r="F122" s="478"/>
      <c r="G122" s="478"/>
      <c r="H122" s="478"/>
      <c r="I122" s="479"/>
    </row>
    <row r="123" spans="2:18" ht="15.75" thickBot="1" x14ac:dyDescent="0.3">
      <c r="B123" s="480" t="s">
        <v>27</v>
      </c>
      <c r="C123" s="481"/>
      <c r="D123" s="481"/>
      <c r="E123" s="481"/>
      <c r="F123" s="481"/>
      <c r="G123" s="481"/>
      <c r="H123" s="481"/>
      <c r="I123" s="482"/>
    </row>
    <row r="124" spans="2:18" ht="15.75" thickBot="1" x14ac:dyDescent="0.3">
      <c r="B124" s="10"/>
      <c r="I124" s="1"/>
    </row>
    <row r="125" spans="2:18" x14ac:dyDescent="0.25">
      <c r="B125" s="495" t="s">
        <v>17</v>
      </c>
      <c r="C125" s="498" t="s">
        <v>40</v>
      </c>
      <c r="D125" s="498" t="s">
        <v>41</v>
      </c>
      <c r="E125" s="498"/>
      <c r="F125" s="498"/>
      <c r="G125" s="498"/>
      <c r="H125" s="498"/>
      <c r="I125" s="12" t="s">
        <v>0</v>
      </c>
    </row>
    <row r="126" spans="2:18" ht="15.75" thickBot="1" x14ac:dyDescent="0.3">
      <c r="B126" s="484"/>
      <c r="C126" s="488"/>
      <c r="D126" s="488"/>
      <c r="E126" s="488"/>
      <c r="F126" s="488"/>
      <c r="G126" s="488"/>
      <c r="H126" s="488"/>
      <c r="I126" s="13" t="s">
        <v>42</v>
      </c>
    </row>
    <row r="127" spans="2:18" ht="15.75" thickBot="1" x14ac:dyDescent="0.3">
      <c r="B127" s="21" t="s">
        <v>24</v>
      </c>
      <c r="C127" s="9"/>
      <c r="D127" s="40"/>
      <c r="E127" s="9"/>
      <c r="F127" s="9"/>
      <c r="G127" s="9"/>
      <c r="H127" s="9"/>
      <c r="I127" s="22"/>
    </row>
    <row r="128" spans="2:18" ht="15.75" thickBot="1" x14ac:dyDescent="0.3">
      <c r="B128" s="461" t="s">
        <v>1</v>
      </c>
      <c r="C128" s="462"/>
      <c r="D128" s="462"/>
      <c r="E128" s="39" t="s">
        <v>2</v>
      </c>
      <c r="F128" s="39" t="s">
        <v>3</v>
      </c>
      <c r="G128" s="39" t="s">
        <v>4</v>
      </c>
      <c r="H128" s="20" t="s">
        <v>5</v>
      </c>
      <c r="I128" s="463"/>
    </row>
    <row r="129" spans="2:12" ht="25.5" customHeight="1" x14ac:dyDescent="0.25">
      <c r="B129" s="489" t="s">
        <v>25</v>
      </c>
      <c r="C129" s="490"/>
      <c r="D129" s="491"/>
      <c r="E129" s="4" t="s">
        <v>19</v>
      </c>
      <c r="F129" s="26">
        <v>51500</v>
      </c>
      <c r="G129" s="4">
        <v>46</v>
      </c>
      <c r="H129" s="27">
        <f>+F129/G129</f>
        <v>1119.5652173913043</v>
      </c>
      <c r="I129" s="464"/>
    </row>
    <row r="130" spans="2:12" ht="23.25" customHeight="1" x14ac:dyDescent="0.25">
      <c r="B130" s="492"/>
      <c r="C130" s="493"/>
      <c r="D130" s="494"/>
      <c r="E130" s="3"/>
      <c r="F130" s="28"/>
      <c r="G130" s="3"/>
      <c r="H130" s="29"/>
      <c r="I130" s="464"/>
    </row>
    <row r="131" spans="2:12" x14ac:dyDescent="0.25">
      <c r="B131" s="459"/>
      <c r="C131" s="460"/>
      <c r="D131" s="460"/>
      <c r="E131" s="14"/>
      <c r="F131" s="16"/>
      <c r="G131" s="14"/>
      <c r="H131" s="29"/>
      <c r="I131" s="464"/>
    </row>
    <row r="132" spans="2:12" x14ac:dyDescent="0.25">
      <c r="B132" s="467"/>
      <c r="C132" s="468"/>
      <c r="D132" s="468"/>
      <c r="E132" s="15"/>
      <c r="F132" s="17"/>
      <c r="G132" s="15"/>
      <c r="H132" s="18"/>
      <c r="I132" s="464"/>
    </row>
    <row r="133" spans="2:12" x14ac:dyDescent="0.25">
      <c r="B133" s="11"/>
      <c r="C133" s="5"/>
      <c r="D133" s="5"/>
      <c r="E133" s="5"/>
      <c r="F133" s="5"/>
      <c r="G133" s="6"/>
      <c r="H133" s="6" t="s">
        <v>6</v>
      </c>
      <c r="I133" s="36">
        <f>SUM(H129:H132)</f>
        <v>1119.5652173913043</v>
      </c>
      <c r="L133" s="42"/>
    </row>
    <row r="134" spans="2:12" ht="15.75" thickBot="1" x14ac:dyDescent="0.3">
      <c r="B134" s="10"/>
      <c r="I134" s="1"/>
    </row>
    <row r="135" spans="2:12" ht="15.75" thickBot="1" x14ac:dyDescent="0.3">
      <c r="B135" s="21" t="s">
        <v>7</v>
      </c>
      <c r="C135" s="9"/>
      <c r="D135" s="9"/>
      <c r="E135" s="9"/>
      <c r="F135" s="9"/>
      <c r="G135" s="9"/>
      <c r="H135" s="9"/>
      <c r="I135" s="22"/>
    </row>
    <row r="136" spans="2:12" ht="15.75" thickBot="1" x14ac:dyDescent="0.3">
      <c r="B136" s="461" t="s">
        <v>1</v>
      </c>
      <c r="C136" s="462"/>
      <c r="D136" s="462"/>
      <c r="E136" s="39" t="s">
        <v>2</v>
      </c>
      <c r="F136" s="39" t="s">
        <v>8</v>
      </c>
      <c r="G136" s="39" t="s">
        <v>9</v>
      </c>
      <c r="H136" s="20" t="s">
        <v>5</v>
      </c>
      <c r="I136" s="463"/>
    </row>
    <row r="137" spans="2:12" x14ac:dyDescent="0.25">
      <c r="B137" s="465"/>
      <c r="C137" s="466"/>
      <c r="D137" s="466"/>
      <c r="E137" s="19"/>
      <c r="F137" s="19"/>
      <c r="G137" s="19"/>
      <c r="H137" s="19"/>
      <c r="I137" s="464"/>
    </row>
    <row r="138" spans="2:12" x14ac:dyDescent="0.25">
      <c r="B138" s="459"/>
      <c r="C138" s="460"/>
      <c r="D138" s="460"/>
      <c r="E138" s="2"/>
      <c r="F138" s="2"/>
      <c r="G138" s="2"/>
      <c r="H138" s="2"/>
      <c r="I138" s="464"/>
    </row>
    <row r="139" spans="2:12" x14ac:dyDescent="0.25">
      <c r="B139" s="459"/>
      <c r="C139" s="460"/>
      <c r="D139" s="460"/>
      <c r="E139" s="2"/>
      <c r="F139" s="2"/>
      <c r="G139" s="2"/>
      <c r="H139" s="2"/>
      <c r="I139" s="464"/>
    </row>
    <row r="140" spans="2:12" x14ac:dyDescent="0.25">
      <c r="B140" s="459"/>
      <c r="C140" s="460"/>
      <c r="D140" s="460"/>
      <c r="E140" s="2"/>
      <c r="F140" s="2"/>
      <c r="G140" s="2"/>
      <c r="H140" s="2"/>
      <c r="I140" s="464"/>
    </row>
    <row r="141" spans="2:12" x14ac:dyDescent="0.25">
      <c r="B141" s="459"/>
      <c r="C141" s="460"/>
      <c r="D141" s="460"/>
      <c r="E141" s="2"/>
      <c r="F141" s="2"/>
      <c r="G141" s="2"/>
      <c r="H141" s="2"/>
      <c r="I141" s="464"/>
    </row>
    <row r="142" spans="2:12" x14ac:dyDescent="0.25">
      <c r="B142" s="11"/>
      <c r="C142" s="5"/>
      <c r="D142" s="5"/>
      <c r="E142" s="5"/>
      <c r="F142" s="5"/>
      <c r="G142" s="5"/>
      <c r="H142" s="6" t="s">
        <v>6</v>
      </c>
      <c r="I142" s="37">
        <f>SUM(H137:H141)</f>
        <v>0</v>
      </c>
    </row>
    <row r="143" spans="2:12" ht="15.75" thickBot="1" x14ac:dyDescent="0.3">
      <c r="B143" s="10"/>
      <c r="I143" s="1"/>
    </row>
    <row r="144" spans="2:12" ht="15.75" thickBot="1" x14ac:dyDescent="0.3">
      <c r="B144" s="21" t="s">
        <v>10</v>
      </c>
      <c r="C144" s="9"/>
      <c r="D144" s="9"/>
      <c r="E144" s="9"/>
      <c r="F144" s="9"/>
      <c r="G144" s="9"/>
      <c r="H144" s="9"/>
      <c r="I144" s="22"/>
    </row>
    <row r="145" spans="2:9" ht="15.75" thickBot="1" x14ac:dyDescent="0.3">
      <c r="B145" s="461" t="s">
        <v>1</v>
      </c>
      <c r="C145" s="462"/>
      <c r="D145" s="462"/>
      <c r="E145" s="462"/>
      <c r="F145" s="39" t="s">
        <v>3</v>
      </c>
      <c r="G145" s="39" t="s">
        <v>4</v>
      </c>
      <c r="H145" s="20" t="s">
        <v>5</v>
      </c>
      <c r="I145" s="34"/>
    </row>
    <row r="146" spans="2:9" x14ac:dyDescent="0.25">
      <c r="B146" s="465"/>
      <c r="C146" s="466"/>
      <c r="D146" s="466"/>
      <c r="E146" s="466"/>
      <c r="F146" s="24"/>
      <c r="G146" s="25">
        <v>2.5600000000000002E-3</v>
      </c>
      <c r="H146" s="38">
        <f>+F146*G146</f>
        <v>0</v>
      </c>
      <c r="I146" s="34"/>
    </row>
    <row r="147" spans="2:9" x14ac:dyDescent="0.25">
      <c r="B147" s="459"/>
      <c r="C147" s="460"/>
      <c r="D147" s="460"/>
      <c r="E147" s="460"/>
      <c r="F147" s="23"/>
      <c r="G147" s="14"/>
      <c r="H147" s="2"/>
      <c r="I147" s="34"/>
    </row>
    <row r="148" spans="2:9" x14ac:dyDescent="0.25">
      <c r="B148" s="11"/>
      <c r="C148" s="5"/>
      <c r="D148" s="5"/>
      <c r="E148" s="5"/>
      <c r="F148" s="5"/>
      <c r="G148" s="5"/>
      <c r="H148" s="6" t="s">
        <v>6</v>
      </c>
      <c r="I148" s="36">
        <f>SUM(H146:H147)</f>
        <v>0</v>
      </c>
    </row>
    <row r="149" spans="2:9" ht="15.75" thickBot="1" x14ac:dyDescent="0.3">
      <c r="B149" s="10"/>
      <c r="I149" s="1"/>
    </row>
    <row r="150" spans="2:9" ht="15.75" thickBot="1" x14ac:dyDescent="0.3">
      <c r="B150" s="21" t="s">
        <v>11</v>
      </c>
      <c r="C150" s="9"/>
      <c r="D150" s="9"/>
      <c r="E150" s="9"/>
      <c r="F150" s="9"/>
      <c r="G150" s="9"/>
      <c r="H150" s="9"/>
      <c r="I150" s="22"/>
    </row>
    <row r="151" spans="2:9" ht="15.75" thickBot="1" x14ac:dyDescent="0.3">
      <c r="B151" s="461" t="s">
        <v>15</v>
      </c>
      <c r="C151" s="462"/>
      <c r="D151" s="39" t="s">
        <v>22</v>
      </c>
      <c r="E151" s="39" t="s">
        <v>12</v>
      </c>
      <c r="F151" s="39" t="s">
        <v>13</v>
      </c>
      <c r="G151" s="39" t="s">
        <v>14</v>
      </c>
      <c r="H151" s="20" t="s">
        <v>5</v>
      </c>
      <c r="I151" s="463"/>
    </row>
    <row r="152" spans="2:9" x14ac:dyDescent="0.25">
      <c r="B152" s="465" t="s">
        <v>20</v>
      </c>
      <c r="C152" s="466"/>
      <c r="D152" s="24">
        <v>72100</v>
      </c>
      <c r="E152" s="30">
        <f>+(0.66)*D152</f>
        <v>47586</v>
      </c>
      <c r="F152" s="30">
        <f>+D152+E152</f>
        <v>119686</v>
      </c>
      <c r="G152" s="32">
        <v>0.13500000000000001</v>
      </c>
      <c r="H152" s="38">
        <f>+F152*G152</f>
        <v>16157.61</v>
      </c>
      <c r="I152" s="464"/>
    </row>
    <row r="153" spans="2:9" x14ac:dyDescent="0.25">
      <c r="B153" s="459" t="s">
        <v>21</v>
      </c>
      <c r="C153" s="460"/>
      <c r="D153" s="23">
        <v>44702</v>
      </c>
      <c r="E153" s="30">
        <f>+(0.66)*D153</f>
        <v>29503.32</v>
      </c>
      <c r="F153" s="31">
        <f>+D153+E153</f>
        <v>74205.320000000007</v>
      </c>
      <c r="G153" s="32">
        <f>+G152</f>
        <v>0.13500000000000001</v>
      </c>
      <c r="H153" s="38">
        <f>+F153*G153</f>
        <v>10017.718200000001</v>
      </c>
      <c r="I153" s="464"/>
    </row>
    <row r="154" spans="2:9" x14ac:dyDescent="0.25">
      <c r="B154" s="459"/>
      <c r="C154" s="460"/>
      <c r="D154" s="2"/>
      <c r="E154" s="2"/>
      <c r="F154" s="2"/>
      <c r="G154" s="2"/>
      <c r="H154" s="2"/>
      <c r="I154" s="464"/>
    </row>
    <row r="155" spans="2:9" x14ac:dyDescent="0.25">
      <c r="B155" s="467"/>
      <c r="C155" s="468"/>
      <c r="D155" s="7"/>
      <c r="E155" s="7"/>
      <c r="F155" s="7"/>
      <c r="G155" s="7"/>
      <c r="H155" s="7"/>
      <c r="I155" s="464"/>
    </row>
    <row r="156" spans="2:9" x14ac:dyDescent="0.25">
      <c r="B156" s="11"/>
      <c r="C156" s="5"/>
      <c r="D156" s="5"/>
      <c r="E156" s="5"/>
      <c r="F156" s="5"/>
      <c r="G156" s="5"/>
      <c r="H156" s="6" t="s">
        <v>6</v>
      </c>
      <c r="I156" s="34">
        <f>SUM(H152:H155)</f>
        <v>26175.328200000004</v>
      </c>
    </row>
    <row r="157" spans="2:9" ht="15.75" thickBot="1" x14ac:dyDescent="0.3">
      <c r="B157" s="10"/>
      <c r="H157" s="33" t="s">
        <v>23</v>
      </c>
      <c r="I157" s="34"/>
    </row>
    <row r="158" spans="2:9" ht="16.5" thickBot="1" x14ac:dyDescent="0.3">
      <c r="B158" s="8"/>
      <c r="C158" s="9"/>
      <c r="D158" s="9"/>
      <c r="E158" s="9"/>
      <c r="F158" s="9"/>
      <c r="G158" s="469" t="s">
        <v>16</v>
      </c>
      <c r="H158" s="470"/>
      <c r="I158" s="35">
        <f>ROUND(SUM(I128:I157),0)</f>
        <v>27295</v>
      </c>
    </row>
    <row r="159" spans="2:9" ht="15.75" thickBot="1" x14ac:dyDescent="0.3"/>
    <row r="160" spans="2:9" x14ac:dyDescent="0.25">
      <c r="B160" s="471" t="s">
        <v>26</v>
      </c>
      <c r="C160" s="472"/>
      <c r="D160" s="472"/>
      <c r="E160" s="472"/>
      <c r="F160" s="472"/>
      <c r="G160" s="472"/>
      <c r="H160" s="472"/>
      <c r="I160" s="473"/>
    </row>
    <row r="161" spans="2:12" ht="48" customHeight="1" x14ac:dyDescent="0.25">
      <c r="B161" s="474" t="s">
        <v>862</v>
      </c>
      <c r="C161" s="475"/>
      <c r="D161" s="475"/>
      <c r="E161" s="475"/>
      <c r="F161" s="475"/>
      <c r="G161" s="475"/>
      <c r="H161" s="475"/>
      <c r="I161" s="476"/>
    </row>
    <row r="162" spans="2:12" x14ac:dyDescent="0.25">
      <c r="B162" s="477" t="s">
        <v>18</v>
      </c>
      <c r="C162" s="478"/>
      <c r="D162" s="478"/>
      <c r="E162" s="478"/>
      <c r="F162" s="478"/>
      <c r="G162" s="478"/>
      <c r="H162" s="478"/>
      <c r="I162" s="479"/>
    </row>
    <row r="163" spans="2:12" ht="15.75" thickBot="1" x14ac:dyDescent="0.3">
      <c r="B163" s="480" t="s">
        <v>27</v>
      </c>
      <c r="C163" s="481"/>
      <c r="D163" s="481"/>
      <c r="E163" s="481"/>
      <c r="F163" s="481"/>
      <c r="G163" s="481"/>
      <c r="H163" s="481"/>
      <c r="I163" s="482"/>
    </row>
    <row r="164" spans="2:12" ht="15.75" thickBot="1" x14ac:dyDescent="0.3">
      <c r="B164" s="10"/>
      <c r="I164" s="1"/>
    </row>
    <row r="165" spans="2:12" ht="15" customHeight="1" x14ac:dyDescent="0.25">
      <c r="B165" s="495" t="s">
        <v>17</v>
      </c>
      <c r="C165" s="498" t="s">
        <v>43</v>
      </c>
      <c r="D165" s="498" t="s">
        <v>44</v>
      </c>
      <c r="E165" s="498"/>
      <c r="F165" s="498"/>
      <c r="G165" s="498"/>
      <c r="H165" s="498"/>
      <c r="I165" s="12" t="s">
        <v>0</v>
      </c>
    </row>
    <row r="166" spans="2:12" ht="15.75" thickBot="1" x14ac:dyDescent="0.3">
      <c r="B166" s="484"/>
      <c r="C166" s="488"/>
      <c r="D166" s="488"/>
      <c r="E166" s="488"/>
      <c r="F166" s="488"/>
      <c r="G166" s="488"/>
      <c r="H166" s="488"/>
      <c r="I166" s="13" t="s">
        <v>37</v>
      </c>
    </row>
    <row r="167" spans="2:12" ht="15.75" thickBot="1" x14ac:dyDescent="0.3">
      <c r="B167" s="21" t="s">
        <v>24</v>
      </c>
      <c r="C167" s="9"/>
      <c r="D167" s="40"/>
      <c r="E167" s="9"/>
      <c r="F167" s="9"/>
      <c r="G167" s="9"/>
      <c r="H167" s="9"/>
      <c r="I167" s="22"/>
    </row>
    <row r="168" spans="2:12" ht="15.75" thickBot="1" x14ac:dyDescent="0.3">
      <c r="B168" s="461" t="s">
        <v>1</v>
      </c>
      <c r="C168" s="462"/>
      <c r="D168" s="462"/>
      <c r="E168" s="39" t="s">
        <v>2</v>
      </c>
      <c r="F168" s="39" t="s">
        <v>3</v>
      </c>
      <c r="G168" s="39" t="s">
        <v>4</v>
      </c>
      <c r="H168" s="20" t="s">
        <v>5</v>
      </c>
      <c r="I168" s="463"/>
    </row>
    <row r="169" spans="2:12" ht="25.5" customHeight="1" x14ac:dyDescent="0.25">
      <c r="B169" s="489" t="s">
        <v>25</v>
      </c>
      <c r="C169" s="490"/>
      <c r="D169" s="491"/>
      <c r="E169" s="4" t="s">
        <v>19</v>
      </c>
      <c r="F169" s="26">
        <v>51500</v>
      </c>
      <c r="G169" s="43">
        <v>4.8354999999999997</v>
      </c>
      <c r="H169" s="27">
        <f>+F169/G169</f>
        <v>10650.398097404612</v>
      </c>
      <c r="I169" s="464"/>
    </row>
    <row r="170" spans="2:12" ht="23.25" customHeight="1" x14ac:dyDescent="0.25">
      <c r="B170" s="492"/>
      <c r="C170" s="493"/>
      <c r="D170" s="494"/>
      <c r="E170" s="3"/>
      <c r="F170" s="28"/>
      <c r="G170" s="3"/>
      <c r="H170" s="29"/>
      <c r="I170" s="464"/>
    </row>
    <row r="171" spans="2:12" x14ac:dyDescent="0.25">
      <c r="B171" s="459"/>
      <c r="C171" s="460"/>
      <c r="D171" s="460"/>
      <c r="E171" s="14"/>
      <c r="F171" s="16"/>
      <c r="G171" s="14"/>
      <c r="H171" s="29"/>
      <c r="I171" s="464"/>
    </row>
    <row r="172" spans="2:12" x14ac:dyDescent="0.25">
      <c r="B172" s="467"/>
      <c r="C172" s="468"/>
      <c r="D172" s="468"/>
      <c r="E172" s="15"/>
      <c r="F172" s="17"/>
      <c r="G172" s="15"/>
      <c r="H172" s="18"/>
      <c r="I172" s="464"/>
    </row>
    <row r="173" spans="2:12" x14ac:dyDescent="0.25">
      <c r="B173" s="11"/>
      <c r="C173" s="5"/>
      <c r="D173" s="5"/>
      <c r="E173" s="5"/>
      <c r="F173" s="5"/>
      <c r="G173" s="6"/>
      <c r="H173" s="6" t="s">
        <v>6</v>
      </c>
      <c r="I173" s="36">
        <f>SUM(H169:H172)</f>
        <v>10650.398097404612</v>
      </c>
      <c r="L173" s="44"/>
    </row>
    <row r="174" spans="2:12" ht="15.75" thickBot="1" x14ac:dyDescent="0.3">
      <c r="B174" s="10"/>
      <c r="I174" s="1"/>
    </row>
    <row r="175" spans="2:12" ht="15.75" thickBot="1" x14ac:dyDescent="0.3">
      <c r="B175" s="21" t="s">
        <v>7</v>
      </c>
      <c r="C175" s="9"/>
      <c r="D175" s="9"/>
      <c r="E175" s="9"/>
      <c r="F175" s="9"/>
      <c r="G175" s="9"/>
      <c r="H175" s="9"/>
      <c r="I175" s="22"/>
    </row>
    <row r="176" spans="2:12" ht="15.75" thickBot="1" x14ac:dyDescent="0.3">
      <c r="B176" s="461" t="s">
        <v>1</v>
      </c>
      <c r="C176" s="462"/>
      <c r="D176" s="462"/>
      <c r="E176" s="39" t="s">
        <v>2</v>
      </c>
      <c r="F176" s="39" t="s">
        <v>8</v>
      </c>
      <c r="G176" s="39" t="s">
        <v>9</v>
      </c>
      <c r="H176" s="20" t="s">
        <v>5</v>
      </c>
      <c r="I176" s="463"/>
    </row>
    <row r="177" spans="2:9" x14ac:dyDescent="0.25">
      <c r="B177" s="465"/>
      <c r="C177" s="466"/>
      <c r="D177" s="466"/>
      <c r="E177" s="19"/>
      <c r="F177" s="19"/>
      <c r="G177" s="19"/>
      <c r="H177" s="19"/>
      <c r="I177" s="464"/>
    </row>
    <row r="178" spans="2:9" x14ac:dyDescent="0.25">
      <c r="B178" s="459"/>
      <c r="C178" s="460"/>
      <c r="D178" s="460"/>
      <c r="E178" s="2"/>
      <c r="F178" s="2"/>
      <c r="G178" s="2"/>
      <c r="H178" s="2"/>
      <c r="I178" s="464"/>
    </row>
    <row r="179" spans="2:9" x14ac:dyDescent="0.25">
      <c r="B179" s="459"/>
      <c r="C179" s="460"/>
      <c r="D179" s="460"/>
      <c r="E179" s="2"/>
      <c r="F179" s="2"/>
      <c r="G179" s="2"/>
      <c r="H179" s="2"/>
      <c r="I179" s="464"/>
    </row>
    <row r="180" spans="2:9" x14ac:dyDescent="0.25">
      <c r="B180" s="459"/>
      <c r="C180" s="460"/>
      <c r="D180" s="460"/>
      <c r="E180" s="2"/>
      <c r="F180" s="2"/>
      <c r="G180" s="2"/>
      <c r="H180" s="2"/>
      <c r="I180" s="464"/>
    </row>
    <row r="181" spans="2:9" x14ac:dyDescent="0.25">
      <c r="B181" s="459"/>
      <c r="C181" s="460"/>
      <c r="D181" s="460"/>
      <c r="E181" s="2"/>
      <c r="F181" s="2"/>
      <c r="G181" s="2"/>
      <c r="H181" s="2"/>
      <c r="I181" s="464"/>
    </row>
    <row r="182" spans="2:9" x14ac:dyDescent="0.25">
      <c r="B182" s="11"/>
      <c r="C182" s="5"/>
      <c r="D182" s="5"/>
      <c r="E182" s="5"/>
      <c r="F182" s="5"/>
      <c r="G182" s="5"/>
      <c r="H182" s="6" t="s">
        <v>6</v>
      </c>
      <c r="I182" s="37">
        <f>SUM(H177:H181)</f>
        <v>0</v>
      </c>
    </row>
    <row r="183" spans="2:9" ht="15.75" thickBot="1" x14ac:dyDescent="0.3">
      <c r="B183" s="10"/>
      <c r="I183" s="1"/>
    </row>
    <row r="184" spans="2:9" ht="15.75" thickBot="1" x14ac:dyDescent="0.3">
      <c r="B184" s="21" t="s">
        <v>10</v>
      </c>
      <c r="C184" s="9"/>
      <c r="D184" s="9"/>
      <c r="E184" s="9"/>
      <c r="F184" s="9"/>
      <c r="G184" s="9"/>
      <c r="H184" s="9"/>
      <c r="I184" s="22"/>
    </row>
    <row r="185" spans="2:9" ht="15.75" thickBot="1" x14ac:dyDescent="0.3">
      <c r="B185" s="461" t="s">
        <v>1</v>
      </c>
      <c r="C185" s="462"/>
      <c r="D185" s="462"/>
      <c r="E185" s="462"/>
      <c r="F185" s="39" t="s">
        <v>3</v>
      </c>
      <c r="G185" s="39" t="s">
        <v>4</v>
      </c>
      <c r="H185" s="20" t="s">
        <v>5</v>
      </c>
      <c r="I185" s="34"/>
    </row>
    <row r="186" spans="2:9" x14ac:dyDescent="0.25">
      <c r="B186" s="465"/>
      <c r="C186" s="466"/>
      <c r="D186" s="466"/>
      <c r="E186" s="466"/>
      <c r="F186" s="24"/>
      <c r="G186" s="25">
        <v>2.5600000000000002E-3</v>
      </c>
      <c r="H186" s="38">
        <f>+F186*G186</f>
        <v>0</v>
      </c>
      <c r="I186" s="34"/>
    </row>
    <row r="187" spans="2:9" x14ac:dyDescent="0.25">
      <c r="B187" s="459"/>
      <c r="C187" s="460"/>
      <c r="D187" s="460"/>
      <c r="E187" s="460"/>
      <c r="F187" s="23"/>
      <c r="G187" s="14"/>
      <c r="H187" s="2"/>
      <c r="I187" s="34"/>
    </row>
    <row r="188" spans="2:9" x14ac:dyDescent="0.25">
      <c r="B188" s="11"/>
      <c r="C188" s="5"/>
      <c r="D188" s="5"/>
      <c r="E188" s="5"/>
      <c r="F188" s="5"/>
      <c r="G188" s="5"/>
      <c r="H188" s="6" t="s">
        <v>6</v>
      </c>
      <c r="I188" s="36">
        <f>SUM(H186:H187)</f>
        <v>0</v>
      </c>
    </row>
    <row r="189" spans="2:9" ht="15.75" thickBot="1" x14ac:dyDescent="0.3">
      <c r="B189" s="10"/>
      <c r="I189" s="1"/>
    </row>
    <row r="190" spans="2:9" ht="15.75" thickBot="1" x14ac:dyDescent="0.3">
      <c r="B190" s="21" t="s">
        <v>11</v>
      </c>
      <c r="C190" s="9"/>
      <c r="D190" s="9"/>
      <c r="E190" s="9"/>
      <c r="F190" s="9"/>
      <c r="G190" s="9"/>
      <c r="H190" s="9"/>
      <c r="I190" s="22"/>
    </row>
    <row r="191" spans="2:9" ht="15.75" thickBot="1" x14ac:dyDescent="0.3">
      <c r="B191" s="461" t="s">
        <v>15</v>
      </c>
      <c r="C191" s="462"/>
      <c r="D191" s="39" t="s">
        <v>22</v>
      </c>
      <c r="E191" s="39" t="s">
        <v>12</v>
      </c>
      <c r="F191" s="39" t="s">
        <v>13</v>
      </c>
      <c r="G191" s="39" t="s">
        <v>14</v>
      </c>
      <c r="H191" s="20" t="s">
        <v>5</v>
      </c>
      <c r="I191" s="463"/>
    </row>
    <row r="192" spans="2:9" x14ac:dyDescent="0.25">
      <c r="B192" s="465" t="s">
        <v>20</v>
      </c>
      <c r="C192" s="466"/>
      <c r="D192" s="24">
        <v>72100</v>
      </c>
      <c r="E192" s="30">
        <f>+(0.66)*D192</f>
        <v>47586</v>
      </c>
      <c r="F192" s="30">
        <f>+D192+E192</f>
        <v>119686</v>
      </c>
      <c r="G192" s="32">
        <v>0.25</v>
      </c>
      <c r="H192" s="38">
        <f>+F192*G192</f>
        <v>29921.5</v>
      </c>
      <c r="I192" s="464"/>
    </row>
    <row r="193" spans="2:9" x14ac:dyDescent="0.25">
      <c r="B193" s="459" t="s">
        <v>21</v>
      </c>
      <c r="C193" s="460"/>
      <c r="D193" s="23">
        <v>44702</v>
      </c>
      <c r="E193" s="30">
        <f>+(0.66)*D193</f>
        <v>29503.32</v>
      </c>
      <c r="F193" s="31">
        <f>+D193+E193</f>
        <v>74205.320000000007</v>
      </c>
      <c r="G193" s="32">
        <f>+G192</f>
        <v>0.25</v>
      </c>
      <c r="H193" s="38">
        <f>+F193*G193</f>
        <v>18551.330000000002</v>
      </c>
      <c r="I193" s="464"/>
    </row>
    <row r="194" spans="2:9" x14ac:dyDescent="0.25">
      <c r="B194" s="459"/>
      <c r="C194" s="460"/>
      <c r="D194" s="2"/>
      <c r="E194" s="2"/>
      <c r="F194" s="2"/>
      <c r="G194" s="2"/>
      <c r="H194" s="2"/>
      <c r="I194" s="464"/>
    </row>
    <row r="195" spans="2:9" x14ac:dyDescent="0.25">
      <c r="B195" s="467"/>
      <c r="C195" s="468"/>
      <c r="D195" s="7"/>
      <c r="E195" s="7"/>
      <c r="F195" s="7"/>
      <c r="G195" s="7"/>
      <c r="H195" s="7"/>
      <c r="I195" s="464"/>
    </row>
    <row r="196" spans="2:9" x14ac:dyDescent="0.25">
      <c r="B196" s="11"/>
      <c r="C196" s="5"/>
      <c r="D196" s="5"/>
      <c r="E196" s="5"/>
      <c r="F196" s="5"/>
      <c r="G196" s="5"/>
      <c r="H196" s="6" t="s">
        <v>6</v>
      </c>
      <c r="I196" s="34">
        <f>SUM(H192:H195)</f>
        <v>48472.83</v>
      </c>
    </row>
    <row r="197" spans="2:9" ht="15.75" thickBot="1" x14ac:dyDescent="0.3">
      <c r="B197" s="10"/>
      <c r="H197" s="33" t="s">
        <v>23</v>
      </c>
      <c r="I197" s="34"/>
    </row>
    <row r="198" spans="2:9" ht="16.5" thickBot="1" x14ac:dyDescent="0.3">
      <c r="B198" s="8"/>
      <c r="C198" s="9"/>
      <c r="D198" s="9"/>
      <c r="E198" s="9"/>
      <c r="F198" s="9"/>
      <c r="G198" s="469" t="s">
        <v>16</v>
      </c>
      <c r="H198" s="470"/>
      <c r="I198" s="35">
        <f>ROUND(SUM(I168:I197),0)</f>
        <v>59123</v>
      </c>
    </row>
    <row r="199" spans="2:9" ht="15.75" thickBot="1" x14ac:dyDescent="0.3"/>
    <row r="200" spans="2:9" x14ac:dyDescent="0.25">
      <c r="B200" s="471" t="s">
        <v>26</v>
      </c>
      <c r="C200" s="472"/>
      <c r="D200" s="472"/>
      <c r="E200" s="472"/>
      <c r="F200" s="472"/>
      <c r="G200" s="472"/>
      <c r="H200" s="472"/>
      <c r="I200" s="473"/>
    </row>
    <row r="201" spans="2:9" ht="48" customHeight="1" x14ac:dyDescent="0.25">
      <c r="B201" s="474" t="s">
        <v>862</v>
      </c>
      <c r="C201" s="475"/>
      <c r="D201" s="475"/>
      <c r="E201" s="475"/>
      <c r="F201" s="475"/>
      <c r="G201" s="475"/>
      <c r="H201" s="475"/>
      <c r="I201" s="476"/>
    </row>
    <row r="202" spans="2:9" x14ac:dyDescent="0.25">
      <c r="B202" s="477" t="s">
        <v>18</v>
      </c>
      <c r="C202" s="478"/>
      <c r="D202" s="478"/>
      <c r="E202" s="478"/>
      <c r="F202" s="478"/>
      <c r="G202" s="478"/>
      <c r="H202" s="478"/>
      <c r="I202" s="479"/>
    </row>
    <row r="203" spans="2:9" ht="15.75" thickBot="1" x14ac:dyDescent="0.3">
      <c r="B203" s="480" t="s">
        <v>27</v>
      </c>
      <c r="C203" s="481"/>
      <c r="D203" s="481"/>
      <c r="E203" s="481"/>
      <c r="F203" s="481"/>
      <c r="G203" s="481"/>
      <c r="H203" s="481"/>
      <c r="I203" s="482"/>
    </row>
    <row r="204" spans="2:9" ht="15.75" thickBot="1" x14ac:dyDescent="0.3">
      <c r="B204" s="8"/>
      <c r="C204" s="9"/>
      <c r="D204" s="9"/>
      <c r="E204" s="9"/>
      <c r="F204" s="9"/>
      <c r="G204" s="9"/>
      <c r="H204" s="9"/>
      <c r="I204" s="22"/>
    </row>
    <row r="205" spans="2:9" ht="15" customHeight="1" x14ac:dyDescent="0.25">
      <c r="B205" s="483" t="s">
        <v>17</v>
      </c>
      <c r="C205" s="487" t="s">
        <v>45</v>
      </c>
      <c r="D205" s="487" t="s">
        <v>46</v>
      </c>
      <c r="E205" s="487"/>
      <c r="F205" s="487"/>
      <c r="G205" s="487"/>
      <c r="H205" s="487"/>
      <c r="I205" s="45" t="s">
        <v>0</v>
      </c>
    </row>
    <row r="206" spans="2:9" ht="15.75" thickBot="1" x14ac:dyDescent="0.3">
      <c r="B206" s="484"/>
      <c r="C206" s="488"/>
      <c r="D206" s="488"/>
      <c r="E206" s="488"/>
      <c r="F206" s="488"/>
      <c r="G206" s="488"/>
      <c r="H206" s="488"/>
      <c r="I206" s="13" t="s">
        <v>42</v>
      </c>
    </row>
    <row r="207" spans="2:9" ht="15.75" thickBot="1" x14ac:dyDescent="0.3">
      <c r="B207" s="21" t="s">
        <v>24</v>
      </c>
      <c r="C207" s="9"/>
      <c r="D207" s="40"/>
      <c r="E207" s="9"/>
      <c r="F207" s="9"/>
      <c r="G207" s="9"/>
      <c r="H207" s="9"/>
      <c r="I207" s="22"/>
    </row>
    <row r="208" spans="2:9" ht="15.75" thickBot="1" x14ac:dyDescent="0.3">
      <c r="B208" s="461" t="s">
        <v>1</v>
      </c>
      <c r="C208" s="462"/>
      <c r="D208" s="462"/>
      <c r="E208" s="39" t="s">
        <v>2</v>
      </c>
      <c r="F208" s="39" t="s">
        <v>3</v>
      </c>
      <c r="G208" s="39" t="s">
        <v>4</v>
      </c>
      <c r="H208" s="20" t="s">
        <v>5</v>
      </c>
      <c r="I208" s="463"/>
    </row>
    <row r="209" spans="2:12" ht="25.5" customHeight="1" x14ac:dyDescent="0.25">
      <c r="B209" s="489" t="s">
        <v>25</v>
      </c>
      <c r="C209" s="490"/>
      <c r="D209" s="491"/>
      <c r="E209" s="4" t="s">
        <v>19</v>
      </c>
      <c r="F209" s="26">
        <v>51500</v>
      </c>
      <c r="G209" s="43">
        <v>45.994999999999997</v>
      </c>
      <c r="H209" s="27">
        <f>+F209/G209</f>
        <v>1119.6869224915752</v>
      </c>
      <c r="I209" s="464"/>
    </row>
    <row r="210" spans="2:12" ht="23.25" customHeight="1" x14ac:dyDescent="0.25">
      <c r="B210" s="492"/>
      <c r="C210" s="493"/>
      <c r="D210" s="494"/>
      <c r="E210" s="3"/>
      <c r="F210" s="28"/>
      <c r="G210" s="3"/>
      <c r="H210" s="29"/>
      <c r="I210" s="464"/>
    </row>
    <row r="211" spans="2:12" x14ac:dyDescent="0.25">
      <c r="B211" s="459"/>
      <c r="C211" s="460"/>
      <c r="D211" s="460"/>
      <c r="E211" s="14"/>
      <c r="F211" s="16"/>
      <c r="G211" s="14"/>
      <c r="H211" s="29"/>
      <c r="I211" s="464"/>
    </row>
    <row r="212" spans="2:12" x14ac:dyDescent="0.25">
      <c r="B212" s="467"/>
      <c r="C212" s="468"/>
      <c r="D212" s="468"/>
      <c r="E212" s="15"/>
      <c r="F212" s="17"/>
      <c r="G212" s="15"/>
      <c r="H212" s="18"/>
      <c r="I212" s="464"/>
    </row>
    <row r="213" spans="2:12" x14ac:dyDescent="0.25">
      <c r="B213" s="11"/>
      <c r="C213" s="5"/>
      <c r="D213" s="5"/>
      <c r="E213" s="5"/>
      <c r="F213" s="5"/>
      <c r="G213" s="6"/>
      <c r="H213" s="6" t="s">
        <v>6</v>
      </c>
      <c r="I213" s="36">
        <f>SUM(H209:H212)</f>
        <v>1119.6869224915752</v>
      </c>
      <c r="L213" s="44"/>
    </row>
    <row r="214" spans="2:12" ht="15.75" thickBot="1" x14ac:dyDescent="0.3">
      <c r="B214" s="10"/>
      <c r="I214" s="1"/>
    </row>
    <row r="215" spans="2:12" ht="15.75" thickBot="1" x14ac:dyDescent="0.3">
      <c r="B215" s="21" t="s">
        <v>7</v>
      </c>
      <c r="C215" s="9"/>
      <c r="D215" s="9"/>
      <c r="E215" s="9"/>
      <c r="F215" s="9"/>
      <c r="G215" s="9"/>
      <c r="H215" s="9"/>
      <c r="I215" s="22"/>
    </row>
    <row r="216" spans="2:12" ht="15.75" thickBot="1" x14ac:dyDescent="0.3">
      <c r="B216" s="461" t="s">
        <v>1</v>
      </c>
      <c r="C216" s="462"/>
      <c r="D216" s="462"/>
      <c r="E216" s="39" t="s">
        <v>2</v>
      </c>
      <c r="F216" s="39" t="s">
        <v>8</v>
      </c>
      <c r="G216" s="39" t="s">
        <v>9</v>
      </c>
      <c r="H216" s="20" t="s">
        <v>5</v>
      </c>
      <c r="I216" s="463"/>
    </row>
    <row r="217" spans="2:12" x14ac:dyDescent="0.25">
      <c r="B217" s="465"/>
      <c r="C217" s="466"/>
      <c r="D217" s="466"/>
      <c r="E217" s="19"/>
      <c r="F217" s="19"/>
      <c r="G217" s="19"/>
      <c r="H217" s="19"/>
      <c r="I217" s="464"/>
    </row>
    <row r="218" spans="2:12" x14ac:dyDescent="0.25">
      <c r="B218" s="459"/>
      <c r="C218" s="460"/>
      <c r="D218" s="460"/>
      <c r="E218" s="2"/>
      <c r="F218" s="2"/>
      <c r="G218" s="2"/>
      <c r="H218" s="2"/>
      <c r="I218" s="464"/>
    </row>
    <row r="219" spans="2:12" x14ac:dyDescent="0.25">
      <c r="B219" s="459"/>
      <c r="C219" s="460"/>
      <c r="D219" s="460"/>
      <c r="E219" s="2"/>
      <c r="F219" s="2"/>
      <c r="G219" s="2"/>
      <c r="H219" s="2"/>
      <c r="I219" s="464"/>
    </row>
    <row r="220" spans="2:12" x14ac:dyDescent="0.25">
      <c r="B220" s="459"/>
      <c r="C220" s="460"/>
      <c r="D220" s="460"/>
      <c r="E220" s="2"/>
      <c r="F220" s="2"/>
      <c r="G220" s="2"/>
      <c r="H220" s="2"/>
      <c r="I220" s="464"/>
    </row>
    <row r="221" spans="2:12" x14ac:dyDescent="0.25">
      <c r="B221" s="459"/>
      <c r="C221" s="460"/>
      <c r="D221" s="460"/>
      <c r="E221" s="2"/>
      <c r="F221" s="2"/>
      <c r="G221" s="2"/>
      <c r="H221" s="2"/>
      <c r="I221" s="464"/>
    </row>
    <row r="222" spans="2:12" x14ac:dyDescent="0.25">
      <c r="B222" s="11"/>
      <c r="C222" s="5"/>
      <c r="D222" s="5"/>
      <c r="E222" s="5"/>
      <c r="F222" s="5"/>
      <c r="G222" s="5"/>
      <c r="H222" s="6" t="s">
        <v>6</v>
      </c>
      <c r="I222" s="37">
        <f>SUM(H217:H221)</f>
        <v>0</v>
      </c>
    </row>
    <row r="223" spans="2:12" ht="15.75" thickBot="1" x14ac:dyDescent="0.3">
      <c r="B223" s="10"/>
      <c r="I223" s="1"/>
    </row>
    <row r="224" spans="2:12" ht="15.75" thickBot="1" x14ac:dyDescent="0.3">
      <c r="B224" s="21" t="s">
        <v>10</v>
      </c>
      <c r="C224" s="9"/>
      <c r="D224" s="9"/>
      <c r="E224" s="9"/>
      <c r="F224" s="9"/>
      <c r="G224" s="9"/>
      <c r="H224" s="9"/>
      <c r="I224" s="22"/>
    </row>
    <row r="225" spans="2:9" ht="15.75" thickBot="1" x14ac:dyDescent="0.3">
      <c r="B225" s="461" t="s">
        <v>1</v>
      </c>
      <c r="C225" s="462"/>
      <c r="D225" s="462"/>
      <c r="E225" s="462"/>
      <c r="F225" s="39" t="s">
        <v>3</v>
      </c>
      <c r="G225" s="39" t="s">
        <v>4</v>
      </c>
      <c r="H225" s="20" t="s">
        <v>5</v>
      </c>
      <c r="I225" s="34"/>
    </row>
    <row r="226" spans="2:9" x14ac:dyDescent="0.25">
      <c r="B226" s="465"/>
      <c r="C226" s="466"/>
      <c r="D226" s="466"/>
      <c r="E226" s="466"/>
      <c r="F226" s="24"/>
      <c r="G226" s="25">
        <v>2.5600000000000002E-3</v>
      </c>
      <c r="H226" s="38">
        <f>+F226*G226</f>
        <v>0</v>
      </c>
      <c r="I226" s="34"/>
    </row>
    <row r="227" spans="2:9" x14ac:dyDescent="0.25">
      <c r="B227" s="459"/>
      <c r="C227" s="460"/>
      <c r="D227" s="460"/>
      <c r="E227" s="460"/>
      <c r="F227" s="23"/>
      <c r="G227" s="14"/>
      <c r="H227" s="2"/>
      <c r="I227" s="34"/>
    </row>
    <row r="228" spans="2:9" x14ac:dyDescent="0.25">
      <c r="B228" s="11"/>
      <c r="C228" s="5"/>
      <c r="D228" s="5"/>
      <c r="E228" s="5"/>
      <c r="F228" s="5"/>
      <c r="G228" s="5"/>
      <c r="H228" s="6" t="s">
        <v>6</v>
      </c>
      <c r="I228" s="36">
        <f>SUM(H226:H227)</f>
        <v>0</v>
      </c>
    </row>
    <row r="229" spans="2:9" ht="15.75" thickBot="1" x14ac:dyDescent="0.3">
      <c r="B229" s="10"/>
      <c r="I229" s="1"/>
    </row>
    <row r="230" spans="2:9" ht="15.75" thickBot="1" x14ac:dyDescent="0.3">
      <c r="B230" s="21" t="s">
        <v>11</v>
      </c>
      <c r="C230" s="9"/>
      <c r="D230" s="9"/>
      <c r="E230" s="9"/>
      <c r="F230" s="9"/>
      <c r="G230" s="9"/>
      <c r="H230" s="9"/>
      <c r="I230" s="22"/>
    </row>
    <row r="231" spans="2:9" ht="15.75" thickBot="1" x14ac:dyDescent="0.3">
      <c r="B231" s="461" t="s">
        <v>15</v>
      </c>
      <c r="C231" s="462"/>
      <c r="D231" s="39" t="s">
        <v>22</v>
      </c>
      <c r="E231" s="39" t="s">
        <v>12</v>
      </c>
      <c r="F231" s="39" t="s">
        <v>13</v>
      </c>
      <c r="G231" s="39" t="s">
        <v>14</v>
      </c>
      <c r="H231" s="20" t="s">
        <v>5</v>
      </c>
      <c r="I231" s="463"/>
    </row>
    <row r="232" spans="2:9" x14ac:dyDescent="0.25">
      <c r="B232" s="465" t="s">
        <v>20</v>
      </c>
      <c r="C232" s="466"/>
      <c r="D232" s="24">
        <v>72100</v>
      </c>
      <c r="E232" s="30">
        <f>+(0.66)*D232</f>
        <v>47586</v>
      </c>
      <c r="F232" s="30">
        <f>+D232+E232</f>
        <v>119686</v>
      </c>
      <c r="G232" s="32">
        <v>0.13500000000000001</v>
      </c>
      <c r="H232" s="38">
        <f>+F232*G232</f>
        <v>16157.61</v>
      </c>
      <c r="I232" s="464"/>
    </row>
    <row r="233" spans="2:9" x14ac:dyDescent="0.25">
      <c r="B233" s="459" t="s">
        <v>21</v>
      </c>
      <c r="C233" s="460"/>
      <c r="D233" s="23">
        <v>44702</v>
      </c>
      <c r="E233" s="30">
        <f>+(0.66)*D233</f>
        <v>29503.32</v>
      </c>
      <c r="F233" s="31">
        <f>+D233+E233</f>
        <v>74205.320000000007</v>
      </c>
      <c r="G233" s="32">
        <f>+G232</f>
        <v>0.13500000000000001</v>
      </c>
      <c r="H233" s="38">
        <f>+F233*G233</f>
        <v>10017.718200000001</v>
      </c>
      <c r="I233" s="464"/>
    </row>
    <row r="234" spans="2:9" x14ac:dyDescent="0.25">
      <c r="B234" s="459"/>
      <c r="C234" s="460"/>
      <c r="D234" s="2"/>
      <c r="E234" s="2"/>
      <c r="F234" s="2"/>
      <c r="G234" s="2"/>
      <c r="H234" s="2"/>
      <c r="I234" s="464"/>
    </row>
    <row r="235" spans="2:9" x14ac:dyDescent="0.25">
      <c r="B235" s="467"/>
      <c r="C235" s="468"/>
      <c r="D235" s="7"/>
      <c r="E235" s="7"/>
      <c r="F235" s="7"/>
      <c r="G235" s="7"/>
      <c r="H235" s="7"/>
      <c r="I235" s="464"/>
    </row>
    <row r="236" spans="2:9" x14ac:dyDescent="0.25">
      <c r="B236" s="11"/>
      <c r="C236" s="5"/>
      <c r="D236" s="5"/>
      <c r="E236" s="5"/>
      <c r="F236" s="5"/>
      <c r="G236" s="5"/>
      <c r="H236" s="6" t="s">
        <v>6</v>
      </c>
      <c r="I236" s="34">
        <f>SUM(H232:H235)</f>
        <v>26175.328200000004</v>
      </c>
    </row>
    <row r="237" spans="2:9" ht="15.75" thickBot="1" x14ac:dyDescent="0.3">
      <c r="B237" s="10"/>
      <c r="H237" s="33" t="s">
        <v>23</v>
      </c>
      <c r="I237" s="34"/>
    </row>
    <row r="238" spans="2:9" ht="16.5" thickBot="1" x14ac:dyDescent="0.3">
      <c r="B238" s="8"/>
      <c r="C238" s="9"/>
      <c r="D238" s="9"/>
      <c r="E238" s="9"/>
      <c r="F238" s="9"/>
      <c r="G238" s="469" t="s">
        <v>16</v>
      </c>
      <c r="H238" s="470"/>
      <c r="I238" s="35">
        <f>ROUND(SUM(I208:I237),0)</f>
        <v>27295</v>
      </c>
    </row>
    <row r="239" spans="2:9" ht="15.75" thickBot="1" x14ac:dyDescent="0.3"/>
    <row r="240" spans="2:9" x14ac:dyDescent="0.25">
      <c r="B240" s="471" t="s">
        <v>26</v>
      </c>
      <c r="C240" s="472"/>
      <c r="D240" s="472"/>
      <c r="E240" s="472"/>
      <c r="F240" s="472"/>
      <c r="G240" s="472"/>
      <c r="H240" s="472"/>
      <c r="I240" s="473"/>
    </row>
    <row r="241" spans="2:12" ht="48" customHeight="1" x14ac:dyDescent="0.25">
      <c r="B241" s="474" t="s">
        <v>862</v>
      </c>
      <c r="C241" s="475"/>
      <c r="D241" s="475"/>
      <c r="E241" s="475"/>
      <c r="F241" s="475"/>
      <c r="G241" s="475"/>
      <c r="H241" s="475"/>
      <c r="I241" s="476"/>
    </row>
    <row r="242" spans="2:12" x14ac:dyDescent="0.25">
      <c r="B242" s="477" t="s">
        <v>18</v>
      </c>
      <c r="C242" s="478"/>
      <c r="D242" s="478"/>
      <c r="E242" s="478"/>
      <c r="F242" s="478"/>
      <c r="G242" s="478"/>
      <c r="H242" s="478"/>
      <c r="I242" s="479"/>
    </row>
    <row r="243" spans="2:12" ht="15.75" thickBot="1" x14ac:dyDescent="0.3">
      <c r="B243" s="480" t="s">
        <v>27</v>
      </c>
      <c r="C243" s="481"/>
      <c r="D243" s="481"/>
      <c r="E243" s="481"/>
      <c r="F243" s="481"/>
      <c r="G243" s="481"/>
      <c r="H243" s="481"/>
      <c r="I243" s="482"/>
    </row>
    <row r="244" spans="2:12" ht="15.75" thickBot="1" x14ac:dyDescent="0.3">
      <c r="B244" s="8"/>
      <c r="C244" s="9"/>
      <c r="D244" s="9"/>
      <c r="E244" s="9"/>
      <c r="F244" s="9"/>
      <c r="G244" s="9"/>
      <c r="H244" s="9"/>
      <c r="I244" s="22"/>
    </row>
    <row r="245" spans="2:12" ht="15" customHeight="1" x14ac:dyDescent="0.25">
      <c r="B245" s="483" t="s">
        <v>17</v>
      </c>
      <c r="C245" s="485" t="s">
        <v>47</v>
      </c>
      <c r="D245" s="487" t="str">
        <f>+'[1] PRESUPUESTO CENTRO DE DESARROL'!$B$15</f>
        <v>Desmonte de instalaciones eléctricas existentes, incluye equipo y mano de obra.</v>
      </c>
      <c r="E245" s="487"/>
      <c r="F245" s="487"/>
      <c r="G245" s="487"/>
      <c r="H245" s="487"/>
      <c r="I245" s="45" t="s">
        <v>0</v>
      </c>
    </row>
    <row r="246" spans="2:12" ht="15.75" thickBot="1" x14ac:dyDescent="0.3">
      <c r="B246" s="484"/>
      <c r="C246" s="486"/>
      <c r="D246" s="488"/>
      <c r="E246" s="488"/>
      <c r="F246" s="488"/>
      <c r="G246" s="488"/>
      <c r="H246" s="488"/>
      <c r="I246" s="13" t="str">
        <f>+'[1] PRESUPUESTO CENTRO DE DESARROL'!$C$15</f>
        <v>GL</v>
      </c>
    </row>
    <row r="247" spans="2:12" ht="15.75" thickBot="1" x14ac:dyDescent="0.3">
      <c r="B247" s="21" t="s">
        <v>24</v>
      </c>
      <c r="C247" s="9"/>
      <c r="D247" s="40"/>
      <c r="E247" s="9"/>
      <c r="F247" s="9"/>
      <c r="G247" s="9"/>
      <c r="H247" s="9"/>
      <c r="I247" s="22"/>
    </row>
    <row r="248" spans="2:12" ht="15.75" thickBot="1" x14ac:dyDescent="0.3">
      <c r="B248" s="461" t="s">
        <v>1</v>
      </c>
      <c r="C248" s="462"/>
      <c r="D248" s="462"/>
      <c r="E248" s="39" t="s">
        <v>2</v>
      </c>
      <c r="F248" s="39" t="s">
        <v>3</v>
      </c>
      <c r="G248" s="39" t="s">
        <v>4</v>
      </c>
      <c r="H248" s="20" t="s">
        <v>5</v>
      </c>
      <c r="I248" s="463"/>
    </row>
    <row r="249" spans="2:12" ht="25.5" customHeight="1" x14ac:dyDescent="0.25">
      <c r="B249" s="489" t="s">
        <v>25</v>
      </c>
      <c r="C249" s="490"/>
      <c r="D249" s="491"/>
      <c r="E249" s="4" t="s">
        <v>19</v>
      </c>
      <c r="F249" s="26">
        <v>123600</v>
      </c>
      <c r="G249" s="43">
        <v>1.91425</v>
      </c>
      <c r="H249" s="27">
        <f>+F249/G249</f>
        <v>64568.368812850989</v>
      </c>
      <c r="I249" s="464"/>
    </row>
    <row r="250" spans="2:12" ht="23.25" customHeight="1" x14ac:dyDescent="0.25">
      <c r="B250" s="492"/>
      <c r="C250" s="493"/>
      <c r="D250" s="494"/>
      <c r="E250" s="3"/>
      <c r="F250" s="28"/>
      <c r="G250" s="3"/>
      <c r="H250" s="29"/>
      <c r="I250" s="464"/>
    </row>
    <row r="251" spans="2:12" x14ac:dyDescent="0.25">
      <c r="B251" s="459"/>
      <c r="C251" s="460"/>
      <c r="D251" s="460"/>
      <c r="E251" s="14"/>
      <c r="F251" s="16"/>
      <c r="G251" s="14"/>
      <c r="H251" s="29"/>
      <c r="I251" s="464"/>
    </row>
    <row r="252" spans="2:12" x14ac:dyDescent="0.25">
      <c r="B252" s="467"/>
      <c r="C252" s="468"/>
      <c r="D252" s="468"/>
      <c r="E252" s="15"/>
      <c r="F252" s="17"/>
      <c r="G252" s="15"/>
      <c r="H252" s="18"/>
      <c r="I252" s="464"/>
    </row>
    <row r="253" spans="2:12" x14ac:dyDescent="0.25">
      <c r="B253" s="11"/>
      <c r="C253" s="5"/>
      <c r="D253" s="5"/>
      <c r="E253" s="5"/>
      <c r="F253" s="5"/>
      <c r="G253" s="6"/>
      <c r="H253" s="6" t="s">
        <v>6</v>
      </c>
      <c r="I253" s="36">
        <f>SUM(H249:H252)</f>
        <v>64568.368812850989</v>
      </c>
      <c r="L253" s="44"/>
    </row>
    <row r="254" spans="2:12" ht="15.75" thickBot="1" x14ac:dyDescent="0.3">
      <c r="B254" s="10"/>
      <c r="I254" s="1"/>
    </row>
    <row r="255" spans="2:12" ht="15.75" thickBot="1" x14ac:dyDescent="0.3">
      <c r="B255" s="21" t="s">
        <v>7</v>
      </c>
      <c r="C255" s="9"/>
      <c r="D255" s="9"/>
      <c r="E255" s="9"/>
      <c r="F255" s="9"/>
      <c r="G255" s="9"/>
      <c r="H255" s="9"/>
      <c r="I255" s="22"/>
    </row>
    <row r="256" spans="2:12" ht="15.75" thickBot="1" x14ac:dyDescent="0.3">
      <c r="B256" s="461" t="s">
        <v>1</v>
      </c>
      <c r="C256" s="462"/>
      <c r="D256" s="462"/>
      <c r="E256" s="39" t="s">
        <v>2</v>
      </c>
      <c r="F256" s="39" t="s">
        <v>8</v>
      </c>
      <c r="G256" s="39" t="s">
        <v>9</v>
      </c>
      <c r="H256" s="20" t="s">
        <v>5</v>
      </c>
      <c r="I256" s="463"/>
    </row>
    <row r="257" spans="2:9" x14ac:dyDescent="0.25">
      <c r="B257" s="465"/>
      <c r="C257" s="466"/>
      <c r="D257" s="466"/>
      <c r="E257" s="19"/>
      <c r="F257" s="19"/>
      <c r="G257" s="19"/>
      <c r="H257" s="19"/>
      <c r="I257" s="464"/>
    </row>
    <row r="258" spans="2:9" x14ac:dyDescent="0.25">
      <c r="B258" s="459"/>
      <c r="C258" s="460"/>
      <c r="D258" s="460"/>
      <c r="E258" s="2"/>
      <c r="F258" s="2"/>
      <c r="G258" s="2"/>
      <c r="H258" s="2"/>
      <c r="I258" s="464"/>
    </row>
    <row r="259" spans="2:9" x14ac:dyDescent="0.25">
      <c r="B259" s="459"/>
      <c r="C259" s="460"/>
      <c r="D259" s="460"/>
      <c r="E259" s="2"/>
      <c r="F259" s="2"/>
      <c r="G259" s="2"/>
      <c r="H259" s="2"/>
      <c r="I259" s="464"/>
    </row>
    <row r="260" spans="2:9" x14ac:dyDescent="0.25">
      <c r="B260" s="459"/>
      <c r="C260" s="460"/>
      <c r="D260" s="460"/>
      <c r="E260" s="2"/>
      <c r="F260" s="2"/>
      <c r="G260" s="2"/>
      <c r="H260" s="2"/>
      <c r="I260" s="464"/>
    </row>
    <row r="261" spans="2:9" x14ac:dyDescent="0.25">
      <c r="B261" s="459"/>
      <c r="C261" s="460"/>
      <c r="D261" s="460"/>
      <c r="E261" s="2"/>
      <c r="F261" s="2"/>
      <c r="G261" s="2"/>
      <c r="H261" s="2"/>
      <c r="I261" s="464"/>
    </row>
    <row r="262" spans="2:9" x14ac:dyDescent="0.25">
      <c r="B262" s="11"/>
      <c r="C262" s="5"/>
      <c r="D262" s="5"/>
      <c r="E262" s="5"/>
      <c r="F262" s="5"/>
      <c r="G262" s="5"/>
      <c r="H262" s="6" t="s">
        <v>6</v>
      </c>
      <c r="I262" s="37">
        <f>SUM(H257:H261)</f>
        <v>0</v>
      </c>
    </row>
    <row r="263" spans="2:9" ht="15.75" thickBot="1" x14ac:dyDescent="0.3">
      <c r="B263" s="10"/>
      <c r="I263" s="1"/>
    </row>
    <row r="264" spans="2:9" ht="15.75" thickBot="1" x14ac:dyDescent="0.3">
      <c r="B264" s="21" t="s">
        <v>10</v>
      </c>
      <c r="C264" s="9"/>
      <c r="D264" s="9"/>
      <c r="E264" s="9"/>
      <c r="F264" s="9"/>
      <c r="G264" s="9"/>
      <c r="H264" s="9"/>
      <c r="I264" s="22"/>
    </row>
    <row r="265" spans="2:9" ht="15.75" thickBot="1" x14ac:dyDescent="0.3">
      <c r="B265" s="461" t="s">
        <v>1</v>
      </c>
      <c r="C265" s="462"/>
      <c r="D265" s="462"/>
      <c r="E265" s="462"/>
      <c r="F265" s="39" t="s">
        <v>3</v>
      </c>
      <c r="G265" s="39" t="s">
        <v>4</v>
      </c>
      <c r="H265" s="20" t="s">
        <v>5</v>
      </c>
      <c r="I265" s="34"/>
    </row>
    <row r="266" spans="2:9" x14ac:dyDescent="0.25">
      <c r="B266" s="465"/>
      <c r="C266" s="466"/>
      <c r="D266" s="466"/>
      <c r="E266" s="466"/>
      <c r="F266" s="24"/>
      <c r="G266" s="25">
        <v>2.5600000000000002E-3</v>
      </c>
      <c r="H266" s="38">
        <f>+F266*G266</f>
        <v>0</v>
      </c>
      <c r="I266" s="34"/>
    </row>
    <row r="267" spans="2:9" x14ac:dyDescent="0.25">
      <c r="B267" s="459"/>
      <c r="C267" s="460"/>
      <c r="D267" s="460"/>
      <c r="E267" s="460"/>
      <c r="F267" s="23"/>
      <c r="G267" s="14"/>
      <c r="H267" s="2"/>
      <c r="I267" s="34"/>
    </row>
    <row r="268" spans="2:9" x14ac:dyDescent="0.25">
      <c r="B268" s="11"/>
      <c r="C268" s="5"/>
      <c r="D268" s="5"/>
      <c r="E268" s="5"/>
      <c r="F268" s="5"/>
      <c r="G268" s="5"/>
      <c r="H268" s="6" t="s">
        <v>6</v>
      </c>
      <c r="I268" s="36">
        <f>SUM(H266:H267)</f>
        <v>0</v>
      </c>
    </row>
    <row r="269" spans="2:9" ht="15.75" thickBot="1" x14ac:dyDescent="0.3">
      <c r="B269" s="10"/>
      <c r="I269" s="1"/>
    </row>
    <row r="270" spans="2:9" ht="15.75" thickBot="1" x14ac:dyDescent="0.3">
      <c r="B270" s="21" t="s">
        <v>11</v>
      </c>
      <c r="C270" s="9"/>
      <c r="D270" s="9"/>
      <c r="E270" s="9"/>
      <c r="F270" s="9"/>
      <c r="G270" s="9"/>
      <c r="H270" s="9"/>
      <c r="I270" s="22"/>
    </row>
    <row r="271" spans="2:9" ht="15.75" thickBot="1" x14ac:dyDescent="0.3">
      <c r="B271" s="461" t="s">
        <v>15</v>
      </c>
      <c r="C271" s="462"/>
      <c r="D271" s="39" t="s">
        <v>22</v>
      </c>
      <c r="E271" s="39" t="s">
        <v>12</v>
      </c>
      <c r="F271" s="39" t="s">
        <v>13</v>
      </c>
      <c r="G271" s="39" t="s">
        <v>14</v>
      </c>
      <c r="H271" s="20" t="s">
        <v>5</v>
      </c>
      <c r="I271" s="463"/>
    </row>
    <row r="272" spans="2:9" x14ac:dyDescent="0.25">
      <c r="B272" s="465" t="s">
        <v>20</v>
      </c>
      <c r="C272" s="466"/>
      <c r="D272" s="24">
        <v>72100</v>
      </c>
      <c r="E272" s="30">
        <f>+(0.66)*D272</f>
        <v>47586</v>
      </c>
      <c r="F272" s="30">
        <f>+D272+E272</f>
        <v>119686</v>
      </c>
      <c r="G272" s="32">
        <v>2.1</v>
      </c>
      <c r="H272" s="38">
        <f>+F272*G272</f>
        <v>251340.6</v>
      </c>
      <c r="I272" s="464"/>
    </row>
    <row r="273" spans="2:9" x14ac:dyDescent="0.25">
      <c r="B273" s="459" t="s">
        <v>21</v>
      </c>
      <c r="C273" s="460"/>
      <c r="D273" s="23">
        <v>44702</v>
      </c>
      <c r="E273" s="30">
        <f>+(0.66)*D273</f>
        <v>29503.32</v>
      </c>
      <c r="F273" s="31">
        <f>+D273+E273</f>
        <v>74205.320000000007</v>
      </c>
      <c r="G273" s="32">
        <f>+G272</f>
        <v>2.1</v>
      </c>
      <c r="H273" s="38">
        <f>+F273*G273</f>
        <v>155831.17200000002</v>
      </c>
      <c r="I273" s="464"/>
    </row>
    <row r="274" spans="2:9" x14ac:dyDescent="0.25">
      <c r="B274" s="459"/>
      <c r="C274" s="460"/>
      <c r="D274" s="2"/>
      <c r="E274" s="2"/>
      <c r="F274" s="2"/>
      <c r="G274" s="2"/>
      <c r="H274" s="2"/>
      <c r="I274" s="464"/>
    </row>
    <row r="275" spans="2:9" x14ac:dyDescent="0.25">
      <c r="B275" s="467"/>
      <c r="C275" s="468"/>
      <c r="D275" s="7"/>
      <c r="E275" s="7"/>
      <c r="F275" s="7"/>
      <c r="G275" s="7"/>
      <c r="H275" s="7"/>
      <c r="I275" s="464"/>
    </row>
    <row r="276" spans="2:9" x14ac:dyDescent="0.25">
      <c r="B276" s="11"/>
      <c r="C276" s="5"/>
      <c r="D276" s="5"/>
      <c r="E276" s="5"/>
      <c r="F276" s="5"/>
      <c r="G276" s="5"/>
      <c r="H276" s="6" t="s">
        <v>6</v>
      </c>
      <c r="I276" s="34">
        <f>SUM(H272:H275)</f>
        <v>407171.772</v>
      </c>
    </row>
    <row r="277" spans="2:9" ht="15.75" thickBot="1" x14ac:dyDescent="0.3">
      <c r="B277" s="10"/>
      <c r="H277" s="33" t="s">
        <v>23</v>
      </c>
      <c r="I277" s="34"/>
    </row>
    <row r="278" spans="2:9" ht="16.5" thickBot="1" x14ac:dyDescent="0.3">
      <c r="B278" s="8"/>
      <c r="C278" s="9"/>
      <c r="D278" s="9"/>
      <c r="E278" s="9"/>
      <c r="F278" s="9"/>
      <c r="G278" s="469" t="s">
        <v>16</v>
      </c>
      <c r="H278" s="470"/>
      <c r="I278" s="35">
        <f>ROUND(SUM(I248:I277),0)</f>
        <v>471740</v>
      </c>
    </row>
    <row r="279" spans="2:9" ht="15.75" thickBot="1" x14ac:dyDescent="0.3"/>
    <row r="280" spans="2:9" x14ac:dyDescent="0.25">
      <c r="B280" s="471" t="s">
        <v>26</v>
      </c>
      <c r="C280" s="472"/>
      <c r="D280" s="472"/>
      <c r="E280" s="472"/>
      <c r="F280" s="472"/>
      <c r="G280" s="472"/>
      <c r="H280" s="472"/>
      <c r="I280" s="473"/>
    </row>
    <row r="281" spans="2:9" ht="48" customHeight="1" x14ac:dyDescent="0.25">
      <c r="B281" s="474" t="s">
        <v>862</v>
      </c>
      <c r="C281" s="475"/>
      <c r="D281" s="475"/>
      <c r="E281" s="475"/>
      <c r="F281" s="475"/>
      <c r="G281" s="475"/>
      <c r="H281" s="475"/>
      <c r="I281" s="476"/>
    </row>
    <row r="282" spans="2:9" x14ac:dyDescent="0.25">
      <c r="B282" s="477" t="s">
        <v>18</v>
      </c>
      <c r="C282" s="478"/>
      <c r="D282" s="478"/>
      <c r="E282" s="478"/>
      <c r="F282" s="478"/>
      <c r="G282" s="478"/>
      <c r="H282" s="478"/>
      <c r="I282" s="479"/>
    </row>
    <row r="283" spans="2:9" ht="15.75" thickBot="1" x14ac:dyDescent="0.3">
      <c r="B283" s="480" t="s">
        <v>27</v>
      </c>
      <c r="C283" s="481"/>
      <c r="D283" s="481"/>
      <c r="E283" s="481"/>
      <c r="F283" s="481"/>
      <c r="G283" s="481"/>
      <c r="H283" s="481"/>
      <c r="I283" s="482"/>
    </row>
    <row r="284" spans="2:9" ht="15.75" thickBot="1" x14ac:dyDescent="0.3">
      <c r="B284" s="8"/>
      <c r="C284" s="9"/>
      <c r="D284" s="9"/>
      <c r="E284" s="9"/>
      <c r="F284" s="9"/>
      <c r="G284" s="9"/>
      <c r="H284" s="9"/>
      <c r="I284" s="22"/>
    </row>
    <row r="285" spans="2:9" ht="15" customHeight="1" x14ac:dyDescent="0.25">
      <c r="B285" s="483" t="s">
        <v>17</v>
      </c>
      <c r="C285" s="485" t="s">
        <v>48</v>
      </c>
      <c r="D285" s="487" t="str">
        <f>+'[1] PRESUPUESTO CENTRO DE DESARROL'!$B$16</f>
        <v>localizacion y replanteo con equipo de nivelacion (comision topografica mes)</v>
      </c>
      <c r="E285" s="487"/>
      <c r="F285" s="487"/>
      <c r="G285" s="487"/>
      <c r="H285" s="487"/>
      <c r="I285" s="45" t="s">
        <v>0</v>
      </c>
    </row>
    <row r="286" spans="2:9" ht="15.75" thickBot="1" x14ac:dyDescent="0.3">
      <c r="B286" s="484"/>
      <c r="C286" s="486"/>
      <c r="D286" s="488"/>
      <c r="E286" s="488"/>
      <c r="F286" s="488"/>
      <c r="G286" s="488"/>
      <c r="H286" s="488"/>
      <c r="I286" s="13" t="str">
        <f>+'[1] PRESUPUESTO CENTRO DE DESARROL'!$C$16</f>
        <v>GL</v>
      </c>
    </row>
    <row r="287" spans="2:9" ht="15.75" thickBot="1" x14ac:dyDescent="0.3">
      <c r="B287" s="21" t="s">
        <v>24</v>
      </c>
      <c r="C287" s="46"/>
      <c r="D287" s="40"/>
      <c r="E287" s="9"/>
      <c r="F287" s="9"/>
      <c r="G287" s="9"/>
      <c r="H287" s="9"/>
      <c r="I287" s="22"/>
    </row>
    <row r="288" spans="2:9" ht="15.75" thickBot="1" x14ac:dyDescent="0.3">
      <c r="B288" s="461" t="s">
        <v>1</v>
      </c>
      <c r="C288" s="462"/>
      <c r="D288" s="462"/>
      <c r="E288" s="39" t="s">
        <v>2</v>
      </c>
      <c r="F288" s="39" t="s">
        <v>3</v>
      </c>
      <c r="G288" s="39" t="s">
        <v>4</v>
      </c>
      <c r="H288" s="20" t="s">
        <v>5</v>
      </c>
      <c r="I288" s="463"/>
    </row>
    <row r="289" spans="2:12" ht="25.5" customHeight="1" x14ac:dyDescent="0.25">
      <c r="B289" s="489" t="s">
        <v>25</v>
      </c>
      <c r="C289" s="490"/>
      <c r="D289" s="491"/>
      <c r="E289" s="4" t="s">
        <v>63</v>
      </c>
      <c r="F289" s="26">
        <v>1400000</v>
      </c>
      <c r="G289" s="43">
        <v>2</v>
      </c>
      <c r="H289" s="27">
        <f>+F289/G289</f>
        <v>700000</v>
      </c>
      <c r="I289" s="464"/>
    </row>
    <row r="290" spans="2:12" ht="23.25" customHeight="1" x14ac:dyDescent="0.25">
      <c r="B290" s="492" t="s">
        <v>29</v>
      </c>
      <c r="C290" s="493"/>
      <c r="D290" s="494"/>
      <c r="E290" s="3" t="s">
        <v>63</v>
      </c>
      <c r="F290" s="28">
        <v>2227890</v>
      </c>
      <c r="G290" s="3">
        <v>0.8</v>
      </c>
      <c r="H290" s="27">
        <f>+F290/G290</f>
        <v>2784862.5</v>
      </c>
      <c r="I290" s="464"/>
    </row>
    <row r="291" spans="2:12" x14ac:dyDescent="0.25">
      <c r="B291" s="459" t="s">
        <v>64</v>
      </c>
      <c r="C291" s="460"/>
      <c r="D291" s="460"/>
      <c r="E291" s="14" t="s">
        <v>63</v>
      </c>
      <c r="F291" s="28">
        <v>2227890</v>
      </c>
      <c r="G291" s="3">
        <v>0.8</v>
      </c>
      <c r="H291" s="27">
        <f>+F291/G291</f>
        <v>2784862.5</v>
      </c>
      <c r="I291" s="464"/>
    </row>
    <row r="292" spans="2:12" x14ac:dyDescent="0.25">
      <c r="B292" s="467"/>
      <c r="C292" s="468"/>
      <c r="D292" s="468"/>
      <c r="E292" s="15"/>
      <c r="F292" s="17"/>
      <c r="G292" s="15"/>
      <c r="H292" s="18"/>
      <c r="I292" s="464"/>
    </row>
    <row r="293" spans="2:12" x14ac:dyDescent="0.25">
      <c r="B293" s="11"/>
      <c r="C293" s="5"/>
      <c r="D293" s="5"/>
      <c r="E293" s="5"/>
      <c r="F293" s="5"/>
      <c r="G293" s="6"/>
      <c r="H293" s="6" t="s">
        <v>6</v>
      </c>
      <c r="I293" s="36">
        <f>SUM(H289:H292)</f>
        <v>6269725</v>
      </c>
      <c r="L293" s="44"/>
    </row>
    <row r="294" spans="2:12" ht="15.75" thickBot="1" x14ac:dyDescent="0.3">
      <c r="B294" s="10"/>
      <c r="I294" s="1"/>
    </row>
    <row r="295" spans="2:12" ht="15.75" thickBot="1" x14ac:dyDescent="0.3">
      <c r="B295" s="21" t="s">
        <v>7</v>
      </c>
      <c r="C295" s="9"/>
      <c r="D295" s="9"/>
      <c r="E295" s="9"/>
      <c r="F295" s="9"/>
      <c r="G295" s="9"/>
      <c r="H295" s="9"/>
      <c r="I295" s="22"/>
    </row>
    <row r="296" spans="2:12" ht="15.75" thickBot="1" x14ac:dyDescent="0.3">
      <c r="B296" s="461" t="s">
        <v>1</v>
      </c>
      <c r="C296" s="462"/>
      <c r="D296" s="462"/>
      <c r="E296" s="39" t="s">
        <v>2</v>
      </c>
      <c r="F296" s="39" t="s">
        <v>8</v>
      </c>
      <c r="G296" s="39" t="s">
        <v>9</v>
      </c>
      <c r="H296" s="20" t="s">
        <v>5</v>
      </c>
      <c r="I296" s="463"/>
    </row>
    <row r="297" spans="2:12" x14ac:dyDescent="0.25">
      <c r="B297" s="465"/>
      <c r="C297" s="466"/>
      <c r="D297" s="466"/>
      <c r="E297" s="19"/>
      <c r="F297" s="19"/>
      <c r="G297" s="19"/>
      <c r="H297" s="19"/>
      <c r="I297" s="464"/>
    </row>
    <row r="298" spans="2:12" x14ac:dyDescent="0.25">
      <c r="B298" s="459"/>
      <c r="C298" s="460"/>
      <c r="D298" s="460"/>
      <c r="E298" s="2"/>
      <c r="F298" s="2"/>
      <c r="G298" s="2"/>
      <c r="H298" s="2"/>
      <c r="I298" s="464"/>
    </row>
    <row r="299" spans="2:12" x14ac:dyDescent="0.25">
      <c r="B299" s="459"/>
      <c r="C299" s="460"/>
      <c r="D299" s="460"/>
      <c r="E299" s="2"/>
      <c r="F299" s="2"/>
      <c r="G299" s="2"/>
      <c r="H299" s="2"/>
      <c r="I299" s="464"/>
    </row>
    <row r="300" spans="2:12" x14ac:dyDescent="0.25">
      <c r="B300" s="459"/>
      <c r="C300" s="460"/>
      <c r="D300" s="460"/>
      <c r="E300" s="2"/>
      <c r="F300" s="2"/>
      <c r="G300" s="2"/>
      <c r="H300" s="2"/>
      <c r="I300" s="464"/>
    </row>
    <row r="301" spans="2:12" x14ac:dyDescent="0.25">
      <c r="B301" s="459"/>
      <c r="C301" s="460"/>
      <c r="D301" s="460"/>
      <c r="E301" s="2"/>
      <c r="F301" s="2"/>
      <c r="G301" s="2"/>
      <c r="H301" s="2"/>
      <c r="I301" s="464"/>
    </row>
    <row r="302" spans="2:12" x14ac:dyDescent="0.25">
      <c r="B302" s="11"/>
      <c r="C302" s="5"/>
      <c r="D302" s="5"/>
      <c r="E302" s="5"/>
      <c r="F302" s="5"/>
      <c r="G302" s="5"/>
      <c r="H302" s="6" t="s">
        <v>6</v>
      </c>
      <c r="I302" s="37">
        <f>SUM(H297:H301)</f>
        <v>0</v>
      </c>
    </row>
    <row r="303" spans="2:12" ht="15.75" thickBot="1" x14ac:dyDescent="0.3">
      <c r="B303" s="10"/>
      <c r="I303" s="1"/>
    </row>
    <row r="304" spans="2:12" ht="15.75" thickBot="1" x14ac:dyDescent="0.3">
      <c r="B304" s="21" t="s">
        <v>10</v>
      </c>
      <c r="C304" s="9"/>
      <c r="D304" s="9"/>
      <c r="E304" s="9"/>
      <c r="F304" s="9"/>
      <c r="G304" s="9"/>
      <c r="H304" s="9"/>
      <c r="I304" s="22"/>
    </row>
    <row r="305" spans="2:11" ht="15.75" thickBot="1" x14ac:dyDescent="0.3">
      <c r="B305" s="461" t="s">
        <v>1</v>
      </c>
      <c r="C305" s="462"/>
      <c r="D305" s="462"/>
      <c r="E305" s="462"/>
      <c r="F305" s="39" t="s">
        <v>3</v>
      </c>
      <c r="G305" s="39" t="s">
        <v>4</v>
      </c>
      <c r="H305" s="20" t="s">
        <v>5</v>
      </c>
      <c r="I305" s="34"/>
    </row>
    <row r="306" spans="2:11" x14ac:dyDescent="0.25">
      <c r="B306" s="465" t="s">
        <v>65</v>
      </c>
      <c r="C306" s="466"/>
      <c r="D306" s="466"/>
      <c r="E306" s="466"/>
      <c r="F306" s="24">
        <v>205536.5</v>
      </c>
      <c r="G306" s="25">
        <v>1</v>
      </c>
      <c r="H306" s="38">
        <f>+F306*G306</f>
        <v>205536.5</v>
      </c>
      <c r="I306" s="34"/>
    </row>
    <row r="307" spans="2:11" x14ac:dyDescent="0.25">
      <c r="B307" s="459"/>
      <c r="C307" s="460"/>
      <c r="D307" s="460"/>
      <c r="E307" s="460"/>
      <c r="F307" s="23"/>
      <c r="G307" s="14"/>
      <c r="H307" s="2"/>
      <c r="I307" s="34"/>
    </row>
    <row r="308" spans="2:11" x14ac:dyDescent="0.25">
      <c r="B308" s="11"/>
      <c r="C308" s="5"/>
      <c r="D308" s="5"/>
      <c r="E308" s="5"/>
      <c r="F308" s="5"/>
      <c r="G308" s="5"/>
      <c r="H308" s="6" t="s">
        <v>6</v>
      </c>
      <c r="I308" s="36">
        <f>SUM(H306:H307)</f>
        <v>205536.5</v>
      </c>
    </row>
    <row r="309" spans="2:11" ht="15.75" thickBot="1" x14ac:dyDescent="0.3">
      <c r="B309" s="10"/>
      <c r="I309" s="1"/>
    </row>
    <row r="310" spans="2:11" ht="15.75" thickBot="1" x14ac:dyDescent="0.3">
      <c r="B310" s="21" t="s">
        <v>11</v>
      </c>
      <c r="C310" s="9"/>
      <c r="D310" s="9"/>
      <c r="E310" s="9"/>
      <c r="F310" s="9"/>
      <c r="G310" s="9"/>
      <c r="H310" s="9"/>
      <c r="I310" s="22"/>
    </row>
    <row r="311" spans="2:11" ht="15.75" thickBot="1" x14ac:dyDescent="0.3">
      <c r="B311" s="461" t="s">
        <v>15</v>
      </c>
      <c r="C311" s="462"/>
      <c r="D311" s="39" t="s">
        <v>22</v>
      </c>
      <c r="E311" s="39" t="s">
        <v>12</v>
      </c>
      <c r="F311" s="39" t="s">
        <v>13</v>
      </c>
      <c r="G311" s="39" t="s">
        <v>14</v>
      </c>
      <c r="H311" s="20" t="s">
        <v>5</v>
      </c>
      <c r="I311" s="463"/>
    </row>
    <row r="312" spans="2:11" x14ac:dyDescent="0.25">
      <c r="B312" s="465" t="s">
        <v>31</v>
      </c>
      <c r="C312" s="466"/>
      <c r="D312" s="24">
        <v>2200000</v>
      </c>
      <c r="E312" s="30">
        <f>+(0.66)*D312</f>
        <v>1452000</v>
      </c>
      <c r="F312" s="30">
        <f>+D312+E312</f>
        <v>3652000</v>
      </c>
      <c r="G312" s="32">
        <v>1.7</v>
      </c>
      <c r="H312" s="38">
        <f>+F312*G312</f>
        <v>6208400</v>
      </c>
      <c r="I312" s="464"/>
    </row>
    <row r="313" spans="2:11" x14ac:dyDescent="0.25">
      <c r="B313" s="459" t="s">
        <v>30</v>
      </c>
      <c r="C313" s="460"/>
      <c r="D313" s="23">
        <v>1380000</v>
      </c>
      <c r="E313" s="30">
        <f>+(0.66)*D313</f>
        <v>910800</v>
      </c>
      <c r="F313" s="31">
        <f>+D313+E313</f>
        <v>2290800</v>
      </c>
      <c r="G313" s="32">
        <f>+G312</f>
        <v>1.7</v>
      </c>
      <c r="H313" s="38">
        <f>+F313*G313</f>
        <v>3894360</v>
      </c>
      <c r="I313" s="464"/>
    </row>
    <row r="314" spans="2:11" x14ac:dyDescent="0.25">
      <c r="B314" s="459"/>
      <c r="C314" s="460"/>
      <c r="D314" s="2"/>
      <c r="E314" s="2"/>
      <c r="F314" s="2"/>
      <c r="G314" s="2"/>
      <c r="H314" s="2"/>
      <c r="I314" s="464"/>
    </row>
    <row r="315" spans="2:11" x14ac:dyDescent="0.25">
      <c r="B315" s="467"/>
      <c r="C315" s="468"/>
      <c r="D315" s="7"/>
      <c r="E315" s="7"/>
      <c r="F315" s="7"/>
      <c r="G315" s="7"/>
      <c r="H315" s="7"/>
      <c r="I315" s="464"/>
    </row>
    <row r="316" spans="2:11" x14ac:dyDescent="0.25">
      <c r="B316" s="11"/>
      <c r="C316" s="5"/>
      <c r="D316" s="5"/>
      <c r="E316" s="5"/>
      <c r="F316" s="5"/>
      <c r="G316" s="5"/>
      <c r="H316" s="6" t="s">
        <v>6</v>
      </c>
      <c r="I316" s="34">
        <f>SUM(H312:H315)</f>
        <v>10102760</v>
      </c>
    </row>
    <row r="317" spans="2:11" ht="15.75" thickBot="1" x14ac:dyDescent="0.3">
      <c r="B317" s="10"/>
      <c r="H317" s="33" t="s">
        <v>23</v>
      </c>
      <c r="I317" s="34"/>
    </row>
    <row r="318" spans="2:11" ht="16.5" thickBot="1" x14ac:dyDescent="0.3">
      <c r="B318" s="8"/>
      <c r="C318" s="9"/>
      <c r="D318" s="9"/>
      <c r="E318" s="9"/>
      <c r="F318" s="9"/>
      <c r="G318" s="469" t="s">
        <v>16</v>
      </c>
      <c r="H318" s="470"/>
      <c r="I318" s="35">
        <f>ROUND(SUM(I288:I317),0)</f>
        <v>16578022</v>
      </c>
      <c r="K318" s="47"/>
    </row>
  </sheetData>
  <mergeCells count="240">
    <mergeCell ref="B267:E267"/>
    <mergeCell ref="B271:C271"/>
    <mergeCell ref="I271:I275"/>
    <mergeCell ref="B272:C272"/>
    <mergeCell ref="B273:C273"/>
    <mergeCell ref="B274:C274"/>
    <mergeCell ref="B275:C275"/>
    <mergeCell ref="G278:H278"/>
    <mergeCell ref="B256:D256"/>
    <mergeCell ref="I256:I261"/>
    <mergeCell ref="B257:D257"/>
    <mergeCell ref="B258:D258"/>
    <mergeCell ref="B259:D259"/>
    <mergeCell ref="B260:D260"/>
    <mergeCell ref="B261:D261"/>
    <mergeCell ref="B265:E265"/>
    <mergeCell ref="B266:E266"/>
    <mergeCell ref="B248:D248"/>
    <mergeCell ref="I248:I252"/>
    <mergeCell ref="B249:D249"/>
    <mergeCell ref="B250:D250"/>
    <mergeCell ref="B251:D251"/>
    <mergeCell ref="B252:D252"/>
    <mergeCell ref="B227:E227"/>
    <mergeCell ref="B231:C231"/>
    <mergeCell ref="I231:I235"/>
    <mergeCell ref="B232:C232"/>
    <mergeCell ref="B233:C233"/>
    <mergeCell ref="B234:C234"/>
    <mergeCell ref="B235:C235"/>
    <mergeCell ref="G238:H238"/>
    <mergeCell ref="B240:I240"/>
    <mergeCell ref="B241:I241"/>
    <mergeCell ref="B242:I242"/>
    <mergeCell ref="B243:I243"/>
    <mergeCell ref="B245:B246"/>
    <mergeCell ref="C245:C246"/>
    <mergeCell ref="D245:H246"/>
    <mergeCell ref="B216:D216"/>
    <mergeCell ref="I216:I221"/>
    <mergeCell ref="B217:D217"/>
    <mergeCell ref="B218:D218"/>
    <mergeCell ref="B219:D219"/>
    <mergeCell ref="B220:D220"/>
    <mergeCell ref="B221:D221"/>
    <mergeCell ref="B225:E225"/>
    <mergeCell ref="B226:E226"/>
    <mergeCell ref="B201:I201"/>
    <mergeCell ref="B202:I202"/>
    <mergeCell ref="B203:I203"/>
    <mergeCell ref="B205:B206"/>
    <mergeCell ref="C205:C206"/>
    <mergeCell ref="D205:H206"/>
    <mergeCell ref="B208:D208"/>
    <mergeCell ref="I208:I212"/>
    <mergeCell ref="B209:D209"/>
    <mergeCell ref="B210:D210"/>
    <mergeCell ref="B211:D211"/>
    <mergeCell ref="B212:D212"/>
    <mergeCell ref="B187:E187"/>
    <mergeCell ref="B191:C191"/>
    <mergeCell ref="I191:I195"/>
    <mergeCell ref="B192:C192"/>
    <mergeCell ref="B193:C193"/>
    <mergeCell ref="B194:C194"/>
    <mergeCell ref="B195:C195"/>
    <mergeCell ref="G198:H198"/>
    <mergeCell ref="B200:I200"/>
    <mergeCell ref="B176:D176"/>
    <mergeCell ref="I176:I181"/>
    <mergeCell ref="B177:D177"/>
    <mergeCell ref="B178:D178"/>
    <mergeCell ref="B179:D179"/>
    <mergeCell ref="B180:D180"/>
    <mergeCell ref="B181:D181"/>
    <mergeCell ref="B185:E185"/>
    <mergeCell ref="B186:E186"/>
    <mergeCell ref="B160:I160"/>
    <mergeCell ref="B161:I161"/>
    <mergeCell ref="B162:I162"/>
    <mergeCell ref="B163:I163"/>
    <mergeCell ref="B165:B166"/>
    <mergeCell ref="C165:C166"/>
    <mergeCell ref="D165:H166"/>
    <mergeCell ref="B168:D168"/>
    <mergeCell ref="I168:I172"/>
    <mergeCell ref="B169:D169"/>
    <mergeCell ref="B170:D170"/>
    <mergeCell ref="B171:D171"/>
    <mergeCell ref="B172:D172"/>
    <mergeCell ref="B147:E147"/>
    <mergeCell ref="B151:C151"/>
    <mergeCell ref="I151:I155"/>
    <mergeCell ref="B152:C152"/>
    <mergeCell ref="B153:C153"/>
    <mergeCell ref="B154:C154"/>
    <mergeCell ref="B155:C155"/>
    <mergeCell ref="G158:H158"/>
    <mergeCell ref="B136:D136"/>
    <mergeCell ref="I136:I141"/>
    <mergeCell ref="B137:D137"/>
    <mergeCell ref="B138:D138"/>
    <mergeCell ref="B139:D139"/>
    <mergeCell ref="B140:D140"/>
    <mergeCell ref="B141:D141"/>
    <mergeCell ref="B145:E145"/>
    <mergeCell ref="B146:E146"/>
    <mergeCell ref="B120:I120"/>
    <mergeCell ref="B121:I121"/>
    <mergeCell ref="B122:I122"/>
    <mergeCell ref="B123:I123"/>
    <mergeCell ref="B125:B126"/>
    <mergeCell ref="C125:C126"/>
    <mergeCell ref="D125:H126"/>
    <mergeCell ref="B128:D128"/>
    <mergeCell ref="I128:I132"/>
    <mergeCell ref="B129:D129"/>
    <mergeCell ref="B130:D130"/>
    <mergeCell ref="B131:D131"/>
    <mergeCell ref="B132:D132"/>
    <mergeCell ref="B21:D21"/>
    <mergeCell ref="B22:D22"/>
    <mergeCell ref="G39:H39"/>
    <mergeCell ref="B41:I41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42:I42"/>
    <mergeCell ref="B43:I43"/>
    <mergeCell ref="B44:I44"/>
    <mergeCell ref="B46:B47"/>
    <mergeCell ref="C46:C47"/>
    <mergeCell ref="D46:H47"/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2"/>
    <mergeCell ref="B18:D18"/>
    <mergeCell ref="B19:D19"/>
    <mergeCell ref="B20:D20"/>
    <mergeCell ref="B57:D57"/>
    <mergeCell ref="I57:I62"/>
    <mergeCell ref="B58:D58"/>
    <mergeCell ref="B59:D59"/>
    <mergeCell ref="B60:D60"/>
    <mergeCell ref="B61:D61"/>
    <mergeCell ref="B62:D62"/>
    <mergeCell ref="B49:D49"/>
    <mergeCell ref="I49:I53"/>
    <mergeCell ref="B50:D50"/>
    <mergeCell ref="B51:D51"/>
    <mergeCell ref="B52:D52"/>
    <mergeCell ref="B53:D53"/>
    <mergeCell ref="G79:H79"/>
    <mergeCell ref="B81:I81"/>
    <mergeCell ref="B82:I82"/>
    <mergeCell ref="B83:I83"/>
    <mergeCell ref="B84:I84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97:D97"/>
    <mergeCell ref="I97:I102"/>
    <mergeCell ref="B98:D98"/>
    <mergeCell ref="B99:D99"/>
    <mergeCell ref="B100:D100"/>
    <mergeCell ref="B101:D101"/>
    <mergeCell ref="B102:D102"/>
    <mergeCell ref="B86:B87"/>
    <mergeCell ref="C86:C87"/>
    <mergeCell ref="D86:H87"/>
    <mergeCell ref="B89:D89"/>
    <mergeCell ref="I89:I93"/>
    <mergeCell ref="B90:D90"/>
    <mergeCell ref="B91:D91"/>
    <mergeCell ref="B92:D92"/>
    <mergeCell ref="B93:D93"/>
    <mergeCell ref="G119:H119"/>
    <mergeCell ref="B106:E106"/>
    <mergeCell ref="B107:E107"/>
    <mergeCell ref="B108:E108"/>
    <mergeCell ref="B112:C112"/>
    <mergeCell ref="I112:I116"/>
    <mergeCell ref="B113:C113"/>
    <mergeCell ref="B114:C114"/>
    <mergeCell ref="B115:C115"/>
    <mergeCell ref="B116:C116"/>
    <mergeCell ref="B280:I280"/>
    <mergeCell ref="B281:I281"/>
    <mergeCell ref="B282:I282"/>
    <mergeCell ref="B283:I283"/>
    <mergeCell ref="B285:B286"/>
    <mergeCell ref="C285:C286"/>
    <mergeCell ref="D285:H286"/>
    <mergeCell ref="B288:D288"/>
    <mergeCell ref="I288:I292"/>
    <mergeCell ref="B289:D289"/>
    <mergeCell ref="B290:D290"/>
    <mergeCell ref="B291:D291"/>
    <mergeCell ref="B292:D292"/>
    <mergeCell ref="B307:E307"/>
    <mergeCell ref="B311:C311"/>
    <mergeCell ref="I311:I315"/>
    <mergeCell ref="B312:C312"/>
    <mergeCell ref="B313:C313"/>
    <mergeCell ref="B314:C314"/>
    <mergeCell ref="B315:C315"/>
    <mergeCell ref="G318:H318"/>
    <mergeCell ref="B296:D296"/>
    <mergeCell ref="I296:I301"/>
    <mergeCell ref="B297:D297"/>
    <mergeCell ref="B298:D298"/>
    <mergeCell ref="B299:D299"/>
    <mergeCell ref="B300:D300"/>
    <mergeCell ref="B301:D301"/>
    <mergeCell ref="B305:E305"/>
    <mergeCell ref="B306:E306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7" manualBreakCount="7">
    <brk id="39" max="9" man="1"/>
    <brk id="79" max="9" man="1"/>
    <brk id="119" max="9" man="1"/>
    <brk id="158" max="9" man="1"/>
    <brk id="198" max="9" man="1"/>
    <brk id="238" max="9" man="1"/>
    <brk id="278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6"/>
  <sheetViews>
    <sheetView tabSelected="1" zoomScaleNormal="100" workbookViewId="0">
      <selection activeCell="J1" sqref="J1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  <col min="11" max="12" width="15.5703125" bestFit="1" customWidth="1"/>
  </cols>
  <sheetData>
    <row r="1" spans="2:13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3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3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3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3" ht="15.75" thickBot="1" x14ac:dyDescent="0.3">
      <c r="B5" s="8"/>
      <c r="C5" s="9"/>
      <c r="D5" s="9"/>
      <c r="E5" s="9"/>
      <c r="F5" s="9"/>
      <c r="G5" s="9"/>
      <c r="H5" s="9"/>
      <c r="I5" s="22"/>
    </row>
    <row r="6" spans="2:13" ht="15" customHeight="1" x14ac:dyDescent="0.25">
      <c r="B6" s="483" t="s">
        <v>17</v>
      </c>
      <c r="C6" s="485" t="s">
        <v>49</v>
      </c>
      <c r="D6" s="487" t="str">
        <f>+'[1] PRESUPUESTO CENTRO DE DESARROL'!$B$18</f>
        <v>Suministro e instalación de correas en perfiles estructurales PAG 160 mm x 60 x 1,9 mm, incluye material, equipo y mano de obra.</v>
      </c>
      <c r="E6" s="487"/>
      <c r="F6" s="487"/>
      <c r="G6" s="487"/>
      <c r="H6" s="487"/>
      <c r="I6" s="45" t="s">
        <v>0</v>
      </c>
    </row>
    <row r="7" spans="2:13" ht="15.75" thickBot="1" x14ac:dyDescent="0.3">
      <c r="B7" s="484"/>
      <c r="C7" s="486"/>
      <c r="D7" s="488"/>
      <c r="E7" s="488"/>
      <c r="F7" s="488"/>
      <c r="G7" s="488"/>
      <c r="H7" s="488"/>
      <c r="I7" s="13" t="str">
        <f>+'[1] PRESUPUESTO CENTRO DE DESARROL'!$C$18</f>
        <v xml:space="preserve">ML </v>
      </c>
    </row>
    <row r="8" spans="2:13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3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3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20</v>
      </c>
      <c r="H10" s="27">
        <f>+F10/G10</f>
        <v>2575</v>
      </c>
      <c r="I10" s="464"/>
    </row>
    <row r="11" spans="2:13" ht="23.25" customHeight="1" x14ac:dyDescent="0.25">
      <c r="B11" s="492" t="s">
        <v>50</v>
      </c>
      <c r="C11" s="493"/>
      <c r="D11" s="494"/>
      <c r="E11" s="3" t="s">
        <v>19</v>
      </c>
      <c r="F11" s="28">
        <v>103000</v>
      </c>
      <c r="G11" s="48">
        <v>75</v>
      </c>
      <c r="H11" s="27">
        <f>+F11/G11</f>
        <v>1373.3333333333333</v>
      </c>
      <c r="I11" s="464"/>
    </row>
    <row r="12" spans="2:13" x14ac:dyDescent="0.25">
      <c r="B12" s="459" t="s">
        <v>28</v>
      </c>
      <c r="C12" s="460"/>
      <c r="D12" s="460"/>
      <c r="E12" s="14" t="s">
        <v>19</v>
      </c>
      <c r="F12" s="26">
        <v>51500</v>
      </c>
      <c r="G12" s="43">
        <v>20</v>
      </c>
      <c r="H12" s="27">
        <f>+F12/G12</f>
        <v>2575</v>
      </c>
      <c r="I12" s="464"/>
    </row>
    <row r="13" spans="2:13" x14ac:dyDescent="0.25">
      <c r="B13" s="467"/>
      <c r="C13" s="468"/>
      <c r="D13" s="468"/>
      <c r="E13" s="15"/>
      <c r="F13" s="17"/>
      <c r="G13" s="15"/>
      <c r="H13" s="18"/>
      <c r="I13" s="464"/>
    </row>
    <row r="14" spans="2:13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6523.333333333333</v>
      </c>
      <c r="L14" s="42"/>
      <c r="M14" s="44"/>
    </row>
    <row r="15" spans="2:13" ht="15.75" thickBot="1" x14ac:dyDescent="0.3">
      <c r="B15" s="10"/>
      <c r="I15" s="1"/>
    </row>
    <row r="16" spans="2:13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x14ac:dyDescent="0.25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51</v>
      </c>
      <c r="C18" s="466"/>
      <c r="D18" s="466"/>
      <c r="E18" s="4" t="s">
        <v>52</v>
      </c>
      <c r="F18" s="4">
        <v>8652</v>
      </c>
      <c r="G18" s="4">
        <v>4.0999999999999996</v>
      </c>
      <c r="H18" s="4">
        <f>+F18*G18</f>
        <v>35473.199999999997</v>
      </c>
      <c r="I18" s="464"/>
    </row>
    <row r="19" spans="2:9" x14ac:dyDescent="0.25">
      <c r="B19" s="459" t="s">
        <v>53</v>
      </c>
      <c r="C19" s="460"/>
      <c r="D19" s="460"/>
      <c r="E19" s="3" t="s">
        <v>54</v>
      </c>
      <c r="F19" s="3">
        <v>23690</v>
      </c>
      <c r="G19" s="3">
        <v>0.15</v>
      </c>
      <c r="H19" s="4">
        <f>+F19*G19</f>
        <v>3553.5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39026.699999999997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 t="s">
        <v>55</v>
      </c>
      <c r="C27" s="466"/>
      <c r="D27" s="466"/>
      <c r="E27" s="466"/>
      <c r="F27" s="24">
        <v>1038</v>
      </c>
      <c r="G27" s="25">
        <v>1</v>
      </c>
      <c r="H27" s="38">
        <f>+F27*G27</f>
        <v>1038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1038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12" x14ac:dyDescent="0.25">
      <c r="B33" s="465" t="s">
        <v>20</v>
      </c>
      <c r="C33" s="466"/>
      <c r="D33" s="24">
        <v>72100</v>
      </c>
      <c r="E33" s="30">
        <f>+(0.66)*D33</f>
        <v>47586</v>
      </c>
      <c r="F33" s="30">
        <f>+D33+E33</f>
        <v>119686</v>
      </c>
      <c r="G33" s="32">
        <v>0.38329999999999997</v>
      </c>
      <c r="H33" s="38">
        <f>+F33*G33</f>
        <v>45875.643799999998</v>
      </c>
      <c r="I33" s="464"/>
    </row>
    <row r="34" spans="2:12" x14ac:dyDescent="0.25">
      <c r="B34" s="459" t="s">
        <v>61</v>
      </c>
      <c r="C34" s="460"/>
      <c r="D34" s="23">
        <f>2*44702</f>
        <v>89404</v>
      </c>
      <c r="E34" s="30">
        <f>+(0.66)*D34</f>
        <v>59006.64</v>
      </c>
      <c r="F34" s="31">
        <f>+D34+E34</f>
        <v>148410.64000000001</v>
      </c>
      <c r="G34" s="32">
        <f>+G33</f>
        <v>0.38329999999999997</v>
      </c>
      <c r="H34" s="38">
        <f>+F34*G34</f>
        <v>56885.798311999999</v>
      </c>
      <c r="I34" s="464"/>
    </row>
    <row r="35" spans="2:12" x14ac:dyDescent="0.25">
      <c r="B35" s="459"/>
      <c r="C35" s="460"/>
      <c r="D35" s="2"/>
      <c r="E35" s="2"/>
      <c r="F35" s="2"/>
      <c r="G35" s="2"/>
      <c r="H35" s="2"/>
      <c r="I35" s="464"/>
    </row>
    <row r="36" spans="2:12" x14ac:dyDescent="0.25">
      <c r="B36" s="467"/>
      <c r="C36" s="468"/>
      <c r="D36" s="7"/>
      <c r="E36" s="7"/>
      <c r="F36" s="7"/>
      <c r="G36" s="7"/>
      <c r="H36" s="7"/>
      <c r="I36" s="464"/>
    </row>
    <row r="37" spans="2:12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102761.44211199999</v>
      </c>
    </row>
    <row r="38" spans="2:12" x14ac:dyDescent="0.25">
      <c r="B38" s="10"/>
      <c r="H38" s="33" t="s">
        <v>23</v>
      </c>
      <c r="I38" s="34"/>
    </row>
    <row r="39" spans="2:12" ht="15.75" x14ac:dyDescent="0.25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149349</v>
      </c>
      <c r="L39" s="41"/>
    </row>
    <row r="41" spans="2:12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12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12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12" x14ac:dyDescent="0.25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12" x14ac:dyDescent="0.25">
      <c r="B45" s="8"/>
      <c r="C45" s="9"/>
      <c r="D45" s="9"/>
      <c r="E45" s="9"/>
      <c r="F45" s="9"/>
      <c r="G45" s="9"/>
      <c r="H45" s="9"/>
      <c r="I45" s="22"/>
    </row>
    <row r="46" spans="2:12" ht="15" customHeight="1" x14ac:dyDescent="0.25">
      <c r="B46" s="483" t="s">
        <v>17</v>
      </c>
      <c r="C46" s="485" t="s">
        <v>56</v>
      </c>
      <c r="D46" s="487" t="str">
        <f>+'[1] PRESUPUESTO CENTRO DE DESARROL'!$B$19</f>
        <v>Suministro e instalación de tensores para soporte de cielo raso en Angulo de 1" x 1" x 1/8", incluye materiales, equipo y mano de obra.</v>
      </c>
      <c r="E46" s="487"/>
      <c r="F46" s="487"/>
      <c r="G46" s="487"/>
      <c r="H46" s="487"/>
      <c r="I46" s="45" t="s">
        <v>0</v>
      </c>
    </row>
    <row r="47" spans="2:12" x14ac:dyDescent="0.25">
      <c r="B47" s="484"/>
      <c r="C47" s="486"/>
      <c r="D47" s="488"/>
      <c r="E47" s="488"/>
      <c r="F47" s="488"/>
      <c r="G47" s="488"/>
      <c r="H47" s="488"/>
      <c r="I47" s="13" t="str">
        <f>+'[1] PRESUPUESTO CENTRO DE DESARROL'!$C$19</f>
        <v>ML</v>
      </c>
    </row>
    <row r="48" spans="2:12" x14ac:dyDescent="0.25">
      <c r="B48" s="21" t="s">
        <v>24</v>
      </c>
      <c r="C48" s="46"/>
      <c r="D48" s="40"/>
      <c r="E48" s="9"/>
      <c r="F48" s="9"/>
      <c r="G48" s="9"/>
      <c r="H48" s="9"/>
      <c r="I48" s="22"/>
    </row>
    <row r="49" spans="2:14" x14ac:dyDescent="0.25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14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3">
        <v>28</v>
      </c>
      <c r="H50" s="27">
        <f>+F50/G50</f>
        <v>1839.2857142857142</v>
      </c>
      <c r="I50" s="464"/>
    </row>
    <row r="51" spans="2:14" ht="23.25" customHeight="1" x14ac:dyDescent="0.25">
      <c r="B51" s="492" t="s">
        <v>28</v>
      </c>
      <c r="C51" s="493"/>
      <c r="D51" s="494"/>
      <c r="E51" s="3" t="s">
        <v>19</v>
      </c>
      <c r="F51" s="28">
        <v>51500</v>
      </c>
      <c r="G51" s="48">
        <v>80</v>
      </c>
      <c r="H51" s="27">
        <f>+F51/G51</f>
        <v>643.75</v>
      </c>
      <c r="I51" s="464"/>
    </row>
    <row r="52" spans="2:14" x14ac:dyDescent="0.25">
      <c r="B52" s="459"/>
      <c r="C52" s="460"/>
      <c r="D52" s="460"/>
      <c r="E52" s="14"/>
      <c r="F52" s="26"/>
      <c r="G52" s="43"/>
      <c r="H52" s="27"/>
      <c r="I52" s="464"/>
    </row>
    <row r="53" spans="2:14" x14ac:dyDescent="0.25">
      <c r="B53" s="467"/>
      <c r="C53" s="468"/>
      <c r="D53" s="468"/>
      <c r="E53" s="15"/>
      <c r="F53" s="17"/>
      <c r="G53" s="15"/>
      <c r="H53" s="18"/>
      <c r="I53" s="464"/>
    </row>
    <row r="54" spans="2:14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2483.0357142857142</v>
      </c>
      <c r="L54" s="42"/>
      <c r="M54" s="44"/>
    </row>
    <row r="55" spans="2:14" x14ac:dyDescent="0.25">
      <c r="B55" s="10"/>
      <c r="I55" s="1"/>
    </row>
    <row r="56" spans="2:14" x14ac:dyDescent="0.25">
      <c r="B56" s="21" t="s">
        <v>7</v>
      </c>
      <c r="C56" s="9"/>
      <c r="D56" s="9"/>
      <c r="E56" s="9"/>
      <c r="F56" s="9"/>
      <c r="G56" s="9"/>
      <c r="H56" s="9"/>
      <c r="I56" s="22"/>
    </row>
    <row r="57" spans="2:14" x14ac:dyDescent="0.25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14" x14ac:dyDescent="0.25">
      <c r="B58" s="465" t="s">
        <v>57</v>
      </c>
      <c r="C58" s="466"/>
      <c r="D58" s="466"/>
      <c r="E58" s="4" t="s">
        <v>58</v>
      </c>
      <c r="F58" s="4">
        <v>6386</v>
      </c>
      <c r="G58" s="4">
        <v>1</v>
      </c>
      <c r="H58" s="4">
        <f>+F58*G58</f>
        <v>6386</v>
      </c>
      <c r="I58" s="464"/>
    </row>
    <row r="59" spans="2:14" x14ac:dyDescent="0.25">
      <c r="B59" s="459" t="s">
        <v>60</v>
      </c>
      <c r="C59" s="460"/>
      <c r="D59" s="460"/>
      <c r="E59" s="3" t="s">
        <v>59</v>
      </c>
      <c r="F59" s="3">
        <v>3675</v>
      </c>
      <c r="G59" s="3">
        <f>2/5</f>
        <v>0.4</v>
      </c>
      <c r="H59" s="4">
        <f>+F59*G59</f>
        <v>1470</v>
      </c>
      <c r="I59" s="464"/>
      <c r="N59" s="49"/>
    </row>
    <row r="60" spans="2:14" x14ac:dyDescent="0.25">
      <c r="B60" s="459"/>
      <c r="C60" s="460"/>
      <c r="D60" s="460"/>
      <c r="E60" s="3"/>
      <c r="F60" s="3"/>
      <c r="G60" s="3"/>
      <c r="H60" s="3"/>
      <c r="I60" s="464"/>
    </row>
    <row r="61" spans="2:14" x14ac:dyDescent="0.25">
      <c r="B61" s="459"/>
      <c r="C61" s="460"/>
      <c r="D61" s="460"/>
      <c r="E61" s="3"/>
      <c r="F61" s="3"/>
      <c r="G61" s="3"/>
      <c r="H61" s="3"/>
      <c r="I61" s="464"/>
    </row>
    <row r="62" spans="2:14" x14ac:dyDescent="0.25">
      <c r="B62" s="459"/>
      <c r="C62" s="460"/>
      <c r="D62" s="460"/>
      <c r="E62" s="3"/>
      <c r="F62" s="3"/>
      <c r="G62" s="3"/>
      <c r="H62" s="3"/>
      <c r="I62" s="464"/>
    </row>
    <row r="63" spans="2:14" x14ac:dyDescent="0.25">
      <c r="B63" s="11"/>
      <c r="C63" s="5"/>
      <c r="D63" s="5"/>
      <c r="E63" s="5"/>
      <c r="F63" s="5"/>
      <c r="G63" s="5"/>
      <c r="H63" s="6" t="s">
        <v>6</v>
      </c>
      <c r="I63" s="37">
        <f>SUM(H58:H62)</f>
        <v>7856</v>
      </c>
    </row>
    <row r="64" spans="2:14" x14ac:dyDescent="0.25">
      <c r="B64" s="10"/>
      <c r="I64" s="1"/>
    </row>
    <row r="65" spans="2:12" x14ac:dyDescent="0.25">
      <c r="B65" s="21" t="s">
        <v>10</v>
      </c>
      <c r="C65" s="9"/>
      <c r="D65" s="9"/>
      <c r="E65" s="9"/>
      <c r="F65" s="9"/>
      <c r="G65" s="9"/>
      <c r="H65" s="9"/>
      <c r="I65" s="22"/>
    </row>
    <row r="66" spans="2:12" x14ac:dyDescent="0.25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34"/>
    </row>
    <row r="67" spans="2:12" x14ac:dyDescent="0.25">
      <c r="B67" s="465" t="s">
        <v>55</v>
      </c>
      <c r="C67" s="466"/>
      <c r="D67" s="466"/>
      <c r="E67" s="466"/>
      <c r="F67" s="24">
        <v>130</v>
      </c>
      <c r="G67" s="25">
        <v>1</v>
      </c>
      <c r="H67" s="38">
        <f>+F67*G67</f>
        <v>130</v>
      </c>
      <c r="I67" s="34"/>
    </row>
    <row r="68" spans="2:12" x14ac:dyDescent="0.25">
      <c r="B68" s="459"/>
      <c r="C68" s="460"/>
      <c r="D68" s="460"/>
      <c r="E68" s="460"/>
      <c r="F68" s="23"/>
      <c r="G68" s="14"/>
      <c r="H68" s="2"/>
      <c r="I68" s="34"/>
    </row>
    <row r="69" spans="2:12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130</v>
      </c>
    </row>
    <row r="70" spans="2:12" x14ac:dyDescent="0.25">
      <c r="B70" s="10"/>
      <c r="I70" s="1"/>
    </row>
    <row r="71" spans="2:12" x14ac:dyDescent="0.25">
      <c r="B71" s="21" t="s">
        <v>11</v>
      </c>
      <c r="C71" s="9"/>
      <c r="D71" s="9"/>
      <c r="E71" s="9"/>
      <c r="F71" s="9"/>
      <c r="G71" s="9"/>
      <c r="H71" s="9"/>
      <c r="I71" s="22"/>
    </row>
    <row r="72" spans="2:12" x14ac:dyDescent="0.25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12" x14ac:dyDescent="0.25">
      <c r="B73" s="465" t="s">
        <v>20</v>
      </c>
      <c r="C73" s="466"/>
      <c r="D73" s="24">
        <v>72100</v>
      </c>
      <c r="E73" s="30">
        <f>+(0.66)*D73</f>
        <v>47586</v>
      </c>
      <c r="F73" s="30">
        <f>+D73+E73</f>
        <v>119686</v>
      </c>
      <c r="G73" s="32">
        <v>0.03</v>
      </c>
      <c r="H73" s="38">
        <f>+F73*G73</f>
        <v>3590.58</v>
      </c>
      <c r="I73" s="464"/>
    </row>
    <row r="74" spans="2:12" x14ac:dyDescent="0.25">
      <c r="B74" s="459" t="s">
        <v>61</v>
      </c>
      <c r="C74" s="460"/>
      <c r="D74" s="23">
        <f>2*44702</f>
        <v>89404</v>
      </c>
      <c r="E74" s="30">
        <f>+(0.66)*D74</f>
        <v>59006.64</v>
      </c>
      <c r="F74" s="31">
        <f>+D74+E74</f>
        <v>148410.64000000001</v>
      </c>
      <c r="G74" s="32">
        <f>+G73</f>
        <v>0.03</v>
      </c>
      <c r="H74" s="38">
        <f>+F74*G74</f>
        <v>4452.3191999999999</v>
      </c>
      <c r="I74" s="464"/>
    </row>
    <row r="75" spans="2:12" x14ac:dyDescent="0.25">
      <c r="B75" s="459"/>
      <c r="C75" s="460"/>
      <c r="D75" s="2"/>
      <c r="E75" s="2"/>
      <c r="F75" s="2"/>
      <c r="G75" s="2"/>
      <c r="H75" s="2"/>
      <c r="I75" s="464"/>
    </row>
    <row r="76" spans="2:12" x14ac:dyDescent="0.25">
      <c r="B76" s="467"/>
      <c r="C76" s="468"/>
      <c r="D76" s="7"/>
      <c r="E76" s="7"/>
      <c r="F76" s="7"/>
      <c r="G76" s="7"/>
      <c r="H76" s="7"/>
      <c r="I76" s="464"/>
    </row>
    <row r="77" spans="2:12" x14ac:dyDescent="0.25">
      <c r="B77" s="11"/>
      <c r="C77" s="5"/>
      <c r="D77" s="5"/>
      <c r="E77" s="5"/>
      <c r="F77" s="5"/>
      <c r="G77" s="5"/>
      <c r="H77" s="6" t="s">
        <v>6</v>
      </c>
      <c r="I77" s="34">
        <f>SUM(H73:H76)</f>
        <v>8042.8991999999998</v>
      </c>
    </row>
    <row r="78" spans="2:12" x14ac:dyDescent="0.25">
      <c r="B78" s="10"/>
      <c r="H78" s="33" t="s">
        <v>23</v>
      </c>
      <c r="I78" s="34"/>
    </row>
    <row r="79" spans="2:12" ht="15.75" x14ac:dyDescent="0.25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18512</v>
      </c>
      <c r="K79" s="47"/>
      <c r="L79" s="41"/>
    </row>
    <row r="81" spans="2:13" x14ac:dyDescent="0.25">
      <c r="B81" s="471" t="s">
        <v>26</v>
      </c>
      <c r="C81" s="472"/>
      <c r="D81" s="472"/>
      <c r="E81" s="472"/>
      <c r="F81" s="472"/>
      <c r="G81" s="472"/>
      <c r="H81" s="472"/>
      <c r="I81" s="473"/>
    </row>
    <row r="82" spans="2:13" ht="48" customHeight="1" x14ac:dyDescent="0.25">
      <c r="B82" s="474" t="s">
        <v>862</v>
      </c>
      <c r="C82" s="475"/>
      <c r="D82" s="475"/>
      <c r="E82" s="475"/>
      <c r="F82" s="475"/>
      <c r="G82" s="475"/>
      <c r="H82" s="475"/>
      <c r="I82" s="476"/>
    </row>
    <row r="83" spans="2:13" x14ac:dyDescent="0.25">
      <c r="B83" s="477" t="s">
        <v>18</v>
      </c>
      <c r="C83" s="478"/>
      <c r="D83" s="478"/>
      <c r="E83" s="478"/>
      <c r="F83" s="478"/>
      <c r="G83" s="478"/>
      <c r="H83" s="478"/>
      <c r="I83" s="479"/>
    </row>
    <row r="84" spans="2:13" x14ac:dyDescent="0.25">
      <c r="B84" s="480" t="s">
        <v>27</v>
      </c>
      <c r="C84" s="481"/>
      <c r="D84" s="481"/>
      <c r="E84" s="481"/>
      <c r="F84" s="481"/>
      <c r="G84" s="481"/>
      <c r="H84" s="481"/>
      <c r="I84" s="482"/>
    </row>
    <row r="85" spans="2:13" x14ac:dyDescent="0.25">
      <c r="B85" s="8"/>
      <c r="C85" s="9"/>
      <c r="D85" s="9"/>
      <c r="E85" s="9"/>
      <c r="F85" s="9"/>
      <c r="G85" s="9"/>
      <c r="H85" s="9"/>
      <c r="I85" s="22"/>
    </row>
    <row r="86" spans="2:13" ht="15" customHeight="1" x14ac:dyDescent="0.25">
      <c r="B86" s="483" t="s">
        <v>17</v>
      </c>
      <c r="C86" s="485" t="s">
        <v>62</v>
      </c>
      <c r="D86" s="487" t="str">
        <f>+'[1] PRESUPUESTO CENTRO DE DESARROL'!$B$20</f>
        <v>Instalación de cubierta  en laminas onduladas existente de asbesto cemento, incluye equipo y mano de obra.</v>
      </c>
      <c r="E86" s="487"/>
      <c r="F86" s="487"/>
      <c r="G86" s="487"/>
      <c r="H86" s="487"/>
      <c r="I86" s="45" t="s">
        <v>0</v>
      </c>
    </row>
    <row r="87" spans="2:13" x14ac:dyDescent="0.25">
      <c r="B87" s="484"/>
      <c r="C87" s="486"/>
      <c r="D87" s="488"/>
      <c r="E87" s="488"/>
      <c r="F87" s="488"/>
      <c r="G87" s="488"/>
      <c r="H87" s="488"/>
      <c r="I87" s="13" t="str">
        <f>+'[1] PRESUPUESTO CENTRO DE DESARROL'!$C$20</f>
        <v>M2</v>
      </c>
    </row>
    <row r="88" spans="2:13" x14ac:dyDescent="0.25">
      <c r="B88" s="21" t="s">
        <v>24</v>
      </c>
      <c r="C88" s="46"/>
      <c r="D88" s="40"/>
      <c r="E88" s="9"/>
      <c r="F88" s="9"/>
      <c r="G88" s="9"/>
      <c r="H88" s="9"/>
      <c r="I88" s="22"/>
    </row>
    <row r="89" spans="2:13" x14ac:dyDescent="0.25">
      <c r="B89" s="461" t="s">
        <v>1</v>
      </c>
      <c r="C89" s="462"/>
      <c r="D89" s="462"/>
      <c r="E89" s="39" t="s">
        <v>2</v>
      </c>
      <c r="F89" s="39" t="s">
        <v>3</v>
      </c>
      <c r="G89" s="39" t="s">
        <v>4</v>
      </c>
      <c r="H89" s="20" t="s">
        <v>5</v>
      </c>
      <c r="I89" s="463"/>
    </row>
    <row r="90" spans="2:13" ht="25.5" customHeight="1" x14ac:dyDescent="0.25">
      <c r="B90" s="489" t="s">
        <v>25</v>
      </c>
      <c r="C90" s="490"/>
      <c r="D90" s="491"/>
      <c r="E90" s="4" t="s">
        <v>19</v>
      </c>
      <c r="F90" s="26">
        <v>51500</v>
      </c>
      <c r="G90" s="43">
        <v>28</v>
      </c>
      <c r="H90" s="27">
        <f>+F90/G90</f>
        <v>1839.2857142857142</v>
      </c>
      <c r="I90" s="464"/>
    </row>
    <row r="91" spans="2:13" ht="23.25" customHeight="1" x14ac:dyDescent="0.25">
      <c r="B91" s="492" t="s">
        <v>28</v>
      </c>
      <c r="C91" s="493"/>
      <c r="D91" s="494"/>
      <c r="E91" s="3" t="s">
        <v>19</v>
      </c>
      <c r="F91" s="28">
        <v>51500</v>
      </c>
      <c r="G91" s="48">
        <v>60</v>
      </c>
      <c r="H91" s="27">
        <f>+F91/G91</f>
        <v>858.33333333333337</v>
      </c>
      <c r="I91" s="464"/>
    </row>
    <row r="92" spans="2:13" x14ac:dyDescent="0.25">
      <c r="B92" s="459"/>
      <c r="C92" s="460"/>
      <c r="D92" s="460"/>
      <c r="E92" s="14"/>
      <c r="F92" s="26"/>
      <c r="G92" s="43"/>
      <c r="H92" s="27"/>
      <c r="I92" s="464"/>
    </row>
    <row r="93" spans="2:13" x14ac:dyDescent="0.25">
      <c r="B93" s="467"/>
      <c r="C93" s="468"/>
      <c r="D93" s="468"/>
      <c r="E93" s="15"/>
      <c r="F93" s="17"/>
      <c r="G93" s="15"/>
      <c r="H93" s="18"/>
      <c r="I93" s="464"/>
    </row>
    <row r="94" spans="2:13" x14ac:dyDescent="0.25">
      <c r="B94" s="11"/>
      <c r="C94" s="5"/>
      <c r="D94" s="5"/>
      <c r="E94" s="5"/>
      <c r="F94" s="5"/>
      <c r="G94" s="6"/>
      <c r="H94" s="6" t="s">
        <v>6</v>
      </c>
      <c r="I94" s="36">
        <f>SUM(H90:H93)</f>
        <v>2697.6190476190477</v>
      </c>
      <c r="L94" s="42"/>
      <c r="M94" s="44"/>
    </row>
    <row r="95" spans="2:13" x14ac:dyDescent="0.25">
      <c r="B95" s="10"/>
      <c r="I95" s="1"/>
    </row>
    <row r="96" spans="2:13" x14ac:dyDescent="0.25">
      <c r="B96" s="21" t="s">
        <v>7</v>
      </c>
      <c r="C96" s="9"/>
      <c r="D96" s="9"/>
      <c r="E96" s="9"/>
      <c r="F96" s="9"/>
      <c r="G96" s="9"/>
      <c r="H96" s="9"/>
      <c r="I96" s="22"/>
    </row>
    <row r="97" spans="2:14" x14ac:dyDescent="0.25">
      <c r="B97" s="461" t="s">
        <v>1</v>
      </c>
      <c r="C97" s="462"/>
      <c r="D97" s="462"/>
      <c r="E97" s="39" t="s">
        <v>2</v>
      </c>
      <c r="F97" s="39" t="s">
        <v>8</v>
      </c>
      <c r="G97" s="39" t="s">
        <v>9</v>
      </c>
      <c r="H97" s="20" t="s">
        <v>5</v>
      </c>
      <c r="I97" s="463"/>
    </row>
    <row r="98" spans="2:14" x14ac:dyDescent="0.25">
      <c r="B98" s="465" t="s">
        <v>67</v>
      </c>
      <c r="C98" s="466"/>
      <c r="D98" s="466"/>
      <c r="E98" s="4" t="s">
        <v>59</v>
      </c>
      <c r="F98" s="4">
        <v>1300</v>
      </c>
      <c r="G98" s="43">
        <v>0.70699999999999996</v>
      </c>
      <c r="H98" s="4">
        <f>+F98*G98</f>
        <v>919.09999999999991</v>
      </c>
      <c r="I98" s="464"/>
    </row>
    <row r="99" spans="2:14" x14ac:dyDescent="0.25">
      <c r="B99" s="459" t="s">
        <v>66</v>
      </c>
      <c r="C99" s="460"/>
      <c r="D99" s="460"/>
      <c r="E99" s="3" t="s">
        <v>59</v>
      </c>
      <c r="F99" s="3">
        <v>3400</v>
      </c>
      <c r="G99" s="3">
        <v>1</v>
      </c>
      <c r="H99" s="4">
        <f>+F99*G99</f>
        <v>3400</v>
      </c>
      <c r="I99" s="464"/>
      <c r="N99" s="49"/>
    </row>
    <row r="100" spans="2:14" x14ac:dyDescent="0.25">
      <c r="B100" s="459"/>
      <c r="C100" s="460"/>
      <c r="D100" s="460"/>
      <c r="E100" s="3"/>
      <c r="F100" s="3"/>
      <c r="G100" s="3"/>
      <c r="H100" s="3"/>
      <c r="I100" s="464"/>
    </row>
    <row r="101" spans="2:14" x14ac:dyDescent="0.25">
      <c r="B101" s="459"/>
      <c r="C101" s="460"/>
      <c r="D101" s="460"/>
      <c r="E101" s="3"/>
      <c r="F101" s="3"/>
      <c r="G101" s="3"/>
      <c r="H101" s="3"/>
      <c r="I101" s="464"/>
    </row>
    <row r="102" spans="2:14" x14ac:dyDescent="0.25">
      <c r="B102" s="459"/>
      <c r="C102" s="460"/>
      <c r="D102" s="460"/>
      <c r="E102" s="3"/>
      <c r="F102" s="3"/>
      <c r="G102" s="3"/>
      <c r="H102" s="3"/>
      <c r="I102" s="464"/>
    </row>
    <row r="103" spans="2:14" x14ac:dyDescent="0.25">
      <c r="B103" s="11"/>
      <c r="C103" s="5"/>
      <c r="D103" s="5"/>
      <c r="E103" s="5"/>
      <c r="F103" s="5"/>
      <c r="G103" s="5"/>
      <c r="H103" s="6" t="s">
        <v>6</v>
      </c>
      <c r="I103" s="37">
        <f>SUM(H98:H102)</f>
        <v>4319.1000000000004</v>
      </c>
    </row>
    <row r="104" spans="2:14" x14ac:dyDescent="0.25">
      <c r="B104" s="10"/>
      <c r="I104" s="1"/>
    </row>
    <row r="105" spans="2:14" x14ac:dyDescent="0.25">
      <c r="B105" s="21" t="s">
        <v>10</v>
      </c>
      <c r="C105" s="9"/>
      <c r="D105" s="9"/>
      <c r="E105" s="9"/>
      <c r="F105" s="9"/>
      <c r="G105" s="9"/>
      <c r="H105" s="9"/>
      <c r="I105" s="22"/>
    </row>
    <row r="106" spans="2:14" x14ac:dyDescent="0.25">
      <c r="B106" s="461" t="s">
        <v>1</v>
      </c>
      <c r="C106" s="462"/>
      <c r="D106" s="462"/>
      <c r="E106" s="462"/>
      <c r="F106" s="39" t="s">
        <v>3</v>
      </c>
      <c r="G106" s="39" t="s">
        <v>4</v>
      </c>
      <c r="H106" s="20" t="s">
        <v>5</v>
      </c>
      <c r="I106" s="34"/>
    </row>
    <row r="107" spans="2:14" x14ac:dyDescent="0.25">
      <c r="B107" s="465"/>
      <c r="C107" s="466"/>
      <c r="D107" s="466"/>
      <c r="E107" s="466"/>
      <c r="F107" s="24"/>
      <c r="G107" s="25"/>
      <c r="H107" s="38">
        <f>+F107*G107</f>
        <v>0</v>
      </c>
      <c r="I107" s="34"/>
    </row>
    <row r="108" spans="2:14" x14ac:dyDescent="0.25">
      <c r="B108" s="459"/>
      <c r="C108" s="460"/>
      <c r="D108" s="460"/>
      <c r="E108" s="460"/>
      <c r="F108" s="23"/>
      <c r="G108" s="14"/>
      <c r="H108" s="2"/>
      <c r="I108" s="34"/>
    </row>
    <row r="109" spans="2:14" x14ac:dyDescent="0.25">
      <c r="B109" s="11"/>
      <c r="C109" s="5"/>
      <c r="D109" s="5"/>
      <c r="E109" s="5"/>
      <c r="F109" s="5"/>
      <c r="G109" s="5"/>
      <c r="H109" s="6" t="s">
        <v>6</v>
      </c>
      <c r="I109" s="36">
        <f>SUM(H107:H108)</f>
        <v>0</v>
      </c>
    </row>
    <row r="110" spans="2:14" x14ac:dyDescent="0.25">
      <c r="B110" s="10"/>
      <c r="I110" s="1"/>
    </row>
    <row r="111" spans="2:14" x14ac:dyDescent="0.25">
      <c r="B111" s="21" t="s">
        <v>11</v>
      </c>
      <c r="C111" s="9"/>
      <c r="D111" s="9"/>
      <c r="E111" s="9"/>
      <c r="F111" s="9"/>
      <c r="G111" s="9"/>
      <c r="H111" s="9"/>
      <c r="I111" s="22"/>
    </row>
    <row r="112" spans="2:14" x14ac:dyDescent="0.25">
      <c r="B112" s="461" t="s">
        <v>15</v>
      </c>
      <c r="C112" s="462"/>
      <c r="D112" s="39" t="s">
        <v>22</v>
      </c>
      <c r="E112" s="39" t="s">
        <v>12</v>
      </c>
      <c r="F112" s="39" t="s">
        <v>13</v>
      </c>
      <c r="G112" s="39" t="s">
        <v>14</v>
      </c>
      <c r="H112" s="20" t="s">
        <v>5</v>
      </c>
      <c r="I112" s="463"/>
    </row>
    <row r="113" spans="2:12" x14ac:dyDescent="0.25">
      <c r="B113" s="465" t="s">
        <v>20</v>
      </c>
      <c r="C113" s="466"/>
      <c r="D113" s="24">
        <v>72100</v>
      </c>
      <c r="E113" s="30">
        <f>+(0.66)*D113</f>
        <v>47586</v>
      </c>
      <c r="F113" s="30">
        <f>+D113+E113</f>
        <v>119686</v>
      </c>
      <c r="G113" s="32">
        <v>0.114</v>
      </c>
      <c r="H113" s="38">
        <f>+F113*G113</f>
        <v>13644.204</v>
      </c>
      <c r="I113" s="464"/>
    </row>
    <row r="114" spans="2:12" x14ac:dyDescent="0.25">
      <c r="B114" s="459" t="s">
        <v>61</v>
      </c>
      <c r="C114" s="460"/>
      <c r="D114" s="23">
        <f>2*44702</f>
        <v>89404</v>
      </c>
      <c r="E114" s="30">
        <f>+(0.66)*D114</f>
        <v>59006.64</v>
      </c>
      <c r="F114" s="31">
        <f>+D114+E114</f>
        <v>148410.64000000001</v>
      </c>
      <c r="G114" s="32">
        <f>+G113</f>
        <v>0.114</v>
      </c>
      <c r="H114" s="38">
        <f>+F114*G114</f>
        <v>16918.812960000003</v>
      </c>
      <c r="I114" s="464"/>
    </row>
    <row r="115" spans="2:12" x14ac:dyDescent="0.25">
      <c r="B115" s="459"/>
      <c r="C115" s="460"/>
      <c r="D115" s="2"/>
      <c r="E115" s="2"/>
      <c r="F115" s="2"/>
      <c r="G115" s="2"/>
      <c r="H115" s="2"/>
      <c r="I115" s="464"/>
    </row>
    <row r="116" spans="2:12" x14ac:dyDescent="0.25">
      <c r="B116" s="467"/>
      <c r="C116" s="468"/>
      <c r="D116" s="7"/>
      <c r="E116" s="7"/>
      <c r="F116" s="7"/>
      <c r="G116" s="7"/>
      <c r="H116" s="7"/>
      <c r="I116" s="464"/>
    </row>
    <row r="117" spans="2:12" x14ac:dyDescent="0.25">
      <c r="B117" s="11"/>
      <c r="C117" s="5"/>
      <c r="D117" s="5"/>
      <c r="E117" s="5"/>
      <c r="F117" s="5"/>
      <c r="G117" s="5"/>
      <c r="H117" s="6" t="s">
        <v>6</v>
      </c>
      <c r="I117" s="34">
        <f>SUM(H113:H116)</f>
        <v>30563.016960000001</v>
      </c>
    </row>
    <row r="118" spans="2:12" x14ac:dyDescent="0.25">
      <c r="B118" s="10"/>
      <c r="H118" s="33" t="s">
        <v>23</v>
      </c>
      <c r="I118" s="34"/>
    </row>
    <row r="119" spans="2:12" ht="15.75" x14ac:dyDescent="0.25">
      <c r="B119" s="8"/>
      <c r="C119" s="9"/>
      <c r="D119" s="9"/>
      <c r="E119" s="9"/>
      <c r="F119" s="9"/>
      <c r="G119" s="469" t="s">
        <v>16</v>
      </c>
      <c r="H119" s="470"/>
      <c r="I119" s="35">
        <f>ROUND(SUM(I89:I118),0)</f>
        <v>37580</v>
      </c>
      <c r="K119" s="47"/>
      <c r="L119" s="41"/>
    </row>
    <row r="120" spans="2:12" ht="15.75" thickBot="1" x14ac:dyDescent="0.3"/>
    <row r="121" spans="2:12" x14ac:dyDescent="0.25">
      <c r="B121" s="471" t="s">
        <v>26</v>
      </c>
      <c r="C121" s="472"/>
      <c r="D121" s="472"/>
      <c r="E121" s="472"/>
      <c r="F121" s="472"/>
      <c r="G121" s="472"/>
      <c r="H121" s="472"/>
      <c r="I121" s="473"/>
    </row>
    <row r="122" spans="2:12" ht="48" customHeight="1" x14ac:dyDescent="0.25">
      <c r="B122" s="474" t="s">
        <v>862</v>
      </c>
      <c r="C122" s="475"/>
      <c r="D122" s="475"/>
      <c r="E122" s="475"/>
      <c r="F122" s="475"/>
      <c r="G122" s="475"/>
      <c r="H122" s="475"/>
      <c r="I122" s="476"/>
    </row>
    <row r="123" spans="2:12" x14ac:dyDescent="0.25">
      <c r="B123" s="477" t="s">
        <v>18</v>
      </c>
      <c r="C123" s="478"/>
      <c r="D123" s="478"/>
      <c r="E123" s="478"/>
      <c r="F123" s="478"/>
      <c r="G123" s="478"/>
      <c r="H123" s="478"/>
      <c r="I123" s="479"/>
    </row>
    <row r="124" spans="2:12" ht="15.75" thickBot="1" x14ac:dyDescent="0.3">
      <c r="B124" s="480" t="s">
        <v>27</v>
      </c>
      <c r="C124" s="481"/>
      <c r="D124" s="481"/>
      <c r="E124" s="481"/>
      <c r="F124" s="481"/>
      <c r="G124" s="481"/>
      <c r="H124" s="481"/>
      <c r="I124" s="482"/>
    </row>
    <row r="125" spans="2:12" ht="15.75" thickBot="1" x14ac:dyDescent="0.3">
      <c r="B125" s="8"/>
      <c r="C125" s="9"/>
      <c r="D125" s="9"/>
      <c r="E125" s="9"/>
      <c r="F125" s="9"/>
      <c r="G125" s="9"/>
      <c r="H125" s="9"/>
      <c r="I125" s="22"/>
    </row>
    <row r="126" spans="2:12" ht="15" customHeight="1" x14ac:dyDescent="0.25">
      <c r="B126" s="483" t="s">
        <v>17</v>
      </c>
      <c r="C126" s="485" t="s">
        <v>68</v>
      </c>
      <c r="D126" s="487" t="str">
        <f>+'[1] PRESUPUESTO CENTRO DE DESARROL'!$B$21</f>
        <v>Suministro e instalación cubierta en láminas ondulada de asbesto cemento perfil 7, incluye materiales, equipo y mano de obra.</v>
      </c>
      <c r="E126" s="487"/>
      <c r="F126" s="487"/>
      <c r="G126" s="487"/>
      <c r="H126" s="487"/>
      <c r="I126" s="45" t="s">
        <v>0</v>
      </c>
    </row>
    <row r="127" spans="2:12" ht="15.75" thickBot="1" x14ac:dyDescent="0.3">
      <c r="B127" s="484"/>
      <c r="C127" s="486"/>
      <c r="D127" s="488"/>
      <c r="E127" s="488"/>
      <c r="F127" s="488"/>
      <c r="G127" s="488"/>
      <c r="H127" s="488"/>
      <c r="I127" s="13" t="str">
        <f>+'[1] PRESUPUESTO CENTRO DE DESARROL'!$C$20</f>
        <v>M2</v>
      </c>
    </row>
    <row r="128" spans="2:12" ht="15.75" thickBot="1" x14ac:dyDescent="0.3">
      <c r="B128" s="21" t="s">
        <v>24</v>
      </c>
      <c r="C128" s="46"/>
      <c r="D128" s="40"/>
      <c r="E128" s="9"/>
      <c r="F128" s="9"/>
      <c r="G128" s="9"/>
      <c r="H128" s="9"/>
      <c r="I128" s="22"/>
    </row>
    <row r="129" spans="2:14" ht="15.75" thickBot="1" x14ac:dyDescent="0.3">
      <c r="B129" s="461" t="s">
        <v>1</v>
      </c>
      <c r="C129" s="462"/>
      <c r="D129" s="462"/>
      <c r="E129" s="39" t="s">
        <v>2</v>
      </c>
      <c r="F129" s="39" t="s">
        <v>3</v>
      </c>
      <c r="G129" s="39" t="s">
        <v>4</v>
      </c>
      <c r="H129" s="20" t="s">
        <v>5</v>
      </c>
      <c r="I129" s="463"/>
    </row>
    <row r="130" spans="2:14" ht="25.5" customHeight="1" x14ac:dyDescent="0.25">
      <c r="B130" s="489" t="s">
        <v>25</v>
      </c>
      <c r="C130" s="490"/>
      <c r="D130" s="491"/>
      <c r="E130" s="4" t="s">
        <v>19</v>
      </c>
      <c r="F130" s="26">
        <v>51500</v>
      </c>
      <c r="G130" s="43">
        <v>28</v>
      </c>
      <c r="H130" s="27">
        <f>+F130/G130</f>
        <v>1839.2857142857142</v>
      </c>
      <c r="I130" s="464"/>
    </row>
    <row r="131" spans="2:14" ht="23.25" customHeight="1" x14ac:dyDescent="0.25">
      <c r="B131" s="492" t="s">
        <v>28</v>
      </c>
      <c r="C131" s="493"/>
      <c r="D131" s="494"/>
      <c r="E131" s="3" t="s">
        <v>19</v>
      </c>
      <c r="F131" s="28">
        <v>51500</v>
      </c>
      <c r="G131" s="48">
        <v>60</v>
      </c>
      <c r="H131" s="27">
        <f>+F131/G131</f>
        <v>858.33333333333337</v>
      </c>
      <c r="I131" s="464"/>
    </row>
    <row r="132" spans="2:14" x14ac:dyDescent="0.25">
      <c r="B132" s="459"/>
      <c r="C132" s="460"/>
      <c r="D132" s="460"/>
      <c r="E132" s="14"/>
      <c r="F132" s="26"/>
      <c r="G132" s="43"/>
      <c r="H132" s="27"/>
      <c r="I132" s="464"/>
    </row>
    <row r="133" spans="2:14" x14ac:dyDescent="0.25">
      <c r="B133" s="467"/>
      <c r="C133" s="468"/>
      <c r="D133" s="468"/>
      <c r="E133" s="15"/>
      <c r="F133" s="17"/>
      <c r="G133" s="15"/>
      <c r="H133" s="18"/>
      <c r="I133" s="464"/>
    </row>
    <row r="134" spans="2:14" x14ac:dyDescent="0.25">
      <c r="B134" s="11"/>
      <c r="C134" s="5"/>
      <c r="D134" s="5"/>
      <c r="E134" s="5"/>
      <c r="F134" s="5"/>
      <c r="G134" s="6"/>
      <c r="H134" s="6" t="s">
        <v>6</v>
      </c>
      <c r="I134" s="36">
        <f>SUM(H130:H133)</f>
        <v>2697.6190476190477</v>
      </c>
      <c r="L134" s="42"/>
      <c r="M134" s="44"/>
    </row>
    <row r="135" spans="2:14" ht="15.75" thickBot="1" x14ac:dyDescent="0.3">
      <c r="B135" s="10"/>
      <c r="I135" s="1"/>
    </row>
    <row r="136" spans="2:14" ht="15.75" thickBot="1" x14ac:dyDescent="0.3">
      <c r="B136" s="21" t="s">
        <v>7</v>
      </c>
      <c r="C136" s="9"/>
      <c r="D136" s="9"/>
      <c r="E136" s="9"/>
      <c r="F136" s="9"/>
      <c r="G136" s="9"/>
      <c r="H136" s="9"/>
      <c r="I136" s="22"/>
    </row>
    <row r="137" spans="2:14" ht="15.75" thickBot="1" x14ac:dyDescent="0.3">
      <c r="B137" s="461" t="s">
        <v>1</v>
      </c>
      <c r="C137" s="462"/>
      <c r="D137" s="462"/>
      <c r="E137" s="39" t="s">
        <v>2</v>
      </c>
      <c r="F137" s="39" t="s">
        <v>8</v>
      </c>
      <c r="G137" s="39" t="s">
        <v>9</v>
      </c>
      <c r="H137" s="20" t="s">
        <v>5</v>
      </c>
      <c r="I137" s="463"/>
    </row>
    <row r="138" spans="2:14" x14ac:dyDescent="0.25">
      <c r="B138" s="465" t="s">
        <v>67</v>
      </c>
      <c r="C138" s="466"/>
      <c r="D138" s="466"/>
      <c r="E138" s="4" t="s">
        <v>59</v>
      </c>
      <c r="F138" s="4">
        <v>1300</v>
      </c>
      <c r="G138" s="43">
        <v>0.70699999999999996</v>
      </c>
      <c r="H138" s="4">
        <f>+F138*G138</f>
        <v>919.09999999999991</v>
      </c>
      <c r="I138" s="464"/>
    </row>
    <row r="139" spans="2:14" x14ac:dyDescent="0.25">
      <c r="B139" s="459" t="s">
        <v>66</v>
      </c>
      <c r="C139" s="460"/>
      <c r="D139" s="460"/>
      <c r="E139" s="3" t="s">
        <v>59</v>
      </c>
      <c r="F139" s="3">
        <v>3400</v>
      </c>
      <c r="G139" s="3">
        <v>1</v>
      </c>
      <c r="H139" s="4">
        <f>+F139*G139</f>
        <v>3400</v>
      </c>
      <c r="I139" s="464"/>
      <c r="N139" s="49"/>
    </row>
    <row r="140" spans="2:14" x14ac:dyDescent="0.25">
      <c r="B140" s="459" t="s">
        <v>69</v>
      </c>
      <c r="C140" s="460"/>
      <c r="D140" s="460"/>
      <c r="E140" s="3" t="s">
        <v>70</v>
      </c>
      <c r="F140" s="3">
        <v>72100</v>
      </c>
      <c r="G140" s="3">
        <v>0.36</v>
      </c>
      <c r="H140" s="4">
        <f>+F140*G140</f>
        <v>25956</v>
      </c>
      <c r="I140" s="464"/>
    </row>
    <row r="141" spans="2:14" x14ac:dyDescent="0.25">
      <c r="B141" s="459"/>
      <c r="C141" s="460"/>
      <c r="D141" s="460"/>
      <c r="E141" s="3"/>
      <c r="F141" s="3"/>
      <c r="G141" s="3"/>
      <c r="H141" s="3"/>
      <c r="I141" s="464"/>
    </row>
    <row r="142" spans="2:14" x14ac:dyDescent="0.25">
      <c r="B142" s="459"/>
      <c r="C142" s="460"/>
      <c r="D142" s="460"/>
      <c r="E142" s="3"/>
      <c r="F142" s="3"/>
      <c r="G142" s="3"/>
      <c r="H142" s="3"/>
      <c r="I142" s="464"/>
    </row>
    <row r="143" spans="2:14" x14ac:dyDescent="0.25">
      <c r="B143" s="11"/>
      <c r="C143" s="5"/>
      <c r="D143" s="5"/>
      <c r="E143" s="5"/>
      <c r="F143" s="5"/>
      <c r="G143" s="5"/>
      <c r="H143" s="6" t="s">
        <v>6</v>
      </c>
      <c r="I143" s="37">
        <f>SUM(H138:H142)</f>
        <v>30275.1</v>
      </c>
    </row>
    <row r="144" spans="2:14" ht="15.75" thickBot="1" x14ac:dyDescent="0.3">
      <c r="B144" s="10"/>
      <c r="I144" s="1"/>
    </row>
    <row r="145" spans="2:12" ht="15.75" thickBot="1" x14ac:dyDescent="0.3">
      <c r="B145" s="21" t="s">
        <v>10</v>
      </c>
      <c r="C145" s="9"/>
      <c r="D145" s="9"/>
      <c r="E145" s="9"/>
      <c r="F145" s="9"/>
      <c r="G145" s="9"/>
      <c r="H145" s="9"/>
      <c r="I145" s="22"/>
    </row>
    <row r="146" spans="2:12" ht="15.75" thickBot="1" x14ac:dyDescent="0.3">
      <c r="B146" s="461" t="s">
        <v>1</v>
      </c>
      <c r="C146" s="462"/>
      <c r="D146" s="462"/>
      <c r="E146" s="462"/>
      <c r="F146" s="39" t="s">
        <v>3</v>
      </c>
      <c r="G146" s="39" t="s">
        <v>4</v>
      </c>
      <c r="H146" s="20" t="s">
        <v>5</v>
      </c>
      <c r="I146" s="34"/>
    </row>
    <row r="147" spans="2:12" x14ac:dyDescent="0.25">
      <c r="B147" s="465" t="s">
        <v>71</v>
      </c>
      <c r="C147" s="466"/>
      <c r="D147" s="466"/>
      <c r="E147" s="466"/>
      <c r="F147" s="24">
        <v>679</v>
      </c>
      <c r="G147" s="25">
        <v>1</v>
      </c>
      <c r="H147" s="38">
        <f>+F147*G147</f>
        <v>679</v>
      </c>
      <c r="I147" s="34"/>
    </row>
    <row r="148" spans="2:12" x14ac:dyDescent="0.25">
      <c r="B148" s="459"/>
      <c r="C148" s="460"/>
      <c r="D148" s="460"/>
      <c r="E148" s="460"/>
      <c r="F148" s="23"/>
      <c r="G148" s="14"/>
      <c r="H148" s="2"/>
      <c r="I148" s="34"/>
    </row>
    <row r="149" spans="2:12" x14ac:dyDescent="0.25">
      <c r="B149" s="11"/>
      <c r="C149" s="5"/>
      <c r="D149" s="5"/>
      <c r="E149" s="5"/>
      <c r="F149" s="5"/>
      <c r="G149" s="5"/>
      <c r="H149" s="6" t="s">
        <v>6</v>
      </c>
      <c r="I149" s="36">
        <f>SUM(H147:H148)</f>
        <v>679</v>
      </c>
    </row>
    <row r="150" spans="2:12" ht="15.75" thickBot="1" x14ac:dyDescent="0.3">
      <c r="B150" s="10"/>
      <c r="I150" s="1"/>
    </row>
    <row r="151" spans="2:12" ht="15.75" thickBot="1" x14ac:dyDescent="0.3">
      <c r="B151" s="21" t="s">
        <v>11</v>
      </c>
      <c r="C151" s="9"/>
      <c r="D151" s="9"/>
      <c r="E151" s="9"/>
      <c r="F151" s="9"/>
      <c r="G151" s="9"/>
      <c r="H151" s="9"/>
      <c r="I151" s="22"/>
    </row>
    <row r="152" spans="2:12" ht="15.75" thickBot="1" x14ac:dyDescent="0.3">
      <c r="B152" s="461" t="s">
        <v>15</v>
      </c>
      <c r="C152" s="462"/>
      <c r="D152" s="39" t="s">
        <v>22</v>
      </c>
      <c r="E152" s="39" t="s">
        <v>12</v>
      </c>
      <c r="F152" s="39" t="s">
        <v>13</v>
      </c>
      <c r="G152" s="39" t="s">
        <v>14</v>
      </c>
      <c r="H152" s="20" t="s">
        <v>5</v>
      </c>
      <c r="I152" s="463"/>
    </row>
    <row r="153" spans="2:12" x14ac:dyDescent="0.25">
      <c r="B153" s="465" t="s">
        <v>20</v>
      </c>
      <c r="C153" s="466"/>
      <c r="D153" s="24">
        <v>72100</v>
      </c>
      <c r="E153" s="30">
        <f>+(0.66)*D153</f>
        <v>47586</v>
      </c>
      <c r="F153" s="30">
        <f>+D153+E153</f>
        <v>119686</v>
      </c>
      <c r="G153" s="32">
        <v>0.21</v>
      </c>
      <c r="H153" s="38">
        <f>+F153*G153</f>
        <v>25134.059999999998</v>
      </c>
      <c r="I153" s="464"/>
    </row>
    <row r="154" spans="2:12" x14ac:dyDescent="0.25">
      <c r="B154" s="459" t="s">
        <v>61</v>
      </c>
      <c r="C154" s="460"/>
      <c r="D154" s="23">
        <f>2*44702</f>
        <v>89404</v>
      </c>
      <c r="E154" s="30">
        <f>+(0.66)*D154</f>
        <v>59006.64</v>
      </c>
      <c r="F154" s="31">
        <f>+D154+E154</f>
        <v>148410.64000000001</v>
      </c>
      <c r="G154" s="32">
        <f>+G153</f>
        <v>0.21</v>
      </c>
      <c r="H154" s="38">
        <f>+F154*G154</f>
        <v>31166.234400000001</v>
      </c>
      <c r="I154" s="464"/>
    </row>
    <row r="155" spans="2:12" x14ac:dyDescent="0.25">
      <c r="B155" s="459"/>
      <c r="C155" s="460"/>
      <c r="D155" s="2"/>
      <c r="E155" s="2"/>
      <c r="F155" s="2"/>
      <c r="G155" s="2"/>
      <c r="H155" s="2"/>
      <c r="I155" s="464"/>
    </row>
    <row r="156" spans="2:12" x14ac:dyDescent="0.25">
      <c r="B156" s="467"/>
      <c r="C156" s="468"/>
      <c r="D156" s="7"/>
      <c r="E156" s="7"/>
      <c r="F156" s="7"/>
      <c r="G156" s="7"/>
      <c r="H156" s="7"/>
      <c r="I156" s="464"/>
    </row>
    <row r="157" spans="2:12" x14ac:dyDescent="0.25">
      <c r="B157" s="11"/>
      <c r="C157" s="5"/>
      <c r="D157" s="5"/>
      <c r="E157" s="5"/>
      <c r="F157" s="5"/>
      <c r="G157" s="5"/>
      <c r="H157" s="6" t="s">
        <v>6</v>
      </c>
      <c r="I157" s="34">
        <f>SUM(H153:H156)</f>
        <v>56300.294399999999</v>
      </c>
    </row>
    <row r="158" spans="2:12" ht="15.75" thickBot="1" x14ac:dyDescent="0.3">
      <c r="B158" s="10"/>
      <c r="H158" s="33" t="s">
        <v>23</v>
      </c>
      <c r="I158" s="34"/>
    </row>
    <row r="159" spans="2:12" ht="16.5" thickBot="1" x14ac:dyDescent="0.3">
      <c r="B159" s="8"/>
      <c r="C159" s="9"/>
      <c r="D159" s="9"/>
      <c r="E159" s="9"/>
      <c r="F159" s="9"/>
      <c r="G159" s="469" t="s">
        <v>16</v>
      </c>
      <c r="H159" s="470"/>
      <c r="I159" s="35">
        <f>ROUND(SUM(I129:I158),0)</f>
        <v>89952</v>
      </c>
      <c r="K159" s="47"/>
      <c r="L159" s="41"/>
    </row>
    <row r="160" spans="2:12" ht="15.75" thickBot="1" x14ac:dyDescent="0.3"/>
    <row r="161" spans="2:13" x14ac:dyDescent="0.25">
      <c r="B161" s="471" t="s">
        <v>26</v>
      </c>
      <c r="C161" s="472"/>
      <c r="D161" s="472"/>
      <c r="E161" s="472"/>
      <c r="F161" s="472"/>
      <c r="G161" s="472"/>
      <c r="H161" s="472"/>
      <c r="I161" s="473"/>
    </row>
    <row r="162" spans="2:13" ht="48" customHeight="1" x14ac:dyDescent="0.25">
      <c r="B162" s="474" t="s">
        <v>862</v>
      </c>
      <c r="C162" s="475"/>
      <c r="D162" s="475"/>
      <c r="E162" s="475"/>
      <c r="F162" s="475"/>
      <c r="G162" s="475"/>
      <c r="H162" s="475"/>
      <c r="I162" s="476"/>
    </row>
    <row r="163" spans="2:13" x14ac:dyDescent="0.25">
      <c r="B163" s="477" t="s">
        <v>18</v>
      </c>
      <c r="C163" s="478"/>
      <c r="D163" s="478"/>
      <c r="E163" s="478"/>
      <c r="F163" s="478"/>
      <c r="G163" s="478"/>
      <c r="H163" s="478"/>
      <c r="I163" s="479"/>
    </row>
    <row r="164" spans="2:13" ht="15.75" thickBot="1" x14ac:dyDescent="0.3">
      <c r="B164" s="480" t="s">
        <v>27</v>
      </c>
      <c r="C164" s="481"/>
      <c r="D164" s="481"/>
      <c r="E164" s="481"/>
      <c r="F164" s="481"/>
      <c r="G164" s="481"/>
      <c r="H164" s="481"/>
      <c r="I164" s="482"/>
    </row>
    <row r="165" spans="2:13" ht="15.75" thickBot="1" x14ac:dyDescent="0.3">
      <c r="B165" s="8"/>
      <c r="C165" s="9"/>
      <c r="D165" s="9"/>
      <c r="E165" s="9"/>
      <c r="F165" s="9"/>
      <c r="G165" s="9"/>
      <c r="H165" s="9"/>
      <c r="I165" s="22"/>
    </row>
    <row r="166" spans="2:13" ht="15" customHeight="1" x14ac:dyDescent="0.25">
      <c r="B166" s="483" t="s">
        <v>17</v>
      </c>
      <c r="C166" s="485" t="s">
        <v>72</v>
      </c>
      <c r="D166" s="487" t="str">
        <f>+'[1] PRESUPUESTO CENTRO DE DESARROL'!$B$22</f>
        <v>Suministro e instalación de caballete fijo, incluye materiales, equipo y mano de obra.</v>
      </c>
      <c r="E166" s="487"/>
      <c r="F166" s="487"/>
      <c r="G166" s="487"/>
      <c r="H166" s="487"/>
      <c r="I166" s="45" t="s">
        <v>0</v>
      </c>
    </row>
    <row r="167" spans="2:13" ht="15.75" thickBot="1" x14ac:dyDescent="0.3">
      <c r="B167" s="484"/>
      <c r="C167" s="486"/>
      <c r="D167" s="488"/>
      <c r="E167" s="488"/>
      <c r="F167" s="488"/>
      <c r="G167" s="488"/>
      <c r="H167" s="488"/>
      <c r="I167" s="13" t="str">
        <f>+'[1] PRESUPUESTO CENTRO DE DESARROL'!$C$22</f>
        <v>ML</v>
      </c>
    </row>
    <row r="168" spans="2:13" ht="15.75" thickBot="1" x14ac:dyDescent="0.3">
      <c r="B168" s="21" t="s">
        <v>24</v>
      </c>
      <c r="C168" s="46"/>
      <c r="D168" s="40"/>
      <c r="E168" s="9"/>
      <c r="F168" s="9"/>
      <c r="G168" s="9"/>
      <c r="H168" s="9"/>
      <c r="I168" s="22"/>
    </row>
    <row r="169" spans="2:13" ht="15.75" thickBot="1" x14ac:dyDescent="0.3">
      <c r="B169" s="461" t="s">
        <v>1</v>
      </c>
      <c r="C169" s="462"/>
      <c r="D169" s="462"/>
      <c r="E169" s="39" t="s">
        <v>2</v>
      </c>
      <c r="F169" s="39" t="s">
        <v>3</v>
      </c>
      <c r="G169" s="39" t="s">
        <v>4</v>
      </c>
      <c r="H169" s="20" t="s">
        <v>5</v>
      </c>
      <c r="I169" s="463"/>
    </row>
    <row r="170" spans="2:13" ht="25.5" customHeight="1" x14ac:dyDescent="0.25">
      <c r="B170" s="489" t="s">
        <v>25</v>
      </c>
      <c r="C170" s="490"/>
      <c r="D170" s="491"/>
      <c r="E170" s="4" t="s">
        <v>19</v>
      </c>
      <c r="F170" s="26">
        <v>51500</v>
      </c>
      <c r="G170" s="43">
        <v>200</v>
      </c>
      <c r="H170" s="27">
        <f>+F170/G170</f>
        <v>257.5</v>
      </c>
      <c r="I170" s="464"/>
    </row>
    <row r="171" spans="2:13" ht="23.25" customHeight="1" x14ac:dyDescent="0.25">
      <c r="B171" s="492" t="s">
        <v>28</v>
      </c>
      <c r="C171" s="493"/>
      <c r="D171" s="494"/>
      <c r="E171" s="3" t="s">
        <v>19</v>
      </c>
      <c r="F171" s="28">
        <v>51500</v>
      </c>
      <c r="G171" s="48">
        <v>200</v>
      </c>
      <c r="H171" s="27">
        <f>+F171/G171</f>
        <v>257.5</v>
      </c>
      <c r="I171" s="464"/>
    </row>
    <row r="172" spans="2:13" x14ac:dyDescent="0.25">
      <c r="B172" s="459"/>
      <c r="C172" s="460"/>
      <c r="D172" s="460"/>
      <c r="E172" s="14"/>
      <c r="F172" s="26"/>
      <c r="G172" s="43"/>
      <c r="H172" s="27"/>
      <c r="I172" s="464"/>
    </row>
    <row r="173" spans="2:13" x14ac:dyDescent="0.25">
      <c r="B173" s="467"/>
      <c r="C173" s="468"/>
      <c r="D173" s="468"/>
      <c r="E173" s="15"/>
      <c r="F173" s="17"/>
      <c r="G173" s="15"/>
      <c r="H173" s="18"/>
      <c r="I173" s="464"/>
    </row>
    <row r="174" spans="2:13" x14ac:dyDescent="0.25">
      <c r="B174" s="11"/>
      <c r="C174" s="5"/>
      <c r="D174" s="5"/>
      <c r="E174" s="5"/>
      <c r="F174" s="5"/>
      <c r="G174" s="6"/>
      <c r="H174" s="6" t="s">
        <v>6</v>
      </c>
      <c r="I174" s="36">
        <f>SUM(H170:H173)</f>
        <v>515</v>
      </c>
      <c r="L174" s="42"/>
      <c r="M174" s="44"/>
    </row>
    <row r="175" spans="2:13" ht="15.75" thickBot="1" x14ac:dyDescent="0.3">
      <c r="B175" s="10"/>
      <c r="I175" s="1"/>
    </row>
    <row r="176" spans="2:13" ht="15.75" thickBot="1" x14ac:dyDescent="0.3">
      <c r="B176" s="21" t="s">
        <v>7</v>
      </c>
      <c r="C176" s="9"/>
      <c r="D176" s="9"/>
      <c r="E176" s="9"/>
      <c r="F176" s="9"/>
      <c r="G176" s="9"/>
      <c r="H176" s="9"/>
      <c r="I176" s="22"/>
    </row>
    <row r="177" spans="2:14" ht="15.75" thickBot="1" x14ac:dyDescent="0.3">
      <c r="B177" s="461" t="s">
        <v>1</v>
      </c>
      <c r="C177" s="462"/>
      <c r="D177" s="462"/>
      <c r="E177" s="39" t="s">
        <v>2</v>
      </c>
      <c r="F177" s="39" t="s">
        <v>8</v>
      </c>
      <c r="G177" s="39" t="s">
        <v>9</v>
      </c>
      <c r="H177" s="20" t="s">
        <v>5</v>
      </c>
      <c r="I177" s="463"/>
    </row>
    <row r="178" spans="2:14" x14ac:dyDescent="0.25">
      <c r="B178" s="465"/>
      <c r="C178" s="466"/>
      <c r="D178" s="466"/>
      <c r="E178" s="4"/>
      <c r="F178" s="4"/>
      <c r="G178" s="43"/>
      <c r="H178" s="4">
        <f>+F178*G178</f>
        <v>0</v>
      </c>
      <c r="I178" s="464"/>
    </row>
    <row r="179" spans="2:14" x14ac:dyDescent="0.25">
      <c r="B179" s="459" t="s">
        <v>73</v>
      </c>
      <c r="C179" s="460"/>
      <c r="D179" s="460"/>
      <c r="E179" s="3" t="s">
        <v>70</v>
      </c>
      <c r="F179" s="3">
        <v>43000</v>
      </c>
      <c r="G179" s="3">
        <v>1</v>
      </c>
      <c r="H179" s="4">
        <f>+F179*G179</f>
        <v>43000</v>
      </c>
      <c r="I179" s="464"/>
      <c r="N179" s="49"/>
    </row>
    <row r="180" spans="2:14" x14ac:dyDescent="0.25">
      <c r="B180" s="459"/>
      <c r="C180" s="460"/>
      <c r="D180" s="460"/>
      <c r="E180" s="3"/>
      <c r="F180" s="3"/>
      <c r="G180" s="3"/>
      <c r="H180" s="4"/>
      <c r="I180" s="464"/>
    </row>
    <row r="181" spans="2:14" x14ac:dyDescent="0.25">
      <c r="B181" s="459"/>
      <c r="C181" s="460"/>
      <c r="D181" s="460"/>
      <c r="E181" s="3"/>
      <c r="F181" s="3"/>
      <c r="G181" s="3"/>
      <c r="H181" s="3"/>
      <c r="I181" s="464"/>
    </row>
    <row r="182" spans="2:14" x14ac:dyDescent="0.25">
      <c r="B182" s="459"/>
      <c r="C182" s="460"/>
      <c r="D182" s="460"/>
      <c r="E182" s="3"/>
      <c r="F182" s="3"/>
      <c r="G182" s="3"/>
      <c r="H182" s="3"/>
      <c r="I182" s="464"/>
    </row>
    <row r="183" spans="2:14" x14ac:dyDescent="0.25">
      <c r="B183" s="11"/>
      <c r="C183" s="5"/>
      <c r="D183" s="5"/>
      <c r="E183" s="5"/>
      <c r="F183" s="5"/>
      <c r="G183" s="5"/>
      <c r="H183" s="6" t="s">
        <v>6</v>
      </c>
      <c r="I183" s="37">
        <f>SUM(H178:H182)</f>
        <v>43000</v>
      </c>
    </row>
    <row r="184" spans="2:14" ht="15.75" thickBot="1" x14ac:dyDescent="0.3">
      <c r="B184" s="10"/>
      <c r="I184" s="1"/>
    </row>
    <row r="185" spans="2:14" ht="15.75" thickBot="1" x14ac:dyDescent="0.3">
      <c r="B185" s="21" t="s">
        <v>10</v>
      </c>
      <c r="C185" s="9"/>
      <c r="D185" s="9"/>
      <c r="E185" s="9"/>
      <c r="F185" s="9"/>
      <c r="G185" s="9"/>
      <c r="H185" s="9"/>
      <c r="I185" s="22"/>
    </row>
    <row r="186" spans="2:14" ht="15.75" thickBot="1" x14ac:dyDescent="0.3">
      <c r="B186" s="461" t="s">
        <v>1</v>
      </c>
      <c r="C186" s="462"/>
      <c r="D186" s="462"/>
      <c r="E186" s="462"/>
      <c r="F186" s="39" t="s">
        <v>3</v>
      </c>
      <c r="G186" s="39" t="s">
        <v>4</v>
      </c>
      <c r="H186" s="20" t="s">
        <v>5</v>
      </c>
      <c r="I186" s="34"/>
    </row>
    <row r="187" spans="2:14" x14ac:dyDescent="0.25">
      <c r="B187" s="465" t="s">
        <v>71</v>
      </c>
      <c r="C187" s="466"/>
      <c r="D187" s="466"/>
      <c r="E187" s="466"/>
      <c r="F187" s="24">
        <v>236</v>
      </c>
      <c r="G187" s="25">
        <v>1</v>
      </c>
      <c r="H187" s="38">
        <f>+F187*G187</f>
        <v>236</v>
      </c>
      <c r="I187" s="34"/>
    </row>
    <row r="188" spans="2:14" x14ac:dyDescent="0.25">
      <c r="B188" s="459"/>
      <c r="C188" s="460"/>
      <c r="D188" s="460"/>
      <c r="E188" s="460"/>
      <c r="F188" s="23"/>
      <c r="G188" s="14"/>
      <c r="H188" s="2"/>
      <c r="I188" s="34"/>
    </row>
    <row r="189" spans="2:14" x14ac:dyDescent="0.25">
      <c r="B189" s="11"/>
      <c r="C189" s="5"/>
      <c r="D189" s="5"/>
      <c r="E189" s="5"/>
      <c r="F189" s="5"/>
      <c r="G189" s="5"/>
      <c r="H189" s="6" t="s">
        <v>6</v>
      </c>
      <c r="I189" s="36">
        <f>SUM(H187:H188)</f>
        <v>236</v>
      </c>
    </row>
    <row r="190" spans="2:14" ht="15.75" thickBot="1" x14ac:dyDescent="0.3">
      <c r="B190" s="10"/>
      <c r="I190" s="1"/>
    </row>
    <row r="191" spans="2:14" ht="15.75" thickBot="1" x14ac:dyDescent="0.3">
      <c r="B191" s="21" t="s">
        <v>11</v>
      </c>
      <c r="C191" s="9"/>
      <c r="D191" s="9"/>
      <c r="E191" s="9"/>
      <c r="F191" s="9"/>
      <c r="G191" s="9"/>
      <c r="H191" s="9"/>
      <c r="I191" s="22"/>
    </row>
    <row r="192" spans="2:14" ht="15.75" thickBot="1" x14ac:dyDescent="0.3">
      <c r="B192" s="461" t="s">
        <v>15</v>
      </c>
      <c r="C192" s="462"/>
      <c r="D192" s="39" t="s">
        <v>22</v>
      </c>
      <c r="E192" s="39" t="s">
        <v>12</v>
      </c>
      <c r="F192" s="39" t="s">
        <v>13</v>
      </c>
      <c r="G192" s="39" t="s">
        <v>14</v>
      </c>
      <c r="H192" s="20" t="s">
        <v>5</v>
      </c>
      <c r="I192" s="463"/>
    </row>
    <row r="193" spans="2:12" x14ac:dyDescent="0.25">
      <c r="B193" s="465" t="s">
        <v>20</v>
      </c>
      <c r="C193" s="466"/>
      <c r="D193" s="24">
        <v>72100</v>
      </c>
      <c r="E193" s="30">
        <f>+(0.66)*D193</f>
        <v>47586</v>
      </c>
      <c r="F193" s="30">
        <f>+D193+E193</f>
        <v>119686</v>
      </c>
      <c r="G193" s="32">
        <v>1.0999999999999999E-2</v>
      </c>
      <c r="H193" s="38">
        <f>+F193*G193</f>
        <v>1316.5459999999998</v>
      </c>
      <c r="I193" s="464"/>
    </row>
    <row r="194" spans="2:12" x14ac:dyDescent="0.25">
      <c r="B194" s="459" t="s">
        <v>61</v>
      </c>
      <c r="C194" s="460"/>
      <c r="D194" s="23">
        <f>2*44702</f>
        <v>89404</v>
      </c>
      <c r="E194" s="30">
        <f>+(0.66)*D194</f>
        <v>59006.64</v>
      </c>
      <c r="F194" s="31">
        <f>+D194+E194</f>
        <v>148410.64000000001</v>
      </c>
      <c r="G194" s="32">
        <f>+G193</f>
        <v>1.0999999999999999E-2</v>
      </c>
      <c r="H194" s="38">
        <f>+F194*G194</f>
        <v>1632.51704</v>
      </c>
      <c r="I194" s="464"/>
    </row>
    <row r="195" spans="2:12" x14ac:dyDescent="0.25">
      <c r="B195" s="459"/>
      <c r="C195" s="460"/>
      <c r="D195" s="2"/>
      <c r="E195" s="2"/>
      <c r="F195" s="2"/>
      <c r="G195" s="2"/>
      <c r="H195" s="2"/>
      <c r="I195" s="464"/>
    </row>
    <row r="196" spans="2:12" x14ac:dyDescent="0.25">
      <c r="B196" s="467"/>
      <c r="C196" s="468"/>
      <c r="D196" s="7"/>
      <c r="E196" s="7"/>
      <c r="F196" s="7"/>
      <c r="G196" s="7"/>
      <c r="H196" s="7"/>
      <c r="I196" s="464"/>
    </row>
    <row r="197" spans="2:12" x14ac:dyDescent="0.25">
      <c r="B197" s="11"/>
      <c r="C197" s="5"/>
      <c r="D197" s="5"/>
      <c r="E197" s="5"/>
      <c r="F197" s="5"/>
      <c r="G197" s="5"/>
      <c r="H197" s="6" t="s">
        <v>6</v>
      </c>
      <c r="I197" s="34">
        <f>SUM(H193:H196)</f>
        <v>2949.06304</v>
      </c>
    </row>
    <row r="198" spans="2:12" ht="15.75" thickBot="1" x14ac:dyDescent="0.3">
      <c r="B198" s="10"/>
      <c r="H198" s="33" t="s">
        <v>23</v>
      </c>
      <c r="I198" s="34"/>
    </row>
    <row r="199" spans="2:12" ht="16.5" thickBot="1" x14ac:dyDescent="0.3">
      <c r="B199" s="8"/>
      <c r="C199" s="9"/>
      <c r="D199" s="9"/>
      <c r="E199" s="9"/>
      <c r="F199" s="9"/>
      <c r="G199" s="469" t="s">
        <v>16</v>
      </c>
      <c r="H199" s="470"/>
      <c r="I199" s="35">
        <f>ROUND(SUM(I169:I198),0)</f>
        <v>46700</v>
      </c>
      <c r="K199" s="47"/>
      <c r="L199" s="41"/>
    </row>
    <row r="200" spans="2:12" ht="15.75" thickBot="1" x14ac:dyDescent="0.3"/>
    <row r="201" spans="2:12" x14ac:dyDescent="0.25">
      <c r="B201" s="471" t="s">
        <v>26</v>
      </c>
      <c r="C201" s="472"/>
      <c r="D201" s="472"/>
      <c r="E201" s="472"/>
      <c r="F201" s="472"/>
      <c r="G201" s="472"/>
      <c r="H201" s="472"/>
      <c r="I201" s="473"/>
    </row>
    <row r="202" spans="2:12" ht="48" customHeight="1" x14ac:dyDescent="0.25">
      <c r="B202" s="474" t="s">
        <v>862</v>
      </c>
      <c r="C202" s="475"/>
      <c r="D202" s="475"/>
      <c r="E202" s="475"/>
      <c r="F202" s="475"/>
      <c r="G202" s="475"/>
      <c r="H202" s="475"/>
      <c r="I202" s="476"/>
    </row>
    <row r="203" spans="2:12" x14ac:dyDescent="0.25">
      <c r="B203" s="477" t="s">
        <v>18</v>
      </c>
      <c r="C203" s="478"/>
      <c r="D203" s="478"/>
      <c r="E203" s="478"/>
      <c r="F203" s="478"/>
      <c r="G203" s="478"/>
      <c r="H203" s="478"/>
      <c r="I203" s="479"/>
    </row>
    <row r="204" spans="2:12" ht="15.75" thickBot="1" x14ac:dyDescent="0.3">
      <c r="B204" s="480" t="s">
        <v>27</v>
      </c>
      <c r="C204" s="481"/>
      <c r="D204" s="481"/>
      <c r="E204" s="481"/>
      <c r="F204" s="481"/>
      <c r="G204" s="481"/>
      <c r="H204" s="481"/>
      <c r="I204" s="482"/>
    </row>
    <row r="205" spans="2:12" ht="15.75" thickBot="1" x14ac:dyDescent="0.3">
      <c r="B205" s="8"/>
      <c r="C205" s="9"/>
      <c r="D205" s="9"/>
      <c r="E205" s="9"/>
      <c r="F205" s="9"/>
      <c r="G205" s="9"/>
      <c r="H205" s="9"/>
      <c r="I205" s="22"/>
    </row>
    <row r="206" spans="2:12" ht="15" customHeight="1" x14ac:dyDescent="0.25">
      <c r="B206" s="483" t="s">
        <v>17</v>
      </c>
      <c r="C206" s="485" t="s">
        <v>74</v>
      </c>
      <c r="D206" s="487" t="str">
        <f>+'[1] PRESUPUESTO CENTRO DE DESARROL'!$B$23</f>
        <v xml:space="preserve"> Instalación de caballete fijo existente, incluye equipo y mano de obra.</v>
      </c>
      <c r="E206" s="487"/>
      <c r="F206" s="487"/>
      <c r="G206" s="487"/>
      <c r="H206" s="487"/>
      <c r="I206" s="45" t="s">
        <v>0</v>
      </c>
    </row>
    <row r="207" spans="2:12" ht="15.75" thickBot="1" x14ac:dyDescent="0.3">
      <c r="B207" s="484"/>
      <c r="C207" s="486"/>
      <c r="D207" s="488"/>
      <c r="E207" s="488"/>
      <c r="F207" s="488"/>
      <c r="G207" s="488"/>
      <c r="H207" s="488"/>
      <c r="I207" s="13" t="str">
        <f>+'[1] PRESUPUESTO CENTRO DE DESARROL'!$C$23</f>
        <v>ML</v>
      </c>
    </row>
    <row r="208" spans="2:12" ht="15.75" thickBot="1" x14ac:dyDescent="0.3">
      <c r="B208" s="21" t="s">
        <v>24</v>
      </c>
      <c r="C208" s="46"/>
      <c r="D208" s="40"/>
      <c r="E208" s="9"/>
      <c r="F208" s="9"/>
      <c r="G208" s="9"/>
      <c r="H208" s="9"/>
      <c r="I208" s="22"/>
    </row>
    <row r="209" spans="2:14" ht="15.75" thickBot="1" x14ac:dyDescent="0.3">
      <c r="B209" s="461" t="s">
        <v>1</v>
      </c>
      <c r="C209" s="462"/>
      <c r="D209" s="462"/>
      <c r="E209" s="39" t="s">
        <v>2</v>
      </c>
      <c r="F209" s="39" t="s">
        <v>3</v>
      </c>
      <c r="G209" s="39" t="s">
        <v>4</v>
      </c>
      <c r="H209" s="20" t="s">
        <v>5</v>
      </c>
      <c r="I209" s="463"/>
    </row>
    <row r="210" spans="2:14" ht="25.5" customHeight="1" x14ac:dyDescent="0.25">
      <c r="B210" s="489" t="s">
        <v>25</v>
      </c>
      <c r="C210" s="490"/>
      <c r="D210" s="491"/>
      <c r="E210" s="4" t="s">
        <v>19</v>
      </c>
      <c r="F210" s="26">
        <v>51500</v>
      </c>
      <c r="G210" s="43">
        <v>78</v>
      </c>
      <c r="H210" s="27">
        <f>+F210/G210</f>
        <v>660.25641025641028</v>
      </c>
      <c r="I210" s="464"/>
    </row>
    <row r="211" spans="2:14" ht="23.25" customHeight="1" x14ac:dyDescent="0.25">
      <c r="B211" s="492" t="s">
        <v>28</v>
      </c>
      <c r="C211" s="493"/>
      <c r="D211" s="494"/>
      <c r="E211" s="3" t="s">
        <v>19</v>
      </c>
      <c r="F211" s="28">
        <v>51500</v>
      </c>
      <c r="G211" s="48">
        <v>78</v>
      </c>
      <c r="H211" s="27">
        <f>+F211/G211</f>
        <v>660.25641025641028</v>
      </c>
      <c r="I211" s="464"/>
    </row>
    <row r="212" spans="2:14" x14ac:dyDescent="0.25">
      <c r="B212" s="459"/>
      <c r="C212" s="460"/>
      <c r="D212" s="460"/>
      <c r="E212" s="14"/>
      <c r="F212" s="26"/>
      <c r="G212" s="43"/>
      <c r="H212" s="27"/>
      <c r="I212" s="464"/>
    </row>
    <row r="213" spans="2:14" x14ac:dyDescent="0.25">
      <c r="B213" s="467"/>
      <c r="C213" s="468"/>
      <c r="D213" s="468"/>
      <c r="E213" s="15"/>
      <c r="F213" s="17"/>
      <c r="G213" s="15"/>
      <c r="H213" s="18"/>
      <c r="I213" s="464"/>
    </row>
    <row r="214" spans="2:14" x14ac:dyDescent="0.25">
      <c r="B214" s="11"/>
      <c r="C214" s="5"/>
      <c r="D214" s="5"/>
      <c r="E214" s="5"/>
      <c r="F214" s="5"/>
      <c r="G214" s="6"/>
      <c r="H214" s="6" t="s">
        <v>6</v>
      </c>
      <c r="I214" s="36">
        <f>SUM(H210:H213)</f>
        <v>1320.5128205128206</v>
      </c>
      <c r="L214" s="42"/>
      <c r="M214" s="44"/>
    </row>
    <row r="215" spans="2:14" ht="15.75" thickBot="1" x14ac:dyDescent="0.3">
      <c r="B215" s="10"/>
      <c r="I215" s="1"/>
    </row>
    <row r="216" spans="2:14" ht="15.75" thickBot="1" x14ac:dyDescent="0.3">
      <c r="B216" s="21" t="s">
        <v>7</v>
      </c>
      <c r="C216" s="9"/>
      <c r="D216" s="9"/>
      <c r="E216" s="9"/>
      <c r="F216" s="9"/>
      <c r="G216" s="9"/>
      <c r="H216" s="9"/>
      <c r="I216" s="22"/>
    </row>
    <row r="217" spans="2:14" ht="15.75" thickBot="1" x14ac:dyDescent="0.3">
      <c r="B217" s="461" t="s">
        <v>1</v>
      </c>
      <c r="C217" s="462"/>
      <c r="D217" s="462"/>
      <c r="E217" s="39" t="s">
        <v>2</v>
      </c>
      <c r="F217" s="39" t="s">
        <v>8</v>
      </c>
      <c r="G217" s="39" t="s">
        <v>9</v>
      </c>
      <c r="H217" s="20" t="s">
        <v>5</v>
      </c>
      <c r="I217" s="463"/>
    </row>
    <row r="218" spans="2:14" x14ac:dyDescent="0.25">
      <c r="B218" s="465"/>
      <c r="C218" s="466"/>
      <c r="D218" s="466"/>
      <c r="E218" s="4"/>
      <c r="F218" s="4"/>
      <c r="G218" s="43"/>
      <c r="H218" s="4">
        <f>+F218*G218</f>
        <v>0</v>
      </c>
      <c r="I218" s="464"/>
    </row>
    <row r="219" spans="2:14" x14ac:dyDescent="0.25">
      <c r="B219" s="459"/>
      <c r="C219" s="460"/>
      <c r="D219" s="460"/>
      <c r="E219" s="3"/>
      <c r="F219" s="3"/>
      <c r="G219" s="3"/>
      <c r="H219" s="4">
        <f>+F219*G219</f>
        <v>0</v>
      </c>
      <c r="I219" s="464"/>
      <c r="N219" s="49"/>
    </row>
    <row r="220" spans="2:14" x14ac:dyDescent="0.25">
      <c r="B220" s="459"/>
      <c r="C220" s="460"/>
      <c r="D220" s="460"/>
      <c r="E220" s="3"/>
      <c r="F220" s="3"/>
      <c r="G220" s="3"/>
      <c r="H220" s="4"/>
      <c r="I220" s="464"/>
    </row>
    <row r="221" spans="2:14" x14ac:dyDescent="0.25">
      <c r="B221" s="459"/>
      <c r="C221" s="460"/>
      <c r="D221" s="460"/>
      <c r="E221" s="3"/>
      <c r="F221" s="3"/>
      <c r="G221" s="3"/>
      <c r="H221" s="3"/>
      <c r="I221" s="464"/>
    </row>
    <row r="222" spans="2:14" x14ac:dyDescent="0.25">
      <c r="B222" s="459"/>
      <c r="C222" s="460"/>
      <c r="D222" s="460"/>
      <c r="E222" s="3"/>
      <c r="F222" s="3"/>
      <c r="G222" s="3"/>
      <c r="H222" s="3"/>
      <c r="I222" s="464"/>
    </row>
    <row r="223" spans="2:14" x14ac:dyDescent="0.25">
      <c r="B223" s="11"/>
      <c r="C223" s="5"/>
      <c r="D223" s="5"/>
      <c r="E223" s="5"/>
      <c r="F223" s="5"/>
      <c r="G223" s="5"/>
      <c r="H223" s="6" t="s">
        <v>6</v>
      </c>
      <c r="I223" s="37">
        <f>SUM(H218:H222)</f>
        <v>0</v>
      </c>
    </row>
    <row r="224" spans="2:14" ht="15.75" thickBot="1" x14ac:dyDescent="0.3">
      <c r="B224" s="10"/>
      <c r="I224" s="1"/>
    </row>
    <row r="225" spans="2:12" ht="15.75" thickBot="1" x14ac:dyDescent="0.3">
      <c r="B225" s="21" t="s">
        <v>10</v>
      </c>
      <c r="C225" s="9"/>
      <c r="D225" s="9"/>
      <c r="E225" s="9"/>
      <c r="F225" s="9"/>
      <c r="G225" s="9"/>
      <c r="H225" s="9"/>
      <c r="I225" s="22"/>
    </row>
    <row r="226" spans="2:12" ht="15.75" thickBot="1" x14ac:dyDescent="0.3">
      <c r="B226" s="461" t="s">
        <v>1</v>
      </c>
      <c r="C226" s="462"/>
      <c r="D226" s="462"/>
      <c r="E226" s="462"/>
      <c r="F226" s="39" t="s">
        <v>3</v>
      </c>
      <c r="G226" s="39" t="s">
        <v>4</v>
      </c>
      <c r="H226" s="20" t="s">
        <v>5</v>
      </c>
      <c r="I226" s="34"/>
    </row>
    <row r="227" spans="2:12" x14ac:dyDescent="0.25">
      <c r="B227" s="465" t="s">
        <v>71</v>
      </c>
      <c r="C227" s="466"/>
      <c r="D227" s="466"/>
      <c r="E227" s="466"/>
      <c r="F227" s="24"/>
      <c r="G227" s="25">
        <v>1</v>
      </c>
      <c r="H227" s="38">
        <f>+F227*G227</f>
        <v>0</v>
      </c>
      <c r="I227" s="34"/>
    </row>
    <row r="228" spans="2:12" x14ac:dyDescent="0.25">
      <c r="B228" s="459"/>
      <c r="C228" s="460"/>
      <c r="D228" s="460"/>
      <c r="E228" s="460"/>
      <c r="F228" s="23"/>
      <c r="G228" s="14"/>
      <c r="H228" s="2"/>
      <c r="I228" s="34"/>
    </row>
    <row r="229" spans="2:12" x14ac:dyDescent="0.25">
      <c r="B229" s="11"/>
      <c r="C229" s="5"/>
      <c r="D229" s="5"/>
      <c r="E229" s="5"/>
      <c r="F229" s="5"/>
      <c r="G229" s="5"/>
      <c r="H229" s="6" t="s">
        <v>6</v>
      </c>
      <c r="I229" s="36">
        <f>SUM(H227:H228)</f>
        <v>0</v>
      </c>
    </row>
    <row r="230" spans="2:12" ht="15.75" thickBot="1" x14ac:dyDescent="0.3">
      <c r="B230" s="10"/>
      <c r="I230" s="1"/>
    </row>
    <row r="231" spans="2:12" ht="15.75" thickBot="1" x14ac:dyDescent="0.3">
      <c r="B231" s="21" t="s">
        <v>11</v>
      </c>
      <c r="C231" s="9"/>
      <c r="D231" s="9"/>
      <c r="E231" s="9"/>
      <c r="F231" s="9"/>
      <c r="G231" s="9"/>
      <c r="H231" s="9"/>
      <c r="I231" s="22"/>
    </row>
    <row r="232" spans="2:12" ht="15.75" thickBot="1" x14ac:dyDescent="0.3">
      <c r="B232" s="461" t="s">
        <v>15</v>
      </c>
      <c r="C232" s="462"/>
      <c r="D232" s="39" t="s">
        <v>22</v>
      </c>
      <c r="E232" s="39" t="s">
        <v>12</v>
      </c>
      <c r="F232" s="39" t="s">
        <v>13</v>
      </c>
      <c r="G232" s="39" t="s">
        <v>14</v>
      </c>
      <c r="H232" s="20" t="s">
        <v>5</v>
      </c>
      <c r="I232" s="463"/>
    </row>
    <row r="233" spans="2:12" x14ac:dyDescent="0.25">
      <c r="B233" s="465" t="s">
        <v>20</v>
      </c>
      <c r="C233" s="466"/>
      <c r="D233" s="24">
        <v>72100</v>
      </c>
      <c r="E233" s="30">
        <f>+(0.66)*D233</f>
        <v>47586</v>
      </c>
      <c r="F233" s="30">
        <f>+D233+E233</f>
        <v>119686</v>
      </c>
      <c r="G233" s="32">
        <v>6.5000000000000002E-2</v>
      </c>
      <c r="H233" s="38">
        <f>+F233*G233</f>
        <v>7779.59</v>
      </c>
      <c r="I233" s="464"/>
    </row>
    <row r="234" spans="2:12" x14ac:dyDescent="0.25">
      <c r="B234" s="459" t="s">
        <v>61</v>
      </c>
      <c r="C234" s="460"/>
      <c r="D234" s="23">
        <f>2*44702</f>
        <v>89404</v>
      </c>
      <c r="E234" s="30">
        <f>+(0.66)*D234</f>
        <v>59006.64</v>
      </c>
      <c r="F234" s="31">
        <f>+D234+E234</f>
        <v>148410.64000000001</v>
      </c>
      <c r="G234" s="32">
        <f>+G233</f>
        <v>6.5000000000000002E-2</v>
      </c>
      <c r="H234" s="38">
        <f>+F234*G234</f>
        <v>9646.6916000000019</v>
      </c>
      <c r="I234" s="464"/>
    </row>
    <row r="235" spans="2:12" x14ac:dyDescent="0.25">
      <c r="B235" s="459"/>
      <c r="C235" s="460"/>
      <c r="D235" s="2"/>
      <c r="E235" s="2"/>
      <c r="F235" s="2"/>
      <c r="G235" s="2"/>
      <c r="H235" s="2"/>
      <c r="I235" s="464"/>
    </row>
    <row r="236" spans="2:12" x14ac:dyDescent="0.25">
      <c r="B236" s="467"/>
      <c r="C236" s="468"/>
      <c r="D236" s="7"/>
      <c r="E236" s="7"/>
      <c r="F236" s="7"/>
      <c r="G236" s="7"/>
      <c r="H236" s="7"/>
      <c r="I236" s="464"/>
    </row>
    <row r="237" spans="2:12" x14ac:dyDescent="0.25">
      <c r="B237" s="11"/>
      <c r="C237" s="5"/>
      <c r="D237" s="5"/>
      <c r="E237" s="5"/>
      <c r="F237" s="5"/>
      <c r="G237" s="5"/>
      <c r="H237" s="6" t="s">
        <v>6</v>
      </c>
      <c r="I237" s="34">
        <f>SUM(H233:H236)</f>
        <v>17426.281600000002</v>
      </c>
    </row>
    <row r="238" spans="2:12" ht="15.75" thickBot="1" x14ac:dyDescent="0.3">
      <c r="B238" s="10"/>
      <c r="H238" s="33" t="s">
        <v>23</v>
      </c>
      <c r="I238" s="34"/>
    </row>
    <row r="239" spans="2:12" ht="16.5" thickBot="1" x14ac:dyDescent="0.3">
      <c r="B239" s="8"/>
      <c r="C239" s="9"/>
      <c r="D239" s="9"/>
      <c r="E239" s="9"/>
      <c r="F239" s="9"/>
      <c r="G239" s="469" t="s">
        <v>16</v>
      </c>
      <c r="H239" s="470"/>
      <c r="I239" s="35">
        <f>ROUND(SUM(I209:I238),0)</f>
        <v>18747</v>
      </c>
      <c r="K239" s="47"/>
      <c r="L239" s="41"/>
    </row>
    <row r="240" spans="2:12" ht="15.75" thickBot="1" x14ac:dyDescent="0.3"/>
    <row r="241" spans="2:13" x14ac:dyDescent="0.25">
      <c r="B241" s="471" t="s">
        <v>26</v>
      </c>
      <c r="C241" s="472"/>
      <c r="D241" s="472"/>
      <c r="E241" s="472"/>
      <c r="F241" s="472"/>
      <c r="G241" s="472"/>
      <c r="H241" s="472"/>
      <c r="I241" s="473"/>
    </row>
    <row r="242" spans="2:13" ht="48" customHeight="1" x14ac:dyDescent="0.25">
      <c r="B242" s="474" t="s">
        <v>862</v>
      </c>
      <c r="C242" s="475"/>
      <c r="D242" s="475"/>
      <c r="E242" s="475"/>
      <c r="F242" s="475"/>
      <c r="G242" s="475"/>
      <c r="H242" s="475"/>
      <c r="I242" s="476"/>
    </row>
    <row r="243" spans="2:13" x14ac:dyDescent="0.25">
      <c r="B243" s="477" t="s">
        <v>18</v>
      </c>
      <c r="C243" s="478"/>
      <c r="D243" s="478"/>
      <c r="E243" s="478"/>
      <c r="F243" s="478"/>
      <c r="G243" s="478"/>
      <c r="H243" s="478"/>
      <c r="I243" s="479"/>
    </row>
    <row r="244" spans="2:13" ht="15.75" thickBot="1" x14ac:dyDescent="0.3">
      <c r="B244" s="480" t="s">
        <v>27</v>
      </c>
      <c r="C244" s="481"/>
      <c r="D244" s="481"/>
      <c r="E244" s="481"/>
      <c r="F244" s="481"/>
      <c r="G244" s="481"/>
      <c r="H244" s="481"/>
      <c r="I244" s="482"/>
    </row>
    <row r="245" spans="2:13" ht="15.75" thickBot="1" x14ac:dyDescent="0.3">
      <c r="B245" s="8"/>
      <c r="C245" s="9"/>
      <c r="D245" s="9"/>
      <c r="E245" s="9"/>
      <c r="F245" s="9"/>
      <c r="G245" s="9"/>
      <c r="H245" s="9"/>
      <c r="I245" s="22"/>
    </row>
    <row r="246" spans="2:13" ht="15" customHeight="1" x14ac:dyDescent="0.25">
      <c r="B246" s="483" t="s">
        <v>17</v>
      </c>
      <c r="C246" s="485" t="s">
        <v>75</v>
      </c>
      <c r="D246" s="487" t="str">
        <f>+'[1] PRESUPUESTO CENTRO DE DESARROL'!$B$24</f>
        <v>Zabaleta en block de cemento pañetada con mortero impermeabilizado 1:5, incluye materiales, equipo y mano de obra.</v>
      </c>
      <c r="E246" s="487"/>
      <c r="F246" s="487"/>
      <c r="G246" s="487"/>
      <c r="H246" s="487"/>
      <c r="I246" s="45" t="s">
        <v>0</v>
      </c>
    </row>
    <row r="247" spans="2:13" ht="15.75" thickBot="1" x14ac:dyDescent="0.3">
      <c r="B247" s="484"/>
      <c r="C247" s="486"/>
      <c r="D247" s="488"/>
      <c r="E247" s="488"/>
      <c r="F247" s="488"/>
      <c r="G247" s="488"/>
      <c r="H247" s="488"/>
      <c r="I247" s="13" t="str">
        <f>+'[1] PRESUPUESTO CENTRO DE DESARROL'!$C$23</f>
        <v>ML</v>
      </c>
    </row>
    <row r="248" spans="2:13" ht="15.75" thickBot="1" x14ac:dyDescent="0.3">
      <c r="B248" s="21" t="s">
        <v>24</v>
      </c>
      <c r="C248" s="46"/>
      <c r="D248" s="40" t="s">
        <v>76</v>
      </c>
      <c r="E248" s="9"/>
      <c r="F248" s="9"/>
      <c r="G248" s="9"/>
      <c r="H248" s="9"/>
      <c r="I248" s="22"/>
    </row>
    <row r="249" spans="2:13" ht="15.75" thickBot="1" x14ac:dyDescent="0.3">
      <c r="B249" s="461" t="s">
        <v>1</v>
      </c>
      <c r="C249" s="462"/>
      <c r="D249" s="462"/>
      <c r="E249" s="39" t="s">
        <v>2</v>
      </c>
      <c r="F249" s="39" t="s">
        <v>3</v>
      </c>
      <c r="G249" s="39" t="s">
        <v>4</v>
      </c>
      <c r="H249" s="20" t="s">
        <v>5</v>
      </c>
      <c r="I249" s="463"/>
    </row>
    <row r="250" spans="2:13" ht="25.5" customHeight="1" x14ac:dyDescent="0.25">
      <c r="B250" s="489" t="s">
        <v>25</v>
      </c>
      <c r="C250" s="490"/>
      <c r="D250" s="491"/>
      <c r="E250" s="4" t="s">
        <v>19</v>
      </c>
      <c r="F250" s="26">
        <v>51500</v>
      </c>
      <c r="G250" s="43">
        <v>60</v>
      </c>
      <c r="H250" s="27">
        <f>+F250/G250</f>
        <v>858.33333333333337</v>
      </c>
      <c r="I250" s="464"/>
    </row>
    <row r="251" spans="2:13" ht="23.25" customHeight="1" x14ac:dyDescent="0.25">
      <c r="B251" s="492" t="s">
        <v>28</v>
      </c>
      <c r="C251" s="493"/>
      <c r="D251" s="494"/>
      <c r="E251" s="3" t="s">
        <v>19</v>
      </c>
      <c r="F251" s="28">
        <v>51500</v>
      </c>
      <c r="G251" s="48">
        <v>60</v>
      </c>
      <c r="H251" s="27">
        <f>+F251/G251</f>
        <v>858.33333333333337</v>
      </c>
      <c r="I251" s="464"/>
    </row>
    <row r="252" spans="2:13" x14ac:dyDescent="0.25">
      <c r="B252" s="459" t="s">
        <v>84</v>
      </c>
      <c r="C252" s="460"/>
      <c r="D252" s="460"/>
      <c r="E252" s="14" t="s">
        <v>81</v>
      </c>
      <c r="F252" s="26">
        <v>80000</v>
      </c>
      <c r="G252" s="43">
        <v>40</v>
      </c>
      <c r="H252" s="27">
        <f>+F252/G252</f>
        <v>2000</v>
      </c>
      <c r="I252" s="464"/>
    </row>
    <row r="253" spans="2:13" x14ac:dyDescent="0.25">
      <c r="B253" s="467"/>
      <c r="C253" s="468"/>
      <c r="D253" s="468"/>
      <c r="E253" s="15"/>
      <c r="F253" s="17"/>
      <c r="G253" s="15"/>
      <c r="H253" s="18"/>
      <c r="I253" s="464"/>
    </row>
    <row r="254" spans="2:13" x14ac:dyDescent="0.25">
      <c r="B254" s="11"/>
      <c r="C254" s="5"/>
      <c r="D254" s="5"/>
      <c r="E254" s="5"/>
      <c r="F254" s="5"/>
      <c r="G254" s="6"/>
      <c r="H254" s="6" t="s">
        <v>6</v>
      </c>
      <c r="I254" s="36">
        <f>SUM(H250:H253)</f>
        <v>3716.666666666667</v>
      </c>
      <c r="L254" s="42"/>
      <c r="M254" s="44"/>
    </row>
    <row r="255" spans="2:13" ht="15.75" thickBot="1" x14ac:dyDescent="0.3">
      <c r="B255" s="10"/>
      <c r="I255" s="1"/>
    </row>
    <row r="256" spans="2:13" ht="15.75" thickBot="1" x14ac:dyDescent="0.3">
      <c r="B256" s="21" t="s">
        <v>7</v>
      </c>
      <c r="C256" s="9"/>
      <c r="D256" s="9"/>
      <c r="E256" s="9"/>
      <c r="F256" s="9"/>
      <c r="G256" s="9"/>
      <c r="H256" s="9"/>
      <c r="I256" s="22"/>
    </row>
    <row r="257" spans="2:14" ht="15.75" thickBot="1" x14ac:dyDescent="0.3">
      <c r="B257" s="461" t="s">
        <v>1</v>
      </c>
      <c r="C257" s="462"/>
      <c r="D257" s="462"/>
      <c r="E257" s="39" t="s">
        <v>2</v>
      </c>
      <c r="F257" s="39" t="s">
        <v>8</v>
      </c>
      <c r="G257" s="39" t="s">
        <v>9</v>
      </c>
      <c r="H257" s="20" t="s">
        <v>5</v>
      </c>
      <c r="I257" s="463"/>
    </row>
    <row r="258" spans="2:14" x14ac:dyDescent="0.25">
      <c r="B258" s="465" t="s">
        <v>77</v>
      </c>
      <c r="C258" s="466"/>
      <c r="D258" s="466"/>
      <c r="E258" s="4" t="s">
        <v>70</v>
      </c>
      <c r="F258" s="4">
        <v>4500</v>
      </c>
      <c r="G258" s="43">
        <v>2.5</v>
      </c>
      <c r="H258" s="4">
        <f>+F258*G258</f>
        <v>11250</v>
      </c>
      <c r="I258" s="464"/>
    </row>
    <row r="259" spans="2:14" x14ac:dyDescent="0.25">
      <c r="B259" s="459" t="s">
        <v>78</v>
      </c>
      <c r="C259" s="460"/>
      <c r="D259" s="460"/>
      <c r="E259" s="3" t="s">
        <v>79</v>
      </c>
      <c r="F259" s="3">
        <v>750000</v>
      </c>
      <c r="G259" s="3">
        <v>4.0000000000000001E-3</v>
      </c>
      <c r="H259" s="4">
        <f>+F259*G259</f>
        <v>3000</v>
      </c>
      <c r="I259" s="464"/>
      <c r="N259" s="49"/>
    </row>
    <row r="260" spans="2:14" x14ac:dyDescent="0.25">
      <c r="B260" s="459" t="s">
        <v>80</v>
      </c>
      <c r="C260" s="460"/>
      <c r="D260" s="460"/>
      <c r="E260" s="3" t="s">
        <v>79</v>
      </c>
      <c r="F260" s="3">
        <v>750000</v>
      </c>
      <c r="G260" s="3">
        <v>6.0000000000000001E-3</v>
      </c>
      <c r="H260" s="4">
        <f>+F260*G260</f>
        <v>4500</v>
      </c>
      <c r="I260" s="464"/>
    </row>
    <row r="261" spans="2:14" x14ac:dyDescent="0.25">
      <c r="B261" s="459" t="s">
        <v>85</v>
      </c>
      <c r="C261" s="460"/>
      <c r="D261" s="460"/>
      <c r="E261" s="3" t="s">
        <v>54</v>
      </c>
      <c r="F261" s="3">
        <v>20000</v>
      </c>
      <c r="G261" s="3">
        <v>1</v>
      </c>
      <c r="H261" s="4">
        <f>+F261*G261</f>
        <v>20000</v>
      </c>
      <c r="I261" s="464"/>
    </row>
    <row r="262" spans="2:14" x14ac:dyDescent="0.25">
      <c r="B262" s="459"/>
      <c r="C262" s="460"/>
      <c r="D262" s="460"/>
      <c r="E262" s="3"/>
      <c r="F262" s="3"/>
      <c r="G262" s="3"/>
      <c r="H262" s="4"/>
      <c r="I262" s="464"/>
    </row>
    <row r="263" spans="2:14" x14ac:dyDescent="0.25">
      <c r="B263" s="459"/>
      <c r="C263" s="460"/>
      <c r="D263" s="460"/>
      <c r="E263" s="3"/>
      <c r="F263" s="3"/>
      <c r="G263" s="3"/>
      <c r="H263" s="3"/>
      <c r="I263" s="464"/>
    </row>
    <row r="264" spans="2:14" x14ac:dyDescent="0.25">
      <c r="B264" s="459"/>
      <c r="C264" s="460"/>
      <c r="D264" s="460"/>
      <c r="E264" s="3"/>
      <c r="F264" s="3"/>
      <c r="G264" s="3"/>
      <c r="H264" s="3"/>
      <c r="I264" s="464"/>
    </row>
    <row r="265" spans="2:14" x14ac:dyDescent="0.25">
      <c r="B265" s="11"/>
      <c r="C265" s="5"/>
      <c r="D265" s="5"/>
      <c r="E265" s="5"/>
      <c r="F265" s="5"/>
      <c r="G265" s="5"/>
      <c r="H265" s="6" t="s">
        <v>6</v>
      </c>
      <c r="I265" s="37">
        <f>SUM(H258:H264)</f>
        <v>38750</v>
      </c>
    </row>
    <row r="266" spans="2:14" ht="15.75" thickBot="1" x14ac:dyDescent="0.3">
      <c r="B266" s="10"/>
      <c r="I266" s="1"/>
    </row>
    <row r="267" spans="2:14" ht="15.75" thickBot="1" x14ac:dyDescent="0.3">
      <c r="B267" s="21" t="s">
        <v>10</v>
      </c>
      <c r="C267" s="9"/>
      <c r="D267" s="9"/>
      <c r="E267" s="9"/>
      <c r="F267" s="9"/>
      <c r="G267" s="9"/>
      <c r="H267" s="9"/>
      <c r="I267" s="22"/>
    </row>
    <row r="268" spans="2:14" ht="15.75" thickBot="1" x14ac:dyDescent="0.3">
      <c r="B268" s="461" t="s">
        <v>1</v>
      </c>
      <c r="C268" s="462"/>
      <c r="D268" s="462"/>
      <c r="E268" s="462"/>
      <c r="F268" s="39" t="s">
        <v>3</v>
      </c>
      <c r="G268" s="39" t="s">
        <v>4</v>
      </c>
      <c r="H268" s="20" t="s">
        <v>5</v>
      </c>
      <c r="I268" s="34"/>
    </row>
    <row r="269" spans="2:14" x14ac:dyDescent="0.25">
      <c r="B269" s="465" t="s">
        <v>82</v>
      </c>
      <c r="C269" s="466"/>
      <c r="D269" s="466"/>
      <c r="E269" s="466"/>
      <c r="F269" s="24">
        <v>3354</v>
      </c>
      <c r="G269" s="25">
        <v>1</v>
      </c>
      <c r="H269" s="38">
        <f>+F269*G269</f>
        <v>3354</v>
      </c>
      <c r="I269" s="34"/>
    </row>
    <row r="270" spans="2:14" x14ac:dyDescent="0.25">
      <c r="B270" s="459"/>
      <c r="C270" s="460"/>
      <c r="D270" s="460"/>
      <c r="E270" s="460"/>
      <c r="F270" s="23"/>
      <c r="G270" s="14"/>
      <c r="H270" s="2"/>
      <c r="I270" s="34"/>
    </row>
    <row r="271" spans="2:14" x14ac:dyDescent="0.25">
      <c r="B271" s="11"/>
      <c r="C271" s="5"/>
      <c r="D271" s="5"/>
      <c r="E271" s="5"/>
      <c r="F271" s="5"/>
      <c r="G271" s="5"/>
      <c r="H271" s="6" t="s">
        <v>6</v>
      </c>
      <c r="I271" s="36">
        <f>SUM(H269:H270)</f>
        <v>3354</v>
      </c>
    </row>
    <row r="272" spans="2:14" ht="15.75" thickBot="1" x14ac:dyDescent="0.3">
      <c r="B272" s="10"/>
      <c r="I272" s="1"/>
    </row>
    <row r="273" spans="2:12" ht="15.75" thickBot="1" x14ac:dyDescent="0.3">
      <c r="B273" s="21" t="s">
        <v>11</v>
      </c>
      <c r="C273" s="9"/>
      <c r="D273" s="9"/>
      <c r="E273" s="9"/>
      <c r="F273" s="9"/>
      <c r="G273" s="9"/>
      <c r="H273" s="9"/>
      <c r="I273" s="22"/>
    </row>
    <row r="274" spans="2:12" ht="15.75" thickBot="1" x14ac:dyDescent="0.3">
      <c r="B274" s="461" t="s">
        <v>15</v>
      </c>
      <c r="C274" s="462"/>
      <c r="D274" s="39" t="s">
        <v>22</v>
      </c>
      <c r="E274" s="39" t="s">
        <v>12</v>
      </c>
      <c r="F274" s="39" t="s">
        <v>13</v>
      </c>
      <c r="G274" s="39" t="s">
        <v>14</v>
      </c>
      <c r="H274" s="20" t="s">
        <v>5</v>
      </c>
      <c r="I274" s="463"/>
    </row>
    <row r="275" spans="2:12" x14ac:dyDescent="0.25">
      <c r="B275" s="465" t="s">
        <v>20</v>
      </c>
      <c r="C275" s="466"/>
      <c r="D275" s="24">
        <v>72100</v>
      </c>
      <c r="E275" s="30">
        <f>+(0.66)*D275</f>
        <v>47586</v>
      </c>
      <c r="F275" s="30">
        <f>+D275+E275</f>
        <v>119686</v>
      </c>
      <c r="G275" s="32">
        <v>0.11</v>
      </c>
      <c r="H275" s="38">
        <f>+F275*G275</f>
        <v>13165.460000000001</v>
      </c>
      <c r="I275" s="464"/>
    </row>
    <row r="276" spans="2:12" x14ac:dyDescent="0.25">
      <c r="B276" s="459" t="s">
        <v>83</v>
      </c>
      <c r="C276" s="460"/>
      <c r="D276" s="23">
        <f>3*44702</f>
        <v>134106</v>
      </c>
      <c r="E276" s="30">
        <f>+(0.66)*D276</f>
        <v>88509.96</v>
      </c>
      <c r="F276" s="31">
        <f>+D276+E276</f>
        <v>222615.96000000002</v>
      </c>
      <c r="G276" s="32">
        <f>+G275</f>
        <v>0.11</v>
      </c>
      <c r="H276" s="38">
        <f>+F276*G276</f>
        <v>24487.755600000004</v>
      </c>
      <c r="I276" s="464"/>
    </row>
    <row r="277" spans="2:12" x14ac:dyDescent="0.25">
      <c r="B277" s="459"/>
      <c r="C277" s="460"/>
      <c r="D277" s="2"/>
      <c r="E277" s="2"/>
      <c r="F277" s="2"/>
      <c r="G277" s="2"/>
      <c r="H277" s="2"/>
      <c r="I277" s="464"/>
    </row>
    <row r="278" spans="2:12" x14ac:dyDescent="0.25">
      <c r="B278" s="467"/>
      <c r="C278" s="468"/>
      <c r="D278" s="7"/>
      <c r="E278" s="7"/>
      <c r="F278" s="7"/>
      <c r="G278" s="7"/>
      <c r="H278" s="7"/>
      <c r="I278" s="464"/>
    </row>
    <row r="279" spans="2:12" x14ac:dyDescent="0.25">
      <c r="B279" s="11"/>
      <c r="C279" s="5"/>
      <c r="D279" s="5"/>
      <c r="E279" s="5"/>
      <c r="F279" s="5"/>
      <c r="G279" s="5"/>
      <c r="H279" s="6" t="s">
        <v>6</v>
      </c>
      <c r="I279" s="34">
        <f>SUM(H275:H278)</f>
        <v>37653.215600000003</v>
      </c>
    </row>
    <row r="280" spans="2:12" ht="15.75" thickBot="1" x14ac:dyDescent="0.3">
      <c r="B280" s="10"/>
      <c r="H280" s="33" t="s">
        <v>23</v>
      </c>
      <c r="I280" s="34"/>
    </row>
    <row r="281" spans="2:12" ht="16.5" thickBot="1" x14ac:dyDescent="0.3">
      <c r="B281" s="8"/>
      <c r="C281" s="9"/>
      <c r="D281" s="9"/>
      <c r="E281" s="9"/>
      <c r="F281" s="9"/>
      <c r="G281" s="469" t="s">
        <v>16</v>
      </c>
      <c r="H281" s="470"/>
      <c r="I281" s="35">
        <f>ROUND(SUM(I251:I280),0)</f>
        <v>83474</v>
      </c>
      <c r="K281" s="47"/>
      <c r="L281" s="41"/>
    </row>
    <row r="282" spans="2:12" ht="15.75" thickBot="1" x14ac:dyDescent="0.3"/>
    <row r="283" spans="2:12" x14ac:dyDescent="0.25">
      <c r="B283" s="471" t="s">
        <v>26</v>
      </c>
      <c r="C283" s="472"/>
      <c r="D283" s="472"/>
      <c r="E283" s="472"/>
      <c r="F283" s="472"/>
      <c r="G283" s="472"/>
      <c r="H283" s="472"/>
      <c r="I283" s="473"/>
    </row>
    <row r="284" spans="2:12" ht="48" customHeight="1" x14ac:dyDescent="0.25">
      <c r="B284" s="474" t="s">
        <v>862</v>
      </c>
      <c r="C284" s="475"/>
      <c r="D284" s="475"/>
      <c r="E284" s="475"/>
      <c r="F284" s="475"/>
      <c r="G284" s="475"/>
      <c r="H284" s="475"/>
      <c r="I284" s="476"/>
    </row>
    <row r="285" spans="2:12" x14ac:dyDescent="0.25">
      <c r="B285" s="477" t="s">
        <v>18</v>
      </c>
      <c r="C285" s="478"/>
      <c r="D285" s="478"/>
      <c r="E285" s="478"/>
      <c r="F285" s="478"/>
      <c r="G285" s="478"/>
      <c r="H285" s="478"/>
      <c r="I285" s="479"/>
    </row>
    <row r="286" spans="2:12" ht="15.75" thickBot="1" x14ac:dyDescent="0.3">
      <c r="B286" s="480" t="s">
        <v>27</v>
      </c>
      <c r="C286" s="481"/>
      <c r="D286" s="481"/>
      <c r="E286" s="481"/>
      <c r="F286" s="481"/>
      <c r="G286" s="481"/>
      <c r="H286" s="481"/>
      <c r="I286" s="482"/>
    </row>
    <row r="287" spans="2:12" ht="15.75" thickBot="1" x14ac:dyDescent="0.3">
      <c r="B287" s="8"/>
      <c r="C287" s="9"/>
      <c r="D287" s="9"/>
      <c r="E287" s="9"/>
      <c r="F287" s="9"/>
      <c r="G287" s="9"/>
      <c r="H287" s="9"/>
      <c r="I287" s="22"/>
    </row>
    <row r="288" spans="2:12" ht="15" customHeight="1" x14ac:dyDescent="0.25">
      <c r="B288" s="483" t="s">
        <v>17</v>
      </c>
      <c r="C288" s="485" t="s">
        <v>86</v>
      </c>
      <c r="D288" s="487" t="str">
        <f>+'[1] PRESUPUESTO CENTRO DE DESARROL'!$B$25</f>
        <v>Impermeabilización de zabaleta con manto edil, equipo al caliente y pintura alumol, incluye materiales, equipo y mano de obra.</v>
      </c>
      <c r="E288" s="487"/>
      <c r="F288" s="487"/>
      <c r="G288" s="487"/>
      <c r="H288" s="487"/>
      <c r="I288" s="45" t="s">
        <v>0</v>
      </c>
    </row>
    <row r="289" spans="2:14" ht="15.75" thickBot="1" x14ac:dyDescent="0.3">
      <c r="B289" s="484"/>
      <c r="C289" s="486"/>
      <c r="D289" s="488"/>
      <c r="E289" s="488"/>
      <c r="F289" s="488"/>
      <c r="G289" s="488"/>
      <c r="H289" s="488"/>
      <c r="I289" s="13" t="str">
        <f>+'[1] PRESUPUESTO CENTRO DE DESARROL'!$C$25</f>
        <v>ML</v>
      </c>
    </row>
    <row r="290" spans="2:14" ht="15.75" thickBot="1" x14ac:dyDescent="0.3">
      <c r="B290" s="21" t="s">
        <v>24</v>
      </c>
      <c r="C290" s="46"/>
      <c r="D290" s="40" t="s">
        <v>76</v>
      </c>
      <c r="E290" s="9"/>
      <c r="F290" s="9"/>
      <c r="G290" s="9"/>
      <c r="H290" s="9"/>
      <c r="I290" s="22"/>
    </row>
    <row r="291" spans="2:14" ht="15.75" thickBot="1" x14ac:dyDescent="0.3">
      <c r="B291" s="461" t="s">
        <v>1</v>
      </c>
      <c r="C291" s="462"/>
      <c r="D291" s="462"/>
      <c r="E291" s="39" t="s">
        <v>2</v>
      </c>
      <c r="F291" s="39" t="s">
        <v>3</v>
      </c>
      <c r="G291" s="39" t="s">
        <v>4</v>
      </c>
      <c r="H291" s="20" t="s">
        <v>5</v>
      </c>
      <c r="I291" s="463"/>
    </row>
    <row r="292" spans="2:14" ht="25.5" customHeight="1" x14ac:dyDescent="0.25">
      <c r="B292" s="489" t="s">
        <v>25</v>
      </c>
      <c r="C292" s="490"/>
      <c r="D292" s="491"/>
      <c r="E292" s="4" t="s">
        <v>19</v>
      </c>
      <c r="F292" s="26">
        <v>51500</v>
      </c>
      <c r="G292" s="43">
        <v>60</v>
      </c>
      <c r="H292" s="27">
        <f>+F292/G292</f>
        <v>858.33333333333337</v>
      </c>
      <c r="I292" s="464"/>
    </row>
    <row r="293" spans="2:14" ht="23.25" customHeight="1" x14ac:dyDescent="0.25">
      <c r="B293" s="492" t="s">
        <v>28</v>
      </c>
      <c r="C293" s="493"/>
      <c r="D293" s="494"/>
      <c r="E293" s="3" t="s">
        <v>19</v>
      </c>
      <c r="F293" s="28">
        <v>51500</v>
      </c>
      <c r="G293" s="48">
        <v>60</v>
      </c>
      <c r="H293" s="27">
        <f>+F293/G293</f>
        <v>858.33333333333337</v>
      </c>
      <c r="I293" s="464"/>
    </row>
    <row r="294" spans="2:14" x14ac:dyDescent="0.25">
      <c r="B294" s="459" t="s">
        <v>87</v>
      </c>
      <c r="C294" s="460"/>
      <c r="D294" s="460"/>
      <c r="E294" s="14" t="s">
        <v>81</v>
      </c>
      <c r="F294" s="26">
        <v>80000</v>
      </c>
      <c r="G294" s="43">
        <v>40</v>
      </c>
      <c r="H294" s="27">
        <f>+F294/G294</f>
        <v>2000</v>
      </c>
      <c r="I294" s="464"/>
    </row>
    <row r="295" spans="2:14" x14ac:dyDescent="0.25">
      <c r="B295" s="467"/>
      <c r="C295" s="468"/>
      <c r="D295" s="468"/>
      <c r="E295" s="15"/>
      <c r="F295" s="17"/>
      <c r="G295" s="15"/>
      <c r="H295" s="18"/>
      <c r="I295" s="464"/>
    </row>
    <row r="296" spans="2:14" x14ac:dyDescent="0.25">
      <c r="B296" s="11"/>
      <c r="C296" s="5"/>
      <c r="D296" s="5"/>
      <c r="E296" s="5"/>
      <c r="F296" s="5"/>
      <c r="G296" s="6"/>
      <c r="H296" s="6" t="s">
        <v>6</v>
      </c>
      <c r="I296" s="36">
        <f>SUM(H292:H295)</f>
        <v>3716.666666666667</v>
      </c>
      <c r="L296" s="42"/>
      <c r="M296" s="44"/>
    </row>
    <row r="297" spans="2:14" ht="15.75" thickBot="1" x14ac:dyDescent="0.3">
      <c r="B297" s="10"/>
      <c r="I297" s="1"/>
    </row>
    <row r="298" spans="2:14" ht="15.75" thickBot="1" x14ac:dyDescent="0.3">
      <c r="B298" s="21" t="s">
        <v>7</v>
      </c>
      <c r="C298" s="9"/>
      <c r="D298" s="9"/>
      <c r="E298" s="9"/>
      <c r="F298" s="9"/>
      <c r="G298" s="9"/>
      <c r="H298" s="9"/>
      <c r="I298" s="22"/>
    </row>
    <row r="299" spans="2:14" ht="15.75" thickBot="1" x14ac:dyDescent="0.3">
      <c r="B299" s="461" t="s">
        <v>1</v>
      </c>
      <c r="C299" s="462"/>
      <c r="D299" s="462"/>
      <c r="E299" s="39" t="s">
        <v>2</v>
      </c>
      <c r="F299" s="39" t="s">
        <v>8</v>
      </c>
      <c r="G299" s="39" t="s">
        <v>9</v>
      </c>
      <c r="H299" s="20" t="s">
        <v>5</v>
      </c>
      <c r="I299" s="463"/>
    </row>
    <row r="300" spans="2:14" x14ac:dyDescent="0.25">
      <c r="B300" s="465" t="s">
        <v>88</v>
      </c>
      <c r="C300" s="466"/>
      <c r="D300" s="466"/>
      <c r="E300" s="4" t="s">
        <v>37</v>
      </c>
      <c r="F300" s="4">
        <v>30000</v>
      </c>
      <c r="G300" s="43">
        <v>1</v>
      </c>
      <c r="H300" s="4">
        <f>+F300*G300</f>
        <v>30000</v>
      </c>
      <c r="I300" s="464"/>
    </row>
    <row r="301" spans="2:14" ht="26.25" customHeight="1" x14ac:dyDescent="0.25">
      <c r="B301" s="501" t="s">
        <v>96</v>
      </c>
      <c r="C301" s="502"/>
      <c r="D301" s="502"/>
      <c r="E301" s="3" t="s">
        <v>54</v>
      </c>
      <c r="F301" s="3">
        <v>72100</v>
      </c>
      <c r="G301" s="3">
        <v>7.0000000000000001E-3</v>
      </c>
      <c r="H301" s="4">
        <f>+F301*G301</f>
        <v>504.7</v>
      </c>
      <c r="I301" s="464"/>
      <c r="N301" s="49"/>
    </row>
    <row r="302" spans="2:14" x14ac:dyDescent="0.25">
      <c r="B302" s="459"/>
      <c r="C302" s="460"/>
      <c r="D302" s="460"/>
      <c r="E302" s="3"/>
      <c r="F302" s="3"/>
      <c r="G302" s="3"/>
      <c r="H302" s="4">
        <f>+F302*G302</f>
        <v>0</v>
      </c>
      <c r="I302" s="464"/>
    </row>
    <row r="303" spans="2:14" x14ac:dyDescent="0.25">
      <c r="B303" s="459"/>
      <c r="C303" s="460"/>
      <c r="D303" s="460"/>
      <c r="E303" s="3"/>
      <c r="F303" s="3"/>
      <c r="G303" s="3"/>
      <c r="H303" s="4">
        <f>+F303*G303</f>
        <v>0</v>
      </c>
      <c r="I303" s="464"/>
    </row>
    <row r="304" spans="2:14" x14ac:dyDescent="0.25">
      <c r="B304" s="459"/>
      <c r="C304" s="460"/>
      <c r="D304" s="460"/>
      <c r="E304" s="3"/>
      <c r="F304" s="3"/>
      <c r="G304" s="3"/>
      <c r="H304" s="4"/>
      <c r="I304" s="464"/>
    </row>
    <row r="305" spans="2:9" x14ac:dyDescent="0.25">
      <c r="B305" s="459"/>
      <c r="C305" s="460"/>
      <c r="D305" s="460"/>
      <c r="E305" s="3"/>
      <c r="F305" s="3"/>
      <c r="G305" s="3"/>
      <c r="H305" s="3"/>
      <c r="I305" s="464"/>
    </row>
    <row r="306" spans="2:9" x14ac:dyDescent="0.25">
      <c r="B306" s="459"/>
      <c r="C306" s="460"/>
      <c r="D306" s="460"/>
      <c r="E306" s="3"/>
      <c r="F306" s="3"/>
      <c r="G306" s="3"/>
      <c r="H306" s="3"/>
      <c r="I306" s="464"/>
    </row>
    <row r="307" spans="2:9" x14ac:dyDescent="0.25">
      <c r="B307" s="11"/>
      <c r="C307" s="5"/>
      <c r="D307" s="5"/>
      <c r="E307" s="5"/>
      <c r="F307" s="5"/>
      <c r="G307" s="5"/>
      <c r="H307" s="6" t="s">
        <v>6</v>
      </c>
      <c r="I307" s="37">
        <f>SUM(H300:H306)</f>
        <v>30504.7</v>
      </c>
    </row>
    <row r="308" spans="2:9" ht="15.75" thickBot="1" x14ac:dyDescent="0.3">
      <c r="B308" s="10"/>
      <c r="I308" s="1"/>
    </row>
    <row r="309" spans="2:9" ht="15.75" thickBot="1" x14ac:dyDescent="0.3">
      <c r="B309" s="21" t="s">
        <v>10</v>
      </c>
      <c r="C309" s="9"/>
      <c r="D309" s="9"/>
      <c r="E309" s="9"/>
      <c r="F309" s="9"/>
      <c r="G309" s="9"/>
      <c r="H309" s="9"/>
      <c r="I309" s="22"/>
    </row>
    <row r="310" spans="2:9" ht="15.75" thickBot="1" x14ac:dyDescent="0.3">
      <c r="B310" s="461" t="s">
        <v>1</v>
      </c>
      <c r="C310" s="462"/>
      <c r="D310" s="462"/>
      <c r="E310" s="462"/>
      <c r="F310" s="39" t="s">
        <v>3</v>
      </c>
      <c r="G310" s="39" t="s">
        <v>4</v>
      </c>
      <c r="H310" s="20" t="s">
        <v>5</v>
      </c>
      <c r="I310" s="34"/>
    </row>
    <row r="311" spans="2:9" x14ac:dyDescent="0.25">
      <c r="B311" s="465" t="s">
        <v>89</v>
      </c>
      <c r="C311" s="466"/>
      <c r="D311" s="466"/>
      <c r="E311" s="466"/>
      <c r="F311" s="24">
        <v>491</v>
      </c>
      <c r="G311" s="25">
        <v>1</v>
      </c>
      <c r="H311" s="38">
        <f>+F311*G311</f>
        <v>491</v>
      </c>
      <c r="I311" s="34"/>
    </row>
    <row r="312" spans="2:9" x14ac:dyDescent="0.25">
      <c r="B312" s="459"/>
      <c r="C312" s="460"/>
      <c r="D312" s="460"/>
      <c r="E312" s="460"/>
      <c r="F312" s="23"/>
      <c r="G312" s="14"/>
      <c r="H312" s="2"/>
      <c r="I312" s="34"/>
    </row>
    <row r="313" spans="2:9" x14ac:dyDescent="0.25">
      <c r="B313" s="11"/>
      <c r="C313" s="5"/>
      <c r="D313" s="5"/>
      <c r="E313" s="5"/>
      <c r="F313" s="5"/>
      <c r="G313" s="5"/>
      <c r="H313" s="6" t="s">
        <v>6</v>
      </c>
      <c r="I313" s="36">
        <f>SUM(H311:H312)</f>
        <v>491</v>
      </c>
    </row>
    <row r="314" spans="2:9" ht="15.75" thickBot="1" x14ac:dyDescent="0.3">
      <c r="B314" s="10"/>
      <c r="I314" s="1"/>
    </row>
    <row r="315" spans="2:9" ht="15.75" thickBot="1" x14ac:dyDescent="0.3">
      <c r="B315" s="21" t="s">
        <v>11</v>
      </c>
      <c r="C315" s="9"/>
      <c r="D315" s="9"/>
      <c r="E315" s="9"/>
      <c r="F315" s="9"/>
      <c r="G315" s="9"/>
      <c r="H315" s="9"/>
      <c r="I315" s="22"/>
    </row>
    <row r="316" spans="2:9" ht="15.75" thickBot="1" x14ac:dyDescent="0.3">
      <c r="B316" s="461" t="s">
        <v>15</v>
      </c>
      <c r="C316" s="462"/>
      <c r="D316" s="39" t="s">
        <v>22</v>
      </c>
      <c r="E316" s="39" t="s">
        <v>12</v>
      </c>
      <c r="F316" s="39" t="s">
        <v>13</v>
      </c>
      <c r="G316" s="39" t="s">
        <v>14</v>
      </c>
      <c r="H316" s="20" t="s">
        <v>5</v>
      </c>
      <c r="I316" s="463"/>
    </row>
    <row r="317" spans="2:9" x14ac:dyDescent="0.25">
      <c r="B317" s="465" t="s">
        <v>20</v>
      </c>
      <c r="C317" s="466"/>
      <c r="D317" s="24">
        <v>72100</v>
      </c>
      <c r="E317" s="30">
        <f>+(0.66)*D317</f>
        <v>47586</v>
      </c>
      <c r="F317" s="30">
        <f>+D317+E317</f>
        <v>119686</v>
      </c>
      <c r="G317" s="32">
        <v>0.18</v>
      </c>
      <c r="H317" s="38">
        <f>+F317*G317</f>
        <v>21543.48</v>
      </c>
      <c r="I317" s="464"/>
    </row>
    <row r="318" spans="2:9" x14ac:dyDescent="0.25">
      <c r="B318" s="459" t="s">
        <v>61</v>
      </c>
      <c r="C318" s="460"/>
      <c r="D318" s="23">
        <f>2*44702</f>
        <v>89404</v>
      </c>
      <c r="E318" s="30">
        <f>+(0.66)*D318</f>
        <v>59006.64</v>
      </c>
      <c r="F318" s="31">
        <f>+D318+E318</f>
        <v>148410.64000000001</v>
      </c>
      <c r="G318" s="32">
        <f>+G317</f>
        <v>0.18</v>
      </c>
      <c r="H318" s="38">
        <f>+F318*G318</f>
        <v>26713.915200000003</v>
      </c>
      <c r="I318" s="464"/>
    </row>
    <row r="319" spans="2:9" x14ac:dyDescent="0.25">
      <c r="B319" s="459"/>
      <c r="C319" s="460"/>
      <c r="D319" s="2"/>
      <c r="E319" s="2"/>
      <c r="F319" s="2"/>
      <c r="G319" s="2"/>
      <c r="H319" s="2"/>
      <c r="I319" s="464"/>
    </row>
    <row r="320" spans="2:9" x14ac:dyDescent="0.25">
      <c r="B320" s="467"/>
      <c r="C320" s="468"/>
      <c r="D320" s="7"/>
      <c r="E320" s="7"/>
      <c r="F320" s="7"/>
      <c r="G320" s="7"/>
      <c r="H320" s="7"/>
      <c r="I320" s="464"/>
    </row>
    <row r="321" spans="2:12" x14ac:dyDescent="0.25">
      <c r="B321" s="11"/>
      <c r="C321" s="5"/>
      <c r="D321" s="5"/>
      <c r="E321" s="5"/>
      <c r="F321" s="5"/>
      <c r="G321" s="5"/>
      <c r="H321" s="6" t="s">
        <v>6</v>
      </c>
      <c r="I321" s="34">
        <f>SUM(H317:H320)</f>
        <v>48257.395199999999</v>
      </c>
    </row>
    <row r="322" spans="2:12" ht="15.75" thickBot="1" x14ac:dyDescent="0.3">
      <c r="B322" s="10"/>
      <c r="H322" s="33" t="s">
        <v>23</v>
      </c>
      <c r="I322" s="34"/>
    </row>
    <row r="323" spans="2:12" ht="16.5" thickBot="1" x14ac:dyDescent="0.3">
      <c r="B323" s="8"/>
      <c r="C323" s="9"/>
      <c r="D323" s="9"/>
      <c r="E323" s="9"/>
      <c r="F323" s="9"/>
      <c r="G323" s="469" t="s">
        <v>16</v>
      </c>
      <c r="H323" s="470"/>
      <c r="I323" s="35">
        <f>ROUND(SUM(I293:I322),0)</f>
        <v>82970</v>
      </c>
      <c r="K323" s="47"/>
      <c r="L323" s="41"/>
    </row>
    <row r="324" spans="2:12" ht="15.75" thickBot="1" x14ac:dyDescent="0.3"/>
    <row r="325" spans="2:12" x14ac:dyDescent="0.25">
      <c r="B325" s="471" t="s">
        <v>26</v>
      </c>
      <c r="C325" s="472"/>
      <c r="D325" s="472"/>
      <c r="E325" s="472"/>
      <c r="F325" s="472"/>
      <c r="G325" s="472"/>
      <c r="H325" s="472"/>
      <c r="I325" s="473"/>
    </row>
    <row r="326" spans="2:12" ht="48" customHeight="1" x14ac:dyDescent="0.25">
      <c r="B326" s="474" t="s">
        <v>862</v>
      </c>
      <c r="C326" s="475"/>
      <c r="D326" s="475"/>
      <c r="E326" s="475"/>
      <c r="F326" s="475"/>
      <c r="G326" s="475"/>
      <c r="H326" s="475"/>
      <c r="I326" s="476"/>
    </row>
    <row r="327" spans="2:12" x14ac:dyDescent="0.25">
      <c r="B327" s="477" t="s">
        <v>18</v>
      </c>
      <c r="C327" s="478"/>
      <c r="D327" s="478"/>
      <c r="E327" s="478"/>
      <c r="F327" s="478"/>
      <c r="G327" s="478"/>
      <c r="H327" s="478"/>
      <c r="I327" s="479"/>
    </row>
    <row r="328" spans="2:12" ht="15.75" thickBot="1" x14ac:dyDescent="0.3">
      <c r="B328" s="480" t="s">
        <v>27</v>
      </c>
      <c r="C328" s="481"/>
      <c r="D328" s="481"/>
      <c r="E328" s="481"/>
      <c r="F328" s="481"/>
      <c r="G328" s="481"/>
      <c r="H328" s="481"/>
      <c r="I328" s="482"/>
    </row>
    <row r="329" spans="2:12" ht="15.75" thickBot="1" x14ac:dyDescent="0.3">
      <c r="B329" s="8"/>
      <c r="C329" s="9"/>
      <c r="D329" s="9"/>
      <c r="E329" s="9"/>
      <c r="F329" s="9"/>
      <c r="G329" s="9"/>
      <c r="H329" s="9"/>
      <c r="I329" s="22"/>
    </row>
    <row r="330" spans="2:12" ht="15" customHeight="1" x14ac:dyDescent="0.25">
      <c r="B330" s="483" t="s">
        <v>17</v>
      </c>
      <c r="C330" s="485" t="s">
        <v>90</v>
      </c>
      <c r="D330" s="487" t="str">
        <f>+'[1] PRESUPUESTO CENTRO DE DESARROL'!$B$26</f>
        <v>Suministro e instalación de cielo raso en perfilaría de aluminio y lamina plana de PVC</v>
      </c>
      <c r="E330" s="487"/>
      <c r="F330" s="487"/>
      <c r="G330" s="487"/>
      <c r="H330" s="487"/>
      <c r="I330" s="45" t="s">
        <v>0</v>
      </c>
    </row>
    <row r="331" spans="2:12" ht="15.75" thickBot="1" x14ac:dyDescent="0.3">
      <c r="B331" s="484"/>
      <c r="C331" s="486"/>
      <c r="D331" s="488"/>
      <c r="E331" s="488"/>
      <c r="F331" s="488"/>
      <c r="G331" s="488"/>
      <c r="H331" s="488"/>
      <c r="I331" s="13" t="str">
        <f>+'[1] PRESUPUESTO CENTRO DE DESARROL'!$C$26</f>
        <v>M2</v>
      </c>
    </row>
    <row r="332" spans="2:12" ht="15.75" thickBot="1" x14ac:dyDescent="0.3">
      <c r="B332" s="21" t="s">
        <v>24</v>
      </c>
      <c r="C332" s="46"/>
      <c r="D332" s="40" t="s">
        <v>76</v>
      </c>
      <c r="E332" s="9"/>
      <c r="F332" s="9"/>
      <c r="G332" s="9"/>
      <c r="H332" s="9"/>
      <c r="I332" s="22"/>
    </row>
    <row r="333" spans="2:12" ht="15.75" thickBot="1" x14ac:dyDescent="0.3">
      <c r="B333" s="461" t="s">
        <v>1</v>
      </c>
      <c r="C333" s="462"/>
      <c r="D333" s="462"/>
      <c r="E333" s="39" t="s">
        <v>2</v>
      </c>
      <c r="F333" s="39" t="s">
        <v>3</v>
      </c>
      <c r="G333" s="39" t="s">
        <v>4</v>
      </c>
      <c r="H333" s="20" t="s">
        <v>5</v>
      </c>
      <c r="I333" s="463"/>
    </row>
    <row r="334" spans="2:12" ht="25.5" customHeight="1" x14ac:dyDescent="0.25">
      <c r="B334" s="489" t="s">
        <v>25</v>
      </c>
      <c r="C334" s="490"/>
      <c r="D334" s="491"/>
      <c r="E334" s="4" t="s">
        <v>19</v>
      </c>
      <c r="F334" s="26">
        <v>51500</v>
      </c>
      <c r="G334" s="43">
        <v>20</v>
      </c>
      <c r="H334" s="27">
        <f>+F334/G334</f>
        <v>2575</v>
      </c>
      <c r="I334" s="464"/>
    </row>
    <row r="335" spans="2:12" ht="23.25" customHeight="1" x14ac:dyDescent="0.25">
      <c r="B335" s="492" t="s">
        <v>28</v>
      </c>
      <c r="C335" s="493"/>
      <c r="D335" s="494"/>
      <c r="E335" s="3" t="s">
        <v>19</v>
      </c>
      <c r="F335" s="28">
        <v>51500</v>
      </c>
      <c r="G335" s="48">
        <v>50</v>
      </c>
      <c r="H335" s="27">
        <f>+F335/G335</f>
        <v>1030</v>
      </c>
      <c r="I335" s="464"/>
    </row>
    <row r="336" spans="2:12" x14ac:dyDescent="0.25">
      <c r="B336" s="459"/>
      <c r="C336" s="460"/>
      <c r="D336" s="460"/>
      <c r="E336" s="14"/>
      <c r="F336" s="26"/>
      <c r="G336" s="43"/>
      <c r="H336" s="27"/>
      <c r="I336" s="464"/>
    </row>
    <row r="337" spans="2:14" x14ac:dyDescent="0.25">
      <c r="B337" s="467"/>
      <c r="C337" s="468"/>
      <c r="D337" s="468"/>
      <c r="E337" s="15"/>
      <c r="F337" s="17"/>
      <c r="G337" s="15"/>
      <c r="H337" s="18"/>
      <c r="I337" s="464"/>
    </row>
    <row r="338" spans="2:14" x14ac:dyDescent="0.25">
      <c r="B338" s="11"/>
      <c r="C338" s="5"/>
      <c r="D338" s="5"/>
      <c r="E338" s="5"/>
      <c r="F338" s="5"/>
      <c r="G338" s="6"/>
      <c r="H338" s="6" t="s">
        <v>6</v>
      </c>
      <c r="I338" s="36">
        <f>SUM(H334:H337)</f>
        <v>3605</v>
      </c>
      <c r="L338" s="42"/>
      <c r="M338" s="44"/>
    </row>
    <row r="339" spans="2:14" ht="15.75" thickBot="1" x14ac:dyDescent="0.3">
      <c r="B339" s="10"/>
      <c r="I339" s="1"/>
    </row>
    <row r="340" spans="2:14" ht="15.75" thickBot="1" x14ac:dyDescent="0.3">
      <c r="B340" s="21" t="s">
        <v>7</v>
      </c>
      <c r="C340" s="9"/>
      <c r="D340" s="9"/>
      <c r="E340" s="9"/>
      <c r="F340" s="9"/>
      <c r="G340" s="9"/>
      <c r="H340" s="9"/>
      <c r="I340" s="22"/>
    </row>
    <row r="341" spans="2:14" ht="15.75" thickBot="1" x14ac:dyDescent="0.3">
      <c r="B341" s="461" t="s">
        <v>1</v>
      </c>
      <c r="C341" s="462"/>
      <c r="D341" s="462"/>
      <c r="E341" s="39" t="s">
        <v>2</v>
      </c>
      <c r="F341" s="39" t="s">
        <v>8</v>
      </c>
      <c r="G341" s="39" t="s">
        <v>9</v>
      </c>
      <c r="H341" s="20" t="s">
        <v>5</v>
      </c>
      <c r="I341" s="463"/>
    </row>
    <row r="342" spans="2:14" x14ac:dyDescent="0.25">
      <c r="B342" s="503" t="s">
        <v>91</v>
      </c>
      <c r="C342" s="504"/>
      <c r="D342" s="504"/>
      <c r="E342" s="4" t="s">
        <v>37</v>
      </c>
      <c r="F342" s="4">
        <v>30000</v>
      </c>
      <c r="G342" s="43">
        <v>1</v>
      </c>
      <c r="H342" s="4">
        <f t="shared" ref="H342:H348" si="0">+F342*G342</f>
        <v>30000</v>
      </c>
      <c r="I342" s="464"/>
    </row>
    <row r="343" spans="2:14" x14ac:dyDescent="0.25">
      <c r="B343" s="459" t="s">
        <v>92</v>
      </c>
      <c r="C343" s="460"/>
      <c r="D343" s="460"/>
      <c r="E343" s="3" t="s">
        <v>54</v>
      </c>
      <c r="F343" s="3">
        <v>12000</v>
      </c>
      <c r="G343" s="3">
        <v>0.02</v>
      </c>
      <c r="H343" s="4">
        <f t="shared" si="0"/>
        <v>240</v>
      </c>
      <c r="I343" s="464"/>
      <c r="N343" s="49"/>
    </row>
    <row r="344" spans="2:14" ht="29.25" customHeight="1" x14ac:dyDescent="0.25">
      <c r="B344" s="501" t="s">
        <v>93</v>
      </c>
      <c r="C344" s="502"/>
      <c r="D344" s="502"/>
      <c r="E344" s="3" t="s">
        <v>94</v>
      </c>
      <c r="F344" s="3">
        <v>1500</v>
      </c>
      <c r="G344" s="3">
        <v>1.5</v>
      </c>
      <c r="H344" s="4">
        <f t="shared" si="0"/>
        <v>2250</v>
      </c>
      <c r="I344" s="464"/>
    </row>
    <row r="345" spans="2:14" x14ac:dyDescent="0.25">
      <c r="B345" s="459" t="s">
        <v>97</v>
      </c>
      <c r="C345" s="460"/>
      <c r="D345" s="460"/>
      <c r="E345" s="3" t="s">
        <v>94</v>
      </c>
      <c r="F345" s="3">
        <v>1700</v>
      </c>
      <c r="G345" s="3">
        <v>1.5</v>
      </c>
      <c r="H345" s="4">
        <f t="shared" si="0"/>
        <v>2550</v>
      </c>
      <c r="I345" s="464"/>
    </row>
    <row r="346" spans="2:14" x14ac:dyDescent="0.25">
      <c r="B346" s="501" t="s">
        <v>99</v>
      </c>
      <c r="C346" s="502"/>
      <c r="D346" s="502"/>
      <c r="E346" s="3" t="s">
        <v>94</v>
      </c>
      <c r="F346" s="3">
        <f>9000/6</f>
        <v>1500</v>
      </c>
      <c r="G346" s="3">
        <v>2</v>
      </c>
      <c r="H346" s="4">
        <f t="shared" si="0"/>
        <v>3000</v>
      </c>
      <c r="I346" s="464"/>
    </row>
    <row r="347" spans="2:14" ht="26.25" customHeight="1" x14ac:dyDescent="0.25">
      <c r="B347" s="459" t="s">
        <v>100</v>
      </c>
      <c r="C347" s="460"/>
      <c r="D347" s="460"/>
      <c r="E347" s="3" t="s">
        <v>94</v>
      </c>
      <c r="F347" s="3">
        <f>24000/6</f>
        <v>4000</v>
      </c>
      <c r="G347" s="3">
        <v>1.5</v>
      </c>
      <c r="H347" s="4">
        <f t="shared" si="0"/>
        <v>6000</v>
      </c>
      <c r="I347" s="464"/>
    </row>
    <row r="348" spans="2:14" ht="26.25" customHeight="1" x14ac:dyDescent="0.25">
      <c r="B348" s="459" t="s">
        <v>98</v>
      </c>
      <c r="C348" s="460"/>
      <c r="D348" s="460"/>
      <c r="E348" s="3" t="s">
        <v>52</v>
      </c>
      <c r="F348" s="3">
        <v>200</v>
      </c>
      <c r="G348" s="3">
        <v>0.75</v>
      </c>
      <c r="H348" s="4">
        <f t="shared" si="0"/>
        <v>150</v>
      </c>
      <c r="I348" s="464"/>
    </row>
    <row r="349" spans="2:14" x14ac:dyDescent="0.25">
      <c r="B349" s="459"/>
      <c r="C349" s="460"/>
      <c r="D349" s="460"/>
      <c r="E349" s="3"/>
      <c r="F349" s="3"/>
      <c r="G349" s="3"/>
      <c r="H349" s="4"/>
      <c r="I349" s="464"/>
    </row>
    <row r="350" spans="2:14" x14ac:dyDescent="0.25">
      <c r="B350" s="11"/>
      <c r="C350" s="5"/>
      <c r="D350" s="5"/>
      <c r="E350" s="5"/>
      <c r="F350" s="5"/>
      <c r="G350" s="5"/>
      <c r="H350" s="6" t="s">
        <v>6</v>
      </c>
      <c r="I350" s="37">
        <f>SUM(H342:H349)</f>
        <v>44190</v>
      </c>
    </row>
    <row r="351" spans="2:14" ht="15.75" thickBot="1" x14ac:dyDescent="0.3">
      <c r="B351" s="10"/>
      <c r="I351" s="1"/>
    </row>
    <row r="352" spans="2:14" ht="15.75" thickBot="1" x14ac:dyDescent="0.3">
      <c r="B352" s="21" t="s">
        <v>10</v>
      </c>
      <c r="C352" s="9"/>
      <c r="D352" s="9"/>
      <c r="E352" s="9"/>
      <c r="F352" s="9"/>
      <c r="G352" s="9"/>
      <c r="H352" s="9"/>
      <c r="I352" s="22"/>
    </row>
    <row r="353" spans="2:12" ht="15.75" thickBot="1" x14ac:dyDescent="0.3">
      <c r="B353" s="461" t="s">
        <v>1</v>
      </c>
      <c r="C353" s="462"/>
      <c r="D353" s="462"/>
      <c r="E353" s="462"/>
      <c r="F353" s="39" t="s">
        <v>3</v>
      </c>
      <c r="G353" s="39" t="s">
        <v>4</v>
      </c>
      <c r="H353" s="20" t="s">
        <v>5</v>
      </c>
      <c r="I353" s="34"/>
    </row>
    <row r="354" spans="2:12" x14ac:dyDescent="0.25">
      <c r="B354" s="465" t="s">
        <v>89</v>
      </c>
      <c r="C354" s="466"/>
      <c r="D354" s="466"/>
      <c r="E354" s="466"/>
      <c r="F354" s="24">
        <v>660</v>
      </c>
      <c r="G354" s="25">
        <v>1</v>
      </c>
      <c r="H354" s="38">
        <f>+F354*G354</f>
        <v>660</v>
      </c>
      <c r="I354" s="34"/>
    </row>
    <row r="355" spans="2:12" x14ac:dyDescent="0.25">
      <c r="B355" s="459"/>
      <c r="C355" s="460"/>
      <c r="D355" s="460"/>
      <c r="E355" s="460"/>
      <c r="F355" s="23"/>
      <c r="G355" s="14"/>
      <c r="H355" s="2"/>
      <c r="I355" s="34"/>
    </row>
    <row r="356" spans="2:12" x14ac:dyDescent="0.25">
      <c r="B356" s="11"/>
      <c r="C356" s="5"/>
      <c r="D356" s="5"/>
      <c r="E356" s="5"/>
      <c r="F356" s="5"/>
      <c r="G356" s="5"/>
      <c r="H356" s="6" t="s">
        <v>6</v>
      </c>
      <c r="I356" s="36">
        <f>SUM(H354:H355)</f>
        <v>660</v>
      </c>
    </row>
    <row r="357" spans="2:12" ht="15.75" thickBot="1" x14ac:dyDescent="0.3">
      <c r="B357" s="10"/>
      <c r="I357" s="1"/>
    </row>
    <row r="358" spans="2:12" ht="15.75" thickBot="1" x14ac:dyDescent="0.3">
      <c r="B358" s="21" t="s">
        <v>11</v>
      </c>
      <c r="C358" s="9"/>
      <c r="D358" s="9"/>
      <c r="E358" s="9"/>
      <c r="F358" s="9"/>
      <c r="G358" s="9"/>
      <c r="H358" s="9"/>
      <c r="I358" s="22"/>
    </row>
    <row r="359" spans="2:12" ht="15.75" thickBot="1" x14ac:dyDescent="0.3">
      <c r="B359" s="461" t="s">
        <v>15</v>
      </c>
      <c r="C359" s="462"/>
      <c r="D359" s="39" t="s">
        <v>22</v>
      </c>
      <c r="E359" s="39" t="s">
        <v>12</v>
      </c>
      <c r="F359" s="39" t="s">
        <v>13</v>
      </c>
      <c r="G359" s="39" t="s">
        <v>14</v>
      </c>
      <c r="H359" s="20" t="s">
        <v>5</v>
      </c>
      <c r="I359" s="463"/>
    </row>
    <row r="360" spans="2:12" x14ac:dyDescent="0.25">
      <c r="B360" s="465" t="s">
        <v>20</v>
      </c>
      <c r="C360" s="466"/>
      <c r="D360" s="24">
        <v>72100</v>
      </c>
      <c r="E360" s="30">
        <f>+(0.66)*D360</f>
        <v>47586</v>
      </c>
      <c r="F360" s="30">
        <f>+D360+E360</f>
        <v>119686</v>
      </c>
      <c r="G360" s="32">
        <v>0.17</v>
      </c>
      <c r="H360" s="38">
        <f>+F360*G360</f>
        <v>20346.620000000003</v>
      </c>
      <c r="I360" s="464"/>
    </row>
    <row r="361" spans="2:12" x14ac:dyDescent="0.25">
      <c r="B361" s="459" t="s">
        <v>61</v>
      </c>
      <c r="C361" s="460"/>
      <c r="D361" s="23">
        <f>2*44702</f>
        <v>89404</v>
      </c>
      <c r="E361" s="30">
        <f>+(0.66)*D361</f>
        <v>59006.64</v>
      </c>
      <c r="F361" s="31">
        <f>+D361+E361</f>
        <v>148410.64000000001</v>
      </c>
      <c r="G361" s="32">
        <f>+G360</f>
        <v>0.17</v>
      </c>
      <c r="H361" s="38">
        <f>+F361*G361</f>
        <v>25229.808800000003</v>
      </c>
      <c r="I361" s="464"/>
    </row>
    <row r="362" spans="2:12" x14ac:dyDescent="0.25">
      <c r="B362" s="459"/>
      <c r="C362" s="460"/>
      <c r="D362" s="2"/>
      <c r="E362" s="2"/>
      <c r="F362" s="2"/>
      <c r="G362" s="2"/>
      <c r="H362" s="2"/>
      <c r="I362" s="464"/>
    </row>
    <row r="363" spans="2:12" x14ac:dyDescent="0.25">
      <c r="B363" s="467"/>
      <c r="C363" s="468"/>
      <c r="D363" s="7"/>
      <c r="E363" s="7"/>
      <c r="F363" s="7"/>
      <c r="G363" s="7"/>
      <c r="H363" s="7"/>
      <c r="I363" s="464"/>
    </row>
    <row r="364" spans="2:12" x14ac:dyDescent="0.25">
      <c r="B364" s="11"/>
      <c r="C364" s="5"/>
      <c r="D364" s="5"/>
      <c r="E364" s="5"/>
      <c r="F364" s="5"/>
      <c r="G364" s="5"/>
      <c r="H364" s="6" t="s">
        <v>6</v>
      </c>
      <c r="I364" s="34">
        <f>SUM(H360:H363)</f>
        <v>45576.428800000009</v>
      </c>
    </row>
    <row r="365" spans="2:12" ht="15.75" thickBot="1" x14ac:dyDescent="0.3">
      <c r="B365" s="10"/>
      <c r="H365" s="33" t="s">
        <v>23</v>
      </c>
      <c r="I365" s="34"/>
    </row>
    <row r="366" spans="2:12" ht="16.5" thickBot="1" x14ac:dyDescent="0.3">
      <c r="B366" s="8"/>
      <c r="C366" s="9"/>
      <c r="D366" s="9"/>
      <c r="E366" s="9"/>
      <c r="F366" s="9"/>
      <c r="G366" s="469" t="s">
        <v>16</v>
      </c>
      <c r="H366" s="470"/>
      <c r="I366" s="35">
        <f>ROUND(SUM(I336:I365),0)</f>
        <v>94031</v>
      </c>
      <c r="K366" s="47"/>
      <c r="L366" s="41"/>
    </row>
  </sheetData>
  <mergeCells count="277">
    <mergeCell ref="G366:H366"/>
    <mergeCell ref="B353:E353"/>
    <mergeCell ref="B354:E354"/>
    <mergeCell ref="B355:E355"/>
    <mergeCell ref="B359:C359"/>
    <mergeCell ref="I359:I363"/>
    <mergeCell ref="B360:C360"/>
    <mergeCell ref="B361:C361"/>
    <mergeCell ref="B362:C362"/>
    <mergeCell ref="B363:C363"/>
    <mergeCell ref="B333:D333"/>
    <mergeCell ref="I333:I337"/>
    <mergeCell ref="B334:D334"/>
    <mergeCell ref="B335:D335"/>
    <mergeCell ref="B336:D336"/>
    <mergeCell ref="B337:D337"/>
    <mergeCell ref="B341:D341"/>
    <mergeCell ref="I341:I349"/>
    <mergeCell ref="B342:D342"/>
    <mergeCell ref="B343:D343"/>
    <mergeCell ref="B344:D344"/>
    <mergeCell ref="B345:D345"/>
    <mergeCell ref="B346:D346"/>
    <mergeCell ref="B347:D347"/>
    <mergeCell ref="B349:D349"/>
    <mergeCell ref="B348:D348"/>
    <mergeCell ref="B318:C318"/>
    <mergeCell ref="B319:C319"/>
    <mergeCell ref="B320:C320"/>
    <mergeCell ref="G323:H323"/>
    <mergeCell ref="B325:I325"/>
    <mergeCell ref="B326:I326"/>
    <mergeCell ref="B327:I327"/>
    <mergeCell ref="B328:I328"/>
    <mergeCell ref="B330:B331"/>
    <mergeCell ref="C330:C331"/>
    <mergeCell ref="D330:H331"/>
    <mergeCell ref="B312:E312"/>
    <mergeCell ref="B283:I283"/>
    <mergeCell ref="B284:I284"/>
    <mergeCell ref="B285:I285"/>
    <mergeCell ref="B286:I286"/>
    <mergeCell ref="B288:B289"/>
    <mergeCell ref="C288:C289"/>
    <mergeCell ref="D288:H289"/>
    <mergeCell ref="B291:D291"/>
    <mergeCell ref="I291:I295"/>
    <mergeCell ref="B292:D292"/>
    <mergeCell ref="B293:D293"/>
    <mergeCell ref="B316:C316"/>
    <mergeCell ref="I316:I320"/>
    <mergeCell ref="B317:C317"/>
    <mergeCell ref="B294:D294"/>
    <mergeCell ref="B295:D295"/>
    <mergeCell ref="B299:D299"/>
    <mergeCell ref="B300:D300"/>
    <mergeCell ref="B301:D301"/>
    <mergeCell ref="B270:E270"/>
    <mergeCell ref="B274:C274"/>
    <mergeCell ref="I274:I278"/>
    <mergeCell ref="B275:C275"/>
    <mergeCell ref="B276:C276"/>
    <mergeCell ref="B277:C277"/>
    <mergeCell ref="B278:C278"/>
    <mergeCell ref="G281:H281"/>
    <mergeCell ref="I299:I306"/>
    <mergeCell ref="B302:D302"/>
    <mergeCell ref="B303:D303"/>
    <mergeCell ref="B304:D304"/>
    <mergeCell ref="B305:D305"/>
    <mergeCell ref="B306:D306"/>
    <mergeCell ref="B310:E310"/>
    <mergeCell ref="B311:E311"/>
    <mergeCell ref="B268:E268"/>
    <mergeCell ref="B269:E269"/>
    <mergeCell ref="B241:I241"/>
    <mergeCell ref="B242:I242"/>
    <mergeCell ref="B243:I243"/>
    <mergeCell ref="B244:I244"/>
    <mergeCell ref="B246:B247"/>
    <mergeCell ref="C246:C247"/>
    <mergeCell ref="D246:H247"/>
    <mergeCell ref="B249:D249"/>
    <mergeCell ref="I249:I253"/>
    <mergeCell ref="B250:D250"/>
    <mergeCell ref="B251:D251"/>
    <mergeCell ref="B252:D252"/>
    <mergeCell ref="B253:D253"/>
    <mergeCell ref="B261:D261"/>
    <mergeCell ref="B262:D262"/>
    <mergeCell ref="B257:D257"/>
    <mergeCell ref="I257:I264"/>
    <mergeCell ref="B258:D258"/>
    <mergeCell ref="B259:D259"/>
    <mergeCell ref="B260:D260"/>
    <mergeCell ref="B263:D263"/>
    <mergeCell ref="B264:D264"/>
    <mergeCell ref="I177:I182"/>
    <mergeCell ref="B182:D182"/>
    <mergeCell ref="B169:D169"/>
    <mergeCell ref="B170:D170"/>
    <mergeCell ref="B171:D171"/>
    <mergeCell ref="B172:D172"/>
    <mergeCell ref="I169:I173"/>
    <mergeCell ref="B173:D173"/>
    <mergeCell ref="B161:I161"/>
    <mergeCell ref="B162:I162"/>
    <mergeCell ref="B163:I163"/>
    <mergeCell ref="B186:E186"/>
    <mergeCell ref="B187:E187"/>
    <mergeCell ref="B192:C192"/>
    <mergeCell ref="B193:C193"/>
    <mergeCell ref="B194:C194"/>
    <mergeCell ref="B195:C195"/>
    <mergeCell ref="B188:E188"/>
    <mergeCell ref="B177:D177"/>
    <mergeCell ref="B178:D178"/>
    <mergeCell ref="B179:D179"/>
    <mergeCell ref="B180:D180"/>
    <mergeCell ref="B181:D181"/>
    <mergeCell ref="B209:D209"/>
    <mergeCell ref="B210:D210"/>
    <mergeCell ref="B211:D211"/>
    <mergeCell ref="B212:D212"/>
    <mergeCell ref="I209:I213"/>
    <mergeCell ref="B213:D213"/>
    <mergeCell ref="B201:I201"/>
    <mergeCell ref="B202:I202"/>
    <mergeCell ref="B203:I203"/>
    <mergeCell ref="B1:I1"/>
    <mergeCell ref="B2:I2"/>
    <mergeCell ref="B3:I3"/>
    <mergeCell ref="B4:I4"/>
    <mergeCell ref="B6:B7"/>
    <mergeCell ref="C6:C7"/>
    <mergeCell ref="D6:H7"/>
    <mergeCell ref="I137:I142"/>
    <mergeCell ref="B142:D142"/>
    <mergeCell ref="B137:D137"/>
    <mergeCell ref="B138:D138"/>
    <mergeCell ref="B139:D139"/>
    <mergeCell ref="B140:D140"/>
    <mergeCell ref="B141:D141"/>
    <mergeCell ref="B129:D129"/>
    <mergeCell ref="B130:D130"/>
    <mergeCell ref="B131:D131"/>
    <mergeCell ref="B132:D132"/>
    <mergeCell ref="B121:I121"/>
    <mergeCell ref="B122:I122"/>
    <mergeCell ref="B123:I123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  <mergeCell ref="G39:H39"/>
    <mergeCell ref="B41:I41"/>
    <mergeCell ref="B42:I42"/>
    <mergeCell ref="B43:I43"/>
    <mergeCell ref="B44:I44"/>
    <mergeCell ref="B46:B47"/>
    <mergeCell ref="C46:C47"/>
    <mergeCell ref="D46:H47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57:D57"/>
    <mergeCell ref="I57:I62"/>
    <mergeCell ref="B58:D58"/>
    <mergeCell ref="B59:D59"/>
    <mergeCell ref="B60:D60"/>
    <mergeCell ref="B61:D61"/>
    <mergeCell ref="B62:D62"/>
    <mergeCell ref="B49:D49"/>
    <mergeCell ref="I49:I53"/>
    <mergeCell ref="B50:D50"/>
    <mergeCell ref="B51:D51"/>
    <mergeCell ref="B52:D52"/>
    <mergeCell ref="B53:D53"/>
    <mergeCell ref="G79:H79"/>
    <mergeCell ref="B81:I81"/>
    <mergeCell ref="B82:I82"/>
    <mergeCell ref="B83:I83"/>
    <mergeCell ref="B84:I84"/>
    <mergeCell ref="B86:B87"/>
    <mergeCell ref="C86:C87"/>
    <mergeCell ref="D86:H87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97:D97"/>
    <mergeCell ref="I97:I102"/>
    <mergeCell ref="B98:D98"/>
    <mergeCell ref="B99:D99"/>
    <mergeCell ref="B100:D100"/>
    <mergeCell ref="B101:D101"/>
    <mergeCell ref="B102:D102"/>
    <mergeCell ref="B89:D89"/>
    <mergeCell ref="I89:I93"/>
    <mergeCell ref="B90:D90"/>
    <mergeCell ref="B91:D91"/>
    <mergeCell ref="B92:D92"/>
    <mergeCell ref="B93:D93"/>
    <mergeCell ref="B106:E106"/>
    <mergeCell ref="B107:E107"/>
    <mergeCell ref="B108:E108"/>
    <mergeCell ref="B112:C112"/>
    <mergeCell ref="I112:I116"/>
    <mergeCell ref="B113:C113"/>
    <mergeCell ref="B114:C114"/>
    <mergeCell ref="B115:C115"/>
    <mergeCell ref="B116:C116"/>
    <mergeCell ref="I152:I156"/>
    <mergeCell ref="B156:C156"/>
    <mergeCell ref="G159:H159"/>
    <mergeCell ref="B164:I164"/>
    <mergeCell ref="B166:B167"/>
    <mergeCell ref="C166:C167"/>
    <mergeCell ref="D166:H167"/>
    <mergeCell ref="G119:H119"/>
    <mergeCell ref="B124:I124"/>
    <mergeCell ref="B126:B127"/>
    <mergeCell ref="C126:C127"/>
    <mergeCell ref="D126:H127"/>
    <mergeCell ref="I129:I133"/>
    <mergeCell ref="B133:D133"/>
    <mergeCell ref="B146:E146"/>
    <mergeCell ref="B147:E147"/>
    <mergeCell ref="B152:C152"/>
    <mergeCell ref="B153:C153"/>
    <mergeCell ref="B154:C154"/>
    <mergeCell ref="B155:C155"/>
    <mergeCell ref="B148:E148"/>
    <mergeCell ref="I232:I236"/>
    <mergeCell ref="B236:C236"/>
    <mergeCell ref="G239:H239"/>
    <mergeCell ref="I192:I196"/>
    <mergeCell ref="B196:C196"/>
    <mergeCell ref="G199:H199"/>
    <mergeCell ref="B204:I204"/>
    <mergeCell ref="B206:B207"/>
    <mergeCell ref="C206:C207"/>
    <mergeCell ref="D206:H207"/>
    <mergeCell ref="B226:E226"/>
    <mergeCell ref="B227:E227"/>
    <mergeCell ref="B232:C232"/>
    <mergeCell ref="B233:C233"/>
    <mergeCell ref="B234:C234"/>
    <mergeCell ref="B235:C235"/>
    <mergeCell ref="B228:E228"/>
    <mergeCell ref="B217:D217"/>
    <mergeCell ref="B218:D218"/>
    <mergeCell ref="B219:D219"/>
    <mergeCell ref="B220:D220"/>
    <mergeCell ref="B221:D221"/>
    <mergeCell ref="I217:I222"/>
    <mergeCell ref="B222:D222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92" orientation="portrait" r:id="rId1"/>
  <rowBreaks count="8" manualBreakCount="8">
    <brk id="39" max="16383" man="1"/>
    <brk id="79" max="16383" man="1"/>
    <brk id="119" max="16383" man="1"/>
    <brk id="160" max="16383" man="1"/>
    <brk id="200" max="16383" man="1"/>
    <brk id="239" max="16383" man="1"/>
    <brk id="281" max="16383" man="1"/>
    <brk id="32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67"/>
  <sheetViews>
    <sheetView view="pageBreakPreview" topLeftCell="A342" zoomScale="82" zoomScaleNormal="100" zoomScaleSheetLayoutView="100" workbookViewId="0">
      <selection activeCell="A380" sqref="A346:XFD380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101</v>
      </c>
      <c r="D6" s="487" t="str">
        <f>+'[2] PRESUPUESTO CENTRO DE DESARROL'!$B$28</f>
        <v>Instalación de abanicos existentes, incluye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DESARROL'!$C$28</f>
        <v>UND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25</v>
      </c>
      <c r="H10" s="27">
        <f>+F10/G10</f>
        <v>2060</v>
      </c>
      <c r="I10" s="464"/>
    </row>
    <row r="11" spans="2:9" ht="23.25" customHeight="1" x14ac:dyDescent="0.25">
      <c r="B11" s="459" t="s">
        <v>28</v>
      </c>
      <c r="C11" s="460"/>
      <c r="D11" s="460"/>
      <c r="E11" s="3" t="s">
        <v>19</v>
      </c>
      <c r="F11" s="26">
        <v>51500</v>
      </c>
      <c r="G11" s="43">
        <v>25</v>
      </c>
      <c r="H11" s="27">
        <f>+F11/G11</f>
        <v>2060</v>
      </c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4120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/>
      <c r="G30" s="25"/>
      <c r="H30" s="38">
        <f>+F30*G30</f>
        <v>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72100</v>
      </c>
      <c r="E36" s="30">
        <f>+(0.66)*D36</f>
        <v>47586</v>
      </c>
      <c r="F36" s="30">
        <f>+D36+E36</f>
        <v>119686</v>
      </c>
      <c r="G36" s="32">
        <v>0.17</v>
      </c>
      <c r="H36" s="38">
        <f>+F36*G36</f>
        <v>20346.620000000003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0.17</v>
      </c>
      <c r="H37" s="38">
        <f>+F37*G37</f>
        <v>25229.808800000003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45576.428800000009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49696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102</v>
      </c>
      <c r="D49" s="487" t="str">
        <f>+'[2] PRESUPUESTO CENTRO DE DESARROL'!$B$29</f>
        <v>suminitro e instalacion de lamparas hermeticas, incluye tubos, equipos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DESARROL'!$C$29</f>
        <v>UND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30</v>
      </c>
      <c r="H53" s="27">
        <f>+F53/G53</f>
        <v>1716.6666666666667</v>
      </c>
      <c r="I53" s="464"/>
    </row>
    <row r="54" spans="2:9" ht="23.25" customHeight="1" x14ac:dyDescent="0.25">
      <c r="B54" s="492" t="s">
        <v>28</v>
      </c>
      <c r="C54" s="493"/>
      <c r="D54" s="494"/>
      <c r="E54" s="3" t="s">
        <v>19</v>
      </c>
      <c r="F54" s="28">
        <v>51500</v>
      </c>
      <c r="G54" s="48">
        <v>30</v>
      </c>
      <c r="H54" s="27">
        <f>+F54/G54</f>
        <v>1716.6666666666667</v>
      </c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3433.3333333333335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 t="s">
        <v>103</v>
      </c>
      <c r="C61" s="466"/>
      <c r="D61" s="466"/>
      <c r="E61" s="4" t="s">
        <v>70</v>
      </c>
      <c r="F61" s="4">
        <v>133900</v>
      </c>
      <c r="G61" s="4">
        <v>1</v>
      </c>
      <c r="H61" s="4">
        <f>+F61*G61</f>
        <v>133900</v>
      </c>
      <c r="I61" s="464"/>
    </row>
    <row r="62" spans="2:9" x14ac:dyDescent="0.25">
      <c r="B62" s="459"/>
      <c r="C62" s="460"/>
      <c r="D62" s="460"/>
      <c r="E62" s="3"/>
      <c r="F62" s="3"/>
      <c r="G62" s="3"/>
      <c r="H62" s="4">
        <f>+F62*G62</f>
        <v>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3"/>
      <c r="I63" s="464"/>
    </row>
    <row r="64" spans="2:9" x14ac:dyDescent="0.25">
      <c r="B64" s="459"/>
      <c r="C64" s="460"/>
      <c r="D64" s="460"/>
      <c r="E64" s="3"/>
      <c r="F64" s="3"/>
      <c r="G64" s="3"/>
      <c r="H64" s="3"/>
      <c r="I64" s="464"/>
    </row>
    <row r="65" spans="2:9" x14ac:dyDescent="0.25">
      <c r="B65" s="459"/>
      <c r="C65" s="460"/>
      <c r="D65" s="460"/>
      <c r="E65" s="3"/>
      <c r="F65" s="3"/>
      <c r="G65" s="3"/>
      <c r="H65" s="3"/>
      <c r="I65" s="464"/>
    </row>
    <row r="66" spans="2:9" x14ac:dyDescent="0.25">
      <c r="B66" s="11"/>
      <c r="C66" s="5"/>
      <c r="D66" s="5"/>
      <c r="E66" s="5"/>
      <c r="F66" s="5"/>
      <c r="G66" s="5"/>
      <c r="H66" s="6" t="s">
        <v>6</v>
      </c>
      <c r="I66" s="37">
        <f>SUM(H61:H65)</f>
        <v>133900</v>
      </c>
    </row>
    <row r="67" spans="2:9" ht="15.75" thickBot="1" x14ac:dyDescent="0.3">
      <c r="B67" s="10"/>
      <c r="I67" s="1"/>
    </row>
    <row r="68" spans="2:9" ht="15.75" thickBot="1" x14ac:dyDescent="0.3">
      <c r="B68" s="21" t="s">
        <v>10</v>
      </c>
      <c r="C68" s="9"/>
      <c r="D68" s="9"/>
      <c r="E68" s="9"/>
      <c r="F68" s="9"/>
      <c r="G68" s="9"/>
      <c r="H68" s="9"/>
      <c r="I68" s="22"/>
    </row>
    <row r="69" spans="2:9" ht="15.75" thickBot="1" x14ac:dyDescent="0.3">
      <c r="B69" s="461" t="s">
        <v>1</v>
      </c>
      <c r="C69" s="462"/>
      <c r="D69" s="462"/>
      <c r="E69" s="462"/>
      <c r="F69" s="39" t="s">
        <v>3</v>
      </c>
      <c r="G69" s="39" t="s">
        <v>4</v>
      </c>
      <c r="H69" s="20" t="s">
        <v>5</v>
      </c>
      <c r="I69" s="34"/>
    </row>
    <row r="70" spans="2:9" x14ac:dyDescent="0.25">
      <c r="B70" s="465" t="s">
        <v>55</v>
      </c>
      <c r="C70" s="466"/>
      <c r="D70" s="466"/>
      <c r="E70" s="466"/>
      <c r="F70" s="24">
        <v>430</v>
      </c>
      <c r="G70" s="25">
        <v>1</v>
      </c>
      <c r="H70" s="38">
        <f>+F70*G70</f>
        <v>430</v>
      </c>
      <c r="I70" s="34"/>
    </row>
    <row r="71" spans="2:9" x14ac:dyDescent="0.25">
      <c r="B71" s="459"/>
      <c r="C71" s="460"/>
      <c r="D71" s="460"/>
      <c r="E71" s="460"/>
      <c r="F71" s="23"/>
      <c r="G71" s="14"/>
      <c r="H71" s="2"/>
      <c r="I71" s="34"/>
    </row>
    <row r="72" spans="2:9" x14ac:dyDescent="0.25">
      <c r="B72" s="11"/>
      <c r="C72" s="5"/>
      <c r="D72" s="5"/>
      <c r="E72" s="5"/>
      <c r="F72" s="5"/>
      <c r="G72" s="5"/>
      <c r="H72" s="6" t="s">
        <v>6</v>
      </c>
      <c r="I72" s="36">
        <f>SUM(H70:H71)</f>
        <v>430</v>
      </c>
    </row>
    <row r="73" spans="2:9" ht="15.75" thickBot="1" x14ac:dyDescent="0.3">
      <c r="B73" s="10"/>
      <c r="I73" s="1"/>
    </row>
    <row r="74" spans="2:9" ht="15.75" thickBot="1" x14ac:dyDescent="0.3">
      <c r="B74" s="21" t="s">
        <v>11</v>
      </c>
      <c r="C74" s="9"/>
      <c r="D74" s="9"/>
      <c r="E74" s="9"/>
      <c r="F74" s="9"/>
      <c r="G74" s="9"/>
      <c r="H74" s="9"/>
      <c r="I74" s="22"/>
    </row>
    <row r="75" spans="2:9" ht="15.75" thickBot="1" x14ac:dyDescent="0.3">
      <c r="B75" s="461" t="s">
        <v>15</v>
      </c>
      <c r="C75" s="462"/>
      <c r="D75" s="39" t="s">
        <v>22</v>
      </c>
      <c r="E75" s="39" t="s">
        <v>12</v>
      </c>
      <c r="F75" s="39" t="s">
        <v>13</v>
      </c>
      <c r="G75" s="39" t="s">
        <v>14</v>
      </c>
      <c r="H75" s="20" t="s">
        <v>5</v>
      </c>
      <c r="I75" s="463"/>
    </row>
    <row r="76" spans="2:9" x14ac:dyDescent="0.25">
      <c r="B76" s="465" t="s">
        <v>20</v>
      </c>
      <c r="C76" s="466"/>
      <c r="D76" s="24">
        <v>72100</v>
      </c>
      <c r="E76" s="30">
        <f>+(0.66)*D76</f>
        <v>47586</v>
      </c>
      <c r="F76" s="30">
        <f>+D76+E76</f>
        <v>119686</v>
      </c>
      <c r="G76" s="32">
        <v>0.17</v>
      </c>
      <c r="H76" s="38">
        <f>+F76*G76</f>
        <v>20346.620000000003</v>
      </c>
      <c r="I76" s="464"/>
    </row>
    <row r="77" spans="2:9" x14ac:dyDescent="0.25">
      <c r="B77" s="459" t="s">
        <v>61</v>
      </c>
      <c r="C77" s="460"/>
      <c r="D77" s="23">
        <f>2*44702</f>
        <v>89404</v>
      </c>
      <c r="E77" s="30">
        <f>+(0.66)*D77</f>
        <v>59006.64</v>
      </c>
      <c r="F77" s="31">
        <f>+D77+E77</f>
        <v>148410.64000000001</v>
      </c>
      <c r="G77" s="32">
        <f>+G76</f>
        <v>0.17</v>
      </c>
      <c r="H77" s="38">
        <f>+F77*G77</f>
        <v>25229.808800000003</v>
      </c>
      <c r="I77" s="464"/>
    </row>
    <row r="78" spans="2:9" x14ac:dyDescent="0.25">
      <c r="B78" s="459"/>
      <c r="C78" s="460"/>
      <c r="D78" s="2"/>
      <c r="E78" s="2"/>
      <c r="F78" s="2"/>
      <c r="G78" s="2"/>
      <c r="H78" s="2"/>
      <c r="I78" s="464"/>
    </row>
    <row r="79" spans="2:9" x14ac:dyDescent="0.25">
      <c r="B79" s="467"/>
      <c r="C79" s="468"/>
      <c r="D79" s="7"/>
      <c r="E79" s="7"/>
      <c r="F79" s="7"/>
      <c r="G79" s="7"/>
      <c r="H79" s="7"/>
      <c r="I79" s="464"/>
    </row>
    <row r="80" spans="2:9" x14ac:dyDescent="0.25">
      <c r="B80" s="11"/>
      <c r="C80" s="5"/>
      <c r="D80" s="5"/>
      <c r="E80" s="5"/>
      <c r="F80" s="5"/>
      <c r="G80" s="5"/>
      <c r="H80" s="6" t="s">
        <v>6</v>
      </c>
      <c r="I80" s="34">
        <f>SUM(H76:H79)</f>
        <v>45576.428800000009</v>
      </c>
    </row>
    <row r="81" spans="2:9" ht="15.75" thickBot="1" x14ac:dyDescent="0.3">
      <c r="B81" s="10"/>
      <c r="H81" s="33" t="s">
        <v>23</v>
      </c>
      <c r="I81" s="34"/>
    </row>
    <row r="82" spans="2:9" ht="16.5" thickBot="1" x14ac:dyDescent="0.3">
      <c r="B82" s="8"/>
      <c r="C82" s="9"/>
      <c r="D82" s="9"/>
      <c r="E82" s="9"/>
      <c r="F82" s="9"/>
      <c r="G82" s="469" t="s">
        <v>16</v>
      </c>
      <c r="H82" s="470"/>
      <c r="I82" s="35">
        <f>ROUND(SUM(I52:I81),0)</f>
        <v>183340</v>
      </c>
    </row>
    <row r="84" spans="2:9" x14ac:dyDescent="0.25">
      <c r="B84" s="471" t="s">
        <v>26</v>
      </c>
      <c r="C84" s="472"/>
      <c r="D84" s="472"/>
      <c r="E84" s="472"/>
      <c r="F84" s="472"/>
      <c r="G84" s="472"/>
      <c r="H84" s="472"/>
      <c r="I84" s="473"/>
    </row>
    <row r="85" spans="2:9" ht="48" customHeight="1" x14ac:dyDescent="0.25">
      <c r="B85" s="474" t="s">
        <v>862</v>
      </c>
      <c r="C85" s="475"/>
      <c r="D85" s="475"/>
      <c r="E85" s="475"/>
      <c r="F85" s="475"/>
      <c r="G85" s="475"/>
      <c r="H85" s="475"/>
      <c r="I85" s="476"/>
    </row>
    <row r="86" spans="2:9" x14ac:dyDescent="0.25">
      <c r="B86" s="477" t="s">
        <v>18</v>
      </c>
      <c r="C86" s="478"/>
      <c r="D86" s="478"/>
      <c r="E86" s="478"/>
      <c r="F86" s="478"/>
      <c r="G86" s="478"/>
      <c r="H86" s="478"/>
      <c r="I86" s="479"/>
    </row>
    <row r="87" spans="2:9" ht="15.75" thickBot="1" x14ac:dyDescent="0.3">
      <c r="B87" s="480" t="s">
        <v>27</v>
      </c>
      <c r="C87" s="481"/>
      <c r="D87" s="481"/>
      <c r="E87" s="481"/>
      <c r="F87" s="481"/>
      <c r="G87" s="481"/>
      <c r="H87" s="481"/>
      <c r="I87" s="482"/>
    </row>
    <row r="88" spans="2:9" ht="15.75" thickBot="1" x14ac:dyDescent="0.3">
      <c r="B88" s="8"/>
      <c r="C88" s="9"/>
      <c r="D88" s="9"/>
      <c r="E88" s="9"/>
      <c r="F88" s="9"/>
      <c r="G88" s="9"/>
      <c r="H88" s="9"/>
      <c r="I88" s="22"/>
    </row>
    <row r="89" spans="2:9" ht="15" customHeight="1" x14ac:dyDescent="0.25">
      <c r="B89" s="483" t="s">
        <v>17</v>
      </c>
      <c r="C89" s="485" t="s">
        <v>104</v>
      </c>
      <c r="D89" s="487" t="str">
        <f>+'[2] PRESUPUESTO CENTRO DE DESARROL'!$B$30</f>
        <v>Suministro e instalación de lámparas tipo panel led 60x60, incluye equipo y mano de obra.</v>
      </c>
      <c r="E89" s="487"/>
      <c r="F89" s="487"/>
      <c r="G89" s="487"/>
      <c r="H89" s="487"/>
      <c r="I89" s="45" t="s">
        <v>0</v>
      </c>
    </row>
    <row r="90" spans="2:9" ht="15.75" thickBot="1" x14ac:dyDescent="0.3">
      <c r="B90" s="484"/>
      <c r="C90" s="486"/>
      <c r="D90" s="488"/>
      <c r="E90" s="488"/>
      <c r="F90" s="488"/>
      <c r="G90" s="488"/>
      <c r="H90" s="488"/>
      <c r="I90" s="13" t="str">
        <f>+'[2] PRESUPUESTO CENTRO DE DESARROL'!$C$30</f>
        <v>UND</v>
      </c>
    </row>
    <row r="91" spans="2:9" ht="15.75" thickBot="1" x14ac:dyDescent="0.3">
      <c r="B91" s="21" t="s">
        <v>24</v>
      </c>
      <c r="C91" s="46"/>
      <c r="D91" s="40"/>
      <c r="E91" s="9"/>
      <c r="F91" s="9"/>
      <c r="G91" s="9"/>
      <c r="H91" s="9"/>
      <c r="I91" s="22"/>
    </row>
    <row r="92" spans="2:9" ht="15.75" thickBot="1" x14ac:dyDescent="0.3">
      <c r="B92" s="461" t="s">
        <v>1</v>
      </c>
      <c r="C92" s="462"/>
      <c r="D92" s="462"/>
      <c r="E92" s="39" t="s">
        <v>2</v>
      </c>
      <c r="F92" s="39" t="s">
        <v>3</v>
      </c>
      <c r="G92" s="39" t="s">
        <v>4</v>
      </c>
      <c r="H92" s="20" t="s">
        <v>5</v>
      </c>
      <c r="I92" s="463"/>
    </row>
    <row r="93" spans="2:9" ht="25.5" customHeight="1" x14ac:dyDescent="0.25">
      <c r="B93" s="489" t="s">
        <v>25</v>
      </c>
      <c r="C93" s="490"/>
      <c r="D93" s="491"/>
      <c r="E93" s="4" t="s">
        <v>19</v>
      </c>
      <c r="F93" s="26">
        <v>51500</v>
      </c>
      <c r="G93" s="43">
        <v>13</v>
      </c>
      <c r="H93" s="27">
        <f>+F93/G93</f>
        <v>3961.5384615384614</v>
      </c>
      <c r="I93" s="464"/>
    </row>
    <row r="94" spans="2:9" ht="23.25" customHeight="1" x14ac:dyDescent="0.25">
      <c r="B94" s="492" t="s">
        <v>28</v>
      </c>
      <c r="C94" s="493"/>
      <c r="D94" s="494"/>
      <c r="E94" s="3" t="s">
        <v>19</v>
      </c>
      <c r="F94" s="28">
        <v>51500</v>
      </c>
      <c r="G94" s="48">
        <v>30</v>
      </c>
      <c r="H94" s="27">
        <f>+F94/G94</f>
        <v>1716.6666666666667</v>
      </c>
      <c r="I94" s="464"/>
    </row>
    <row r="95" spans="2:9" x14ac:dyDescent="0.25">
      <c r="B95" s="459"/>
      <c r="C95" s="460"/>
      <c r="D95" s="460"/>
      <c r="E95" s="14"/>
      <c r="F95" s="26"/>
      <c r="G95" s="43"/>
      <c r="H95" s="27"/>
      <c r="I95" s="464"/>
    </row>
    <row r="96" spans="2:9" x14ac:dyDescent="0.25">
      <c r="B96" s="467"/>
      <c r="C96" s="468"/>
      <c r="D96" s="468"/>
      <c r="E96" s="15"/>
      <c r="F96" s="17"/>
      <c r="G96" s="15"/>
      <c r="H96" s="18"/>
      <c r="I96" s="464"/>
    </row>
    <row r="97" spans="2:9" x14ac:dyDescent="0.25">
      <c r="B97" s="11"/>
      <c r="C97" s="5"/>
      <c r="D97" s="5"/>
      <c r="E97" s="5"/>
      <c r="F97" s="5"/>
      <c r="G97" s="6"/>
      <c r="H97" s="6" t="s">
        <v>6</v>
      </c>
      <c r="I97" s="36">
        <f>SUM(H93:H96)</f>
        <v>5678.2051282051279</v>
      </c>
    </row>
    <row r="98" spans="2:9" ht="15.75" thickBot="1" x14ac:dyDescent="0.3">
      <c r="B98" s="10"/>
      <c r="I98" s="1"/>
    </row>
    <row r="99" spans="2:9" ht="15.75" thickBot="1" x14ac:dyDescent="0.3">
      <c r="B99" s="21" t="s">
        <v>7</v>
      </c>
      <c r="C99" s="9"/>
      <c r="D99" s="9"/>
      <c r="E99" s="9"/>
      <c r="F99" s="9"/>
      <c r="G99" s="9"/>
      <c r="H99" s="9"/>
      <c r="I99" s="22"/>
    </row>
    <row r="100" spans="2:9" ht="15.75" thickBot="1" x14ac:dyDescent="0.3">
      <c r="B100" s="461" t="s">
        <v>1</v>
      </c>
      <c r="C100" s="462"/>
      <c r="D100" s="462"/>
      <c r="E100" s="39" t="s">
        <v>2</v>
      </c>
      <c r="F100" s="39" t="s">
        <v>8</v>
      </c>
      <c r="G100" s="39" t="s">
        <v>9</v>
      </c>
      <c r="H100" s="20" t="s">
        <v>5</v>
      </c>
      <c r="I100" s="463"/>
    </row>
    <row r="101" spans="2:9" x14ac:dyDescent="0.25">
      <c r="B101" s="465" t="s">
        <v>105</v>
      </c>
      <c r="C101" s="466"/>
      <c r="D101" s="466"/>
      <c r="E101" s="4" t="s">
        <v>70</v>
      </c>
      <c r="F101" s="4">
        <v>185400</v>
      </c>
      <c r="G101" s="43">
        <v>1</v>
      </c>
      <c r="H101" s="4">
        <f>+F101*G101</f>
        <v>185400</v>
      </c>
      <c r="I101" s="464"/>
    </row>
    <row r="102" spans="2:9" x14ac:dyDescent="0.25">
      <c r="B102" s="459"/>
      <c r="C102" s="460"/>
      <c r="D102" s="460"/>
      <c r="E102" s="3"/>
      <c r="F102" s="3"/>
      <c r="G102" s="3"/>
      <c r="H102" s="4">
        <f>+F102*G102</f>
        <v>0</v>
      </c>
      <c r="I102" s="464"/>
    </row>
    <row r="103" spans="2:9" x14ac:dyDescent="0.25">
      <c r="B103" s="459"/>
      <c r="C103" s="460"/>
      <c r="D103" s="460"/>
      <c r="E103" s="3"/>
      <c r="F103" s="3"/>
      <c r="G103" s="3"/>
      <c r="H103" s="3"/>
      <c r="I103" s="464"/>
    </row>
    <row r="104" spans="2:9" x14ac:dyDescent="0.25">
      <c r="B104" s="459"/>
      <c r="C104" s="460"/>
      <c r="D104" s="460"/>
      <c r="E104" s="3"/>
      <c r="F104" s="3"/>
      <c r="G104" s="3"/>
      <c r="H104" s="3"/>
      <c r="I104" s="464"/>
    </row>
    <row r="105" spans="2:9" x14ac:dyDescent="0.25">
      <c r="B105" s="459"/>
      <c r="C105" s="460"/>
      <c r="D105" s="460"/>
      <c r="E105" s="3"/>
      <c r="F105" s="3"/>
      <c r="G105" s="3"/>
      <c r="H105" s="3"/>
      <c r="I105" s="464"/>
    </row>
    <row r="106" spans="2:9" x14ac:dyDescent="0.25">
      <c r="B106" s="11"/>
      <c r="C106" s="5"/>
      <c r="D106" s="5"/>
      <c r="E106" s="5"/>
      <c r="F106" s="5"/>
      <c r="G106" s="5"/>
      <c r="H106" s="6" t="s">
        <v>6</v>
      </c>
      <c r="I106" s="37">
        <f>SUM(H101:H105)</f>
        <v>185400</v>
      </c>
    </row>
    <row r="107" spans="2:9" ht="15.75" thickBot="1" x14ac:dyDescent="0.3">
      <c r="B107" s="10"/>
      <c r="I107" s="1"/>
    </row>
    <row r="108" spans="2:9" ht="15.75" thickBot="1" x14ac:dyDescent="0.3">
      <c r="B108" s="21" t="s">
        <v>10</v>
      </c>
      <c r="C108" s="9"/>
      <c r="D108" s="9"/>
      <c r="E108" s="9"/>
      <c r="F108" s="9"/>
      <c r="G108" s="9"/>
      <c r="H108" s="9"/>
      <c r="I108" s="22"/>
    </row>
    <row r="109" spans="2:9" ht="15.75" thickBot="1" x14ac:dyDescent="0.3">
      <c r="B109" s="461" t="s">
        <v>1</v>
      </c>
      <c r="C109" s="462"/>
      <c r="D109" s="462"/>
      <c r="E109" s="462"/>
      <c r="F109" s="39" t="s">
        <v>3</v>
      </c>
      <c r="G109" s="39" t="s">
        <v>4</v>
      </c>
      <c r="H109" s="20" t="s">
        <v>5</v>
      </c>
      <c r="I109" s="34"/>
    </row>
    <row r="110" spans="2:9" x14ac:dyDescent="0.25">
      <c r="B110" s="465"/>
      <c r="C110" s="466"/>
      <c r="D110" s="466"/>
      <c r="E110" s="466"/>
      <c r="F110" s="24">
        <v>460</v>
      </c>
      <c r="G110" s="25">
        <v>1</v>
      </c>
      <c r="H110" s="38">
        <f>+F110*G110</f>
        <v>460</v>
      </c>
      <c r="I110" s="34"/>
    </row>
    <row r="111" spans="2:9" x14ac:dyDescent="0.25">
      <c r="B111" s="459"/>
      <c r="C111" s="460"/>
      <c r="D111" s="460"/>
      <c r="E111" s="460"/>
      <c r="F111" s="23"/>
      <c r="G111" s="14"/>
      <c r="H111" s="2"/>
      <c r="I111" s="3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6">
        <f>SUM(H110:H111)</f>
        <v>460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11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15</v>
      </c>
      <c r="C115" s="462"/>
      <c r="D115" s="39" t="s">
        <v>22</v>
      </c>
      <c r="E115" s="39" t="s">
        <v>12</v>
      </c>
      <c r="F115" s="39" t="s">
        <v>13</v>
      </c>
      <c r="G115" s="39" t="s">
        <v>14</v>
      </c>
      <c r="H115" s="20" t="s">
        <v>5</v>
      </c>
      <c r="I115" s="463"/>
    </row>
    <row r="116" spans="2:9" x14ac:dyDescent="0.25">
      <c r="B116" s="465" t="s">
        <v>20</v>
      </c>
      <c r="C116" s="466"/>
      <c r="D116" s="24">
        <v>72100</v>
      </c>
      <c r="E116" s="30">
        <f>+(0.66)*D116</f>
        <v>47586</v>
      </c>
      <c r="F116" s="30">
        <f>+D116+E116</f>
        <v>119686</v>
      </c>
      <c r="G116" s="32">
        <v>0.15</v>
      </c>
      <c r="H116" s="38">
        <f>+F116*G116</f>
        <v>17952.899999999998</v>
      </c>
      <c r="I116" s="464"/>
    </row>
    <row r="117" spans="2:9" x14ac:dyDescent="0.25">
      <c r="B117" s="459" t="s">
        <v>61</v>
      </c>
      <c r="C117" s="460"/>
      <c r="D117" s="23">
        <f>2*44702</f>
        <v>89404</v>
      </c>
      <c r="E117" s="30">
        <f>+(0.66)*D117</f>
        <v>59006.64</v>
      </c>
      <c r="F117" s="31">
        <f>+D117+E117</f>
        <v>148410.64000000001</v>
      </c>
      <c r="G117" s="32">
        <f>+G116</f>
        <v>0.15</v>
      </c>
      <c r="H117" s="38">
        <f>+F117*G117</f>
        <v>22261.596000000001</v>
      </c>
      <c r="I117" s="464"/>
    </row>
    <row r="118" spans="2:9" x14ac:dyDescent="0.25">
      <c r="B118" s="459"/>
      <c r="C118" s="460"/>
      <c r="D118" s="2"/>
      <c r="E118" s="2"/>
      <c r="F118" s="2"/>
      <c r="G118" s="2"/>
      <c r="H118" s="2"/>
      <c r="I118" s="464"/>
    </row>
    <row r="119" spans="2:9" x14ac:dyDescent="0.25">
      <c r="B119" s="467"/>
      <c r="C119" s="468"/>
      <c r="D119" s="7"/>
      <c r="E119" s="7"/>
      <c r="F119" s="7"/>
      <c r="G119" s="7"/>
      <c r="H119" s="7"/>
      <c r="I119" s="464"/>
    </row>
    <row r="120" spans="2:9" x14ac:dyDescent="0.25">
      <c r="B120" s="11"/>
      <c r="C120" s="5"/>
      <c r="D120" s="5"/>
      <c r="E120" s="5"/>
      <c r="F120" s="5"/>
      <c r="G120" s="5"/>
      <c r="H120" s="6" t="s">
        <v>6</v>
      </c>
      <c r="I120" s="34">
        <f>SUM(H116:H119)</f>
        <v>40214.495999999999</v>
      </c>
    </row>
    <row r="121" spans="2:9" ht="15.75" thickBot="1" x14ac:dyDescent="0.3">
      <c r="B121" s="10"/>
      <c r="H121" s="33" t="s">
        <v>23</v>
      </c>
      <c r="I121" s="34"/>
    </row>
    <row r="122" spans="2:9" ht="16.5" thickBot="1" x14ac:dyDescent="0.3">
      <c r="B122" s="8"/>
      <c r="C122" s="9"/>
      <c r="D122" s="9"/>
      <c r="E122" s="9"/>
      <c r="F122" s="9"/>
      <c r="G122" s="469" t="s">
        <v>16</v>
      </c>
      <c r="H122" s="470"/>
      <c r="I122" s="35">
        <f>ROUND(SUM(I92:I121),0)</f>
        <v>231753</v>
      </c>
    </row>
    <row r="123" spans="2:9" ht="15.75" thickBot="1" x14ac:dyDescent="0.3"/>
    <row r="124" spans="2:9" x14ac:dyDescent="0.25">
      <c r="B124" s="471" t="s">
        <v>26</v>
      </c>
      <c r="C124" s="472"/>
      <c r="D124" s="472"/>
      <c r="E124" s="472"/>
      <c r="F124" s="472"/>
      <c r="G124" s="472"/>
      <c r="H124" s="472"/>
      <c r="I124" s="473"/>
    </row>
    <row r="125" spans="2:9" ht="48" customHeight="1" x14ac:dyDescent="0.25">
      <c r="B125" s="474" t="s">
        <v>862</v>
      </c>
      <c r="C125" s="475"/>
      <c r="D125" s="475"/>
      <c r="E125" s="475"/>
      <c r="F125" s="475"/>
      <c r="G125" s="475"/>
      <c r="H125" s="475"/>
      <c r="I125" s="476"/>
    </row>
    <row r="126" spans="2:9" x14ac:dyDescent="0.25">
      <c r="B126" s="477" t="s">
        <v>18</v>
      </c>
      <c r="C126" s="478"/>
      <c r="D126" s="478"/>
      <c r="E126" s="478"/>
      <c r="F126" s="478"/>
      <c r="G126" s="478"/>
      <c r="H126" s="478"/>
      <c r="I126" s="479"/>
    </row>
    <row r="127" spans="2:9" ht="15.75" thickBot="1" x14ac:dyDescent="0.3">
      <c r="B127" s="480" t="s">
        <v>27</v>
      </c>
      <c r="C127" s="481"/>
      <c r="D127" s="481"/>
      <c r="E127" s="481"/>
      <c r="F127" s="481"/>
      <c r="G127" s="481"/>
      <c r="H127" s="481"/>
      <c r="I127" s="482"/>
    </row>
    <row r="128" spans="2:9" ht="15.75" thickBot="1" x14ac:dyDescent="0.3">
      <c r="B128" s="8"/>
      <c r="C128" s="9"/>
      <c r="D128" s="9"/>
      <c r="E128" s="9"/>
      <c r="F128" s="9"/>
      <c r="G128" s="9"/>
      <c r="H128" s="9"/>
      <c r="I128" s="22"/>
    </row>
    <row r="129" spans="2:9" ht="15" customHeight="1" x14ac:dyDescent="0.25">
      <c r="B129" s="483" t="s">
        <v>17</v>
      </c>
      <c r="C129" s="485" t="s">
        <v>106</v>
      </c>
      <c r="D129" s="487" t="str">
        <f>+'[2] PRESUPUESTO CENTRO DE DESARROL'!$B$31</f>
        <v>Salida de alumbrado común 110V, incluye materiales, equipo y mano de obra.</v>
      </c>
      <c r="E129" s="487"/>
      <c r="F129" s="487"/>
      <c r="G129" s="487"/>
      <c r="H129" s="487"/>
      <c r="I129" s="45" t="s">
        <v>0</v>
      </c>
    </row>
    <row r="130" spans="2:9" ht="15.75" thickBot="1" x14ac:dyDescent="0.3">
      <c r="B130" s="484"/>
      <c r="C130" s="486"/>
      <c r="D130" s="488"/>
      <c r="E130" s="488"/>
      <c r="F130" s="488"/>
      <c r="G130" s="488"/>
      <c r="H130" s="488"/>
      <c r="I130" s="13" t="str">
        <f>+'[2] PRESUPUESTO CENTRO DE DESARROL'!$C$31</f>
        <v>UND</v>
      </c>
    </row>
    <row r="131" spans="2:9" ht="15.75" thickBot="1" x14ac:dyDescent="0.3">
      <c r="B131" s="21" t="s">
        <v>24</v>
      </c>
      <c r="C131" s="46"/>
      <c r="D131" s="40"/>
      <c r="E131" s="9"/>
      <c r="F131" s="9"/>
      <c r="G131" s="9"/>
      <c r="H131" s="9"/>
      <c r="I131" s="22"/>
    </row>
    <row r="132" spans="2:9" ht="15.75" thickBot="1" x14ac:dyDescent="0.3">
      <c r="B132" s="461" t="s">
        <v>1</v>
      </c>
      <c r="C132" s="462"/>
      <c r="D132" s="462"/>
      <c r="E132" s="39" t="s">
        <v>2</v>
      </c>
      <c r="F132" s="39" t="s">
        <v>3</v>
      </c>
      <c r="G132" s="39" t="s">
        <v>4</v>
      </c>
      <c r="H132" s="20" t="s">
        <v>5</v>
      </c>
      <c r="I132" s="463"/>
    </row>
    <row r="133" spans="2:9" ht="25.5" customHeight="1" x14ac:dyDescent="0.25">
      <c r="B133" s="489" t="s">
        <v>25</v>
      </c>
      <c r="C133" s="490"/>
      <c r="D133" s="491"/>
      <c r="E133" s="4" t="s">
        <v>19</v>
      </c>
      <c r="F133" s="26">
        <v>51500</v>
      </c>
      <c r="G133" s="43">
        <v>50</v>
      </c>
      <c r="H133" s="27">
        <f>+F133/G133</f>
        <v>1030</v>
      </c>
      <c r="I133" s="464"/>
    </row>
    <row r="134" spans="2:9" ht="23.25" customHeight="1" x14ac:dyDescent="0.25">
      <c r="B134" s="492" t="s">
        <v>28</v>
      </c>
      <c r="C134" s="493"/>
      <c r="D134" s="494"/>
      <c r="E134" s="3" t="s">
        <v>19</v>
      </c>
      <c r="F134" s="28">
        <v>51500</v>
      </c>
      <c r="G134" s="48">
        <v>20</v>
      </c>
      <c r="H134" s="27">
        <f>+F134/G134</f>
        <v>2575</v>
      </c>
      <c r="I134" s="464"/>
    </row>
    <row r="135" spans="2:9" x14ac:dyDescent="0.25">
      <c r="B135" s="459"/>
      <c r="C135" s="460"/>
      <c r="D135" s="460"/>
      <c r="E135" s="14"/>
      <c r="F135" s="26"/>
      <c r="G135" s="43"/>
      <c r="H135" s="27"/>
      <c r="I135" s="464"/>
    </row>
    <row r="136" spans="2:9" x14ac:dyDescent="0.25">
      <c r="B136" s="467"/>
      <c r="C136" s="468"/>
      <c r="D136" s="468"/>
      <c r="E136" s="15"/>
      <c r="F136" s="17"/>
      <c r="G136" s="15"/>
      <c r="H136" s="18"/>
      <c r="I136" s="464"/>
    </row>
    <row r="137" spans="2:9" x14ac:dyDescent="0.25">
      <c r="B137" s="11"/>
      <c r="C137" s="5"/>
      <c r="D137" s="5"/>
      <c r="E137" s="5"/>
      <c r="F137" s="5"/>
      <c r="G137" s="6"/>
      <c r="H137" s="6" t="s">
        <v>6</v>
      </c>
      <c r="I137" s="36">
        <f>SUM(H133:H136)</f>
        <v>3605</v>
      </c>
    </row>
    <row r="138" spans="2:9" ht="15.75" thickBot="1" x14ac:dyDescent="0.3">
      <c r="B138" s="10"/>
      <c r="I138" s="1"/>
    </row>
    <row r="139" spans="2:9" ht="15.75" thickBot="1" x14ac:dyDescent="0.3">
      <c r="B139" s="21" t="s">
        <v>7</v>
      </c>
      <c r="C139" s="9"/>
      <c r="D139" s="9"/>
      <c r="E139" s="9"/>
      <c r="F139" s="9"/>
      <c r="G139" s="9"/>
      <c r="H139" s="9"/>
      <c r="I139" s="22"/>
    </row>
    <row r="140" spans="2:9" ht="15.75" thickBot="1" x14ac:dyDescent="0.3">
      <c r="B140" s="461" t="s">
        <v>1</v>
      </c>
      <c r="C140" s="462"/>
      <c r="D140" s="462"/>
      <c r="E140" s="39" t="s">
        <v>2</v>
      </c>
      <c r="F140" s="39" t="s">
        <v>8</v>
      </c>
      <c r="G140" s="39" t="s">
        <v>9</v>
      </c>
      <c r="H140" s="20" t="s">
        <v>5</v>
      </c>
      <c r="I140" s="463"/>
    </row>
    <row r="141" spans="2:9" x14ac:dyDescent="0.25">
      <c r="B141" s="465" t="s">
        <v>107</v>
      </c>
      <c r="C141" s="466"/>
      <c r="D141" s="466"/>
      <c r="E141" s="4" t="s">
        <v>58</v>
      </c>
      <c r="F141" s="4">
        <v>3785</v>
      </c>
      <c r="G141" s="43">
        <v>2</v>
      </c>
      <c r="H141" s="4">
        <f>+F141*G141</f>
        <v>7570</v>
      </c>
      <c r="I141" s="464"/>
    </row>
    <row r="142" spans="2:9" x14ac:dyDescent="0.25">
      <c r="B142" s="459" t="s">
        <v>108</v>
      </c>
      <c r="C142" s="460"/>
      <c r="D142" s="460"/>
      <c r="E142" s="3" t="s">
        <v>70</v>
      </c>
      <c r="F142" s="3">
        <v>1236</v>
      </c>
      <c r="G142" s="3">
        <v>1</v>
      </c>
      <c r="H142" s="4">
        <f>+F142*G142</f>
        <v>1236</v>
      </c>
      <c r="I142" s="464"/>
    </row>
    <row r="143" spans="2:9" x14ac:dyDescent="0.25">
      <c r="B143" s="459" t="s">
        <v>109</v>
      </c>
      <c r="C143" s="460"/>
      <c r="D143" s="460"/>
      <c r="E143" s="3" t="s">
        <v>70</v>
      </c>
      <c r="F143" s="3">
        <v>1030</v>
      </c>
      <c r="G143" s="3">
        <v>1</v>
      </c>
      <c r="H143" s="4">
        <f t="shared" ref="H143:H148" si="0">+F143*G143</f>
        <v>1030</v>
      </c>
      <c r="I143" s="464"/>
    </row>
    <row r="144" spans="2:9" x14ac:dyDescent="0.25">
      <c r="B144" s="459" t="s">
        <v>110</v>
      </c>
      <c r="C144" s="460"/>
      <c r="D144" s="460"/>
      <c r="E144" s="3" t="s">
        <v>94</v>
      </c>
      <c r="F144" s="3">
        <v>4738</v>
      </c>
      <c r="G144" s="3">
        <v>18</v>
      </c>
      <c r="H144" s="4">
        <f t="shared" si="0"/>
        <v>85284</v>
      </c>
      <c r="I144" s="464"/>
    </row>
    <row r="145" spans="2:9" x14ac:dyDescent="0.25">
      <c r="B145" s="459" t="s">
        <v>113</v>
      </c>
      <c r="C145" s="460"/>
      <c r="D145" s="460"/>
      <c r="E145" s="3" t="s">
        <v>94</v>
      </c>
      <c r="F145" s="3">
        <v>6577</v>
      </c>
      <c r="G145" s="3">
        <v>2</v>
      </c>
      <c r="H145" s="4">
        <f t="shared" si="0"/>
        <v>13154</v>
      </c>
      <c r="I145" s="464"/>
    </row>
    <row r="146" spans="2:9" x14ac:dyDescent="0.25">
      <c r="B146" s="459" t="s">
        <v>111</v>
      </c>
      <c r="C146" s="460"/>
      <c r="D146" s="460"/>
      <c r="E146" s="3" t="s">
        <v>70</v>
      </c>
      <c r="F146" s="3">
        <v>26780</v>
      </c>
      <c r="G146" s="3">
        <v>0.1</v>
      </c>
      <c r="H146" s="4">
        <f t="shared" ref="H146:H147" si="1">+F146*G146</f>
        <v>2678</v>
      </c>
      <c r="I146" s="464"/>
    </row>
    <row r="147" spans="2:9" x14ac:dyDescent="0.25">
      <c r="B147" s="50" t="s">
        <v>112</v>
      </c>
      <c r="C147" s="51"/>
      <c r="D147" s="51"/>
      <c r="E147" s="3" t="s">
        <v>70</v>
      </c>
      <c r="F147" s="3">
        <v>3914</v>
      </c>
      <c r="G147" s="3">
        <v>1</v>
      </c>
      <c r="H147" s="4">
        <f t="shared" si="1"/>
        <v>3914</v>
      </c>
      <c r="I147" s="464"/>
    </row>
    <row r="148" spans="2:9" x14ac:dyDescent="0.25">
      <c r="B148" s="459" t="s">
        <v>114</v>
      </c>
      <c r="C148" s="460"/>
      <c r="D148" s="460"/>
      <c r="E148" s="3" t="s">
        <v>70</v>
      </c>
      <c r="F148" s="3">
        <v>16480</v>
      </c>
      <c r="G148" s="3">
        <v>1</v>
      </c>
      <c r="H148" s="4">
        <f t="shared" si="0"/>
        <v>16480</v>
      </c>
      <c r="I148" s="464"/>
    </row>
    <row r="149" spans="2:9" x14ac:dyDescent="0.25">
      <c r="B149" s="11"/>
      <c r="C149" s="5"/>
      <c r="D149" s="5"/>
      <c r="E149" s="5"/>
      <c r="F149" s="5"/>
      <c r="G149" s="5"/>
      <c r="H149" s="6" t="s">
        <v>6</v>
      </c>
      <c r="I149" s="37">
        <f>SUM(H141:H148)</f>
        <v>131346</v>
      </c>
    </row>
    <row r="150" spans="2:9" ht="15.75" thickBot="1" x14ac:dyDescent="0.3">
      <c r="B150" s="10"/>
      <c r="I150" s="1"/>
    </row>
    <row r="151" spans="2:9" ht="15.75" thickBot="1" x14ac:dyDescent="0.3">
      <c r="B151" s="21" t="s">
        <v>10</v>
      </c>
      <c r="C151" s="9"/>
      <c r="D151" s="9"/>
      <c r="E151" s="9"/>
      <c r="F151" s="9"/>
      <c r="G151" s="9"/>
      <c r="H151" s="9"/>
      <c r="I151" s="22"/>
    </row>
    <row r="152" spans="2:9" ht="15.75" thickBot="1" x14ac:dyDescent="0.3">
      <c r="B152" s="461" t="s">
        <v>1</v>
      </c>
      <c r="C152" s="462"/>
      <c r="D152" s="462"/>
      <c r="E152" s="462"/>
      <c r="F152" s="39" t="s">
        <v>3</v>
      </c>
      <c r="G152" s="39" t="s">
        <v>4</v>
      </c>
      <c r="H152" s="20" t="s">
        <v>5</v>
      </c>
      <c r="I152" s="34"/>
    </row>
    <row r="153" spans="2:9" x14ac:dyDescent="0.25">
      <c r="B153" s="465" t="s">
        <v>71</v>
      </c>
      <c r="C153" s="466"/>
      <c r="D153" s="466"/>
      <c r="E153" s="466"/>
      <c r="F153" s="24">
        <v>55</v>
      </c>
      <c r="G153" s="25">
        <v>1</v>
      </c>
      <c r="H153" s="38">
        <f>+F153*G153</f>
        <v>55</v>
      </c>
      <c r="I153" s="34"/>
    </row>
    <row r="154" spans="2:9" x14ac:dyDescent="0.25">
      <c r="B154" s="459"/>
      <c r="C154" s="460"/>
      <c r="D154" s="460"/>
      <c r="E154" s="460"/>
      <c r="F154" s="23"/>
      <c r="G154" s="14"/>
      <c r="H154" s="2"/>
      <c r="I154" s="34"/>
    </row>
    <row r="155" spans="2:9" x14ac:dyDescent="0.25">
      <c r="B155" s="11"/>
      <c r="C155" s="5"/>
      <c r="D155" s="5"/>
      <c r="E155" s="5"/>
      <c r="F155" s="5"/>
      <c r="G155" s="5"/>
      <c r="H155" s="6" t="s">
        <v>6</v>
      </c>
      <c r="I155" s="36">
        <f>SUM(H153:H154)</f>
        <v>55</v>
      </c>
    </row>
    <row r="156" spans="2:9" ht="15.75" thickBot="1" x14ac:dyDescent="0.3">
      <c r="B156" s="10"/>
      <c r="I156" s="1"/>
    </row>
    <row r="157" spans="2:9" ht="15.75" thickBot="1" x14ac:dyDescent="0.3">
      <c r="B157" s="21" t="s">
        <v>11</v>
      </c>
      <c r="C157" s="9"/>
      <c r="D157" s="9"/>
      <c r="E157" s="9"/>
      <c r="F157" s="9"/>
      <c r="G157" s="9"/>
      <c r="H157" s="9"/>
      <c r="I157" s="22"/>
    </row>
    <row r="158" spans="2:9" ht="15.75" thickBot="1" x14ac:dyDescent="0.3">
      <c r="B158" s="461" t="s">
        <v>15</v>
      </c>
      <c r="C158" s="462"/>
      <c r="D158" s="39" t="s">
        <v>22</v>
      </c>
      <c r="E158" s="39" t="s">
        <v>12</v>
      </c>
      <c r="F158" s="39" t="s">
        <v>13</v>
      </c>
      <c r="G158" s="39" t="s">
        <v>14</v>
      </c>
      <c r="H158" s="20" t="s">
        <v>5</v>
      </c>
      <c r="I158" s="463"/>
    </row>
    <row r="159" spans="2:9" x14ac:dyDescent="0.25">
      <c r="B159" s="465" t="s">
        <v>20</v>
      </c>
      <c r="C159" s="466"/>
      <c r="D159" s="24">
        <v>72100</v>
      </c>
      <c r="E159" s="30">
        <f>+(0.66)*D159</f>
        <v>47586</v>
      </c>
      <c r="F159" s="30">
        <f>+D159+E159</f>
        <v>119686</v>
      </c>
      <c r="G159" s="32">
        <v>0.16</v>
      </c>
      <c r="H159" s="38">
        <f>+F159*G159</f>
        <v>19149.760000000002</v>
      </c>
      <c r="I159" s="464"/>
    </row>
    <row r="160" spans="2:9" x14ac:dyDescent="0.25">
      <c r="B160" s="459" t="s">
        <v>61</v>
      </c>
      <c r="C160" s="460"/>
      <c r="D160" s="23">
        <f>2*44702</f>
        <v>89404</v>
      </c>
      <c r="E160" s="30">
        <f>+(0.66)*D160</f>
        <v>59006.64</v>
      </c>
      <c r="F160" s="31">
        <f>+D160+E160</f>
        <v>148410.64000000001</v>
      </c>
      <c r="G160" s="32">
        <f>+G159</f>
        <v>0.16</v>
      </c>
      <c r="H160" s="38">
        <f>+F160*G160</f>
        <v>23745.702400000002</v>
      </c>
      <c r="I160" s="464"/>
    </row>
    <row r="161" spans="2:9" x14ac:dyDescent="0.25">
      <c r="B161" s="459"/>
      <c r="C161" s="460"/>
      <c r="D161" s="2"/>
      <c r="E161" s="2"/>
      <c r="F161" s="2"/>
      <c r="G161" s="2"/>
      <c r="H161" s="2"/>
      <c r="I161" s="464"/>
    </row>
    <row r="162" spans="2:9" x14ac:dyDescent="0.25">
      <c r="B162" s="467"/>
      <c r="C162" s="468"/>
      <c r="D162" s="7"/>
      <c r="E162" s="7"/>
      <c r="F162" s="7"/>
      <c r="G162" s="7"/>
      <c r="H162" s="7"/>
      <c r="I162" s="464"/>
    </row>
    <row r="163" spans="2:9" x14ac:dyDescent="0.25">
      <c r="B163" s="11"/>
      <c r="C163" s="5"/>
      <c r="D163" s="5"/>
      <c r="E163" s="5"/>
      <c r="F163" s="5"/>
      <c r="G163" s="5"/>
      <c r="H163" s="6" t="s">
        <v>6</v>
      </c>
      <c r="I163" s="34">
        <f>SUM(H159:H162)</f>
        <v>42895.462400000004</v>
      </c>
    </row>
    <row r="164" spans="2:9" ht="15.75" thickBot="1" x14ac:dyDescent="0.3">
      <c r="B164" s="10"/>
      <c r="H164" s="33" t="s">
        <v>23</v>
      </c>
      <c r="I164" s="34"/>
    </row>
    <row r="165" spans="2:9" ht="16.5" thickBot="1" x14ac:dyDescent="0.3">
      <c r="B165" s="8"/>
      <c r="C165" s="9"/>
      <c r="D165" s="9"/>
      <c r="E165" s="9"/>
      <c r="F165" s="9"/>
      <c r="G165" s="469" t="s">
        <v>16</v>
      </c>
      <c r="H165" s="470"/>
      <c r="I165" s="35">
        <f>ROUND(SUM(I135:I164),0)</f>
        <v>177901</v>
      </c>
    </row>
    <row r="166" spans="2:9" ht="15.75" thickBot="1" x14ac:dyDescent="0.3"/>
    <row r="167" spans="2:9" x14ac:dyDescent="0.25">
      <c r="B167" s="471" t="s">
        <v>26</v>
      </c>
      <c r="C167" s="472"/>
      <c r="D167" s="472"/>
      <c r="E167" s="472"/>
      <c r="F167" s="472"/>
      <c r="G167" s="472"/>
      <c r="H167" s="472"/>
      <c r="I167" s="473"/>
    </row>
    <row r="168" spans="2:9" ht="48" customHeight="1" x14ac:dyDescent="0.25">
      <c r="B168" s="474" t="s">
        <v>862</v>
      </c>
      <c r="C168" s="475"/>
      <c r="D168" s="475"/>
      <c r="E168" s="475"/>
      <c r="F168" s="475"/>
      <c r="G168" s="475"/>
      <c r="H168" s="475"/>
      <c r="I168" s="476"/>
    </row>
    <row r="169" spans="2:9" x14ac:dyDescent="0.25">
      <c r="B169" s="477" t="s">
        <v>18</v>
      </c>
      <c r="C169" s="478"/>
      <c r="D169" s="478"/>
      <c r="E169" s="478"/>
      <c r="F169" s="478"/>
      <c r="G169" s="478"/>
      <c r="H169" s="478"/>
      <c r="I169" s="479"/>
    </row>
    <row r="170" spans="2:9" ht="15.75" thickBot="1" x14ac:dyDescent="0.3">
      <c r="B170" s="480" t="s">
        <v>27</v>
      </c>
      <c r="C170" s="481"/>
      <c r="D170" s="481"/>
      <c r="E170" s="481"/>
      <c r="F170" s="481"/>
      <c r="G170" s="481"/>
      <c r="H170" s="481"/>
      <c r="I170" s="482"/>
    </row>
    <row r="171" spans="2:9" ht="15.75" thickBot="1" x14ac:dyDescent="0.3">
      <c r="B171" s="8"/>
      <c r="C171" s="9"/>
      <c r="D171" s="9"/>
      <c r="E171" s="9"/>
      <c r="F171" s="9"/>
      <c r="G171" s="9"/>
      <c r="H171" s="9"/>
      <c r="I171" s="22"/>
    </row>
    <row r="172" spans="2:9" ht="15" customHeight="1" x14ac:dyDescent="0.25">
      <c r="B172" s="483" t="s">
        <v>17</v>
      </c>
      <c r="C172" s="485" t="s">
        <v>115</v>
      </c>
      <c r="D172" s="487" t="str">
        <f>+'[2] PRESUPUESTO CENTRO DE DESARROL'!$B$32</f>
        <v>Salida de punto de abanico, incluye materiales, equipo y mano de obra.</v>
      </c>
      <c r="E172" s="487"/>
      <c r="F172" s="487"/>
      <c r="G172" s="487"/>
      <c r="H172" s="487"/>
      <c r="I172" s="45" t="s">
        <v>0</v>
      </c>
    </row>
    <row r="173" spans="2:9" ht="15.75" thickBot="1" x14ac:dyDescent="0.3">
      <c r="B173" s="484"/>
      <c r="C173" s="486"/>
      <c r="D173" s="488"/>
      <c r="E173" s="488"/>
      <c r="F173" s="488"/>
      <c r="G173" s="488"/>
      <c r="H173" s="488"/>
      <c r="I173" s="13" t="str">
        <f>+'[2] PRESUPUESTO CENTRO DE DESARROL'!$C$32</f>
        <v>UND</v>
      </c>
    </row>
    <row r="174" spans="2:9" ht="15.75" thickBot="1" x14ac:dyDescent="0.3">
      <c r="B174" s="21" t="s">
        <v>24</v>
      </c>
      <c r="C174" s="46"/>
      <c r="D174" s="40"/>
      <c r="E174" s="9"/>
      <c r="F174" s="9"/>
      <c r="G174" s="9"/>
      <c r="H174" s="9"/>
      <c r="I174" s="22"/>
    </row>
    <row r="175" spans="2:9" ht="15.75" thickBot="1" x14ac:dyDescent="0.3">
      <c r="B175" s="461" t="s">
        <v>1</v>
      </c>
      <c r="C175" s="462"/>
      <c r="D175" s="462"/>
      <c r="E175" s="39" t="s">
        <v>2</v>
      </c>
      <c r="F175" s="39" t="s">
        <v>3</v>
      </c>
      <c r="G175" s="39" t="s">
        <v>4</v>
      </c>
      <c r="H175" s="20" t="s">
        <v>5</v>
      </c>
      <c r="I175" s="463"/>
    </row>
    <row r="176" spans="2:9" ht="25.5" customHeight="1" x14ac:dyDescent="0.25">
      <c r="B176" s="489" t="s">
        <v>25</v>
      </c>
      <c r="C176" s="490"/>
      <c r="D176" s="491"/>
      <c r="E176" s="4" t="s">
        <v>19</v>
      </c>
      <c r="F176" s="26">
        <v>51500</v>
      </c>
      <c r="G176" s="43">
        <v>50</v>
      </c>
      <c r="H176" s="27">
        <f>+F176/G176</f>
        <v>1030</v>
      </c>
      <c r="I176" s="464"/>
    </row>
    <row r="177" spans="2:9" ht="23.25" customHeight="1" x14ac:dyDescent="0.25">
      <c r="B177" s="492" t="s">
        <v>28</v>
      </c>
      <c r="C177" s="493"/>
      <c r="D177" s="494"/>
      <c r="E177" s="3" t="s">
        <v>19</v>
      </c>
      <c r="F177" s="28">
        <v>51500</v>
      </c>
      <c r="G177" s="48">
        <v>20</v>
      </c>
      <c r="H177" s="27">
        <f>+F177/G177</f>
        <v>2575</v>
      </c>
      <c r="I177" s="464"/>
    </row>
    <row r="178" spans="2:9" x14ac:dyDescent="0.25">
      <c r="B178" s="459"/>
      <c r="C178" s="460"/>
      <c r="D178" s="460"/>
      <c r="E178" s="14"/>
      <c r="F178" s="26"/>
      <c r="G178" s="43"/>
      <c r="H178" s="27"/>
      <c r="I178" s="464"/>
    </row>
    <row r="179" spans="2:9" x14ac:dyDescent="0.25">
      <c r="B179" s="467"/>
      <c r="C179" s="468"/>
      <c r="D179" s="468"/>
      <c r="E179" s="15"/>
      <c r="F179" s="17"/>
      <c r="G179" s="15"/>
      <c r="H179" s="18"/>
      <c r="I179" s="464"/>
    </row>
    <row r="180" spans="2:9" x14ac:dyDescent="0.25">
      <c r="B180" s="11"/>
      <c r="C180" s="5"/>
      <c r="D180" s="5"/>
      <c r="E180" s="5"/>
      <c r="F180" s="5"/>
      <c r="G180" s="6"/>
      <c r="H180" s="6" t="s">
        <v>6</v>
      </c>
      <c r="I180" s="36">
        <f>SUM(H176:H179)</f>
        <v>3605</v>
      </c>
    </row>
    <row r="181" spans="2:9" ht="15.75" thickBot="1" x14ac:dyDescent="0.3">
      <c r="B181" s="10"/>
      <c r="I181" s="1"/>
    </row>
    <row r="182" spans="2:9" ht="15.75" thickBot="1" x14ac:dyDescent="0.3">
      <c r="B182" s="21" t="s">
        <v>7</v>
      </c>
      <c r="C182" s="9"/>
      <c r="D182" s="9"/>
      <c r="E182" s="9"/>
      <c r="F182" s="9"/>
      <c r="G182" s="9"/>
      <c r="H182" s="9"/>
      <c r="I182" s="22"/>
    </row>
    <row r="183" spans="2:9" ht="15.75" thickBot="1" x14ac:dyDescent="0.3">
      <c r="B183" s="461" t="s">
        <v>1</v>
      </c>
      <c r="C183" s="462"/>
      <c r="D183" s="462"/>
      <c r="E183" s="39" t="s">
        <v>2</v>
      </c>
      <c r="F183" s="39" t="s">
        <v>8</v>
      </c>
      <c r="G183" s="39" t="s">
        <v>9</v>
      </c>
      <c r="H183" s="20" t="s">
        <v>5</v>
      </c>
      <c r="I183" s="463"/>
    </row>
    <row r="184" spans="2:9" x14ac:dyDescent="0.25">
      <c r="B184" s="465" t="s">
        <v>107</v>
      </c>
      <c r="C184" s="466"/>
      <c r="D184" s="466"/>
      <c r="E184" s="4" t="s">
        <v>58</v>
      </c>
      <c r="F184" s="4">
        <v>3785</v>
      </c>
      <c r="G184" s="43">
        <v>2</v>
      </c>
      <c r="H184" s="4">
        <f>+F184*G184</f>
        <v>7570</v>
      </c>
      <c r="I184" s="464"/>
    </row>
    <row r="185" spans="2:9" x14ac:dyDescent="0.25">
      <c r="B185" s="459" t="s">
        <v>108</v>
      </c>
      <c r="C185" s="460"/>
      <c r="D185" s="460"/>
      <c r="E185" s="3" t="s">
        <v>70</v>
      </c>
      <c r="F185" s="3">
        <v>1236</v>
      </c>
      <c r="G185" s="3">
        <v>1</v>
      </c>
      <c r="H185" s="4">
        <f>+F185*G185</f>
        <v>1236</v>
      </c>
      <c r="I185" s="464"/>
    </row>
    <row r="186" spans="2:9" x14ac:dyDescent="0.25">
      <c r="B186" s="459" t="s">
        <v>109</v>
      </c>
      <c r="C186" s="460"/>
      <c r="D186" s="460"/>
      <c r="E186" s="3" t="s">
        <v>70</v>
      </c>
      <c r="F186" s="3">
        <v>1030</v>
      </c>
      <c r="G186" s="3">
        <v>1</v>
      </c>
      <c r="H186" s="4">
        <f t="shared" ref="H186:H191" si="2">+F186*G186</f>
        <v>1030</v>
      </c>
      <c r="I186" s="464"/>
    </row>
    <row r="187" spans="2:9" x14ac:dyDescent="0.25">
      <c r="B187" s="459" t="s">
        <v>110</v>
      </c>
      <c r="C187" s="460"/>
      <c r="D187" s="460"/>
      <c r="E187" s="3" t="s">
        <v>94</v>
      </c>
      <c r="F187" s="3">
        <v>4738</v>
      </c>
      <c r="G187" s="3">
        <v>18</v>
      </c>
      <c r="H187" s="4">
        <f t="shared" si="2"/>
        <v>85284</v>
      </c>
      <c r="I187" s="464"/>
    </row>
    <row r="188" spans="2:9" x14ac:dyDescent="0.25">
      <c r="B188" s="459" t="s">
        <v>113</v>
      </c>
      <c r="C188" s="460"/>
      <c r="D188" s="460"/>
      <c r="E188" s="3" t="s">
        <v>94</v>
      </c>
      <c r="F188" s="3">
        <v>6577</v>
      </c>
      <c r="G188" s="3">
        <v>2</v>
      </c>
      <c r="H188" s="4">
        <f t="shared" si="2"/>
        <v>13154</v>
      </c>
      <c r="I188" s="464"/>
    </row>
    <row r="189" spans="2:9" x14ac:dyDescent="0.25">
      <c r="B189" s="459" t="s">
        <v>111</v>
      </c>
      <c r="C189" s="460"/>
      <c r="D189" s="460"/>
      <c r="E189" s="3" t="s">
        <v>70</v>
      </c>
      <c r="F189" s="3">
        <v>26780</v>
      </c>
      <c r="G189" s="3">
        <v>0.1</v>
      </c>
      <c r="H189" s="4">
        <f t="shared" si="2"/>
        <v>2678</v>
      </c>
      <c r="I189" s="464"/>
    </row>
    <row r="190" spans="2:9" x14ac:dyDescent="0.25">
      <c r="B190" s="50" t="s">
        <v>112</v>
      </c>
      <c r="C190" s="51"/>
      <c r="D190" s="51"/>
      <c r="E190" s="3" t="s">
        <v>70</v>
      </c>
      <c r="F190" s="3">
        <v>3914</v>
      </c>
      <c r="G190" s="3">
        <v>1</v>
      </c>
      <c r="H190" s="4">
        <f t="shared" si="2"/>
        <v>3914</v>
      </c>
      <c r="I190" s="464"/>
    </row>
    <row r="191" spans="2:9" x14ac:dyDescent="0.25">
      <c r="B191" s="459" t="s">
        <v>114</v>
      </c>
      <c r="C191" s="460"/>
      <c r="D191" s="460"/>
      <c r="E191" s="3" t="s">
        <v>70</v>
      </c>
      <c r="F191" s="3">
        <v>16480</v>
      </c>
      <c r="G191" s="3">
        <v>1</v>
      </c>
      <c r="H191" s="4">
        <f t="shared" si="2"/>
        <v>16480</v>
      </c>
      <c r="I191" s="464"/>
    </row>
    <row r="192" spans="2:9" x14ac:dyDescent="0.25">
      <c r="B192" s="11"/>
      <c r="C192" s="5"/>
      <c r="D192" s="5"/>
      <c r="E192" s="5"/>
      <c r="F192" s="5"/>
      <c r="G192" s="5"/>
      <c r="H192" s="6" t="s">
        <v>6</v>
      </c>
      <c r="I192" s="37">
        <f>SUM(H184:H191)</f>
        <v>131346</v>
      </c>
    </row>
    <row r="193" spans="2:9" ht="15.75" thickBot="1" x14ac:dyDescent="0.3">
      <c r="B193" s="10"/>
      <c r="I193" s="1"/>
    </row>
    <row r="194" spans="2:9" ht="15.75" thickBot="1" x14ac:dyDescent="0.3">
      <c r="B194" s="21" t="s">
        <v>10</v>
      </c>
      <c r="C194" s="9"/>
      <c r="D194" s="9"/>
      <c r="E194" s="9"/>
      <c r="F194" s="9"/>
      <c r="G194" s="9"/>
      <c r="H194" s="9"/>
      <c r="I194" s="22"/>
    </row>
    <row r="195" spans="2:9" ht="15.75" thickBot="1" x14ac:dyDescent="0.3">
      <c r="B195" s="461" t="s">
        <v>1</v>
      </c>
      <c r="C195" s="462"/>
      <c r="D195" s="462"/>
      <c r="E195" s="462"/>
      <c r="F195" s="39" t="s">
        <v>3</v>
      </c>
      <c r="G195" s="39" t="s">
        <v>4</v>
      </c>
      <c r="H195" s="20" t="s">
        <v>5</v>
      </c>
      <c r="I195" s="34"/>
    </row>
    <row r="196" spans="2:9" x14ac:dyDescent="0.25">
      <c r="B196" s="465" t="s">
        <v>71</v>
      </c>
      <c r="C196" s="466"/>
      <c r="D196" s="466"/>
      <c r="E196" s="466"/>
      <c r="F196" s="24">
        <v>55</v>
      </c>
      <c r="G196" s="25">
        <v>1</v>
      </c>
      <c r="H196" s="38">
        <f>+F196*G196</f>
        <v>55</v>
      </c>
      <c r="I196" s="34"/>
    </row>
    <row r="197" spans="2:9" x14ac:dyDescent="0.25">
      <c r="B197" s="459"/>
      <c r="C197" s="460"/>
      <c r="D197" s="460"/>
      <c r="E197" s="460"/>
      <c r="F197" s="23"/>
      <c r="G197" s="14"/>
      <c r="H197" s="2"/>
      <c r="I197" s="34"/>
    </row>
    <row r="198" spans="2:9" x14ac:dyDescent="0.25">
      <c r="B198" s="11"/>
      <c r="C198" s="5"/>
      <c r="D198" s="5"/>
      <c r="E198" s="5"/>
      <c r="F198" s="5"/>
      <c r="G198" s="5"/>
      <c r="H198" s="6" t="s">
        <v>6</v>
      </c>
      <c r="I198" s="36">
        <f>SUM(H196:H197)</f>
        <v>55</v>
      </c>
    </row>
    <row r="199" spans="2:9" ht="15.75" thickBot="1" x14ac:dyDescent="0.3">
      <c r="B199" s="10"/>
      <c r="I199" s="1"/>
    </row>
    <row r="200" spans="2:9" ht="15.75" thickBot="1" x14ac:dyDescent="0.3">
      <c r="B200" s="21" t="s">
        <v>11</v>
      </c>
      <c r="C200" s="9"/>
      <c r="D200" s="9"/>
      <c r="E200" s="9"/>
      <c r="F200" s="9"/>
      <c r="G200" s="9"/>
      <c r="H200" s="9"/>
      <c r="I200" s="22"/>
    </row>
    <row r="201" spans="2:9" ht="15.75" thickBot="1" x14ac:dyDescent="0.3">
      <c r="B201" s="461" t="s">
        <v>15</v>
      </c>
      <c r="C201" s="462"/>
      <c r="D201" s="39" t="s">
        <v>22</v>
      </c>
      <c r="E201" s="39" t="s">
        <v>12</v>
      </c>
      <c r="F201" s="39" t="s">
        <v>13</v>
      </c>
      <c r="G201" s="39" t="s">
        <v>14</v>
      </c>
      <c r="H201" s="20" t="s">
        <v>5</v>
      </c>
      <c r="I201" s="463"/>
    </row>
    <row r="202" spans="2:9" x14ac:dyDescent="0.25">
      <c r="B202" s="465" t="s">
        <v>20</v>
      </c>
      <c r="C202" s="466"/>
      <c r="D202" s="24">
        <v>72100</v>
      </c>
      <c r="E202" s="30">
        <f>+(0.66)*D202</f>
        <v>47586</v>
      </c>
      <c r="F202" s="30">
        <f>+D202+E202</f>
        <v>119686</v>
      </c>
      <c r="G202" s="32">
        <v>0.16</v>
      </c>
      <c r="H202" s="38">
        <f>+F202*G202</f>
        <v>19149.760000000002</v>
      </c>
      <c r="I202" s="464"/>
    </row>
    <row r="203" spans="2:9" x14ac:dyDescent="0.25">
      <c r="B203" s="459" t="s">
        <v>61</v>
      </c>
      <c r="C203" s="460"/>
      <c r="D203" s="23">
        <f>2*44702</f>
        <v>89404</v>
      </c>
      <c r="E203" s="30">
        <f>+(0.66)*D203</f>
        <v>59006.64</v>
      </c>
      <c r="F203" s="31">
        <f>+D203+E203</f>
        <v>148410.64000000001</v>
      </c>
      <c r="G203" s="32">
        <f>+G202</f>
        <v>0.16</v>
      </c>
      <c r="H203" s="38">
        <f>+F203*G203</f>
        <v>23745.702400000002</v>
      </c>
      <c r="I203" s="464"/>
    </row>
    <row r="204" spans="2:9" x14ac:dyDescent="0.25">
      <c r="B204" s="459"/>
      <c r="C204" s="460"/>
      <c r="D204" s="2"/>
      <c r="E204" s="2"/>
      <c r="F204" s="2"/>
      <c r="G204" s="2"/>
      <c r="H204" s="2"/>
      <c r="I204" s="464"/>
    </row>
    <row r="205" spans="2:9" x14ac:dyDescent="0.25">
      <c r="B205" s="467"/>
      <c r="C205" s="468"/>
      <c r="D205" s="7"/>
      <c r="E205" s="7"/>
      <c r="F205" s="7"/>
      <c r="G205" s="7"/>
      <c r="H205" s="7"/>
      <c r="I205" s="464"/>
    </row>
    <row r="206" spans="2:9" x14ac:dyDescent="0.25">
      <c r="B206" s="11"/>
      <c r="C206" s="5"/>
      <c r="D206" s="5"/>
      <c r="E206" s="5"/>
      <c r="F206" s="5"/>
      <c r="G206" s="5"/>
      <c r="H206" s="6" t="s">
        <v>6</v>
      </c>
      <c r="I206" s="34">
        <f>SUM(H202:H205)</f>
        <v>42895.462400000004</v>
      </c>
    </row>
    <row r="207" spans="2:9" ht="15.75" thickBot="1" x14ac:dyDescent="0.3">
      <c r="B207" s="10"/>
      <c r="H207" s="33" t="s">
        <v>23</v>
      </c>
      <c r="I207" s="34"/>
    </row>
    <row r="208" spans="2:9" ht="16.5" thickBot="1" x14ac:dyDescent="0.3">
      <c r="B208" s="8"/>
      <c r="C208" s="9"/>
      <c r="D208" s="9"/>
      <c r="E208" s="9"/>
      <c r="F208" s="9"/>
      <c r="G208" s="469" t="s">
        <v>16</v>
      </c>
      <c r="H208" s="470"/>
      <c r="I208" s="35">
        <f>ROUND(SUM(I178:I207),0)</f>
        <v>177901</v>
      </c>
    </row>
    <row r="209" spans="2:9" ht="15.75" thickBot="1" x14ac:dyDescent="0.3">
      <c r="B209" s="478"/>
      <c r="C209" s="478"/>
      <c r="D209" s="478"/>
      <c r="E209" s="478"/>
      <c r="F209" s="478"/>
      <c r="G209" s="478"/>
      <c r="H209" s="478"/>
      <c r="I209" s="478"/>
    </row>
    <row r="210" spans="2:9" x14ac:dyDescent="0.25">
      <c r="B210" s="471" t="s">
        <v>26</v>
      </c>
      <c r="C210" s="472"/>
      <c r="D210" s="472"/>
      <c r="E210" s="472"/>
      <c r="F210" s="472"/>
      <c r="G210" s="472"/>
      <c r="H210" s="472"/>
      <c r="I210" s="473"/>
    </row>
    <row r="211" spans="2:9" ht="48" customHeight="1" x14ac:dyDescent="0.25">
      <c r="B211" s="474" t="s">
        <v>862</v>
      </c>
      <c r="C211" s="475"/>
      <c r="D211" s="475"/>
      <c r="E211" s="475"/>
      <c r="F211" s="475"/>
      <c r="G211" s="475"/>
      <c r="H211" s="475"/>
      <c r="I211" s="476"/>
    </row>
    <row r="212" spans="2:9" x14ac:dyDescent="0.25">
      <c r="B212" s="477" t="s">
        <v>18</v>
      </c>
      <c r="C212" s="478"/>
      <c r="D212" s="478"/>
      <c r="E212" s="478"/>
      <c r="F212" s="478"/>
      <c r="G212" s="478"/>
      <c r="H212" s="478"/>
      <c r="I212" s="479"/>
    </row>
    <row r="213" spans="2:9" ht="15.75" thickBot="1" x14ac:dyDescent="0.3">
      <c r="B213" s="480" t="s">
        <v>27</v>
      </c>
      <c r="C213" s="481"/>
      <c r="D213" s="481"/>
      <c r="E213" s="481"/>
      <c r="F213" s="481"/>
      <c r="G213" s="481"/>
      <c r="H213" s="481"/>
      <c r="I213" s="482"/>
    </row>
    <row r="214" spans="2:9" ht="15.75" thickBot="1" x14ac:dyDescent="0.3">
      <c r="B214" s="8"/>
      <c r="C214" s="9"/>
      <c r="D214" s="9"/>
      <c r="E214" s="9"/>
      <c r="F214" s="9"/>
      <c r="G214" s="9"/>
      <c r="H214" s="9"/>
      <c r="I214" s="22"/>
    </row>
    <row r="215" spans="2:9" ht="15" customHeight="1" x14ac:dyDescent="0.25">
      <c r="B215" s="483" t="s">
        <v>17</v>
      </c>
      <c r="C215" s="485" t="s">
        <v>116</v>
      </c>
      <c r="D215" s="487" t="str">
        <f>+'[2] PRESUPUESTO CENTRO DE DESARROL'!$B$33</f>
        <v>Salida de tomacorriente común 110V, incluye materiales, equipo y mano de obra.</v>
      </c>
      <c r="E215" s="487"/>
      <c r="F215" s="487"/>
      <c r="G215" s="487"/>
      <c r="H215" s="487"/>
      <c r="I215" s="45" t="s">
        <v>0</v>
      </c>
    </row>
    <row r="216" spans="2:9" ht="15.75" thickBot="1" x14ac:dyDescent="0.3">
      <c r="B216" s="484"/>
      <c r="C216" s="486"/>
      <c r="D216" s="488"/>
      <c r="E216" s="488"/>
      <c r="F216" s="488"/>
      <c r="G216" s="488"/>
      <c r="H216" s="488"/>
      <c r="I216" s="13" t="str">
        <f>+'[2] PRESUPUESTO CENTRO DE DESARROL'!$C$32</f>
        <v>UND</v>
      </c>
    </row>
    <row r="217" spans="2:9" ht="15.75" thickBot="1" x14ac:dyDescent="0.3">
      <c r="B217" s="21" t="s">
        <v>24</v>
      </c>
      <c r="C217" s="46"/>
      <c r="D217" s="40"/>
      <c r="E217" s="9"/>
      <c r="F217" s="9"/>
      <c r="G217" s="9"/>
      <c r="H217" s="9"/>
      <c r="I217" s="22"/>
    </row>
    <row r="218" spans="2:9" ht="15.75" thickBot="1" x14ac:dyDescent="0.3">
      <c r="B218" s="461" t="s">
        <v>1</v>
      </c>
      <c r="C218" s="462"/>
      <c r="D218" s="462"/>
      <c r="E218" s="39" t="s">
        <v>2</v>
      </c>
      <c r="F218" s="39" t="s">
        <v>3</v>
      </c>
      <c r="G218" s="39" t="s">
        <v>4</v>
      </c>
      <c r="H218" s="20" t="s">
        <v>5</v>
      </c>
      <c r="I218" s="463"/>
    </row>
    <row r="219" spans="2:9" ht="25.5" customHeight="1" x14ac:dyDescent="0.25">
      <c r="B219" s="489" t="s">
        <v>25</v>
      </c>
      <c r="C219" s="490"/>
      <c r="D219" s="491"/>
      <c r="E219" s="4" t="s">
        <v>19</v>
      </c>
      <c r="F219" s="26">
        <v>51500</v>
      </c>
      <c r="G219" s="43">
        <v>50</v>
      </c>
      <c r="H219" s="27">
        <f>+F219/G219</f>
        <v>1030</v>
      </c>
      <c r="I219" s="464"/>
    </row>
    <row r="220" spans="2:9" ht="23.25" customHeight="1" x14ac:dyDescent="0.25">
      <c r="B220" s="492"/>
      <c r="C220" s="493"/>
      <c r="D220" s="494"/>
      <c r="E220" s="3"/>
      <c r="F220" s="28"/>
      <c r="G220" s="48"/>
      <c r="H220" s="27"/>
      <c r="I220" s="464"/>
    </row>
    <row r="221" spans="2:9" x14ac:dyDescent="0.25">
      <c r="B221" s="459"/>
      <c r="C221" s="460"/>
      <c r="D221" s="460"/>
      <c r="E221" s="14"/>
      <c r="F221" s="26"/>
      <c r="G221" s="43"/>
      <c r="H221" s="27"/>
      <c r="I221" s="464"/>
    </row>
    <row r="222" spans="2:9" x14ac:dyDescent="0.25">
      <c r="B222" s="467"/>
      <c r="C222" s="468"/>
      <c r="D222" s="468"/>
      <c r="E222" s="15"/>
      <c r="F222" s="17"/>
      <c r="G222" s="15"/>
      <c r="H222" s="18"/>
      <c r="I222" s="464"/>
    </row>
    <row r="223" spans="2:9" x14ac:dyDescent="0.25">
      <c r="B223" s="11"/>
      <c r="C223" s="5"/>
      <c r="D223" s="5"/>
      <c r="E223" s="5"/>
      <c r="F223" s="5"/>
      <c r="G223" s="6"/>
      <c r="H223" s="6" t="s">
        <v>6</v>
      </c>
      <c r="I223" s="36">
        <f>SUM(H219:H222)</f>
        <v>1030</v>
      </c>
    </row>
    <row r="224" spans="2:9" ht="15.75" thickBot="1" x14ac:dyDescent="0.3">
      <c r="B224" s="10"/>
      <c r="I224" s="1"/>
    </row>
    <row r="225" spans="2:9" ht="15.75" thickBot="1" x14ac:dyDescent="0.3">
      <c r="B225" s="21" t="s">
        <v>7</v>
      </c>
      <c r="C225" s="9"/>
      <c r="D225" s="9"/>
      <c r="E225" s="9"/>
      <c r="F225" s="9"/>
      <c r="G225" s="9"/>
      <c r="H225" s="9"/>
      <c r="I225" s="22"/>
    </row>
    <row r="226" spans="2:9" ht="15.75" thickBot="1" x14ac:dyDescent="0.3">
      <c r="B226" s="461" t="s">
        <v>1</v>
      </c>
      <c r="C226" s="462"/>
      <c r="D226" s="462"/>
      <c r="E226" s="39" t="s">
        <v>2</v>
      </c>
      <c r="F226" s="39" t="s">
        <v>8</v>
      </c>
      <c r="G226" s="39" t="s">
        <v>9</v>
      </c>
      <c r="H226" s="20" t="s">
        <v>5</v>
      </c>
      <c r="I226" s="463"/>
    </row>
    <row r="227" spans="2:9" x14ac:dyDescent="0.25">
      <c r="B227" s="465" t="s">
        <v>107</v>
      </c>
      <c r="C227" s="466"/>
      <c r="D227" s="466"/>
      <c r="E227" s="4" t="s">
        <v>58</v>
      </c>
      <c r="F227" s="4">
        <v>3785</v>
      </c>
      <c r="G227" s="43">
        <v>4</v>
      </c>
      <c r="H227" s="4">
        <f>+F227*G227</f>
        <v>15140</v>
      </c>
      <c r="I227" s="464"/>
    </row>
    <row r="228" spans="2:9" x14ac:dyDescent="0.25">
      <c r="B228" s="459" t="s">
        <v>108</v>
      </c>
      <c r="C228" s="460"/>
      <c r="D228" s="460"/>
      <c r="E228" s="3" t="s">
        <v>70</v>
      </c>
      <c r="F228" s="3">
        <v>1236</v>
      </c>
      <c r="G228" s="3">
        <v>1</v>
      </c>
      <c r="H228" s="4">
        <f>+F228*G228</f>
        <v>1236</v>
      </c>
      <c r="I228" s="464"/>
    </row>
    <row r="229" spans="2:9" x14ac:dyDescent="0.25">
      <c r="B229" s="459" t="s">
        <v>109</v>
      </c>
      <c r="C229" s="460"/>
      <c r="D229" s="460"/>
      <c r="E229" s="3" t="s">
        <v>70</v>
      </c>
      <c r="F229" s="3">
        <v>1030</v>
      </c>
      <c r="G229" s="3">
        <v>2</v>
      </c>
      <c r="H229" s="4">
        <f t="shared" ref="H229:H230" si="3">+F229*G229</f>
        <v>2060</v>
      </c>
      <c r="I229" s="464"/>
    </row>
    <row r="230" spans="2:9" x14ac:dyDescent="0.25">
      <c r="B230" s="459" t="s">
        <v>110</v>
      </c>
      <c r="C230" s="460"/>
      <c r="D230" s="460"/>
      <c r="E230" s="3" t="s">
        <v>94</v>
      </c>
      <c r="F230" s="3">
        <v>4738</v>
      </c>
      <c r="G230" s="3">
        <v>18</v>
      </c>
      <c r="H230" s="4">
        <f t="shared" si="3"/>
        <v>85284</v>
      </c>
      <c r="I230" s="464"/>
    </row>
    <row r="231" spans="2:9" x14ac:dyDescent="0.25">
      <c r="B231" s="459" t="s">
        <v>111</v>
      </c>
      <c r="C231" s="460"/>
      <c r="D231" s="460"/>
      <c r="E231" s="3" t="s">
        <v>70</v>
      </c>
      <c r="F231" s="3">
        <v>26780</v>
      </c>
      <c r="G231" s="3">
        <v>0.1</v>
      </c>
      <c r="H231" s="4">
        <f t="shared" ref="H231:H233" si="4">+F231*G231</f>
        <v>2678</v>
      </c>
      <c r="I231" s="464"/>
    </row>
    <row r="232" spans="2:9" x14ac:dyDescent="0.25">
      <c r="B232" s="50" t="s">
        <v>117</v>
      </c>
      <c r="C232" s="51"/>
      <c r="D232" s="51"/>
      <c r="E232" s="3" t="s">
        <v>70</v>
      </c>
      <c r="F232" s="3">
        <v>3000</v>
      </c>
      <c r="G232" s="3">
        <v>1</v>
      </c>
      <c r="H232" s="4">
        <f t="shared" si="4"/>
        <v>3000</v>
      </c>
      <c r="I232" s="464"/>
    </row>
    <row r="233" spans="2:9" x14ac:dyDescent="0.25">
      <c r="B233" s="459" t="s">
        <v>114</v>
      </c>
      <c r="C233" s="460"/>
      <c r="D233" s="460"/>
      <c r="E233" s="3" t="s">
        <v>70</v>
      </c>
      <c r="F233" s="3">
        <v>16480</v>
      </c>
      <c r="G233" s="3">
        <v>1</v>
      </c>
      <c r="H233" s="4">
        <f t="shared" si="4"/>
        <v>16480</v>
      </c>
      <c r="I233" s="464"/>
    </row>
    <row r="234" spans="2:9" x14ac:dyDescent="0.25">
      <c r="B234" s="459"/>
      <c r="C234" s="460"/>
      <c r="D234" s="460"/>
      <c r="E234" s="3"/>
      <c r="F234" s="3"/>
      <c r="G234" s="3"/>
      <c r="H234" s="4"/>
      <c r="I234" s="464"/>
    </row>
    <row r="235" spans="2:9" x14ac:dyDescent="0.25">
      <c r="B235" s="11"/>
      <c r="C235" s="5"/>
      <c r="D235" s="5"/>
      <c r="E235" s="5"/>
      <c r="F235" s="5"/>
      <c r="G235" s="5"/>
      <c r="H235" s="6" t="s">
        <v>6</v>
      </c>
      <c r="I235" s="37">
        <f>SUM(H227:H234)</f>
        <v>125878</v>
      </c>
    </row>
    <row r="236" spans="2:9" ht="15.75" thickBot="1" x14ac:dyDescent="0.3">
      <c r="B236" s="10"/>
      <c r="I236" s="1"/>
    </row>
    <row r="237" spans="2:9" ht="15.75" thickBot="1" x14ac:dyDescent="0.3">
      <c r="B237" s="21" t="s">
        <v>10</v>
      </c>
      <c r="C237" s="9"/>
      <c r="D237" s="9"/>
      <c r="E237" s="9"/>
      <c r="F237" s="9"/>
      <c r="G237" s="9"/>
      <c r="H237" s="9"/>
      <c r="I237" s="22"/>
    </row>
    <row r="238" spans="2:9" ht="15.75" thickBot="1" x14ac:dyDescent="0.3">
      <c r="B238" s="461" t="s">
        <v>1</v>
      </c>
      <c r="C238" s="462"/>
      <c r="D238" s="462"/>
      <c r="E238" s="462"/>
      <c r="F238" s="39" t="s">
        <v>3</v>
      </c>
      <c r="G238" s="39" t="s">
        <v>4</v>
      </c>
      <c r="H238" s="20" t="s">
        <v>5</v>
      </c>
      <c r="I238" s="34"/>
    </row>
    <row r="239" spans="2:9" x14ac:dyDescent="0.25">
      <c r="B239" s="465" t="s">
        <v>71</v>
      </c>
      <c r="C239" s="466"/>
      <c r="D239" s="466"/>
      <c r="E239" s="466"/>
      <c r="F239" s="24">
        <v>388</v>
      </c>
      <c r="G239" s="25">
        <v>1</v>
      </c>
      <c r="H239" s="38">
        <f>+F239*G239</f>
        <v>388</v>
      </c>
      <c r="I239" s="34"/>
    </row>
    <row r="240" spans="2:9" x14ac:dyDescent="0.25">
      <c r="B240" s="459"/>
      <c r="C240" s="460"/>
      <c r="D240" s="460"/>
      <c r="E240" s="460"/>
      <c r="F240" s="23"/>
      <c r="G240" s="14"/>
      <c r="H240" s="2"/>
      <c r="I240" s="34"/>
    </row>
    <row r="241" spans="2:9" x14ac:dyDescent="0.25">
      <c r="B241" s="11"/>
      <c r="C241" s="5"/>
      <c r="D241" s="5"/>
      <c r="E241" s="5"/>
      <c r="F241" s="5"/>
      <c r="G241" s="5"/>
      <c r="H241" s="6" t="s">
        <v>6</v>
      </c>
      <c r="I241" s="36">
        <f>SUM(H239:H240)</f>
        <v>388</v>
      </c>
    </row>
    <row r="242" spans="2:9" ht="15.75" thickBot="1" x14ac:dyDescent="0.3">
      <c r="B242" s="10"/>
      <c r="I242" s="1"/>
    </row>
    <row r="243" spans="2:9" ht="15.75" thickBot="1" x14ac:dyDescent="0.3">
      <c r="B243" s="21" t="s">
        <v>11</v>
      </c>
      <c r="C243" s="9"/>
      <c r="D243" s="9"/>
      <c r="E243" s="9"/>
      <c r="F243" s="9"/>
      <c r="G243" s="9"/>
      <c r="H243" s="9"/>
      <c r="I243" s="22"/>
    </row>
    <row r="244" spans="2:9" ht="15.75" thickBot="1" x14ac:dyDescent="0.3">
      <c r="B244" s="461" t="s">
        <v>15</v>
      </c>
      <c r="C244" s="462"/>
      <c r="D244" s="39" t="s">
        <v>22</v>
      </c>
      <c r="E244" s="39" t="s">
        <v>12</v>
      </c>
      <c r="F244" s="39" t="s">
        <v>13</v>
      </c>
      <c r="G244" s="39" t="s">
        <v>14</v>
      </c>
      <c r="H244" s="20" t="s">
        <v>5</v>
      </c>
      <c r="I244" s="463"/>
    </row>
    <row r="245" spans="2:9" x14ac:dyDescent="0.25">
      <c r="B245" s="465" t="s">
        <v>20</v>
      </c>
      <c r="C245" s="466"/>
      <c r="D245" s="24">
        <v>72100</v>
      </c>
      <c r="E245" s="30">
        <f>+(0.66)*D245</f>
        <v>47586</v>
      </c>
      <c r="F245" s="30">
        <f>+D245+E245</f>
        <v>119686</v>
      </c>
      <c r="G245" s="32">
        <v>0.18</v>
      </c>
      <c r="H245" s="38">
        <f>+F245*G245</f>
        <v>21543.48</v>
      </c>
      <c r="I245" s="464"/>
    </row>
    <row r="246" spans="2:9" x14ac:dyDescent="0.25">
      <c r="B246" s="459" t="s">
        <v>61</v>
      </c>
      <c r="C246" s="460"/>
      <c r="D246" s="23">
        <f>2*44702</f>
        <v>89404</v>
      </c>
      <c r="E246" s="30">
        <f>+(0.66)*D246</f>
        <v>59006.64</v>
      </c>
      <c r="F246" s="31">
        <f>+D246+E246</f>
        <v>148410.64000000001</v>
      </c>
      <c r="G246" s="32">
        <f>+G245</f>
        <v>0.18</v>
      </c>
      <c r="H246" s="38">
        <f>+F246*G246</f>
        <v>26713.915200000003</v>
      </c>
      <c r="I246" s="464"/>
    </row>
    <row r="247" spans="2:9" x14ac:dyDescent="0.25">
      <c r="B247" s="459"/>
      <c r="C247" s="460"/>
      <c r="D247" s="2"/>
      <c r="E247" s="2"/>
      <c r="F247" s="2"/>
      <c r="G247" s="2"/>
      <c r="H247" s="2"/>
      <c r="I247" s="464"/>
    </row>
    <row r="248" spans="2:9" x14ac:dyDescent="0.25">
      <c r="B248" s="467"/>
      <c r="C248" s="468"/>
      <c r="D248" s="7"/>
      <c r="E248" s="7"/>
      <c r="F248" s="7"/>
      <c r="G248" s="7"/>
      <c r="H248" s="7"/>
      <c r="I248" s="464"/>
    </row>
    <row r="249" spans="2:9" x14ac:dyDescent="0.25">
      <c r="B249" s="11"/>
      <c r="C249" s="5"/>
      <c r="D249" s="5"/>
      <c r="E249" s="5"/>
      <c r="F249" s="5"/>
      <c r="G249" s="5"/>
      <c r="H249" s="6" t="s">
        <v>6</v>
      </c>
      <c r="I249" s="34">
        <f>SUM(H245:H248)</f>
        <v>48257.395199999999</v>
      </c>
    </row>
    <row r="250" spans="2:9" ht="15.75" thickBot="1" x14ac:dyDescent="0.3">
      <c r="B250" s="10"/>
      <c r="H250" s="33" t="s">
        <v>23</v>
      </c>
      <c r="I250" s="34"/>
    </row>
    <row r="251" spans="2:9" ht="16.5" thickBot="1" x14ac:dyDescent="0.3">
      <c r="B251" s="8"/>
      <c r="C251" s="9"/>
      <c r="D251" s="9"/>
      <c r="E251" s="9"/>
      <c r="F251" s="9"/>
      <c r="G251" s="469" t="s">
        <v>16</v>
      </c>
      <c r="H251" s="470"/>
      <c r="I251" s="35">
        <f>ROUND(SUM(I221:I250),0)</f>
        <v>175553</v>
      </c>
    </row>
    <row r="252" spans="2:9" ht="15.75" thickBot="1" x14ac:dyDescent="0.3"/>
    <row r="253" spans="2:9" x14ac:dyDescent="0.25">
      <c r="B253" s="471" t="s">
        <v>26</v>
      </c>
      <c r="C253" s="472"/>
      <c r="D253" s="472"/>
      <c r="E253" s="472"/>
      <c r="F253" s="472"/>
      <c r="G253" s="472"/>
      <c r="H253" s="472"/>
      <c r="I253" s="473"/>
    </row>
    <row r="254" spans="2:9" ht="48" customHeight="1" x14ac:dyDescent="0.25">
      <c r="B254" s="474" t="s">
        <v>862</v>
      </c>
      <c r="C254" s="475"/>
      <c r="D254" s="475"/>
      <c r="E254" s="475"/>
      <c r="F254" s="475"/>
      <c r="G254" s="475"/>
      <c r="H254" s="475"/>
      <c r="I254" s="476"/>
    </row>
    <row r="255" spans="2:9" x14ac:dyDescent="0.25">
      <c r="B255" s="477" t="s">
        <v>18</v>
      </c>
      <c r="C255" s="478"/>
      <c r="D255" s="478"/>
      <c r="E255" s="478"/>
      <c r="F255" s="478"/>
      <c r="G255" s="478"/>
      <c r="H255" s="478"/>
      <c r="I255" s="479"/>
    </row>
    <row r="256" spans="2:9" ht="15.75" thickBot="1" x14ac:dyDescent="0.3">
      <c r="B256" s="480" t="s">
        <v>27</v>
      </c>
      <c r="C256" s="481"/>
      <c r="D256" s="481"/>
      <c r="E256" s="481"/>
      <c r="F256" s="481"/>
      <c r="G256" s="481"/>
      <c r="H256" s="481"/>
      <c r="I256" s="482"/>
    </row>
    <row r="257" spans="2:9" ht="15.75" thickBot="1" x14ac:dyDescent="0.3">
      <c r="B257" s="8"/>
      <c r="C257" s="9"/>
      <c r="D257" s="9"/>
      <c r="E257" s="9"/>
      <c r="F257" s="9"/>
      <c r="G257" s="9"/>
      <c r="H257" s="9"/>
      <c r="I257" s="22"/>
    </row>
    <row r="258" spans="2:9" ht="15" customHeight="1" x14ac:dyDescent="0.25">
      <c r="B258" s="483" t="s">
        <v>17</v>
      </c>
      <c r="C258" s="485" t="s">
        <v>118</v>
      </c>
      <c r="D258" s="487" t="str">
        <f>+'[2] PRESUPUESTO CENTRO DE DESARROL'!$B$34</f>
        <v>Salida de tomacorriente común 220V, incluye materiales, equipo y mano de obra.</v>
      </c>
      <c r="E258" s="487"/>
      <c r="F258" s="487"/>
      <c r="G258" s="487"/>
      <c r="H258" s="487"/>
      <c r="I258" s="45" t="s">
        <v>0</v>
      </c>
    </row>
    <row r="259" spans="2:9" ht="15.75" thickBot="1" x14ac:dyDescent="0.3">
      <c r="B259" s="484"/>
      <c r="C259" s="486"/>
      <c r="D259" s="488"/>
      <c r="E259" s="488"/>
      <c r="F259" s="488"/>
      <c r="G259" s="488"/>
      <c r="H259" s="488"/>
      <c r="I259" s="13" t="str">
        <f>+'[2] PRESUPUESTO CENTRO DE DESARROL'!$C$34</f>
        <v>UND</v>
      </c>
    </row>
    <row r="260" spans="2:9" ht="15.75" thickBot="1" x14ac:dyDescent="0.3">
      <c r="B260" s="21" t="s">
        <v>24</v>
      </c>
      <c r="C260" s="46"/>
      <c r="D260" s="40"/>
      <c r="E260" s="9"/>
      <c r="F260" s="9"/>
      <c r="G260" s="9"/>
      <c r="H260" s="9"/>
      <c r="I260" s="22"/>
    </row>
    <row r="261" spans="2:9" ht="15.75" thickBot="1" x14ac:dyDescent="0.3">
      <c r="B261" s="461" t="s">
        <v>1</v>
      </c>
      <c r="C261" s="462"/>
      <c r="D261" s="462"/>
      <c r="E261" s="39" t="s">
        <v>2</v>
      </c>
      <c r="F261" s="39" t="s">
        <v>3</v>
      </c>
      <c r="G261" s="39" t="s">
        <v>4</v>
      </c>
      <c r="H261" s="20" t="s">
        <v>5</v>
      </c>
      <c r="I261" s="463"/>
    </row>
    <row r="262" spans="2:9" ht="25.5" customHeight="1" x14ac:dyDescent="0.25">
      <c r="B262" s="489" t="s">
        <v>25</v>
      </c>
      <c r="C262" s="490"/>
      <c r="D262" s="491"/>
      <c r="E262" s="4" t="s">
        <v>19</v>
      </c>
      <c r="F262" s="26">
        <v>51500</v>
      </c>
      <c r="G262" s="43">
        <v>20</v>
      </c>
      <c r="H262" s="27">
        <f>+F262/G262</f>
        <v>2575</v>
      </c>
      <c r="I262" s="464"/>
    </row>
    <row r="263" spans="2:9" ht="23.25" customHeight="1" x14ac:dyDescent="0.25">
      <c r="B263" s="492"/>
      <c r="C263" s="493"/>
      <c r="D263" s="494"/>
      <c r="E263" s="3"/>
      <c r="F263" s="28"/>
      <c r="G263" s="48"/>
      <c r="H263" s="27"/>
      <c r="I263" s="464"/>
    </row>
    <row r="264" spans="2:9" x14ac:dyDescent="0.25">
      <c r="B264" s="459"/>
      <c r="C264" s="460"/>
      <c r="D264" s="460"/>
      <c r="E264" s="14"/>
      <c r="F264" s="26"/>
      <c r="G264" s="43"/>
      <c r="H264" s="27"/>
      <c r="I264" s="464"/>
    </row>
    <row r="265" spans="2:9" x14ac:dyDescent="0.25">
      <c r="B265" s="467"/>
      <c r="C265" s="468"/>
      <c r="D265" s="468"/>
      <c r="E265" s="15"/>
      <c r="F265" s="17"/>
      <c r="G265" s="15"/>
      <c r="H265" s="18"/>
      <c r="I265" s="464"/>
    </row>
    <row r="266" spans="2:9" x14ac:dyDescent="0.25">
      <c r="B266" s="11"/>
      <c r="C266" s="5"/>
      <c r="D266" s="5"/>
      <c r="E266" s="5"/>
      <c r="F266" s="5"/>
      <c r="G266" s="6"/>
      <c r="H266" s="6" t="s">
        <v>6</v>
      </c>
      <c r="I266" s="36">
        <f>SUM(H262:H265)</f>
        <v>2575</v>
      </c>
    </row>
    <row r="267" spans="2:9" ht="15.75" thickBot="1" x14ac:dyDescent="0.3">
      <c r="B267" s="10"/>
      <c r="I267" s="1"/>
    </row>
    <row r="268" spans="2:9" ht="15.75" thickBot="1" x14ac:dyDescent="0.3">
      <c r="B268" s="21" t="s">
        <v>7</v>
      </c>
      <c r="C268" s="9"/>
      <c r="D268" s="9"/>
      <c r="E268" s="9"/>
      <c r="F268" s="9"/>
      <c r="G268" s="9"/>
      <c r="H268" s="9"/>
      <c r="I268" s="22"/>
    </row>
    <row r="269" spans="2:9" ht="15.75" thickBot="1" x14ac:dyDescent="0.3">
      <c r="B269" s="461" t="s">
        <v>1</v>
      </c>
      <c r="C269" s="462"/>
      <c r="D269" s="462"/>
      <c r="E269" s="39" t="s">
        <v>2</v>
      </c>
      <c r="F269" s="39" t="s">
        <v>8</v>
      </c>
      <c r="G269" s="39" t="s">
        <v>9</v>
      </c>
      <c r="H269" s="20" t="s">
        <v>5</v>
      </c>
      <c r="I269" s="463"/>
    </row>
    <row r="270" spans="2:9" x14ac:dyDescent="0.25">
      <c r="B270" s="465" t="s">
        <v>107</v>
      </c>
      <c r="C270" s="466"/>
      <c r="D270" s="466"/>
      <c r="E270" s="4" t="s">
        <v>58</v>
      </c>
      <c r="F270" s="4">
        <v>3785</v>
      </c>
      <c r="G270" s="43">
        <v>4</v>
      </c>
      <c r="H270" s="4">
        <f>+F270*G270</f>
        <v>15140</v>
      </c>
      <c r="I270" s="464"/>
    </row>
    <row r="271" spans="2:9" x14ac:dyDescent="0.25">
      <c r="B271" s="459" t="s">
        <v>108</v>
      </c>
      <c r="C271" s="460"/>
      <c r="D271" s="460"/>
      <c r="E271" s="3" t="s">
        <v>70</v>
      </c>
      <c r="F271" s="3">
        <v>1236</v>
      </c>
      <c r="G271" s="3">
        <v>1</v>
      </c>
      <c r="H271" s="4">
        <f>+F271*G271</f>
        <v>1236</v>
      </c>
      <c r="I271" s="464"/>
    </row>
    <row r="272" spans="2:9" x14ac:dyDescent="0.25">
      <c r="B272" s="459" t="s">
        <v>109</v>
      </c>
      <c r="C272" s="460"/>
      <c r="D272" s="460"/>
      <c r="E272" s="3" t="s">
        <v>70</v>
      </c>
      <c r="F272" s="3">
        <v>1030</v>
      </c>
      <c r="G272" s="3">
        <v>2</v>
      </c>
      <c r="H272" s="4">
        <f t="shared" ref="H272:H276" si="5">+F272*G272</f>
        <v>2060</v>
      </c>
      <c r="I272" s="464"/>
    </row>
    <row r="273" spans="2:9" x14ac:dyDescent="0.25">
      <c r="B273" s="459" t="s">
        <v>110</v>
      </c>
      <c r="C273" s="460"/>
      <c r="D273" s="460"/>
      <c r="E273" s="3" t="s">
        <v>94</v>
      </c>
      <c r="F273" s="3">
        <v>4738</v>
      </c>
      <c r="G273" s="3">
        <v>24</v>
      </c>
      <c r="H273" s="4">
        <f t="shared" si="5"/>
        <v>113712</v>
      </c>
      <c r="I273" s="464"/>
    </row>
    <row r="274" spans="2:9" x14ac:dyDescent="0.25">
      <c r="B274" s="459" t="s">
        <v>111</v>
      </c>
      <c r="C274" s="460"/>
      <c r="D274" s="460"/>
      <c r="E274" s="3" t="s">
        <v>70</v>
      </c>
      <c r="F274" s="3">
        <v>26780</v>
      </c>
      <c r="G274" s="3">
        <v>0.1</v>
      </c>
      <c r="H274" s="4">
        <f t="shared" si="5"/>
        <v>2678</v>
      </c>
      <c r="I274" s="464"/>
    </row>
    <row r="275" spans="2:9" x14ac:dyDescent="0.25">
      <c r="B275" s="50" t="s">
        <v>117</v>
      </c>
      <c r="C275" s="51"/>
      <c r="D275" s="51"/>
      <c r="E275" s="3" t="s">
        <v>70</v>
      </c>
      <c r="F275" s="3">
        <v>3000</v>
      </c>
      <c r="G275" s="3">
        <v>1</v>
      </c>
      <c r="H275" s="4">
        <f t="shared" si="5"/>
        <v>3000</v>
      </c>
      <c r="I275" s="464"/>
    </row>
    <row r="276" spans="2:9" x14ac:dyDescent="0.25">
      <c r="B276" s="459" t="s">
        <v>114</v>
      </c>
      <c r="C276" s="460"/>
      <c r="D276" s="460"/>
      <c r="E276" s="3" t="s">
        <v>70</v>
      </c>
      <c r="F276" s="3">
        <v>17000</v>
      </c>
      <c r="G276" s="3">
        <v>1</v>
      </c>
      <c r="H276" s="4">
        <f t="shared" si="5"/>
        <v>17000</v>
      </c>
      <c r="I276" s="464"/>
    </row>
    <row r="277" spans="2:9" x14ac:dyDescent="0.25">
      <c r="B277" s="459"/>
      <c r="C277" s="460"/>
      <c r="D277" s="460"/>
      <c r="E277" s="3"/>
      <c r="F277" s="3"/>
      <c r="G277" s="3"/>
      <c r="H277" s="4"/>
      <c r="I277" s="464"/>
    </row>
    <row r="278" spans="2:9" x14ac:dyDescent="0.25">
      <c r="B278" s="11"/>
      <c r="C278" s="5"/>
      <c r="D278" s="5"/>
      <c r="E278" s="5"/>
      <c r="F278" s="5"/>
      <c r="G278" s="5"/>
      <c r="H278" s="6" t="s">
        <v>6</v>
      </c>
      <c r="I278" s="37">
        <f>SUM(H270:H277)</f>
        <v>154826</v>
      </c>
    </row>
    <row r="279" spans="2:9" ht="15.75" thickBot="1" x14ac:dyDescent="0.3">
      <c r="B279" s="10"/>
      <c r="I279" s="1"/>
    </row>
    <row r="280" spans="2:9" ht="15.75" thickBot="1" x14ac:dyDescent="0.3">
      <c r="B280" s="21" t="s">
        <v>10</v>
      </c>
      <c r="C280" s="9"/>
      <c r="D280" s="9"/>
      <c r="E280" s="9"/>
      <c r="F280" s="9"/>
      <c r="G280" s="9"/>
      <c r="H280" s="9"/>
      <c r="I280" s="22"/>
    </row>
    <row r="281" spans="2:9" ht="15.75" thickBot="1" x14ac:dyDescent="0.3">
      <c r="B281" s="461" t="s">
        <v>1</v>
      </c>
      <c r="C281" s="462"/>
      <c r="D281" s="462"/>
      <c r="E281" s="462"/>
      <c r="F281" s="39" t="s">
        <v>3</v>
      </c>
      <c r="G281" s="39" t="s">
        <v>4</v>
      </c>
      <c r="H281" s="20" t="s">
        <v>5</v>
      </c>
      <c r="I281" s="34"/>
    </row>
    <row r="282" spans="2:9" x14ac:dyDescent="0.25">
      <c r="B282" s="465" t="s">
        <v>71</v>
      </c>
      <c r="C282" s="466"/>
      <c r="D282" s="466"/>
      <c r="E282" s="466"/>
      <c r="F282" s="24">
        <v>551</v>
      </c>
      <c r="G282" s="25">
        <v>1</v>
      </c>
      <c r="H282" s="38">
        <f>+F282*G282</f>
        <v>551</v>
      </c>
      <c r="I282" s="34"/>
    </row>
    <row r="283" spans="2:9" x14ac:dyDescent="0.25">
      <c r="B283" s="459"/>
      <c r="C283" s="460"/>
      <c r="D283" s="460"/>
      <c r="E283" s="460"/>
      <c r="F283" s="23"/>
      <c r="G283" s="14"/>
      <c r="H283" s="2"/>
      <c r="I283" s="34"/>
    </row>
    <row r="284" spans="2:9" x14ac:dyDescent="0.25">
      <c r="B284" s="11"/>
      <c r="C284" s="5"/>
      <c r="D284" s="5"/>
      <c r="E284" s="5"/>
      <c r="F284" s="5"/>
      <c r="G284" s="5"/>
      <c r="H284" s="6" t="s">
        <v>6</v>
      </c>
      <c r="I284" s="36">
        <f>SUM(H282:H283)</f>
        <v>551</v>
      </c>
    </row>
    <row r="285" spans="2:9" ht="15.75" thickBot="1" x14ac:dyDescent="0.3">
      <c r="B285" s="10"/>
      <c r="I285" s="1"/>
    </row>
    <row r="286" spans="2:9" ht="15.75" thickBot="1" x14ac:dyDescent="0.3">
      <c r="B286" s="21" t="s">
        <v>11</v>
      </c>
      <c r="C286" s="9"/>
      <c r="D286" s="9"/>
      <c r="E286" s="9"/>
      <c r="F286" s="9"/>
      <c r="G286" s="9"/>
      <c r="H286" s="9"/>
      <c r="I286" s="22"/>
    </row>
    <row r="287" spans="2:9" ht="15.75" thickBot="1" x14ac:dyDescent="0.3">
      <c r="B287" s="461" t="s">
        <v>15</v>
      </c>
      <c r="C287" s="462"/>
      <c r="D287" s="39" t="s">
        <v>22</v>
      </c>
      <c r="E287" s="39" t="s">
        <v>12</v>
      </c>
      <c r="F287" s="39" t="s">
        <v>13</v>
      </c>
      <c r="G287" s="39" t="s">
        <v>14</v>
      </c>
      <c r="H287" s="20" t="s">
        <v>5</v>
      </c>
      <c r="I287" s="463"/>
    </row>
    <row r="288" spans="2:9" x14ac:dyDescent="0.25">
      <c r="B288" s="465" t="s">
        <v>20</v>
      </c>
      <c r="C288" s="466"/>
      <c r="D288" s="24">
        <v>72100</v>
      </c>
      <c r="E288" s="30">
        <f>+(0.66)*D288</f>
        <v>47586</v>
      </c>
      <c r="F288" s="30">
        <f>+D288+E288</f>
        <v>119686</v>
      </c>
      <c r="G288" s="32">
        <v>0.17</v>
      </c>
      <c r="H288" s="38">
        <f>+F288*G288</f>
        <v>20346.620000000003</v>
      </c>
      <c r="I288" s="464"/>
    </row>
    <row r="289" spans="2:9" x14ac:dyDescent="0.25">
      <c r="B289" s="459" t="s">
        <v>61</v>
      </c>
      <c r="C289" s="460"/>
      <c r="D289" s="23">
        <f>2*44702</f>
        <v>89404</v>
      </c>
      <c r="E289" s="30">
        <f>+(0.66)*D289</f>
        <v>59006.64</v>
      </c>
      <c r="F289" s="31">
        <f>+D289+E289</f>
        <v>148410.64000000001</v>
      </c>
      <c r="G289" s="32">
        <f>+G288</f>
        <v>0.17</v>
      </c>
      <c r="H289" s="38">
        <f>+F289*G289</f>
        <v>25229.808800000003</v>
      </c>
      <c r="I289" s="464"/>
    </row>
    <row r="290" spans="2:9" x14ac:dyDescent="0.25">
      <c r="B290" s="459"/>
      <c r="C290" s="460"/>
      <c r="D290" s="2"/>
      <c r="E290" s="2"/>
      <c r="F290" s="2"/>
      <c r="G290" s="2"/>
      <c r="H290" s="2"/>
      <c r="I290" s="464"/>
    </row>
    <row r="291" spans="2:9" x14ac:dyDescent="0.25">
      <c r="B291" s="467"/>
      <c r="C291" s="468"/>
      <c r="D291" s="7"/>
      <c r="E291" s="7"/>
      <c r="F291" s="7"/>
      <c r="G291" s="7"/>
      <c r="H291" s="7"/>
      <c r="I291" s="464"/>
    </row>
    <row r="292" spans="2:9" x14ac:dyDescent="0.25">
      <c r="B292" s="11"/>
      <c r="C292" s="5"/>
      <c r="D292" s="5"/>
      <c r="E292" s="5"/>
      <c r="F292" s="5"/>
      <c r="G292" s="5"/>
      <c r="H292" s="6" t="s">
        <v>6</v>
      </c>
      <c r="I292" s="34">
        <f>SUM(H288:H291)</f>
        <v>45576.428800000009</v>
      </c>
    </row>
    <row r="293" spans="2:9" ht="15.75" thickBot="1" x14ac:dyDescent="0.3">
      <c r="B293" s="10"/>
      <c r="H293" s="33" t="s">
        <v>23</v>
      </c>
      <c r="I293" s="34"/>
    </row>
    <row r="294" spans="2:9" ht="16.5" thickBot="1" x14ac:dyDescent="0.3">
      <c r="B294" s="8"/>
      <c r="C294" s="9"/>
      <c r="D294" s="9"/>
      <c r="E294" s="9"/>
      <c r="F294" s="9"/>
      <c r="G294" s="469" t="s">
        <v>16</v>
      </c>
      <c r="H294" s="470"/>
      <c r="I294" s="35">
        <f>ROUND(SUM(I264:I293),0)</f>
        <v>203528</v>
      </c>
    </row>
    <row r="295" spans="2:9" ht="15.75" thickBot="1" x14ac:dyDescent="0.3"/>
    <row r="296" spans="2:9" x14ac:dyDescent="0.25">
      <c r="B296" s="471" t="s">
        <v>26</v>
      </c>
      <c r="C296" s="472"/>
      <c r="D296" s="472"/>
      <c r="E296" s="472"/>
      <c r="F296" s="472"/>
      <c r="G296" s="472"/>
      <c r="H296" s="472"/>
      <c r="I296" s="473"/>
    </row>
    <row r="297" spans="2:9" ht="48" customHeight="1" x14ac:dyDescent="0.25">
      <c r="B297" s="474" t="s">
        <v>862</v>
      </c>
      <c r="C297" s="475"/>
      <c r="D297" s="475"/>
      <c r="E297" s="475"/>
      <c r="F297" s="475"/>
      <c r="G297" s="475"/>
      <c r="H297" s="475"/>
      <c r="I297" s="476"/>
    </row>
    <row r="298" spans="2:9" x14ac:dyDescent="0.25">
      <c r="B298" s="477" t="s">
        <v>18</v>
      </c>
      <c r="C298" s="478"/>
      <c r="D298" s="478"/>
      <c r="E298" s="478"/>
      <c r="F298" s="478"/>
      <c r="G298" s="478"/>
      <c r="H298" s="478"/>
      <c r="I298" s="479"/>
    </row>
    <row r="299" spans="2:9" ht="15.75" thickBot="1" x14ac:dyDescent="0.3">
      <c r="B299" s="480" t="s">
        <v>27</v>
      </c>
      <c r="C299" s="481"/>
      <c r="D299" s="481"/>
      <c r="E299" s="481"/>
      <c r="F299" s="481"/>
      <c r="G299" s="481"/>
      <c r="H299" s="481"/>
      <c r="I299" s="482"/>
    </row>
    <row r="300" spans="2:9" ht="15.75" thickBot="1" x14ac:dyDescent="0.3">
      <c r="B300" s="8"/>
      <c r="C300" s="9"/>
      <c r="D300" s="9"/>
      <c r="E300" s="9"/>
      <c r="F300" s="9"/>
      <c r="G300" s="9"/>
      <c r="H300" s="9"/>
      <c r="I300" s="22"/>
    </row>
    <row r="301" spans="2:9" ht="15" customHeight="1" x14ac:dyDescent="0.25">
      <c r="B301" s="483" t="s">
        <v>17</v>
      </c>
      <c r="C301" s="485" t="s">
        <v>119</v>
      </c>
      <c r="D301" s="487" t="str">
        <f>+'[2] PRESUPUESTO CENTRO DE DESARROL'!$B$35</f>
        <v>Acometida en cable 7 hilos N° 12, centelsa o similar, incluye materiales, equipo y mano de obra.</v>
      </c>
      <c r="E301" s="487"/>
      <c r="F301" s="487"/>
      <c r="G301" s="487"/>
      <c r="H301" s="487"/>
      <c r="I301" s="45" t="s">
        <v>0</v>
      </c>
    </row>
    <row r="302" spans="2:9" ht="15.75" thickBot="1" x14ac:dyDescent="0.3">
      <c r="B302" s="484"/>
      <c r="C302" s="486"/>
      <c r="D302" s="488"/>
      <c r="E302" s="488"/>
      <c r="F302" s="488"/>
      <c r="G302" s="488"/>
      <c r="H302" s="488"/>
      <c r="I302" s="13" t="str">
        <f>+'[2] PRESUPUESTO CENTRO DE DESARROL'!$C$37</f>
        <v>ML</v>
      </c>
    </row>
    <row r="303" spans="2:9" ht="15.75" thickBot="1" x14ac:dyDescent="0.3">
      <c r="B303" s="21" t="s">
        <v>24</v>
      </c>
      <c r="C303" s="46"/>
      <c r="D303" s="40"/>
      <c r="E303" s="9"/>
      <c r="F303" s="9"/>
      <c r="G303" s="9"/>
      <c r="H303" s="9"/>
      <c r="I303" s="22" t="s">
        <v>123</v>
      </c>
    </row>
    <row r="304" spans="2:9" ht="15.75" thickBot="1" x14ac:dyDescent="0.3">
      <c r="B304" s="461" t="s">
        <v>1</v>
      </c>
      <c r="C304" s="462"/>
      <c r="D304" s="462"/>
      <c r="E304" s="39" t="s">
        <v>2</v>
      </c>
      <c r="F304" s="39" t="s">
        <v>3</v>
      </c>
      <c r="G304" s="39" t="s">
        <v>4</v>
      </c>
      <c r="H304" s="20" t="s">
        <v>5</v>
      </c>
      <c r="I304" s="463"/>
    </row>
    <row r="305" spans="2:9" ht="25.5" customHeight="1" x14ac:dyDescent="0.25">
      <c r="B305" s="489" t="s">
        <v>25</v>
      </c>
      <c r="C305" s="490"/>
      <c r="D305" s="491"/>
      <c r="E305" s="4" t="s">
        <v>19</v>
      </c>
      <c r="F305" s="26">
        <v>51500</v>
      </c>
      <c r="G305" s="43">
        <v>50</v>
      </c>
      <c r="H305" s="27">
        <f>+F305/G305</f>
        <v>1030</v>
      </c>
      <c r="I305" s="464"/>
    </row>
    <row r="306" spans="2:9" ht="23.25" customHeight="1" x14ac:dyDescent="0.25">
      <c r="B306" s="492"/>
      <c r="C306" s="493"/>
      <c r="D306" s="494"/>
      <c r="E306" s="3"/>
      <c r="F306" s="28"/>
      <c r="G306" s="48"/>
      <c r="H306" s="27"/>
      <c r="I306" s="464"/>
    </row>
    <row r="307" spans="2:9" x14ac:dyDescent="0.25">
      <c r="B307" s="459"/>
      <c r="C307" s="460"/>
      <c r="D307" s="460"/>
      <c r="E307" s="14"/>
      <c r="F307" s="26"/>
      <c r="G307" s="43"/>
      <c r="H307" s="27"/>
      <c r="I307" s="464"/>
    </row>
    <row r="308" spans="2:9" x14ac:dyDescent="0.25">
      <c r="B308" s="467"/>
      <c r="C308" s="468"/>
      <c r="D308" s="468"/>
      <c r="E308" s="15"/>
      <c r="F308" s="17"/>
      <c r="G308" s="15"/>
      <c r="H308" s="18"/>
      <c r="I308" s="464"/>
    </row>
    <row r="309" spans="2:9" x14ac:dyDescent="0.25">
      <c r="B309" s="11"/>
      <c r="C309" s="5"/>
      <c r="D309" s="5"/>
      <c r="E309" s="5"/>
      <c r="F309" s="5"/>
      <c r="G309" s="6"/>
      <c r="H309" s="6" t="s">
        <v>6</v>
      </c>
      <c r="I309" s="36">
        <f>SUM(H305:H308)</f>
        <v>1030</v>
      </c>
    </row>
    <row r="310" spans="2:9" ht="15.75" thickBot="1" x14ac:dyDescent="0.3">
      <c r="B310" s="10"/>
      <c r="I310" s="1"/>
    </row>
    <row r="311" spans="2:9" ht="15.75" thickBot="1" x14ac:dyDescent="0.3">
      <c r="B311" s="21" t="s">
        <v>7</v>
      </c>
      <c r="C311" s="9"/>
      <c r="D311" s="9"/>
      <c r="E311" s="9"/>
      <c r="F311" s="9"/>
      <c r="G311" s="9"/>
      <c r="H311" s="9"/>
      <c r="I311" s="22"/>
    </row>
    <row r="312" spans="2:9" ht="15.75" thickBot="1" x14ac:dyDescent="0.3">
      <c r="B312" s="461" t="s">
        <v>1</v>
      </c>
      <c r="C312" s="462"/>
      <c r="D312" s="462"/>
      <c r="E312" s="39" t="s">
        <v>2</v>
      </c>
      <c r="F312" s="39" t="s">
        <v>8</v>
      </c>
      <c r="G312" s="39" t="s">
        <v>9</v>
      </c>
      <c r="H312" s="20" t="s">
        <v>5</v>
      </c>
      <c r="I312" s="463"/>
    </row>
    <row r="313" spans="2:9" x14ac:dyDescent="0.25">
      <c r="B313" s="465" t="s">
        <v>120</v>
      </c>
      <c r="C313" s="466"/>
      <c r="D313" s="466"/>
      <c r="E313" s="4" t="s">
        <v>94</v>
      </c>
      <c r="F313" s="4">
        <v>3785</v>
      </c>
      <c r="G313" s="43">
        <v>1</v>
      </c>
      <c r="H313" s="4">
        <f>+F313*G313</f>
        <v>3785</v>
      </c>
      <c r="I313" s="464"/>
    </row>
    <row r="314" spans="2:9" x14ac:dyDescent="0.25">
      <c r="B314" s="459" t="s">
        <v>121</v>
      </c>
      <c r="C314" s="460"/>
      <c r="D314" s="460"/>
      <c r="E314" s="3" t="s">
        <v>94</v>
      </c>
      <c r="F314" s="3">
        <v>7000</v>
      </c>
      <c r="G314" s="3">
        <v>1</v>
      </c>
      <c r="H314" s="4">
        <f>+F314*G314</f>
        <v>7000</v>
      </c>
      <c r="I314" s="464"/>
    </row>
    <row r="315" spans="2:9" x14ac:dyDescent="0.25">
      <c r="B315" s="459"/>
      <c r="C315" s="460"/>
      <c r="D315" s="460"/>
      <c r="E315" s="3"/>
      <c r="F315" s="3"/>
      <c r="G315" s="3"/>
      <c r="H315" s="4">
        <f t="shared" ref="H315:H319" si="6">+F315*G315</f>
        <v>0</v>
      </c>
      <c r="I315" s="464"/>
    </row>
    <row r="316" spans="2:9" x14ac:dyDescent="0.25">
      <c r="B316" s="459"/>
      <c r="C316" s="460"/>
      <c r="D316" s="460"/>
      <c r="E316" s="3"/>
      <c r="F316" s="3"/>
      <c r="G316" s="3"/>
      <c r="H316" s="4">
        <f t="shared" si="6"/>
        <v>0</v>
      </c>
      <c r="I316" s="464"/>
    </row>
    <row r="317" spans="2:9" x14ac:dyDescent="0.25">
      <c r="B317" s="459"/>
      <c r="C317" s="460"/>
      <c r="D317" s="460"/>
      <c r="E317" s="3"/>
      <c r="F317" s="3"/>
      <c r="G317" s="3"/>
      <c r="H317" s="4">
        <f t="shared" si="6"/>
        <v>0</v>
      </c>
      <c r="I317" s="464"/>
    </row>
    <row r="318" spans="2:9" x14ac:dyDescent="0.25">
      <c r="B318" s="50"/>
      <c r="C318" s="51"/>
      <c r="D318" s="51"/>
      <c r="E318" s="3"/>
      <c r="F318" s="3"/>
      <c r="G318" s="3"/>
      <c r="H318" s="4">
        <f t="shared" si="6"/>
        <v>0</v>
      </c>
      <c r="I318" s="464"/>
    </row>
    <row r="319" spans="2:9" x14ac:dyDescent="0.25">
      <c r="B319" s="459"/>
      <c r="C319" s="460"/>
      <c r="D319" s="460"/>
      <c r="E319" s="3"/>
      <c r="F319" s="3"/>
      <c r="G319" s="3"/>
      <c r="H319" s="4">
        <f t="shared" si="6"/>
        <v>0</v>
      </c>
      <c r="I319" s="464"/>
    </row>
    <row r="320" spans="2:9" x14ac:dyDescent="0.25">
      <c r="B320" s="459"/>
      <c r="C320" s="460"/>
      <c r="D320" s="460"/>
      <c r="E320" s="3"/>
      <c r="F320" s="3"/>
      <c r="G320" s="3"/>
      <c r="H320" s="4"/>
      <c r="I320" s="464"/>
    </row>
    <row r="321" spans="2:9" x14ac:dyDescent="0.25">
      <c r="B321" s="11"/>
      <c r="C321" s="5"/>
      <c r="D321" s="5"/>
      <c r="E321" s="5"/>
      <c r="F321" s="5"/>
      <c r="G321" s="5"/>
      <c r="H321" s="6" t="s">
        <v>6</v>
      </c>
      <c r="I321" s="37">
        <f>SUM(H313:H320)</f>
        <v>10785</v>
      </c>
    </row>
    <row r="322" spans="2:9" ht="15.75" thickBot="1" x14ac:dyDescent="0.3">
      <c r="B322" s="10"/>
      <c r="I322" s="1"/>
    </row>
    <row r="323" spans="2:9" ht="15.75" thickBot="1" x14ac:dyDescent="0.3">
      <c r="B323" s="21" t="s">
        <v>10</v>
      </c>
      <c r="C323" s="9"/>
      <c r="D323" s="9"/>
      <c r="E323" s="9"/>
      <c r="F323" s="9"/>
      <c r="G323" s="9"/>
      <c r="H323" s="9"/>
      <c r="I323" s="22"/>
    </row>
    <row r="324" spans="2:9" ht="15.75" thickBot="1" x14ac:dyDescent="0.3">
      <c r="B324" s="461" t="s">
        <v>1</v>
      </c>
      <c r="C324" s="462"/>
      <c r="D324" s="462"/>
      <c r="E324" s="462"/>
      <c r="F324" s="39" t="s">
        <v>3</v>
      </c>
      <c r="G324" s="39" t="s">
        <v>4</v>
      </c>
      <c r="H324" s="20" t="s">
        <v>5</v>
      </c>
      <c r="I324" s="34"/>
    </row>
    <row r="325" spans="2:9" x14ac:dyDescent="0.25">
      <c r="B325" s="465" t="s">
        <v>71</v>
      </c>
      <c r="C325" s="466"/>
      <c r="D325" s="466"/>
      <c r="E325" s="466"/>
      <c r="F325" s="24">
        <v>288</v>
      </c>
      <c r="G325" s="25">
        <v>1</v>
      </c>
      <c r="H325" s="38">
        <f>+F325*G325</f>
        <v>288</v>
      </c>
      <c r="I325" s="34"/>
    </row>
    <row r="326" spans="2:9" x14ac:dyDescent="0.25">
      <c r="B326" s="459"/>
      <c r="C326" s="460"/>
      <c r="D326" s="460"/>
      <c r="E326" s="460"/>
      <c r="F326" s="23"/>
      <c r="G326" s="14"/>
      <c r="H326" s="2"/>
      <c r="I326" s="34"/>
    </row>
    <row r="327" spans="2:9" x14ac:dyDescent="0.25">
      <c r="B327" s="11"/>
      <c r="C327" s="5"/>
      <c r="D327" s="5"/>
      <c r="E327" s="5"/>
      <c r="F327" s="5"/>
      <c r="G327" s="5"/>
      <c r="H327" s="6" t="s">
        <v>6</v>
      </c>
      <c r="I327" s="36">
        <f>SUM(H325:H326)</f>
        <v>288</v>
      </c>
    </row>
    <row r="328" spans="2:9" ht="15.75" thickBot="1" x14ac:dyDescent="0.3">
      <c r="B328" s="10"/>
      <c r="I328" s="1"/>
    </row>
    <row r="329" spans="2:9" ht="15.75" thickBot="1" x14ac:dyDescent="0.3">
      <c r="B329" s="21" t="s">
        <v>11</v>
      </c>
      <c r="C329" s="9"/>
      <c r="D329" s="9"/>
      <c r="E329" s="9"/>
      <c r="F329" s="9"/>
      <c r="G329" s="9"/>
      <c r="H329" s="9"/>
      <c r="I329" s="22"/>
    </row>
    <row r="330" spans="2:9" ht="15.75" thickBot="1" x14ac:dyDescent="0.3">
      <c r="B330" s="461" t="s">
        <v>15</v>
      </c>
      <c r="C330" s="462"/>
      <c r="D330" s="39" t="s">
        <v>22</v>
      </c>
      <c r="E330" s="39" t="s">
        <v>12</v>
      </c>
      <c r="F330" s="39" t="s">
        <v>13</v>
      </c>
      <c r="G330" s="39" t="s">
        <v>14</v>
      </c>
      <c r="H330" s="20" t="s">
        <v>5</v>
      </c>
      <c r="I330" s="463"/>
    </row>
    <row r="331" spans="2:9" x14ac:dyDescent="0.25">
      <c r="B331" s="465" t="s">
        <v>20</v>
      </c>
      <c r="C331" s="466"/>
      <c r="D331" s="24">
        <v>72100</v>
      </c>
      <c r="E331" s="30">
        <f>+(0.66)*D331</f>
        <v>47586</v>
      </c>
      <c r="F331" s="30">
        <f>+D331+E331</f>
        <v>119686</v>
      </c>
      <c r="G331" s="32">
        <v>0.04</v>
      </c>
      <c r="H331" s="38">
        <f>+F331*G331</f>
        <v>4787.4400000000005</v>
      </c>
      <c r="I331" s="464"/>
    </row>
    <row r="332" spans="2:9" x14ac:dyDescent="0.25">
      <c r="B332" s="459" t="s">
        <v>61</v>
      </c>
      <c r="C332" s="460"/>
      <c r="D332" s="23">
        <f>2*44702</f>
        <v>89404</v>
      </c>
      <c r="E332" s="30">
        <f>+(0.66)*D332</f>
        <v>59006.64</v>
      </c>
      <c r="F332" s="31">
        <f>+D332+E332</f>
        <v>148410.64000000001</v>
      </c>
      <c r="G332" s="32">
        <f>+G331</f>
        <v>0.04</v>
      </c>
      <c r="H332" s="38">
        <f>+F332*G332</f>
        <v>5936.4256000000005</v>
      </c>
      <c r="I332" s="464"/>
    </row>
    <row r="333" spans="2:9" x14ac:dyDescent="0.25">
      <c r="B333" s="459"/>
      <c r="C333" s="460"/>
      <c r="D333" s="2"/>
      <c r="E333" s="2"/>
      <c r="F333" s="2"/>
      <c r="G333" s="2"/>
      <c r="H333" s="2"/>
      <c r="I333" s="464"/>
    </row>
    <row r="334" spans="2:9" x14ac:dyDescent="0.25">
      <c r="B334" s="467"/>
      <c r="C334" s="468"/>
      <c r="D334" s="7"/>
      <c r="E334" s="7"/>
      <c r="F334" s="7"/>
      <c r="G334" s="7"/>
      <c r="H334" s="7"/>
      <c r="I334" s="464"/>
    </row>
    <row r="335" spans="2:9" x14ac:dyDescent="0.25">
      <c r="B335" s="11"/>
      <c r="C335" s="5"/>
      <c r="D335" s="5"/>
      <c r="E335" s="5"/>
      <c r="F335" s="5"/>
      <c r="G335" s="5"/>
      <c r="H335" s="6" t="s">
        <v>6</v>
      </c>
      <c r="I335" s="34">
        <f>SUM(H331:H334)</f>
        <v>10723.865600000001</v>
      </c>
    </row>
    <row r="336" spans="2:9" ht="15.75" thickBot="1" x14ac:dyDescent="0.3">
      <c r="B336" s="10"/>
      <c r="H336" s="33" t="s">
        <v>23</v>
      </c>
      <c r="I336" s="34"/>
    </row>
    <row r="337" spans="2:9" ht="16.5" thickBot="1" x14ac:dyDescent="0.3">
      <c r="B337" s="8"/>
      <c r="C337" s="9"/>
      <c r="D337" s="9"/>
      <c r="E337" s="9"/>
      <c r="F337" s="9"/>
      <c r="G337" s="469" t="s">
        <v>16</v>
      </c>
      <c r="H337" s="470"/>
      <c r="I337" s="35">
        <f>ROUND(SUM(I307:I336),0)</f>
        <v>22827</v>
      </c>
    </row>
    <row r="338" spans="2:9" ht="15.75" thickBot="1" x14ac:dyDescent="0.3"/>
    <row r="339" spans="2:9" x14ac:dyDescent="0.25">
      <c r="B339" s="471" t="s">
        <v>26</v>
      </c>
      <c r="C339" s="472"/>
      <c r="D339" s="472"/>
      <c r="E339" s="472"/>
      <c r="F339" s="472"/>
      <c r="G339" s="472"/>
      <c r="H339" s="472"/>
      <c r="I339" s="473"/>
    </row>
    <row r="340" spans="2:9" ht="48" customHeight="1" x14ac:dyDescent="0.25">
      <c r="B340" s="474" t="s">
        <v>862</v>
      </c>
      <c r="C340" s="475"/>
      <c r="D340" s="475"/>
      <c r="E340" s="475"/>
      <c r="F340" s="475"/>
      <c r="G340" s="475"/>
      <c r="H340" s="475"/>
      <c r="I340" s="476"/>
    </row>
    <row r="341" spans="2:9" x14ac:dyDescent="0.25">
      <c r="B341" s="477" t="s">
        <v>18</v>
      </c>
      <c r="C341" s="478"/>
      <c r="D341" s="478"/>
      <c r="E341" s="478"/>
      <c r="F341" s="478"/>
      <c r="G341" s="478"/>
      <c r="H341" s="478"/>
      <c r="I341" s="479"/>
    </row>
    <row r="342" spans="2:9" ht="15.75" thickBot="1" x14ac:dyDescent="0.3">
      <c r="B342" s="480" t="s">
        <v>27</v>
      </c>
      <c r="C342" s="481"/>
      <c r="D342" s="481"/>
      <c r="E342" s="481"/>
      <c r="F342" s="481"/>
      <c r="G342" s="481"/>
      <c r="H342" s="481"/>
      <c r="I342" s="482"/>
    </row>
    <row r="343" spans="2:9" ht="15.75" thickBot="1" x14ac:dyDescent="0.3">
      <c r="B343" s="8"/>
      <c r="C343" s="9"/>
      <c r="D343" s="9"/>
      <c r="E343" s="9"/>
      <c r="F343" s="9"/>
      <c r="G343" s="9"/>
      <c r="H343" s="9"/>
      <c r="I343" s="22"/>
    </row>
    <row r="344" spans="2:9" ht="15" customHeight="1" x14ac:dyDescent="0.25">
      <c r="B344" s="483" t="s">
        <v>17</v>
      </c>
      <c r="C344" s="485" t="s">
        <v>122</v>
      </c>
      <c r="D344" s="487" t="str">
        <f>+'[2] PRESUPUESTO CENTRO DE DESARROL'!$B$36</f>
        <v>Tablero de 8 circuitos, incluye breaker, incluye materiales, equipo y mano de obra.</v>
      </c>
      <c r="E344" s="487"/>
      <c r="F344" s="487"/>
      <c r="G344" s="487"/>
      <c r="H344" s="487"/>
      <c r="I344" s="45" t="s">
        <v>0</v>
      </c>
    </row>
    <row r="345" spans="2:9" ht="15.75" thickBot="1" x14ac:dyDescent="0.3">
      <c r="B345" s="484"/>
      <c r="C345" s="486"/>
      <c r="D345" s="488"/>
      <c r="E345" s="488"/>
      <c r="F345" s="488"/>
      <c r="G345" s="488"/>
      <c r="H345" s="488"/>
      <c r="I345" s="13" t="str">
        <f>+'[2] PRESUPUESTO CENTRO DE DESARROL'!$C$36</f>
        <v>UND</v>
      </c>
    </row>
    <row r="346" spans="2:9" ht="15.75" thickBot="1" x14ac:dyDescent="0.3">
      <c r="B346" s="21" t="s">
        <v>24</v>
      </c>
      <c r="C346" s="46"/>
      <c r="D346" s="40"/>
      <c r="E346" s="9"/>
      <c r="F346" s="9"/>
      <c r="G346" s="9"/>
      <c r="H346" s="9"/>
      <c r="I346" s="22"/>
    </row>
    <row r="347" spans="2:9" ht="15.75" thickBot="1" x14ac:dyDescent="0.3">
      <c r="B347" s="461" t="s">
        <v>1</v>
      </c>
      <c r="C347" s="462"/>
      <c r="D347" s="462"/>
      <c r="E347" s="39" t="s">
        <v>2</v>
      </c>
      <c r="F347" s="39" t="s">
        <v>3</v>
      </c>
      <c r="G347" s="39" t="s">
        <v>4</v>
      </c>
      <c r="H347" s="20" t="s">
        <v>5</v>
      </c>
      <c r="I347" s="463"/>
    </row>
    <row r="348" spans="2:9" ht="25.5" customHeight="1" x14ac:dyDescent="0.25">
      <c r="B348" s="489" t="s">
        <v>25</v>
      </c>
      <c r="C348" s="490"/>
      <c r="D348" s="491"/>
      <c r="E348" s="4" t="s">
        <v>19</v>
      </c>
      <c r="F348" s="26">
        <v>51500</v>
      </c>
      <c r="G348" s="43">
        <v>50</v>
      </c>
      <c r="H348" s="27">
        <f>+F348/G348</f>
        <v>1030</v>
      </c>
      <c r="I348" s="464"/>
    </row>
    <row r="349" spans="2:9" ht="23.25" customHeight="1" x14ac:dyDescent="0.25">
      <c r="B349" s="492"/>
      <c r="C349" s="493"/>
      <c r="D349" s="494"/>
      <c r="E349" s="3"/>
      <c r="F349" s="28"/>
      <c r="G349" s="48"/>
      <c r="H349" s="27"/>
      <c r="I349" s="464"/>
    </row>
    <row r="350" spans="2:9" x14ac:dyDescent="0.25">
      <c r="B350" s="459"/>
      <c r="C350" s="460"/>
      <c r="D350" s="460"/>
      <c r="E350" s="14"/>
      <c r="F350" s="26"/>
      <c r="G350" s="43"/>
      <c r="H350" s="27"/>
      <c r="I350" s="464"/>
    </row>
    <row r="351" spans="2:9" x14ac:dyDescent="0.25">
      <c r="B351" s="467"/>
      <c r="C351" s="468"/>
      <c r="D351" s="468"/>
      <c r="E351" s="15"/>
      <c r="F351" s="17"/>
      <c r="G351" s="15"/>
      <c r="H351" s="18"/>
      <c r="I351" s="464"/>
    </row>
    <row r="352" spans="2:9" x14ac:dyDescent="0.25">
      <c r="B352" s="11"/>
      <c r="C352" s="5"/>
      <c r="D352" s="5"/>
      <c r="E352" s="5"/>
      <c r="F352" s="5"/>
      <c r="G352" s="6"/>
      <c r="H352" s="6" t="s">
        <v>6</v>
      </c>
      <c r="I352" s="36">
        <f>SUM(H348:H351)</f>
        <v>1030</v>
      </c>
    </row>
    <row r="353" spans="2:12" ht="15.75" thickBot="1" x14ac:dyDescent="0.3">
      <c r="B353" s="10"/>
      <c r="I353" s="1"/>
    </row>
    <row r="354" spans="2:12" ht="15.75" thickBot="1" x14ac:dyDescent="0.3">
      <c r="B354" s="21" t="s">
        <v>7</v>
      </c>
      <c r="C354" s="9"/>
      <c r="D354" s="9"/>
      <c r="E354" s="9"/>
      <c r="F354" s="9"/>
      <c r="G354" s="9"/>
      <c r="H354" s="9"/>
      <c r="I354" s="22"/>
    </row>
    <row r="355" spans="2:12" ht="15.75" thickBot="1" x14ac:dyDescent="0.3">
      <c r="B355" s="461" t="s">
        <v>1</v>
      </c>
      <c r="C355" s="462"/>
      <c r="D355" s="462"/>
      <c r="E355" s="39" t="s">
        <v>2</v>
      </c>
      <c r="F355" s="39" t="s">
        <v>8</v>
      </c>
      <c r="G355" s="39" t="s">
        <v>9</v>
      </c>
      <c r="H355" s="20" t="s">
        <v>5</v>
      </c>
      <c r="I355" s="463"/>
    </row>
    <row r="356" spans="2:12" x14ac:dyDescent="0.25">
      <c r="B356" s="465" t="s">
        <v>124</v>
      </c>
      <c r="C356" s="466"/>
      <c r="D356" s="466"/>
      <c r="E356" s="4" t="s">
        <v>70</v>
      </c>
      <c r="F356" s="4">
        <v>365650</v>
      </c>
      <c r="G356" s="43">
        <v>1</v>
      </c>
      <c r="H356" s="4">
        <f>+F356*G356</f>
        <v>365650</v>
      </c>
      <c r="I356" s="464"/>
      <c r="L356">
        <f>+F356*1.03</f>
        <v>376619.5</v>
      </c>
    </row>
    <row r="357" spans="2:12" x14ac:dyDescent="0.25">
      <c r="B357" s="459" t="s">
        <v>125</v>
      </c>
      <c r="C357" s="460"/>
      <c r="D357" s="460"/>
      <c r="E357" s="3" t="s">
        <v>70</v>
      </c>
      <c r="F357" s="3">
        <v>18540</v>
      </c>
      <c r="G357" s="3">
        <v>2</v>
      </c>
      <c r="H357" s="4">
        <f>+F357*G357</f>
        <v>37080</v>
      </c>
      <c r="I357" s="464"/>
      <c r="L357">
        <f t="shared" ref="L357:L359" si="7">+F357*1.03</f>
        <v>19096.2</v>
      </c>
    </row>
    <row r="358" spans="2:12" x14ac:dyDescent="0.25">
      <c r="B358" s="459" t="s">
        <v>126</v>
      </c>
      <c r="C358" s="460"/>
      <c r="D358" s="460"/>
      <c r="E358" s="3" t="s">
        <v>70</v>
      </c>
      <c r="F358" s="3">
        <v>22145</v>
      </c>
      <c r="G358" s="3">
        <v>2</v>
      </c>
      <c r="H358" s="4">
        <f t="shared" ref="H358:H362" si="8">+F358*G358</f>
        <v>44290</v>
      </c>
      <c r="I358" s="464"/>
      <c r="L358">
        <f t="shared" si="7"/>
        <v>22809.350000000002</v>
      </c>
    </row>
    <row r="359" spans="2:12" x14ac:dyDescent="0.25">
      <c r="B359" s="459"/>
      <c r="C359" s="460"/>
      <c r="D359" s="460"/>
      <c r="E359" s="3"/>
      <c r="F359" s="3"/>
      <c r="G359" s="3"/>
      <c r="H359" s="4">
        <f t="shared" si="8"/>
        <v>0</v>
      </c>
      <c r="I359" s="464"/>
      <c r="L359">
        <f t="shared" si="7"/>
        <v>0</v>
      </c>
    </row>
    <row r="360" spans="2:12" x14ac:dyDescent="0.25">
      <c r="B360" s="459"/>
      <c r="C360" s="460"/>
      <c r="D360" s="460"/>
      <c r="E360" s="3"/>
      <c r="F360" s="3"/>
      <c r="G360" s="3"/>
      <c r="H360" s="4">
        <f t="shared" si="8"/>
        <v>0</v>
      </c>
      <c r="I360" s="464"/>
    </row>
    <row r="361" spans="2:12" x14ac:dyDescent="0.25">
      <c r="B361" s="459"/>
      <c r="C361" s="460"/>
      <c r="D361" s="460"/>
      <c r="E361" s="3"/>
      <c r="F361" s="3"/>
      <c r="G361" s="3"/>
      <c r="H361" s="4">
        <f t="shared" si="8"/>
        <v>0</v>
      </c>
      <c r="I361" s="464"/>
    </row>
    <row r="362" spans="2:12" x14ac:dyDescent="0.25">
      <c r="B362" s="459"/>
      <c r="C362" s="460"/>
      <c r="D362" s="460"/>
      <c r="E362" s="3"/>
      <c r="F362" s="3"/>
      <c r="G362" s="3"/>
      <c r="H362" s="4">
        <f t="shared" si="8"/>
        <v>0</v>
      </c>
      <c r="I362" s="464"/>
    </row>
    <row r="363" spans="2:12" x14ac:dyDescent="0.25">
      <c r="B363" s="459"/>
      <c r="C363" s="460"/>
      <c r="D363" s="460"/>
      <c r="E363" s="3"/>
      <c r="F363" s="3"/>
      <c r="G363" s="3"/>
      <c r="H363" s="4"/>
      <c r="I363" s="464"/>
    </row>
    <row r="364" spans="2:12" x14ac:dyDescent="0.25">
      <c r="B364" s="11"/>
      <c r="C364" s="5"/>
      <c r="D364" s="5"/>
      <c r="E364" s="5"/>
      <c r="F364" s="5"/>
      <c r="G364" s="5"/>
      <c r="H364" s="6" t="s">
        <v>6</v>
      </c>
      <c r="I364" s="37">
        <f>SUM(H356:H363)</f>
        <v>447020</v>
      </c>
    </row>
    <row r="365" spans="2:12" ht="15.75" thickBot="1" x14ac:dyDescent="0.3">
      <c r="B365" s="10"/>
      <c r="I365" s="1"/>
    </row>
    <row r="366" spans="2:12" ht="15.75" thickBot="1" x14ac:dyDescent="0.3">
      <c r="B366" s="21" t="s">
        <v>10</v>
      </c>
      <c r="C366" s="9"/>
      <c r="D366" s="9"/>
      <c r="E366" s="9"/>
      <c r="F366" s="9"/>
      <c r="G366" s="9"/>
      <c r="H366" s="9"/>
      <c r="I366" s="22"/>
    </row>
    <row r="367" spans="2:12" ht="15.75" thickBot="1" x14ac:dyDescent="0.3">
      <c r="B367" s="461" t="s">
        <v>1</v>
      </c>
      <c r="C367" s="462"/>
      <c r="D367" s="462"/>
      <c r="E367" s="462"/>
      <c r="F367" s="39" t="s">
        <v>3</v>
      </c>
      <c r="G367" s="39" t="s">
        <v>4</v>
      </c>
      <c r="H367" s="20" t="s">
        <v>5</v>
      </c>
      <c r="I367" s="34"/>
    </row>
    <row r="368" spans="2:12" x14ac:dyDescent="0.25">
      <c r="B368" s="465" t="s">
        <v>71</v>
      </c>
      <c r="C368" s="466"/>
      <c r="D368" s="466"/>
      <c r="E368" s="466"/>
      <c r="F368" s="24">
        <v>956</v>
      </c>
      <c r="G368" s="25">
        <v>1</v>
      </c>
      <c r="H368" s="38">
        <f>+F368*G368</f>
        <v>956</v>
      </c>
      <c r="I368" s="34"/>
    </row>
    <row r="369" spans="2:9" x14ac:dyDescent="0.25">
      <c r="B369" s="459"/>
      <c r="C369" s="460"/>
      <c r="D369" s="460"/>
      <c r="E369" s="460"/>
      <c r="F369" s="23"/>
      <c r="G369" s="14"/>
      <c r="H369" s="2"/>
      <c r="I369" s="34"/>
    </row>
    <row r="370" spans="2:9" x14ac:dyDescent="0.25">
      <c r="B370" s="11"/>
      <c r="C370" s="5"/>
      <c r="D370" s="5"/>
      <c r="E370" s="5"/>
      <c r="F370" s="5"/>
      <c r="G370" s="5"/>
      <c r="H370" s="6" t="s">
        <v>6</v>
      </c>
      <c r="I370" s="36">
        <f>SUM(H368:H369)</f>
        <v>956</v>
      </c>
    </row>
    <row r="371" spans="2:9" ht="15.75" thickBot="1" x14ac:dyDescent="0.3">
      <c r="B371" s="10"/>
      <c r="I371" s="1"/>
    </row>
    <row r="372" spans="2:9" ht="15.75" thickBot="1" x14ac:dyDescent="0.3">
      <c r="B372" s="21" t="s">
        <v>11</v>
      </c>
      <c r="C372" s="9"/>
      <c r="D372" s="9"/>
      <c r="E372" s="9"/>
      <c r="F372" s="9"/>
      <c r="G372" s="9"/>
      <c r="H372" s="9"/>
      <c r="I372" s="22"/>
    </row>
    <row r="373" spans="2:9" ht="15.75" thickBot="1" x14ac:dyDescent="0.3">
      <c r="B373" s="461" t="s">
        <v>15</v>
      </c>
      <c r="C373" s="462"/>
      <c r="D373" s="39" t="s">
        <v>22</v>
      </c>
      <c r="E373" s="39" t="s">
        <v>12</v>
      </c>
      <c r="F373" s="39" t="s">
        <v>13</v>
      </c>
      <c r="G373" s="39" t="s">
        <v>14</v>
      </c>
      <c r="H373" s="20" t="s">
        <v>5</v>
      </c>
      <c r="I373" s="463"/>
    </row>
    <row r="374" spans="2:9" x14ac:dyDescent="0.25">
      <c r="B374" s="465" t="s">
        <v>20</v>
      </c>
      <c r="C374" s="466"/>
      <c r="D374" s="24">
        <v>72100</v>
      </c>
      <c r="E374" s="30">
        <f>+(0.66)*D374</f>
        <v>47586</v>
      </c>
      <c r="F374" s="30">
        <f>+D374+E374</f>
        <v>119686</v>
      </c>
      <c r="G374" s="32">
        <v>0.15</v>
      </c>
      <c r="H374" s="38">
        <f>+F374*G374</f>
        <v>17952.899999999998</v>
      </c>
      <c r="I374" s="464"/>
    </row>
    <row r="375" spans="2:9" x14ac:dyDescent="0.25">
      <c r="B375" s="459" t="s">
        <v>61</v>
      </c>
      <c r="C375" s="460"/>
      <c r="D375" s="23">
        <f>2*44702</f>
        <v>89404</v>
      </c>
      <c r="E375" s="30">
        <f>+(0.66)*D375</f>
        <v>59006.64</v>
      </c>
      <c r="F375" s="31">
        <f>+D375+E375</f>
        <v>148410.64000000001</v>
      </c>
      <c r="G375" s="32">
        <f>+G374</f>
        <v>0.15</v>
      </c>
      <c r="H375" s="38">
        <f>+F375*G375</f>
        <v>22261.596000000001</v>
      </c>
      <c r="I375" s="464"/>
    </row>
    <row r="376" spans="2:9" x14ac:dyDescent="0.25">
      <c r="B376" s="459"/>
      <c r="C376" s="460"/>
      <c r="D376" s="2"/>
      <c r="E376" s="2"/>
      <c r="F376" s="2"/>
      <c r="G376" s="2"/>
      <c r="H376" s="2"/>
      <c r="I376" s="464"/>
    </row>
    <row r="377" spans="2:9" x14ac:dyDescent="0.25">
      <c r="B377" s="467"/>
      <c r="C377" s="468"/>
      <c r="D377" s="7"/>
      <c r="E377" s="7"/>
      <c r="F377" s="7"/>
      <c r="G377" s="7"/>
      <c r="H377" s="7"/>
      <c r="I377" s="464"/>
    </row>
    <row r="378" spans="2:9" x14ac:dyDescent="0.25">
      <c r="B378" s="11"/>
      <c r="C378" s="5"/>
      <c r="D378" s="5"/>
      <c r="E378" s="5"/>
      <c r="F378" s="5"/>
      <c r="G378" s="5"/>
      <c r="H378" s="6" t="s">
        <v>6</v>
      </c>
      <c r="I378" s="34">
        <f>SUM(H374:H377)</f>
        <v>40214.495999999999</v>
      </c>
    </row>
    <row r="379" spans="2:9" ht="15.75" thickBot="1" x14ac:dyDescent="0.3">
      <c r="B379" s="10"/>
      <c r="H379" s="33" t="s">
        <v>23</v>
      </c>
      <c r="I379" s="34"/>
    </row>
    <row r="380" spans="2:9" ht="16.5" thickBot="1" x14ac:dyDescent="0.3">
      <c r="B380" s="8"/>
      <c r="C380" s="9"/>
      <c r="D380" s="9"/>
      <c r="E380" s="9"/>
      <c r="F380" s="9"/>
      <c r="G380" s="469" t="s">
        <v>16</v>
      </c>
      <c r="H380" s="470"/>
      <c r="I380" s="35">
        <f>ROUND(SUM(I350:I379),2)</f>
        <v>489220.5</v>
      </c>
    </row>
    <row r="381" spans="2:9" ht="15.75" thickBot="1" x14ac:dyDescent="0.3"/>
    <row r="382" spans="2:9" x14ac:dyDescent="0.25">
      <c r="B382" s="471" t="s">
        <v>26</v>
      </c>
      <c r="C382" s="472"/>
      <c r="D382" s="472"/>
      <c r="E382" s="472"/>
      <c r="F382" s="472"/>
      <c r="G382" s="472"/>
      <c r="H382" s="472"/>
      <c r="I382" s="473"/>
    </row>
    <row r="383" spans="2:9" ht="48" customHeight="1" x14ac:dyDescent="0.25">
      <c r="B383" s="474" t="s">
        <v>862</v>
      </c>
      <c r="C383" s="475"/>
      <c r="D383" s="475"/>
      <c r="E383" s="475"/>
      <c r="F383" s="475"/>
      <c r="G383" s="475"/>
      <c r="H383" s="475"/>
      <c r="I383" s="476"/>
    </row>
    <row r="384" spans="2:9" x14ac:dyDescent="0.25">
      <c r="B384" s="477" t="s">
        <v>18</v>
      </c>
      <c r="C384" s="478"/>
      <c r="D384" s="478"/>
      <c r="E384" s="478"/>
      <c r="F384" s="478"/>
      <c r="G384" s="478"/>
      <c r="H384" s="478"/>
      <c r="I384" s="479"/>
    </row>
    <row r="385" spans="2:9" ht="15.75" thickBot="1" x14ac:dyDescent="0.3">
      <c r="B385" s="480" t="s">
        <v>27</v>
      </c>
      <c r="C385" s="481"/>
      <c r="D385" s="481"/>
      <c r="E385" s="481"/>
      <c r="F385" s="481"/>
      <c r="G385" s="481"/>
      <c r="H385" s="481"/>
      <c r="I385" s="482"/>
    </row>
    <row r="386" spans="2:9" ht="15.75" thickBot="1" x14ac:dyDescent="0.3">
      <c r="B386" s="8"/>
      <c r="C386" s="9"/>
      <c r="D386" s="9"/>
      <c r="E386" s="9"/>
      <c r="F386" s="9"/>
      <c r="G386" s="9"/>
      <c r="H386" s="9"/>
      <c r="I386" s="22"/>
    </row>
    <row r="387" spans="2:9" ht="15" customHeight="1" x14ac:dyDescent="0.25">
      <c r="B387" s="483" t="s">
        <v>17</v>
      </c>
      <c r="C387" s="485" t="s">
        <v>127</v>
      </c>
      <c r="D387" s="487" t="str">
        <f>+'[2] PRESUPUESTO CENTRO DE DESARROL'!$B$37</f>
        <v>Acometida Eléctrica principal, de entrada a tableros en cable 7 hilos de cobre #10, incluye materiales, equipo y mano de obra.</v>
      </c>
      <c r="E387" s="487"/>
      <c r="F387" s="487"/>
      <c r="G387" s="487"/>
      <c r="H387" s="487"/>
      <c r="I387" s="45" t="s">
        <v>0</v>
      </c>
    </row>
    <row r="388" spans="2:9" ht="15.75" thickBot="1" x14ac:dyDescent="0.3">
      <c r="B388" s="484"/>
      <c r="C388" s="486"/>
      <c r="D388" s="488"/>
      <c r="E388" s="488"/>
      <c r="F388" s="488"/>
      <c r="G388" s="488"/>
      <c r="H388" s="488"/>
      <c r="I388" s="13" t="str">
        <f>+'[2] PRESUPUESTO CENTRO DE DESARROL'!$C$37</f>
        <v>ML</v>
      </c>
    </row>
    <row r="389" spans="2:9" ht="15.75" thickBot="1" x14ac:dyDescent="0.3">
      <c r="B389" s="21" t="s">
        <v>24</v>
      </c>
      <c r="C389" s="46"/>
      <c r="D389" s="40"/>
      <c r="E389" s="9"/>
      <c r="F389" s="9"/>
      <c r="G389" s="9"/>
      <c r="H389" s="9"/>
      <c r="I389" s="22"/>
    </row>
    <row r="390" spans="2:9" ht="15.75" thickBot="1" x14ac:dyDescent="0.3">
      <c r="B390" s="461" t="s">
        <v>1</v>
      </c>
      <c r="C390" s="462"/>
      <c r="D390" s="462"/>
      <c r="E390" s="39" t="s">
        <v>2</v>
      </c>
      <c r="F390" s="39" t="s">
        <v>3</v>
      </c>
      <c r="G390" s="39" t="s">
        <v>4</v>
      </c>
      <c r="H390" s="20" t="s">
        <v>5</v>
      </c>
      <c r="I390" s="463"/>
    </row>
    <row r="391" spans="2:9" ht="25.5" customHeight="1" x14ac:dyDescent="0.25">
      <c r="B391" s="489" t="s">
        <v>25</v>
      </c>
      <c r="C391" s="490"/>
      <c r="D391" s="491"/>
      <c r="E391" s="4" t="s">
        <v>19</v>
      </c>
      <c r="F391" s="26">
        <v>51500</v>
      </c>
      <c r="G391" s="43">
        <v>50</v>
      </c>
      <c r="H391" s="27">
        <f>+F391/G391</f>
        <v>1030</v>
      </c>
      <c r="I391" s="464"/>
    </row>
    <row r="392" spans="2:9" ht="23.25" customHeight="1" x14ac:dyDescent="0.25">
      <c r="B392" s="492"/>
      <c r="C392" s="493"/>
      <c r="D392" s="494"/>
      <c r="E392" s="3"/>
      <c r="F392" s="28"/>
      <c r="G392" s="48"/>
      <c r="H392" s="27"/>
      <c r="I392" s="464"/>
    </row>
    <row r="393" spans="2:9" x14ac:dyDescent="0.25">
      <c r="B393" s="459"/>
      <c r="C393" s="460"/>
      <c r="D393" s="460"/>
      <c r="E393" s="14"/>
      <c r="F393" s="26"/>
      <c r="G393" s="43"/>
      <c r="H393" s="27"/>
      <c r="I393" s="464"/>
    </row>
    <row r="394" spans="2:9" x14ac:dyDescent="0.25">
      <c r="B394" s="467"/>
      <c r="C394" s="468"/>
      <c r="D394" s="468"/>
      <c r="E394" s="15"/>
      <c r="F394" s="17"/>
      <c r="G394" s="15"/>
      <c r="H394" s="18"/>
      <c r="I394" s="464"/>
    </row>
    <row r="395" spans="2:9" x14ac:dyDescent="0.25">
      <c r="B395" s="11"/>
      <c r="C395" s="5"/>
      <c r="D395" s="5"/>
      <c r="E395" s="5"/>
      <c r="F395" s="5"/>
      <c r="G395" s="6"/>
      <c r="H395" s="6" t="s">
        <v>6</v>
      </c>
      <c r="I395" s="36">
        <f>SUM(H391:H394)</f>
        <v>1030</v>
      </c>
    </row>
    <row r="396" spans="2:9" ht="15.75" thickBot="1" x14ac:dyDescent="0.3">
      <c r="B396" s="10"/>
      <c r="I396" s="1"/>
    </row>
    <row r="397" spans="2:9" ht="15.75" thickBot="1" x14ac:dyDescent="0.3">
      <c r="B397" s="21" t="s">
        <v>7</v>
      </c>
      <c r="C397" s="9"/>
      <c r="D397" s="9"/>
      <c r="E397" s="9"/>
      <c r="F397" s="9"/>
      <c r="G397" s="9"/>
      <c r="H397" s="9"/>
      <c r="I397" s="22"/>
    </row>
    <row r="398" spans="2:9" ht="15.75" thickBot="1" x14ac:dyDescent="0.3">
      <c r="B398" s="461" t="s">
        <v>1</v>
      </c>
      <c r="C398" s="462"/>
      <c r="D398" s="462"/>
      <c r="E398" s="39" t="s">
        <v>2</v>
      </c>
      <c r="F398" s="39" t="s">
        <v>8</v>
      </c>
      <c r="G398" s="39" t="s">
        <v>9</v>
      </c>
      <c r="H398" s="20" t="s">
        <v>5</v>
      </c>
      <c r="I398" s="463"/>
    </row>
    <row r="399" spans="2:9" x14ac:dyDescent="0.25">
      <c r="B399" s="465" t="s">
        <v>128</v>
      </c>
      <c r="C399" s="466"/>
      <c r="D399" s="466"/>
      <c r="E399" s="4" t="s">
        <v>94</v>
      </c>
      <c r="F399" s="4">
        <v>12000</v>
      </c>
      <c r="G399" s="43">
        <v>0.05</v>
      </c>
      <c r="H399" s="4">
        <f>+F399*G399</f>
        <v>600</v>
      </c>
      <c r="I399" s="464"/>
    </row>
    <row r="400" spans="2:9" x14ac:dyDescent="0.25">
      <c r="B400" s="459" t="s">
        <v>121</v>
      </c>
      <c r="C400" s="460"/>
      <c r="D400" s="460"/>
      <c r="E400" s="3" t="s">
        <v>94</v>
      </c>
      <c r="F400" s="3">
        <v>23690</v>
      </c>
      <c r="G400" s="3">
        <v>1</v>
      </c>
      <c r="H400" s="4">
        <f>+F400*G400</f>
        <v>23690</v>
      </c>
      <c r="I400" s="464"/>
    </row>
    <row r="401" spans="2:9" x14ac:dyDescent="0.25">
      <c r="B401" s="459"/>
      <c r="C401" s="460"/>
      <c r="D401" s="460"/>
      <c r="E401" s="3"/>
      <c r="F401" s="3"/>
      <c r="G401" s="3"/>
      <c r="H401" s="4">
        <f t="shared" ref="H401:H405" si="9">+F401*G401</f>
        <v>0</v>
      </c>
      <c r="I401" s="464"/>
    </row>
    <row r="402" spans="2:9" x14ac:dyDescent="0.25">
      <c r="B402" s="459"/>
      <c r="C402" s="460"/>
      <c r="D402" s="460"/>
      <c r="E402" s="3"/>
      <c r="F402" s="3"/>
      <c r="G402" s="3"/>
      <c r="H402" s="4">
        <f t="shared" si="9"/>
        <v>0</v>
      </c>
      <c r="I402" s="464"/>
    </row>
    <row r="403" spans="2:9" x14ac:dyDescent="0.25">
      <c r="B403" s="459"/>
      <c r="C403" s="460"/>
      <c r="D403" s="460"/>
      <c r="E403" s="3"/>
      <c r="F403" s="3"/>
      <c r="G403" s="3"/>
      <c r="H403" s="4">
        <f t="shared" si="9"/>
        <v>0</v>
      </c>
      <c r="I403" s="464"/>
    </row>
    <row r="404" spans="2:9" x14ac:dyDescent="0.25">
      <c r="B404" s="459"/>
      <c r="C404" s="460"/>
      <c r="D404" s="460"/>
      <c r="E404" s="3"/>
      <c r="F404" s="3"/>
      <c r="G404" s="3"/>
      <c r="H404" s="4">
        <f t="shared" si="9"/>
        <v>0</v>
      </c>
      <c r="I404" s="464"/>
    </row>
    <row r="405" spans="2:9" x14ac:dyDescent="0.25">
      <c r="B405" s="459"/>
      <c r="C405" s="460"/>
      <c r="D405" s="460"/>
      <c r="E405" s="3"/>
      <c r="F405" s="3"/>
      <c r="G405" s="3"/>
      <c r="H405" s="4">
        <f t="shared" si="9"/>
        <v>0</v>
      </c>
      <c r="I405" s="464"/>
    </row>
    <row r="406" spans="2:9" x14ac:dyDescent="0.25">
      <c r="B406" s="459"/>
      <c r="C406" s="460"/>
      <c r="D406" s="460"/>
      <c r="E406" s="3"/>
      <c r="F406" s="3"/>
      <c r="G406" s="3"/>
      <c r="H406" s="4"/>
      <c r="I406" s="464"/>
    </row>
    <row r="407" spans="2:9" x14ac:dyDescent="0.25">
      <c r="B407" s="11"/>
      <c r="C407" s="5"/>
      <c r="D407" s="5"/>
      <c r="E407" s="5"/>
      <c r="F407" s="5"/>
      <c r="G407" s="5"/>
      <c r="H407" s="6" t="s">
        <v>6</v>
      </c>
      <c r="I407" s="37">
        <f>SUM(H399:H406)</f>
        <v>24290</v>
      </c>
    </row>
    <row r="408" spans="2:9" ht="15.75" thickBot="1" x14ac:dyDescent="0.3">
      <c r="B408" s="10"/>
      <c r="I408" s="1"/>
    </row>
    <row r="409" spans="2:9" ht="15.75" thickBot="1" x14ac:dyDescent="0.3">
      <c r="B409" s="21" t="s">
        <v>10</v>
      </c>
      <c r="C409" s="9"/>
      <c r="D409" s="9"/>
      <c r="E409" s="9"/>
      <c r="F409" s="9"/>
      <c r="G409" s="9"/>
      <c r="H409" s="9"/>
      <c r="I409" s="22"/>
    </row>
    <row r="410" spans="2:9" ht="15.75" thickBot="1" x14ac:dyDescent="0.3">
      <c r="B410" s="461" t="s">
        <v>1</v>
      </c>
      <c r="C410" s="462"/>
      <c r="D410" s="462"/>
      <c r="E410" s="462"/>
      <c r="F410" s="39" t="s">
        <v>3</v>
      </c>
      <c r="G410" s="39" t="s">
        <v>4</v>
      </c>
      <c r="H410" s="20" t="s">
        <v>5</v>
      </c>
      <c r="I410" s="34"/>
    </row>
    <row r="411" spans="2:9" x14ac:dyDescent="0.25">
      <c r="B411" s="465" t="s">
        <v>71</v>
      </c>
      <c r="C411" s="466"/>
      <c r="D411" s="466"/>
      <c r="E411" s="466"/>
      <c r="F411" s="24">
        <v>354</v>
      </c>
      <c r="G411" s="25">
        <v>1</v>
      </c>
      <c r="H411" s="38">
        <f>+F411*G411</f>
        <v>354</v>
      </c>
      <c r="I411" s="34"/>
    </row>
    <row r="412" spans="2:9" x14ac:dyDescent="0.25">
      <c r="B412" s="459"/>
      <c r="C412" s="460"/>
      <c r="D412" s="460"/>
      <c r="E412" s="460"/>
      <c r="F412" s="23"/>
      <c r="G412" s="14"/>
      <c r="H412" s="2"/>
      <c r="I412" s="34"/>
    </row>
    <row r="413" spans="2:9" x14ac:dyDescent="0.25">
      <c r="B413" s="11"/>
      <c r="C413" s="5"/>
      <c r="D413" s="5"/>
      <c r="E413" s="5"/>
      <c r="F413" s="5"/>
      <c r="G413" s="5"/>
      <c r="H413" s="6" t="s">
        <v>6</v>
      </c>
      <c r="I413" s="36">
        <f>SUM(H411:H412)</f>
        <v>354</v>
      </c>
    </row>
    <row r="414" spans="2:9" ht="15.75" thickBot="1" x14ac:dyDescent="0.3">
      <c r="B414" s="10"/>
      <c r="I414" s="1"/>
    </row>
    <row r="415" spans="2:9" ht="15.75" thickBot="1" x14ac:dyDescent="0.3">
      <c r="B415" s="21" t="s">
        <v>11</v>
      </c>
      <c r="C415" s="9"/>
      <c r="D415" s="9"/>
      <c r="E415" s="9"/>
      <c r="F415" s="9"/>
      <c r="G415" s="9"/>
      <c r="H415" s="9"/>
      <c r="I415" s="22"/>
    </row>
    <row r="416" spans="2:9" ht="15.75" thickBot="1" x14ac:dyDescent="0.3">
      <c r="B416" s="461" t="s">
        <v>15</v>
      </c>
      <c r="C416" s="462"/>
      <c r="D416" s="39" t="s">
        <v>22</v>
      </c>
      <c r="E416" s="39" t="s">
        <v>12</v>
      </c>
      <c r="F416" s="39" t="s">
        <v>13</v>
      </c>
      <c r="G416" s="39" t="s">
        <v>14</v>
      </c>
      <c r="H416" s="20" t="s">
        <v>5</v>
      </c>
      <c r="I416" s="463"/>
    </row>
    <row r="417" spans="2:9" x14ac:dyDescent="0.25">
      <c r="B417" s="465" t="s">
        <v>20</v>
      </c>
      <c r="C417" s="466"/>
      <c r="D417" s="24">
        <v>72100</v>
      </c>
      <c r="E417" s="30">
        <f>+(0.66)*D417</f>
        <v>47586</v>
      </c>
      <c r="F417" s="30">
        <f>+D417+E417</f>
        <v>119686</v>
      </c>
      <c r="G417" s="32">
        <v>0.05</v>
      </c>
      <c r="H417" s="38">
        <f>+F417*G417</f>
        <v>5984.3</v>
      </c>
      <c r="I417" s="464"/>
    </row>
    <row r="418" spans="2:9" x14ac:dyDescent="0.25">
      <c r="B418" s="459" t="s">
        <v>61</v>
      </c>
      <c r="C418" s="460"/>
      <c r="D418" s="23">
        <f>2*44702</f>
        <v>89404</v>
      </c>
      <c r="E418" s="30">
        <f>+(0.66)*D418</f>
        <v>59006.64</v>
      </c>
      <c r="F418" s="31">
        <f>+D418+E418</f>
        <v>148410.64000000001</v>
      </c>
      <c r="G418" s="32">
        <v>0.04</v>
      </c>
      <c r="H418" s="38">
        <f>+F418*G418</f>
        <v>5936.4256000000005</v>
      </c>
      <c r="I418" s="464"/>
    </row>
    <row r="419" spans="2:9" x14ac:dyDescent="0.25">
      <c r="B419" s="459"/>
      <c r="C419" s="460"/>
      <c r="D419" s="2"/>
      <c r="E419" s="2"/>
      <c r="F419" s="2"/>
      <c r="G419" s="2"/>
      <c r="H419" s="2"/>
      <c r="I419" s="464"/>
    </row>
    <row r="420" spans="2:9" x14ac:dyDescent="0.25">
      <c r="B420" s="467"/>
      <c r="C420" s="468"/>
      <c r="D420" s="7"/>
      <c r="E420" s="7"/>
      <c r="F420" s="7"/>
      <c r="G420" s="7"/>
      <c r="H420" s="7"/>
      <c r="I420" s="464"/>
    </row>
    <row r="421" spans="2:9" x14ac:dyDescent="0.25">
      <c r="B421" s="11"/>
      <c r="C421" s="5"/>
      <c r="D421" s="5"/>
      <c r="E421" s="5"/>
      <c r="F421" s="5"/>
      <c r="G421" s="5"/>
      <c r="H421" s="6" t="s">
        <v>6</v>
      </c>
      <c r="I421" s="34">
        <f>SUM(H417:H420)</f>
        <v>11920.725600000002</v>
      </c>
    </row>
    <row r="422" spans="2:9" ht="15.75" thickBot="1" x14ac:dyDescent="0.3">
      <c r="B422" s="10"/>
      <c r="H422" s="33" t="s">
        <v>23</v>
      </c>
      <c r="I422" s="34"/>
    </row>
    <row r="423" spans="2:9" ht="16.5" thickBot="1" x14ac:dyDescent="0.3">
      <c r="B423" s="8"/>
      <c r="C423" s="9"/>
      <c r="D423" s="9"/>
      <c r="E423" s="9"/>
      <c r="F423" s="9"/>
      <c r="G423" s="469" t="s">
        <v>16</v>
      </c>
      <c r="H423" s="470"/>
      <c r="I423" s="35">
        <f>ROUND(SUM(I393:I422),0)</f>
        <v>37595</v>
      </c>
    </row>
    <row r="425" spans="2:9" ht="15.75" thickBot="1" x14ac:dyDescent="0.3"/>
    <row r="426" spans="2:9" x14ac:dyDescent="0.25">
      <c r="B426" s="471" t="s">
        <v>26</v>
      </c>
      <c r="C426" s="472"/>
      <c r="D426" s="472"/>
      <c r="E426" s="472"/>
      <c r="F426" s="472"/>
      <c r="G426" s="472"/>
      <c r="H426" s="472"/>
      <c r="I426" s="473"/>
    </row>
    <row r="427" spans="2:9" ht="48" customHeight="1" x14ac:dyDescent="0.25">
      <c r="B427" s="474" t="s">
        <v>862</v>
      </c>
      <c r="C427" s="475"/>
      <c r="D427" s="475"/>
      <c r="E427" s="475"/>
      <c r="F427" s="475"/>
      <c r="G427" s="475"/>
      <c r="H427" s="475"/>
      <c r="I427" s="476"/>
    </row>
    <row r="428" spans="2:9" x14ac:dyDescent="0.25">
      <c r="B428" s="477" t="s">
        <v>18</v>
      </c>
      <c r="C428" s="478"/>
      <c r="D428" s="478"/>
      <c r="E428" s="478"/>
      <c r="F428" s="478"/>
      <c r="G428" s="478"/>
      <c r="H428" s="478"/>
      <c r="I428" s="479"/>
    </row>
    <row r="429" spans="2:9" ht="15.75" thickBot="1" x14ac:dyDescent="0.3">
      <c r="B429" s="480" t="s">
        <v>27</v>
      </c>
      <c r="C429" s="481"/>
      <c r="D429" s="481"/>
      <c r="E429" s="481"/>
      <c r="F429" s="481"/>
      <c r="G429" s="481"/>
      <c r="H429" s="481"/>
      <c r="I429" s="482"/>
    </row>
    <row r="430" spans="2:9" ht="15.75" thickBot="1" x14ac:dyDescent="0.3">
      <c r="B430" s="8"/>
      <c r="C430" s="9"/>
      <c r="D430" s="9"/>
      <c r="E430" s="9"/>
      <c r="F430" s="9"/>
      <c r="G430" s="9"/>
      <c r="H430" s="9"/>
      <c r="I430" s="22"/>
    </row>
    <row r="431" spans="2:9" ht="15" customHeight="1" x14ac:dyDescent="0.25">
      <c r="B431" s="483" t="s">
        <v>17</v>
      </c>
      <c r="C431" s="485" t="s">
        <v>129</v>
      </c>
      <c r="D431" s="487" t="str">
        <f>+'[2] PRESUPUESTO CENTRO DE DESARROL'!$B$38</f>
        <v>Suministro e instalación de abanicos de pared Samurai o similar, incluye materiales, equipo y mano de obra.</v>
      </c>
      <c r="E431" s="487"/>
      <c r="F431" s="487"/>
      <c r="G431" s="487"/>
      <c r="H431" s="487"/>
      <c r="I431" s="45" t="s">
        <v>0</v>
      </c>
    </row>
    <row r="432" spans="2:9" ht="15.75" thickBot="1" x14ac:dyDescent="0.3">
      <c r="B432" s="484"/>
      <c r="C432" s="486"/>
      <c r="D432" s="488"/>
      <c r="E432" s="488"/>
      <c r="F432" s="488"/>
      <c r="G432" s="488"/>
      <c r="H432" s="488"/>
      <c r="I432" s="13" t="str">
        <f>+'[2] PRESUPUESTO CENTRO DE DESARROL'!$C$38</f>
        <v>UND</v>
      </c>
    </row>
    <row r="433" spans="2:9" ht="15.75" thickBot="1" x14ac:dyDescent="0.3">
      <c r="B433" s="21" t="s">
        <v>24</v>
      </c>
      <c r="C433" s="46"/>
      <c r="D433" s="40"/>
      <c r="E433" s="9"/>
      <c r="F433" s="9"/>
      <c r="G433" s="9"/>
      <c r="H433" s="9"/>
      <c r="I433" s="22"/>
    </row>
    <row r="434" spans="2:9" ht="15.75" thickBot="1" x14ac:dyDescent="0.3">
      <c r="B434" s="461" t="s">
        <v>1</v>
      </c>
      <c r="C434" s="462"/>
      <c r="D434" s="462"/>
      <c r="E434" s="39" t="s">
        <v>2</v>
      </c>
      <c r="F434" s="39" t="s">
        <v>3</v>
      </c>
      <c r="G434" s="39" t="s">
        <v>4</v>
      </c>
      <c r="H434" s="20" t="s">
        <v>5</v>
      </c>
      <c r="I434" s="463"/>
    </row>
    <row r="435" spans="2:9" ht="25.5" customHeight="1" x14ac:dyDescent="0.25">
      <c r="B435" s="489" t="s">
        <v>25</v>
      </c>
      <c r="C435" s="490"/>
      <c r="D435" s="491"/>
      <c r="E435" s="4" t="s">
        <v>19</v>
      </c>
      <c r="F435" s="26">
        <v>51500</v>
      </c>
      <c r="G435" s="43">
        <v>20</v>
      </c>
      <c r="H435" s="27">
        <f>+F435/G435</f>
        <v>2575</v>
      </c>
      <c r="I435" s="464"/>
    </row>
    <row r="436" spans="2:9" ht="23.25" customHeight="1" x14ac:dyDescent="0.25">
      <c r="B436" s="492"/>
      <c r="C436" s="493"/>
      <c r="D436" s="494"/>
      <c r="E436" s="3"/>
      <c r="F436" s="28"/>
      <c r="G436" s="48"/>
      <c r="H436" s="27"/>
      <c r="I436" s="464"/>
    </row>
    <row r="437" spans="2:9" x14ac:dyDescent="0.25">
      <c r="B437" s="459"/>
      <c r="C437" s="460"/>
      <c r="D437" s="460"/>
      <c r="E437" s="14"/>
      <c r="F437" s="26"/>
      <c r="G437" s="43"/>
      <c r="H437" s="27"/>
      <c r="I437" s="464"/>
    </row>
    <row r="438" spans="2:9" x14ac:dyDescent="0.25">
      <c r="B438" s="467"/>
      <c r="C438" s="468"/>
      <c r="D438" s="468"/>
      <c r="E438" s="15"/>
      <c r="F438" s="17"/>
      <c r="G438" s="15"/>
      <c r="H438" s="18"/>
      <c r="I438" s="464"/>
    </row>
    <row r="439" spans="2:9" x14ac:dyDescent="0.25">
      <c r="B439" s="11"/>
      <c r="C439" s="5"/>
      <c r="D439" s="5"/>
      <c r="E439" s="5"/>
      <c r="F439" s="5"/>
      <c r="G439" s="6"/>
      <c r="H439" s="6" t="s">
        <v>6</v>
      </c>
      <c r="I439" s="36">
        <f>SUM(H435:H438)</f>
        <v>2575</v>
      </c>
    </row>
    <row r="440" spans="2:9" ht="15.75" thickBot="1" x14ac:dyDescent="0.3">
      <c r="B440" s="10"/>
      <c r="I440" s="1"/>
    </row>
    <row r="441" spans="2:9" ht="15.75" thickBot="1" x14ac:dyDescent="0.3">
      <c r="B441" s="21" t="s">
        <v>7</v>
      </c>
      <c r="C441" s="9"/>
      <c r="D441" s="9"/>
      <c r="E441" s="9"/>
      <c r="F441" s="9"/>
      <c r="G441" s="9"/>
      <c r="H441" s="9"/>
      <c r="I441" s="22"/>
    </row>
    <row r="442" spans="2:9" ht="15.75" thickBot="1" x14ac:dyDescent="0.3">
      <c r="B442" s="461" t="s">
        <v>1</v>
      </c>
      <c r="C442" s="462"/>
      <c r="D442" s="462"/>
      <c r="E442" s="39" t="s">
        <v>2</v>
      </c>
      <c r="F442" s="39" t="s">
        <v>8</v>
      </c>
      <c r="G442" s="39" t="s">
        <v>9</v>
      </c>
      <c r="H442" s="20" t="s">
        <v>5</v>
      </c>
      <c r="I442" s="463"/>
    </row>
    <row r="443" spans="2:9" x14ac:dyDescent="0.25">
      <c r="B443" s="465" t="s">
        <v>130</v>
      </c>
      <c r="C443" s="466"/>
      <c r="D443" s="466"/>
      <c r="E443" s="4" t="s">
        <v>70</v>
      </c>
      <c r="F443" s="4">
        <v>380000</v>
      </c>
      <c r="G443" s="43">
        <v>1</v>
      </c>
      <c r="H443" s="4">
        <f>+F443*G443</f>
        <v>380000</v>
      </c>
      <c r="I443" s="464"/>
    </row>
    <row r="444" spans="2:9" x14ac:dyDescent="0.25">
      <c r="B444" s="459" t="s">
        <v>132</v>
      </c>
      <c r="C444" s="460"/>
      <c r="D444" s="460"/>
      <c r="E444" s="3" t="s">
        <v>131</v>
      </c>
      <c r="F444" s="3">
        <v>400</v>
      </c>
      <c r="G444" s="3">
        <v>4</v>
      </c>
      <c r="H444" s="4">
        <f>+F444*G444</f>
        <v>1600</v>
      </c>
      <c r="I444" s="464"/>
    </row>
    <row r="445" spans="2:9" x14ac:dyDescent="0.25">
      <c r="B445" s="459"/>
      <c r="C445" s="460"/>
      <c r="D445" s="460"/>
      <c r="E445" s="3"/>
      <c r="F445" s="3"/>
      <c r="G445" s="3"/>
      <c r="H445" s="4">
        <f t="shared" ref="H445:H449" si="10">+F445*G445</f>
        <v>0</v>
      </c>
      <c r="I445" s="464"/>
    </row>
    <row r="446" spans="2:9" x14ac:dyDescent="0.25">
      <c r="B446" s="459"/>
      <c r="C446" s="460"/>
      <c r="D446" s="460"/>
      <c r="E446" s="3"/>
      <c r="F446" s="3"/>
      <c r="G446" s="3"/>
      <c r="H446" s="4">
        <f t="shared" si="10"/>
        <v>0</v>
      </c>
      <c r="I446" s="464"/>
    </row>
    <row r="447" spans="2:9" x14ac:dyDescent="0.25">
      <c r="B447" s="459"/>
      <c r="C447" s="460"/>
      <c r="D447" s="460"/>
      <c r="E447" s="3"/>
      <c r="F447" s="3"/>
      <c r="G447" s="3"/>
      <c r="H447" s="4">
        <f t="shared" si="10"/>
        <v>0</v>
      </c>
      <c r="I447" s="464"/>
    </row>
    <row r="448" spans="2:9" x14ac:dyDescent="0.25">
      <c r="B448" s="459"/>
      <c r="C448" s="460"/>
      <c r="D448" s="460"/>
      <c r="E448" s="3"/>
      <c r="F448" s="3"/>
      <c r="G448" s="3"/>
      <c r="H448" s="4">
        <f t="shared" si="10"/>
        <v>0</v>
      </c>
      <c r="I448" s="464"/>
    </row>
    <row r="449" spans="2:9" x14ac:dyDescent="0.25">
      <c r="B449" s="459"/>
      <c r="C449" s="460"/>
      <c r="D449" s="460"/>
      <c r="E449" s="3"/>
      <c r="F449" s="3"/>
      <c r="G449" s="3"/>
      <c r="H449" s="4">
        <f t="shared" si="10"/>
        <v>0</v>
      </c>
      <c r="I449" s="464"/>
    </row>
    <row r="450" spans="2:9" x14ac:dyDescent="0.25">
      <c r="B450" s="459"/>
      <c r="C450" s="460"/>
      <c r="D450" s="460"/>
      <c r="E450" s="3"/>
      <c r="F450" s="3"/>
      <c r="G450" s="3"/>
      <c r="H450" s="4"/>
      <c r="I450" s="464"/>
    </row>
    <row r="451" spans="2:9" x14ac:dyDescent="0.25">
      <c r="B451" s="11"/>
      <c r="C451" s="5"/>
      <c r="D451" s="5"/>
      <c r="E451" s="5"/>
      <c r="F451" s="5"/>
      <c r="G451" s="5"/>
      <c r="H451" s="6" t="s">
        <v>6</v>
      </c>
      <c r="I451" s="37">
        <f>SUM(H443:H450)</f>
        <v>381600</v>
      </c>
    </row>
    <row r="452" spans="2:9" ht="15.75" thickBot="1" x14ac:dyDescent="0.3">
      <c r="B452" s="10"/>
      <c r="I452" s="1"/>
    </row>
    <row r="453" spans="2:9" ht="15.75" thickBot="1" x14ac:dyDescent="0.3">
      <c r="B453" s="21" t="s">
        <v>10</v>
      </c>
      <c r="C453" s="9"/>
      <c r="D453" s="9"/>
      <c r="E453" s="9"/>
      <c r="F453" s="9"/>
      <c r="G453" s="9"/>
      <c r="H453" s="9"/>
      <c r="I453" s="22"/>
    </row>
    <row r="454" spans="2:9" ht="15.75" thickBot="1" x14ac:dyDescent="0.3">
      <c r="B454" s="461" t="s">
        <v>1</v>
      </c>
      <c r="C454" s="462"/>
      <c r="D454" s="462"/>
      <c r="E454" s="462"/>
      <c r="F454" s="39" t="s">
        <v>3</v>
      </c>
      <c r="G454" s="39" t="s">
        <v>4</v>
      </c>
      <c r="H454" s="20" t="s">
        <v>5</v>
      </c>
      <c r="I454" s="34"/>
    </row>
    <row r="455" spans="2:9" x14ac:dyDescent="0.25">
      <c r="B455" s="465" t="s">
        <v>71</v>
      </c>
      <c r="C455" s="466"/>
      <c r="D455" s="466"/>
      <c r="E455" s="466"/>
      <c r="F455" s="24">
        <v>1428</v>
      </c>
      <c r="G455" s="25">
        <v>1</v>
      </c>
      <c r="H455" s="38">
        <f>+F455*G455</f>
        <v>1428</v>
      </c>
      <c r="I455" s="34"/>
    </row>
    <row r="456" spans="2:9" x14ac:dyDescent="0.25">
      <c r="B456" s="459"/>
      <c r="C456" s="460"/>
      <c r="D456" s="460"/>
      <c r="E456" s="460"/>
      <c r="F456" s="23"/>
      <c r="G456" s="14"/>
      <c r="H456" s="2"/>
      <c r="I456" s="34"/>
    </row>
    <row r="457" spans="2:9" x14ac:dyDescent="0.25">
      <c r="B457" s="11"/>
      <c r="C457" s="5"/>
      <c r="D457" s="5"/>
      <c r="E457" s="5"/>
      <c r="F457" s="5"/>
      <c r="G457" s="5"/>
      <c r="H457" s="6" t="s">
        <v>6</v>
      </c>
      <c r="I457" s="36">
        <f>SUM(H455:H456)</f>
        <v>1428</v>
      </c>
    </row>
    <row r="458" spans="2:9" ht="15.75" thickBot="1" x14ac:dyDescent="0.3">
      <c r="B458" s="10"/>
      <c r="I458" s="1"/>
    </row>
    <row r="459" spans="2:9" ht="15.75" thickBot="1" x14ac:dyDescent="0.3">
      <c r="B459" s="21" t="s">
        <v>11</v>
      </c>
      <c r="C459" s="9"/>
      <c r="D459" s="9"/>
      <c r="E459" s="9"/>
      <c r="F459" s="9"/>
      <c r="G459" s="9"/>
      <c r="H459" s="9"/>
      <c r="I459" s="22"/>
    </row>
    <row r="460" spans="2:9" ht="15.75" thickBot="1" x14ac:dyDescent="0.3">
      <c r="B460" s="461" t="s">
        <v>15</v>
      </c>
      <c r="C460" s="462"/>
      <c r="D460" s="39" t="s">
        <v>22</v>
      </c>
      <c r="E460" s="39" t="s">
        <v>12</v>
      </c>
      <c r="F460" s="39" t="s">
        <v>13</v>
      </c>
      <c r="G460" s="39" t="s">
        <v>14</v>
      </c>
      <c r="H460" s="20" t="s">
        <v>5</v>
      </c>
      <c r="I460" s="463"/>
    </row>
    <row r="461" spans="2:9" x14ac:dyDescent="0.25">
      <c r="B461" s="465" t="s">
        <v>20</v>
      </c>
      <c r="C461" s="466"/>
      <c r="D461" s="24">
        <v>72100</v>
      </c>
      <c r="E461" s="30">
        <f>+(0.66)*D461</f>
        <v>47586</v>
      </c>
      <c r="F461" s="30">
        <f>+D461+E461</f>
        <v>119686</v>
      </c>
      <c r="G461" s="32">
        <v>0.13</v>
      </c>
      <c r="H461" s="38">
        <f>+F461*G461</f>
        <v>15559.18</v>
      </c>
      <c r="I461" s="464"/>
    </row>
    <row r="462" spans="2:9" x14ac:dyDescent="0.25">
      <c r="B462" s="459" t="s">
        <v>21</v>
      </c>
      <c r="C462" s="460"/>
      <c r="D462" s="23">
        <f>1*44702</f>
        <v>44702</v>
      </c>
      <c r="E462" s="30">
        <f>+(0.66)*D462</f>
        <v>29503.32</v>
      </c>
      <c r="F462" s="31">
        <f>+D462+E462</f>
        <v>74205.320000000007</v>
      </c>
      <c r="G462" s="32">
        <f>+G461</f>
        <v>0.13</v>
      </c>
      <c r="H462" s="38">
        <f>+F462*G462</f>
        <v>9646.6916000000019</v>
      </c>
      <c r="I462" s="464"/>
    </row>
    <row r="463" spans="2:9" x14ac:dyDescent="0.25">
      <c r="B463" s="459"/>
      <c r="C463" s="460"/>
      <c r="D463" s="2"/>
      <c r="E463" s="2"/>
      <c r="F463" s="2"/>
      <c r="G463" s="2"/>
      <c r="H463" s="2"/>
      <c r="I463" s="464"/>
    </row>
    <row r="464" spans="2:9" x14ac:dyDescent="0.25">
      <c r="B464" s="467"/>
      <c r="C464" s="468"/>
      <c r="D464" s="7"/>
      <c r="E464" s="7"/>
      <c r="F464" s="7"/>
      <c r="G464" s="7"/>
      <c r="H464" s="7"/>
      <c r="I464" s="464"/>
    </row>
    <row r="465" spans="2:9" x14ac:dyDescent="0.25">
      <c r="B465" s="11"/>
      <c r="C465" s="5"/>
      <c r="D465" s="5"/>
      <c r="E465" s="5"/>
      <c r="F465" s="5"/>
      <c r="G465" s="5"/>
      <c r="H465" s="6" t="s">
        <v>6</v>
      </c>
      <c r="I465" s="34">
        <f>SUM(H461:H464)</f>
        <v>25205.871600000002</v>
      </c>
    </row>
    <row r="466" spans="2:9" ht="15.75" thickBot="1" x14ac:dyDescent="0.3">
      <c r="B466" s="10"/>
      <c r="H466" s="33" t="s">
        <v>23</v>
      </c>
      <c r="I466" s="34"/>
    </row>
    <row r="467" spans="2:9" ht="16.5" thickBot="1" x14ac:dyDescent="0.3">
      <c r="B467" s="8"/>
      <c r="C467" s="9"/>
      <c r="D467" s="9"/>
      <c r="E467" s="9"/>
      <c r="F467" s="9"/>
      <c r="G467" s="469" t="s">
        <v>16</v>
      </c>
      <c r="H467" s="470"/>
      <c r="I467" s="35">
        <f>ROUND(SUM(I437:I466),0)</f>
        <v>410809</v>
      </c>
    </row>
  </sheetData>
  <mergeCells count="353">
    <mergeCell ref="G467:H467"/>
    <mergeCell ref="B454:E454"/>
    <mergeCell ref="B455:E455"/>
    <mergeCell ref="B456:E456"/>
    <mergeCell ref="B460:C460"/>
    <mergeCell ref="I460:I464"/>
    <mergeCell ref="B461:C461"/>
    <mergeCell ref="B462:C462"/>
    <mergeCell ref="B463:C463"/>
    <mergeCell ref="B464:C464"/>
    <mergeCell ref="B442:D442"/>
    <mergeCell ref="I442:I450"/>
    <mergeCell ref="B443:D443"/>
    <mergeCell ref="B444:D444"/>
    <mergeCell ref="B445:D445"/>
    <mergeCell ref="B446:D446"/>
    <mergeCell ref="B447:D447"/>
    <mergeCell ref="B448:D448"/>
    <mergeCell ref="B449:D449"/>
    <mergeCell ref="B450:D450"/>
    <mergeCell ref="G423:H423"/>
    <mergeCell ref="B426:I426"/>
    <mergeCell ref="B427:I427"/>
    <mergeCell ref="B428:I428"/>
    <mergeCell ref="B429:I429"/>
    <mergeCell ref="B431:B432"/>
    <mergeCell ref="C431:C432"/>
    <mergeCell ref="D431:H432"/>
    <mergeCell ref="B434:D434"/>
    <mergeCell ref="I434:I438"/>
    <mergeCell ref="B435:D435"/>
    <mergeCell ref="B436:D436"/>
    <mergeCell ref="B437:D437"/>
    <mergeCell ref="B438:D438"/>
    <mergeCell ref="B410:E410"/>
    <mergeCell ref="B411:E411"/>
    <mergeCell ref="B412:E412"/>
    <mergeCell ref="B416:C416"/>
    <mergeCell ref="I416:I420"/>
    <mergeCell ref="B417:C417"/>
    <mergeCell ref="B418:C418"/>
    <mergeCell ref="B419:C419"/>
    <mergeCell ref="B420:C420"/>
    <mergeCell ref="B398:D398"/>
    <mergeCell ref="I398:I406"/>
    <mergeCell ref="B399:D399"/>
    <mergeCell ref="B400:D400"/>
    <mergeCell ref="B401:D401"/>
    <mergeCell ref="B402:D402"/>
    <mergeCell ref="B403:D403"/>
    <mergeCell ref="B404:D404"/>
    <mergeCell ref="B405:D405"/>
    <mergeCell ref="B406:D406"/>
    <mergeCell ref="B385:I385"/>
    <mergeCell ref="B387:B388"/>
    <mergeCell ref="C387:C388"/>
    <mergeCell ref="D387:H388"/>
    <mergeCell ref="B390:D390"/>
    <mergeCell ref="I390:I394"/>
    <mergeCell ref="B391:D391"/>
    <mergeCell ref="B392:D392"/>
    <mergeCell ref="B393:D393"/>
    <mergeCell ref="B394:D394"/>
    <mergeCell ref="B340:I340"/>
    <mergeCell ref="B341:I341"/>
    <mergeCell ref="B344:B345"/>
    <mergeCell ref="C344:C345"/>
    <mergeCell ref="D344:H345"/>
    <mergeCell ref="I347:I351"/>
    <mergeCell ref="B382:I382"/>
    <mergeCell ref="B383:I383"/>
    <mergeCell ref="B384:I384"/>
    <mergeCell ref="B361:D361"/>
    <mergeCell ref="G380:H380"/>
    <mergeCell ref="B367:E367"/>
    <mergeCell ref="B368:E368"/>
    <mergeCell ref="B369:E369"/>
    <mergeCell ref="B373:C373"/>
    <mergeCell ref="I373:I377"/>
    <mergeCell ref="B374:C374"/>
    <mergeCell ref="B375:C375"/>
    <mergeCell ref="B376:C376"/>
    <mergeCell ref="B377:C377"/>
    <mergeCell ref="B326:E326"/>
    <mergeCell ref="B330:C330"/>
    <mergeCell ref="I330:I334"/>
    <mergeCell ref="B331:C331"/>
    <mergeCell ref="B332:C332"/>
    <mergeCell ref="B333:C333"/>
    <mergeCell ref="B334:C334"/>
    <mergeCell ref="G337:H337"/>
    <mergeCell ref="B339:I339"/>
    <mergeCell ref="B19:D19"/>
    <mergeCell ref="B20:D20"/>
    <mergeCell ref="B21:D21"/>
    <mergeCell ref="G294:H294"/>
    <mergeCell ref="B296:I296"/>
    <mergeCell ref="B297:I297"/>
    <mergeCell ref="B298:I298"/>
    <mergeCell ref="B305:D305"/>
    <mergeCell ref="B306:D306"/>
    <mergeCell ref="B281:E281"/>
    <mergeCell ref="B282:E282"/>
    <mergeCell ref="B283:E283"/>
    <mergeCell ref="B287:C287"/>
    <mergeCell ref="B254:I254"/>
    <mergeCell ref="B255:I255"/>
    <mergeCell ref="I287:I291"/>
    <mergeCell ref="B288:C288"/>
    <mergeCell ref="B289:C289"/>
    <mergeCell ref="B290:C290"/>
    <mergeCell ref="B291:C291"/>
    <mergeCell ref="B226:D226"/>
    <mergeCell ref="B227:D227"/>
    <mergeCell ref="B228:D228"/>
    <mergeCell ref="B218:D218"/>
    <mergeCell ref="B219:D219"/>
    <mergeCell ref="I226:I234"/>
    <mergeCell ref="B229:D229"/>
    <mergeCell ref="B230:D230"/>
    <mergeCell ref="B231:D231"/>
    <mergeCell ref="B234:D234"/>
    <mergeCell ref="B244:C244"/>
    <mergeCell ref="I244:I248"/>
    <mergeCell ref="B245:C245"/>
    <mergeCell ref="B246:C246"/>
    <mergeCell ref="B247:C247"/>
    <mergeCell ref="B248:C248"/>
    <mergeCell ref="G251:H251"/>
    <mergeCell ref="B233:D233"/>
    <mergeCell ref="B253:I253"/>
    <mergeCell ref="B201:C201"/>
    <mergeCell ref="B202:C202"/>
    <mergeCell ref="B195:E195"/>
    <mergeCell ref="B196:E196"/>
    <mergeCell ref="B197:E197"/>
    <mergeCell ref="I201:I205"/>
    <mergeCell ref="B203:C203"/>
    <mergeCell ref="B204:C204"/>
    <mergeCell ref="B205:C205"/>
    <mergeCell ref="G208:H208"/>
    <mergeCell ref="B211:I211"/>
    <mergeCell ref="B212:I212"/>
    <mergeCell ref="B213:I213"/>
    <mergeCell ref="B215:B216"/>
    <mergeCell ref="C215:C216"/>
    <mergeCell ref="D215:H216"/>
    <mergeCell ref="I218:I222"/>
    <mergeCell ref="B220:D220"/>
    <mergeCell ref="B221:D221"/>
    <mergeCell ref="B222:D222"/>
    <mergeCell ref="B209:I209"/>
    <mergeCell ref="B183:D183"/>
    <mergeCell ref="B184:D184"/>
    <mergeCell ref="B185:D185"/>
    <mergeCell ref="B186:D186"/>
    <mergeCell ref="B187:D187"/>
    <mergeCell ref="B188:D188"/>
    <mergeCell ref="B175:D175"/>
    <mergeCell ref="I175:I179"/>
    <mergeCell ref="B176:D176"/>
    <mergeCell ref="B177:D177"/>
    <mergeCell ref="B178:D178"/>
    <mergeCell ref="B179:D179"/>
    <mergeCell ref="I183:I191"/>
    <mergeCell ref="B189:D189"/>
    <mergeCell ref="B191:D191"/>
    <mergeCell ref="G165:H165"/>
    <mergeCell ref="B167:I167"/>
    <mergeCell ref="B168:I168"/>
    <mergeCell ref="B169:I169"/>
    <mergeCell ref="B170:I170"/>
    <mergeCell ref="B172:B173"/>
    <mergeCell ref="C172:C173"/>
    <mergeCell ref="D172:H173"/>
    <mergeCell ref="B152:E152"/>
    <mergeCell ref="B153:E153"/>
    <mergeCell ref="B154:E154"/>
    <mergeCell ref="B158:C158"/>
    <mergeCell ref="I158:I162"/>
    <mergeCell ref="B159:C159"/>
    <mergeCell ref="B160:C160"/>
    <mergeCell ref="B161:C161"/>
    <mergeCell ref="B162:C162"/>
    <mergeCell ref="B140:D140"/>
    <mergeCell ref="I140:I148"/>
    <mergeCell ref="B141:D141"/>
    <mergeCell ref="B142:D142"/>
    <mergeCell ref="B146:D146"/>
    <mergeCell ref="B148:D148"/>
    <mergeCell ref="B132:D132"/>
    <mergeCell ref="I132:I136"/>
    <mergeCell ref="B133:D133"/>
    <mergeCell ref="B134:D134"/>
    <mergeCell ref="B135:D135"/>
    <mergeCell ref="B136:D136"/>
    <mergeCell ref="B145:D145"/>
    <mergeCell ref="G122:H122"/>
    <mergeCell ref="B124:I124"/>
    <mergeCell ref="B125:I125"/>
    <mergeCell ref="B126:I126"/>
    <mergeCell ref="B127:I127"/>
    <mergeCell ref="B129:B130"/>
    <mergeCell ref="C129:C130"/>
    <mergeCell ref="D129:H130"/>
    <mergeCell ref="B109:E109"/>
    <mergeCell ref="B110:E110"/>
    <mergeCell ref="B111:E111"/>
    <mergeCell ref="B115:C115"/>
    <mergeCell ref="I115:I119"/>
    <mergeCell ref="B116:C116"/>
    <mergeCell ref="B117:C117"/>
    <mergeCell ref="B118:C118"/>
    <mergeCell ref="B119:C119"/>
    <mergeCell ref="B100:D100"/>
    <mergeCell ref="I100:I105"/>
    <mergeCell ref="B101:D101"/>
    <mergeCell ref="B102:D102"/>
    <mergeCell ref="B103:D103"/>
    <mergeCell ref="B104:D104"/>
    <mergeCell ref="B105:D105"/>
    <mergeCell ref="B92:D92"/>
    <mergeCell ref="I92:I96"/>
    <mergeCell ref="B93:D93"/>
    <mergeCell ref="B94:D94"/>
    <mergeCell ref="B95:D95"/>
    <mergeCell ref="B96:D96"/>
    <mergeCell ref="G82:H82"/>
    <mergeCell ref="B84:I84"/>
    <mergeCell ref="B85:I85"/>
    <mergeCell ref="B86:I86"/>
    <mergeCell ref="B87:I87"/>
    <mergeCell ref="B89:B90"/>
    <mergeCell ref="C89:C90"/>
    <mergeCell ref="D89:H90"/>
    <mergeCell ref="B69:E69"/>
    <mergeCell ref="B70:E70"/>
    <mergeCell ref="B71:E71"/>
    <mergeCell ref="B75:C75"/>
    <mergeCell ref="I75:I79"/>
    <mergeCell ref="B76:C76"/>
    <mergeCell ref="B77:C77"/>
    <mergeCell ref="B78:C78"/>
    <mergeCell ref="B79:C79"/>
    <mergeCell ref="B60:D60"/>
    <mergeCell ref="I60:I65"/>
    <mergeCell ref="B61:D61"/>
    <mergeCell ref="B62:D62"/>
    <mergeCell ref="B63:D63"/>
    <mergeCell ref="B64:D64"/>
    <mergeCell ref="B65:D65"/>
    <mergeCell ref="B52:D52"/>
    <mergeCell ref="I52:I56"/>
    <mergeCell ref="B53:D53"/>
    <mergeCell ref="B54:D54"/>
    <mergeCell ref="B55:D55"/>
    <mergeCell ref="B56:D56"/>
    <mergeCell ref="B45:I45"/>
    <mergeCell ref="B46:I46"/>
    <mergeCell ref="B47:I47"/>
    <mergeCell ref="B49:B50"/>
    <mergeCell ref="C49:C50"/>
    <mergeCell ref="D49:H50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1:I1"/>
    <mergeCell ref="B2:I2"/>
    <mergeCell ref="B3:I3"/>
    <mergeCell ref="B4:I4"/>
    <mergeCell ref="B6:B7"/>
    <mergeCell ref="C6:C7"/>
    <mergeCell ref="D6:H7"/>
    <mergeCell ref="B143:D143"/>
    <mergeCell ref="B144:D144"/>
    <mergeCell ref="B17:D17"/>
    <mergeCell ref="I17:I25"/>
    <mergeCell ref="B18:D18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G42:H42"/>
    <mergeCell ref="B44:I44"/>
    <mergeCell ref="B210:I210"/>
    <mergeCell ref="B238:E238"/>
    <mergeCell ref="B239:E239"/>
    <mergeCell ref="B240:E240"/>
    <mergeCell ref="B348:D348"/>
    <mergeCell ref="B349:D349"/>
    <mergeCell ref="B350:D350"/>
    <mergeCell ref="B351:D351"/>
    <mergeCell ref="B355:D355"/>
    <mergeCell ref="B301:B302"/>
    <mergeCell ref="C301:C302"/>
    <mergeCell ref="D301:H302"/>
    <mergeCell ref="B304:D304"/>
    <mergeCell ref="B256:I256"/>
    <mergeCell ref="B258:B259"/>
    <mergeCell ref="C258:C259"/>
    <mergeCell ref="D258:H259"/>
    <mergeCell ref="B263:D263"/>
    <mergeCell ref="B264:D264"/>
    <mergeCell ref="B265:D265"/>
    <mergeCell ref="B261:D261"/>
    <mergeCell ref="I261:I265"/>
    <mergeCell ref="B262:D262"/>
    <mergeCell ref="B299:I299"/>
    <mergeCell ref="I269:I277"/>
    <mergeCell ref="B271:D271"/>
    <mergeCell ref="B272:D272"/>
    <mergeCell ref="B273:D273"/>
    <mergeCell ref="B274:D274"/>
    <mergeCell ref="B276:D276"/>
    <mergeCell ref="B277:D277"/>
    <mergeCell ref="B269:D269"/>
    <mergeCell ref="B270:D270"/>
    <mergeCell ref="I304:I308"/>
    <mergeCell ref="I312:I320"/>
    <mergeCell ref="B313:D313"/>
    <mergeCell ref="B319:D319"/>
    <mergeCell ref="B320:D320"/>
    <mergeCell ref="I355:I363"/>
    <mergeCell ref="B356:D356"/>
    <mergeCell ref="B357:D357"/>
    <mergeCell ref="B358:D358"/>
    <mergeCell ref="B359:D359"/>
    <mergeCell ref="B360:D360"/>
    <mergeCell ref="B362:D362"/>
    <mergeCell ref="B363:D363"/>
    <mergeCell ref="B342:I342"/>
    <mergeCell ref="B307:D307"/>
    <mergeCell ref="B308:D308"/>
    <mergeCell ref="B312:D312"/>
    <mergeCell ref="B314:D314"/>
    <mergeCell ref="B315:D315"/>
    <mergeCell ref="B316:D316"/>
    <mergeCell ref="B317:D317"/>
    <mergeCell ref="B347:D347"/>
    <mergeCell ref="B324:E324"/>
    <mergeCell ref="B325:E32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0" manualBreakCount="10">
    <brk id="42" max="9" man="1"/>
    <brk id="82" max="9" man="1"/>
    <brk id="122" max="9" man="1"/>
    <brk id="165" max="9" man="1"/>
    <brk id="208" max="9" man="1"/>
    <brk id="251" max="9" man="1"/>
    <brk id="294" max="9" man="1"/>
    <brk id="337" max="9" man="1"/>
    <brk id="380" max="9" man="1"/>
    <brk id="423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5"/>
  <sheetViews>
    <sheetView view="pageBreakPreview" zoomScale="85" zoomScaleNormal="100" zoomScaleSheetLayoutView="85" workbookViewId="0">
      <selection activeCell="J1" sqref="J1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133</v>
      </c>
      <c r="D6" s="487" t="str">
        <f>+'[2] PRESUPUESTO CENTRO DE DESARROL'!$B$40</f>
        <v>Pañete allanado en mortero 1:5 en áreas de engolose, incluye materiales,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DESARROL'!$C$40</f>
        <v>ML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80</v>
      </c>
      <c r="H10" s="27">
        <f>+F10/G10</f>
        <v>643.75</v>
      </c>
      <c r="I10" s="464"/>
    </row>
    <row r="11" spans="2:9" ht="23.25" customHeight="1" x14ac:dyDescent="0.25">
      <c r="B11" s="459" t="s">
        <v>28</v>
      </c>
      <c r="C11" s="460"/>
      <c r="D11" s="460"/>
      <c r="E11" s="3" t="s">
        <v>19</v>
      </c>
      <c r="F11" s="26">
        <v>51500</v>
      </c>
      <c r="G11" s="43">
        <v>80</v>
      </c>
      <c r="H11" s="27">
        <f>+F11/G11</f>
        <v>643.75</v>
      </c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1287.5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12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12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12" x14ac:dyDescent="0.25">
      <c r="B19" s="459" t="s">
        <v>135</v>
      </c>
      <c r="C19" s="460"/>
      <c r="D19" s="460"/>
      <c r="E19" s="3" t="s">
        <v>79</v>
      </c>
      <c r="F19" s="3">
        <v>700400</v>
      </c>
      <c r="G19" s="3">
        <v>5.0000000000000001E-4</v>
      </c>
      <c r="H19" s="4">
        <f>+F19*G19</f>
        <v>350.2</v>
      </c>
      <c r="I19" s="464"/>
      <c r="L19">
        <f>+F19*1.03</f>
        <v>721412</v>
      </c>
    </row>
    <row r="20" spans="2:12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12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12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12" x14ac:dyDescent="0.25">
      <c r="B23" s="459"/>
      <c r="C23" s="460"/>
      <c r="D23" s="460"/>
      <c r="E23" s="3"/>
      <c r="F23" s="3"/>
      <c r="G23" s="3"/>
      <c r="H23" s="3"/>
      <c r="I23" s="464"/>
    </row>
    <row r="24" spans="2:12" x14ac:dyDescent="0.25">
      <c r="B24" s="459"/>
      <c r="C24" s="460"/>
      <c r="D24" s="460"/>
      <c r="E24" s="3"/>
      <c r="F24" s="3"/>
      <c r="G24" s="3"/>
      <c r="H24" s="3"/>
      <c r="I24" s="464"/>
    </row>
    <row r="25" spans="2:12" x14ac:dyDescent="0.25">
      <c r="B25" s="459"/>
      <c r="C25" s="460"/>
      <c r="D25" s="460"/>
      <c r="E25" s="3"/>
      <c r="F25" s="3"/>
      <c r="G25" s="3"/>
      <c r="H25" s="3"/>
      <c r="I25" s="464"/>
    </row>
    <row r="26" spans="2:12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350.2</v>
      </c>
    </row>
    <row r="27" spans="2:12" ht="15.75" thickBot="1" x14ac:dyDescent="0.3">
      <c r="B27" s="10"/>
      <c r="I27" s="1"/>
    </row>
    <row r="28" spans="2:12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12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12" x14ac:dyDescent="0.25">
      <c r="B30" s="465"/>
      <c r="C30" s="466"/>
      <c r="D30" s="466"/>
      <c r="E30" s="466"/>
      <c r="F30" s="24"/>
      <c r="G30" s="25">
        <v>1</v>
      </c>
      <c r="H30" s="38">
        <f>+F30*G30</f>
        <v>0</v>
      </c>
      <c r="I30" s="34"/>
    </row>
    <row r="31" spans="2:12" x14ac:dyDescent="0.25">
      <c r="B31" s="459"/>
      <c r="C31" s="460"/>
      <c r="D31" s="460"/>
      <c r="E31" s="460"/>
      <c r="F31" s="23"/>
      <c r="G31" s="14"/>
      <c r="H31" s="2"/>
      <c r="I31" s="34"/>
    </row>
    <row r="32" spans="2:12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72100</v>
      </c>
      <c r="E36" s="30">
        <f>+(0.66)*D36</f>
        <v>47586</v>
      </c>
      <c r="F36" s="30">
        <f>+D36+E36</f>
        <v>119686</v>
      </c>
      <c r="G36" s="32">
        <v>3.0300000000000001E-2</v>
      </c>
      <c r="H36" s="38">
        <f>+F36*G36</f>
        <v>3626.4857999999999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3.0300000000000001E-2</v>
      </c>
      <c r="H37" s="38">
        <f>+F37*G37</f>
        <v>4496.8423920000005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8123.3281920000009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9761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11" ht="15" customHeight="1" x14ac:dyDescent="0.25">
      <c r="B49" s="483" t="s">
        <v>17</v>
      </c>
      <c r="C49" s="485" t="s">
        <v>137</v>
      </c>
      <c r="D49" s="487" t="str">
        <f>+'[2] PRESUPUESTO CENTRO DE DESARROL'!$B$41</f>
        <v>Engolose de cubiertas a muros, mortero 1 :5, incluye materiales, equipo y mano de obra.</v>
      </c>
      <c r="E49" s="487"/>
      <c r="F49" s="487"/>
      <c r="G49" s="487"/>
      <c r="H49" s="487"/>
      <c r="I49" s="45" t="s">
        <v>0</v>
      </c>
    </row>
    <row r="50" spans="2:11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DESARROL'!$C$41</f>
        <v>ML</v>
      </c>
    </row>
    <row r="51" spans="2:11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11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11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80</v>
      </c>
      <c r="H53" s="27">
        <f>+F53/G53</f>
        <v>643.75</v>
      </c>
      <c r="I53" s="464"/>
    </row>
    <row r="54" spans="2:11" ht="23.25" customHeight="1" x14ac:dyDescent="0.25">
      <c r="B54" s="459" t="s">
        <v>28</v>
      </c>
      <c r="C54" s="460"/>
      <c r="D54" s="460"/>
      <c r="E54" s="3" t="s">
        <v>19</v>
      </c>
      <c r="F54" s="26">
        <v>51500</v>
      </c>
      <c r="G54" s="43">
        <v>80</v>
      </c>
      <c r="H54" s="27">
        <f>+F54/G54</f>
        <v>643.75</v>
      </c>
      <c r="I54" s="464"/>
    </row>
    <row r="55" spans="2:11" x14ac:dyDescent="0.25">
      <c r="B55" s="459"/>
      <c r="C55" s="460"/>
      <c r="D55" s="460"/>
      <c r="E55" s="14"/>
      <c r="F55" s="26"/>
      <c r="G55" s="43"/>
      <c r="H55" s="27"/>
      <c r="I55" s="464"/>
    </row>
    <row r="56" spans="2:11" x14ac:dyDescent="0.25">
      <c r="B56" s="467"/>
      <c r="C56" s="468"/>
      <c r="D56" s="468"/>
      <c r="E56" s="15"/>
      <c r="F56" s="17"/>
      <c r="G56" s="15"/>
      <c r="H56" s="18"/>
      <c r="I56" s="464"/>
    </row>
    <row r="57" spans="2:11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1287.5</v>
      </c>
    </row>
    <row r="58" spans="2:11" ht="15.75" thickBot="1" x14ac:dyDescent="0.3">
      <c r="B58" s="10"/>
      <c r="I58" s="1"/>
    </row>
    <row r="59" spans="2:11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11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11" x14ac:dyDescent="0.25">
      <c r="B61" s="465" t="s">
        <v>134</v>
      </c>
      <c r="C61" s="466"/>
      <c r="D61" s="466"/>
      <c r="E61" s="4" t="s">
        <v>79</v>
      </c>
      <c r="F61" s="4">
        <v>650000</v>
      </c>
      <c r="G61" s="4">
        <v>1E-3</v>
      </c>
      <c r="H61" s="4">
        <f>+F61*G61</f>
        <v>650</v>
      </c>
      <c r="I61" s="464"/>
    </row>
    <row r="62" spans="2:11" x14ac:dyDescent="0.25">
      <c r="B62" s="459" t="s">
        <v>136</v>
      </c>
      <c r="C62" s="460"/>
      <c r="D62" s="460"/>
      <c r="E62" s="3" t="s">
        <v>70</v>
      </c>
      <c r="F62" s="3">
        <v>800</v>
      </c>
      <c r="G62" s="3">
        <v>3.5</v>
      </c>
      <c r="H62" s="4">
        <f>+F62*G62</f>
        <v>2800</v>
      </c>
      <c r="I62" s="464"/>
      <c r="K62" s="49"/>
    </row>
    <row r="63" spans="2:11" x14ac:dyDescent="0.25">
      <c r="B63" s="459"/>
      <c r="C63" s="460"/>
      <c r="D63" s="460"/>
      <c r="E63" s="3"/>
      <c r="F63" s="3"/>
      <c r="G63" s="3"/>
      <c r="H63" s="4"/>
      <c r="I63" s="464"/>
    </row>
    <row r="64" spans="2:11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3450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/>
      <c r="G73" s="25">
        <v>1</v>
      </c>
      <c r="H73" s="38">
        <f>+F73*G73</f>
        <v>0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0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72100</v>
      </c>
      <c r="E79" s="30">
        <f>+(0.66)*D79</f>
        <v>47586</v>
      </c>
      <c r="F79" s="30">
        <f>+D79+E79</f>
        <v>119686</v>
      </c>
      <c r="G79" s="32">
        <v>0.03</v>
      </c>
      <c r="H79" s="38">
        <f>+F79*G79</f>
        <v>3590.58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0.03</v>
      </c>
      <c r="H80" s="38">
        <f>+F80*G80</f>
        <v>4452.3191999999999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8042.8991999999998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12780</v>
      </c>
    </row>
  </sheetData>
  <mergeCells count="66">
    <mergeCell ref="B81:C81"/>
    <mergeCell ref="B82:C82"/>
    <mergeCell ref="G85:H85"/>
    <mergeCell ref="I60:I68"/>
    <mergeCell ref="B66:D66"/>
    <mergeCell ref="B67:D67"/>
    <mergeCell ref="B68:D68"/>
    <mergeCell ref="B72:E72"/>
    <mergeCell ref="B73:E73"/>
    <mergeCell ref="B74:E74"/>
    <mergeCell ref="I78:I82"/>
    <mergeCell ref="B80:C80"/>
    <mergeCell ref="B78:C78"/>
    <mergeCell ref="B79:C79"/>
    <mergeCell ref="B60:D60"/>
    <mergeCell ref="B61:D61"/>
    <mergeCell ref="B62:D62"/>
    <mergeCell ref="B63:D63"/>
    <mergeCell ref="B64:D64"/>
    <mergeCell ref="B65:D65"/>
    <mergeCell ref="B52:D52"/>
    <mergeCell ref="I52:I56"/>
    <mergeCell ref="B53:D53"/>
    <mergeCell ref="B54:D54"/>
    <mergeCell ref="B55:D55"/>
    <mergeCell ref="B56:D56"/>
    <mergeCell ref="B49:B50"/>
    <mergeCell ref="C49:C50"/>
    <mergeCell ref="D49:H50"/>
    <mergeCell ref="B29:E29"/>
    <mergeCell ref="B30:E30"/>
    <mergeCell ref="B31:E31"/>
    <mergeCell ref="B35:C35"/>
    <mergeCell ref="G42:H42"/>
    <mergeCell ref="B44:I44"/>
    <mergeCell ref="B45:I45"/>
    <mergeCell ref="B46:I46"/>
    <mergeCell ref="B47:I47"/>
    <mergeCell ref="I35:I39"/>
    <mergeCell ref="B36:C36"/>
    <mergeCell ref="B37:C37"/>
    <mergeCell ref="B38:C38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/>
  <pageMargins left="0.31496062992125984" right="0.31496062992125984" top="0.74803149606299213" bottom="0.35433070866141736" header="0.31496062992125984" footer="0.31496062992125984"/>
  <pageSetup scale="89" orientation="portrait" r:id="rId1"/>
  <rowBreaks count="1" manualBreakCount="1">
    <brk id="4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8"/>
  <sheetViews>
    <sheetView view="pageBreakPreview" topLeftCell="A110" zoomScaleNormal="100" zoomScaleSheetLayoutView="100" workbookViewId="0">
      <selection activeCell="B122" sqref="B122:C12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" bestFit="1" customWidth="1"/>
    <col min="10" max="10" width="3.140625" customWidth="1"/>
    <col min="11" max="12" width="15.5703125" bestFit="1" customWidth="1"/>
  </cols>
  <sheetData>
    <row r="1" spans="2:13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3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3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3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3" ht="15.75" thickBot="1" x14ac:dyDescent="0.3">
      <c r="B5" s="8"/>
      <c r="C5" s="9"/>
      <c r="D5" s="9"/>
      <c r="E5" s="9"/>
      <c r="F5" s="9"/>
      <c r="G5" s="9"/>
      <c r="H5" s="9"/>
      <c r="I5" s="22"/>
    </row>
    <row r="6" spans="2:13" ht="15" customHeight="1" x14ac:dyDescent="0.25">
      <c r="B6" s="483" t="s">
        <v>17</v>
      </c>
      <c r="C6" s="485" t="s">
        <v>138</v>
      </c>
      <c r="D6" s="487" t="str">
        <f>+'[2] PRESUPUESTO CENTRO DE DESARROL'!$B$43</f>
        <v>Plantilla en concreto de 2500 psi.,  E= 0,05 mts., incluye materiales,equipo y mano de obra.</v>
      </c>
      <c r="E6" s="487"/>
      <c r="F6" s="487"/>
      <c r="G6" s="487"/>
      <c r="H6" s="487"/>
      <c r="I6" s="45" t="s">
        <v>0</v>
      </c>
    </row>
    <row r="7" spans="2:13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DESARROL'!$C$43</f>
        <v>M2</v>
      </c>
    </row>
    <row r="8" spans="2:13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3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3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80</v>
      </c>
      <c r="H10" s="27">
        <f>+F10/G10</f>
        <v>643.75</v>
      </c>
      <c r="I10" s="464"/>
    </row>
    <row r="11" spans="2:13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13" x14ac:dyDescent="0.25">
      <c r="B12" s="459"/>
      <c r="C12" s="460"/>
      <c r="D12" s="460"/>
      <c r="E12" s="14"/>
      <c r="F12" s="26"/>
      <c r="G12" s="43"/>
      <c r="H12" s="27"/>
      <c r="I12" s="464"/>
    </row>
    <row r="13" spans="2:13" x14ac:dyDescent="0.25">
      <c r="B13" s="467"/>
      <c r="C13" s="468"/>
      <c r="D13" s="468"/>
      <c r="E13" s="15"/>
      <c r="F13" s="17"/>
      <c r="G13" s="15"/>
      <c r="H13" s="18"/>
      <c r="I13" s="464"/>
    </row>
    <row r="14" spans="2:13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643.75</v>
      </c>
      <c r="L14" s="42"/>
      <c r="M14" s="44"/>
    </row>
    <row r="15" spans="2:13" ht="15.75" thickBot="1" x14ac:dyDescent="0.3">
      <c r="B15" s="10"/>
      <c r="I15" s="1"/>
    </row>
    <row r="16" spans="2:13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12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  <c r="L17">
        <f>+F18*1.03</f>
        <v>901765</v>
      </c>
    </row>
    <row r="18" spans="2:12" x14ac:dyDescent="0.25">
      <c r="B18" s="465" t="s">
        <v>139</v>
      </c>
      <c r="C18" s="466"/>
      <c r="D18" s="466"/>
      <c r="E18" s="4" t="s">
        <v>79</v>
      </c>
      <c r="F18" s="4">
        <v>875500</v>
      </c>
      <c r="G18" s="4">
        <v>0.05</v>
      </c>
      <c r="H18" s="4">
        <f>+F18*G18</f>
        <v>43775</v>
      </c>
      <c r="I18" s="464"/>
    </row>
    <row r="19" spans="2:12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12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12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12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12" x14ac:dyDescent="0.25">
      <c r="B23" s="459"/>
      <c r="C23" s="460"/>
      <c r="D23" s="460"/>
      <c r="E23" s="3"/>
      <c r="F23" s="3"/>
      <c r="G23" s="3"/>
      <c r="H23" s="3"/>
      <c r="I23" s="464"/>
    </row>
    <row r="24" spans="2:12" x14ac:dyDescent="0.25">
      <c r="B24" s="459"/>
      <c r="C24" s="460"/>
      <c r="D24" s="460"/>
      <c r="E24" s="3"/>
      <c r="F24" s="3"/>
      <c r="G24" s="3"/>
      <c r="H24" s="3"/>
      <c r="I24" s="464"/>
    </row>
    <row r="25" spans="2:12" x14ac:dyDescent="0.25">
      <c r="B25" s="459"/>
      <c r="C25" s="460"/>
      <c r="D25" s="460"/>
      <c r="E25" s="3"/>
      <c r="F25" s="3"/>
      <c r="G25" s="3"/>
      <c r="H25" s="3"/>
      <c r="I25" s="464"/>
    </row>
    <row r="26" spans="2:12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43775</v>
      </c>
    </row>
    <row r="27" spans="2:12" ht="15.75" thickBot="1" x14ac:dyDescent="0.3">
      <c r="B27" s="10"/>
      <c r="I27" s="1"/>
    </row>
    <row r="28" spans="2:12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12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12" x14ac:dyDescent="0.25">
      <c r="B30" s="465"/>
      <c r="C30" s="466"/>
      <c r="D30" s="466"/>
      <c r="E30" s="466"/>
      <c r="F30" s="24">
        <v>454</v>
      </c>
      <c r="G30" s="25">
        <v>1</v>
      </c>
      <c r="H30" s="38">
        <f>+F30*G30</f>
        <v>454</v>
      </c>
      <c r="I30" s="34"/>
    </row>
    <row r="31" spans="2:12" x14ac:dyDescent="0.25">
      <c r="B31" s="459"/>
      <c r="C31" s="460"/>
      <c r="D31" s="460"/>
      <c r="E31" s="460"/>
      <c r="F31" s="23"/>
      <c r="G31" s="14"/>
      <c r="H31" s="2"/>
      <c r="I31" s="34"/>
    </row>
    <row r="32" spans="2:12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454</v>
      </c>
    </row>
    <row r="33" spans="2:12" ht="15.75" thickBot="1" x14ac:dyDescent="0.3">
      <c r="B33" s="10"/>
      <c r="I33" s="1"/>
    </row>
    <row r="34" spans="2:12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12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12" x14ac:dyDescent="0.25">
      <c r="B36" s="465" t="s">
        <v>20</v>
      </c>
      <c r="C36" s="466"/>
      <c r="D36" s="24">
        <v>72100</v>
      </c>
      <c r="E36" s="30">
        <f>+(0.66)*D36</f>
        <v>47586</v>
      </c>
      <c r="F36" s="30">
        <f>+D36+E36</f>
        <v>119686</v>
      </c>
      <c r="G36" s="32">
        <v>0.09</v>
      </c>
      <c r="H36" s="38">
        <f>+F36*G36</f>
        <v>10771.74</v>
      </c>
      <c r="I36" s="464"/>
    </row>
    <row r="37" spans="2:12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0.09</v>
      </c>
      <c r="H37" s="38">
        <f>+F37*G37</f>
        <v>13356.957600000002</v>
      </c>
      <c r="I37" s="464"/>
    </row>
    <row r="38" spans="2:12" x14ac:dyDescent="0.25">
      <c r="B38" s="459"/>
      <c r="C38" s="460"/>
      <c r="D38" s="2"/>
      <c r="E38" s="2"/>
      <c r="F38" s="2"/>
      <c r="G38" s="2"/>
      <c r="H38" s="2"/>
      <c r="I38" s="464"/>
    </row>
    <row r="39" spans="2:12" x14ac:dyDescent="0.25">
      <c r="B39" s="467"/>
      <c r="C39" s="468"/>
      <c r="D39" s="7"/>
      <c r="E39" s="7"/>
      <c r="F39" s="7"/>
      <c r="G39" s="7"/>
      <c r="H39" s="7"/>
      <c r="I39" s="464"/>
    </row>
    <row r="40" spans="2:12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24128.6976</v>
      </c>
    </row>
    <row r="41" spans="2:12" ht="15.75" thickBot="1" x14ac:dyDescent="0.3">
      <c r="B41" s="10"/>
      <c r="H41" s="33" t="s">
        <v>23</v>
      </c>
      <c r="I41" s="34"/>
    </row>
    <row r="42" spans="2:12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ROUND(SUM(I9:I41),0)</f>
        <v>69001</v>
      </c>
      <c r="L42" s="41"/>
    </row>
    <row r="44" spans="2:12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12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12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12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12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14" ht="15" customHeight="1" x14ac:dyDescent="0.25">
      <c r="B49" s="483" t="s">
        <v>17</v>
      </c>
      <c r="C49" s="485" t="s">
        <v>140</v>
      </c>
      <c r="D49" s="487" t="str">
        <f>+'[2] PRESUPUESTO CENTRO DE DESARROL'!$B$44</f>
        <v>Suministro e instalacion de piso de ceramica antideslizante,  trafico 5, incluye materiales, equipo y mano de obra.</v>
      </c>
      <c r="E49" s="487"/>
      <c r="F49" s="487"/>
      <c r="G49" s="487"/>
      <c r="H49" s="487"/>
      <c r="I49" s="45" t="s">
        <v>0</v>
      </c>
    </row>
    <row r="50" spans="2:14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DESARROL'!$C$44</f>
        <v>M2</v>
      </c>
    </row>
    <row r="51" spans="2:14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14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14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8</v>
      </c>
      <c r="H53" s="27">
        <f>+F53/G53</f>
        <v>6437.5</v>
      </c>
      <c r="I53" s="464"/>
    </row>
    <row r="54" spans="2:14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14" x14ac:dyDescent="0.25">
      <c r="B55" s="459"/>
      <c r="C55" s="460"/>
      <c r="D55" s="460"/>
      <c r="E55" s="14"/>
      <c r="F55" s="26"/>
      <c r="G55" s="43"/>
      <c r="H55" s="27"/>
      <c r="I55" s="464"/>
    </row>
    <row r="56" spans="2:14" x14ac:dyDescent="0.25">
      <c r="B56" s="467"/>
      <c r="C56" s="468"/>
      <c r="D56" s="468"/>
      <c r="E56" s="15"/>
      <c r="F56" s="17"/>
      <c r="G56" s="15"/>
      <c r="H56" s="18"/>
      <c r="I56" s="464"/>
    </row>
    <row r="57" spans="2:14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6437.5</v>
      </c>
      <c r="L57" s="42"/>
      <c r="M57" s="44"/>
    </row>
    <row r="58" spans="2:14" ht="15.75" thickBot="1" x14ac:dyDescent="0.3">
      <c r="B58" s="10"/>
      <c r="I58" s="1"/>
    </row>
    <row r="59" spans="2:14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14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14" x14ac:dyDescent="0.25">
      <c r="B61" s="465" t="s">
        <v>141</v>
      </c>
      <c r="C61" s="466"/>
      <c r="D61" s="466"/>
      <c r="E61" s="4" t="s">
        <v>54</v>
      </c>
      <c r="F61" s="4">
        <v>2163</v>
      </c>
      <c r="G61" s="4">
        <v>3</v>
      </c>
      <c r="H61" s="4">
        <f>+F61*G61</f>
        <v>6489</v>
      </c>
      <c r="I61" s="464"/>
      <c r="L61">
        <f>+F61*1.03</f>
        <v>2227.89</v>
      </c>
    </row>
    <row r="62" spans="2:14" x14ac:dyDescent="0.25">
      <c r="B62" s="459" t="s">
        <v>142</v>
      </c>
      <c r="C62" s="460"/>
      <c r="D62" s="460"/>
      <c r="E62" s="3" t="s">
        <v>37</v>
      </c>
      <c r="F62" s="3">
        <v>69010</v>
      </c>
      <c r="G62" s="3">
        <v>1</v>
      </c>
      <c r="H62" s="4">
        <f>+F62*G62</f>
        <v>69010</v>
      </c>
      <c r="I62" s="464"/>
      <c r="L62">
        <f t="shared" ref="L62:L63" si="0">+F62*1.03</f>
        <v>71080.3</v>
      </c>
      <c r="N62" s="49"/>
    </row>
    <row r="63" spans="2:14" x14ac:dyDescent="0.25">
      <c r="B63" s="459" t="s">
        <v>143</v>
      </c>
      <c r="C63" s="460"/>
      <c r="D63" s="460"/>
      <c r="E63" s="3" t="s">
        <v>54</v>
      </c>
      <c r="F63" s="3">
        <v>7210</v>
      </c>
      <c r="G63" s="3">
        <v>0.5</v>
      </c>
      <c r="H63" s="4">
        <f>+F63*G63</f>
        <v>3605</v>
      </c>
      <c r="I63" s="464"/>
      <c r="L63">
        <f t="shared" si="0"/>
        <v>7426.3</v>
      </c>
    </row>
    <row r="64" spans="2:14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79104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>
        <v>906</v>
      </c>
      <c r="G73" s="25">
        <v>1</v>
      </c>
      <c r="H73" s="38">
        <f>+F73*G73</f>
        <v>906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906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72100</v>
      </c>
      <c r="E79" s="30">
        <f>+(0.66)*D79</f>
        <v>47586</v>
      </c>
      <c r="F79" s="30">
        <f>+D79+E79</f>
        <v>119686</v>
      </c>
      <c r="G79" s="32">
        <v>0.15</v>
      </c>
      <c r="H79" s="38">
        <f>+F79*G79</f>
        <v>17952.899999999998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0.15</v>
      </c>
      <c r="H80" s="38">
        <f>+F80*G80</f>
        <v>22261.596000000001</v>
      </c>
      <c r="I80" s="464"/>
    </row>
    <row r="81" spans="2:12" x14ac:dyDescent="0.25">
      <c r="B81" s="459"/>
      <c r="C81" s="460"/>
      <c r="D81" s="2"/>
      <c r="E81" s="2"/>
      <c r="F81" s="2"/>
      <c r="G81" s="2"/>
      <c r="H81" s="2"/>
      <c r="I81" s="464"/>
    </row>
    <row r="82" spans="2:12" x14ac:dyDescent="0.25">
      <c r="B82" s="467"/>
      <c r="C82" s="468"/>
      <c r="D82" s="7"/>
      <c r="E82" s="7"/>
      <c r="F82" s="7"/>
      <c r="G82" s="7"/>
      <c r="H82" s="7"/>
      <c r="I82" s="464"/>
    </row>
    <row r="83" spans="2:12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40214.495999999999</v>
      </c>
      <c r="L83" s="41"/>
    </row>
    <row r="84" spans="2:12" ht="15.75" thickBot="1" x14ac:dyDescent="0.3">
      <c r="B84" s="10"/>
      <c r="H84" s="33" t="s">
        <v>23</v>
      </c>
      <c r="I84" s="34"/>
    </row>
    <row r="85" spans="2:12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ROUND(SUM(I52:I84),0)</f>
        <v>126662</v>
      </c>
      <c r="L85" s="41"/>
    </row>
    <row r="86" spans="2:12" ht="15.75" thickBot="1" x14ac:dyDescent="0.3"/>
    <row r="87" spans="2:12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12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12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12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12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12" ht="15" customHeight="1" x14ac:dyDescent="0.25">
      <c r="B92" s="483" t="s">
        <v>17</v>
      </c>
      <c r="C92" s="485" t="s">
        <v>144</v>
      </c>
      <c r="D92" s="487" t="str">
        <f>+'[2] PRESUPUESTO CENTRO DE DESARROL'!$B$45</f>
        <v>Suministro e instalacion de zocalo de ceramica, incluye materiales, equipo y mano de obra.</v>
      </c>
      <c r="E92" s="487"/>
      <c r="F92" s="487"/>
      <c r="G92" s="487"/>
      <c r="H92" s="487"/>
      <c r="I92" s="45" t="s">
        <v>0</v>
      </c>
    </row>
    <row r="93" spans="2:12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DESARROL'!$C$45</f>
        <v>ML</v>
      </c>
    </row>
    <row r="94" spans="2:12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12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12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8</v>
      </c>
      <c r="H96" s="27">
        <f>+F96/G96</f>
        <v>6437.5</v>
      </c>
      <c r="I96" s="464"/>
    </row>
    <row r="97" spans="2:14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14" x14ac:dyDescent="0.25">
      <c r="B98" s="459"/>
      <c r="C98" s="460"/>
      <c r="D98" s="460"/>
      <c r="E98" s="14"/>
      <c r="F98" s="26"/>
      <c r="G98" s="43"/>
      <c r="H98" s="27"/>
      <c r="I98" s="464"/>
    </row>
    <row r="99" spans="2:14" x14ac:dyDescent="0.25">
      <c r="B99" s="467"/>
      <c r="C99" s="468"/>
      <c r="D99" s="468"/>
      <c r="E99" s="15"/>
      <c r="F99" s="17"/>
      <c r="G99" s="15"/>
      <c r="H99" s="18"/>
      <c r="I99" s="464"/>
    </row>
    <row r="100" spans="2:14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6437.5</v>
      </c>
      <c r="L100" s="42"/>
      <c r="M100" s="44"/>
    </row>
    <row r="101" spans="2:14" ht="15.75" thickBot="1" x14ac:dyDescent="0.3">
      <c r="B101" s="10"/>
      <c r="I101" s="1"/>
    </row>
    <row r="102" spans="2:14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14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14" x14ac:dyDescent="0.25">
      <c r="B104" s="465" t="s">
        <v>141</v>
      </c>
      <c r="C104" s="466"/>
      <c r="D104" s="466"/>
      <c r="E104" s="4" t="s">
        <v>54</v>
      </c>
      <c r="F104" s="4">
        <v>2163</v>
      </c>
      <c r="G104" s="4">
        <v>0.5</v>
      </c>
      <c r="H104" s="4">
        <f>+F104*G104</f>
        <v>1081.5</v>
      </c>
      <c r="I104" s="464"/>
    </row>
    <row r="105" spans="2:14" x14ac:dyDescent="0.25">
      <c r="B105" s="459" t="s">
        <v>142</v>
      </c>
      <c r="C105" s="460"/>
      <c r="D105" s="460"/>
      <c r="E105" s="3" t="s">
        <v>37</v>
      </c>
      <c r="F105" s="3">
        <v>69010</v>
      </c>
      <c r="G105" s="3">
        <v>0.1</v>
      </c>
      <c r="H105" s="4">
        <f>+F105*G105</f>
        <v>6901</v>
      </c>
      <c r="I105" s="464"/>
      <c r="N105" s="49"/>
    </row>
    <row r="106" spans="2:14" x14ac:dyDescent="0.25">
      <c r="B106" s="459" t="s">
        <v>143</v>
      </c>
      <c r="C106" s="460"/>
      <c r="D106" s="460"/>
      <c r="E106" s="3" t="s">
        <v>54</v>
      </c>
      <c r="F106" s="3">
        <v>7210</v>
      </c>
      <c r="G106" s="3">
        <v>0.1</v>
      </c>
      <c r="H106" s="4">
        <f>+F106*G106</f>
        <v>721</v>
      </c>
      <c r="I106" s="464"/>
    </row>
    <row r="107" spans="2:14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14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14" x14ac:dyDescent="0.25">
      <c r="B109" s="459"/>
      <c r="C109" s="460"/>
      <c r="D109" s="460"/>
      <c r="E109" s="3"/>
      <c r="F109" s="3"/>
      <c r="G109" s="3"/>
      <c r="H109" s="3"/>
      <c r="I109" s="464"/>
    </row>
    <row r="110" spans="2:14" x14ac:dyDescent="0.25">
      <c r="B110" s="459"/>
      <c r="C110" s="460"/>
      <c r="D110" s="460"/>
      <c r="E110" s="3"/>
      <c r="F110" s="3"/>
      <c r="G110" s="3"/>
      <c r="H110" s="3"/>
      <c r="I110" s="464"/>
    </row>
    <row r="111" spans="2:14" x14ac:dyDescent="0.25">
      <c r="B111" s="459"/>
      <c r="C111" s="460"/>
      <c r="D111" s="460"/>
      <c r="E111" s="3"/>
      <c r="F111" s="3"/>
      <c r="G111" s="3"/>
      <c r="H111" s="3"/>
      <c r="I111" s="464"/>
    </row>
    <row r="112" spans="2:14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8703.5</v>
      </c>
    </row>
    <row r="113" spans="2:12" ht="15.75" thickBot="1" x14ac:dyDescent="0.3">
      <c r="B113" s="10"/>
      <c r="I113" s="1"/>
    </row>
    <row r="114" spans="2:12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12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12" x14ac:dyDescent="0.25">
      <c r="B116" s="465"/>
      <c r="C116" s="466"/>
      <c r="D116" s="466"/>
      <c r="E116" s="466"/>
      <c r="F116" s="24">
        <v>728</v>
      </c>
      <c r="G116" s="25">
        <v>1</v>
      </c>
      <c r="H116" s="38">
        <f>+F116*G116</f>
        <v>728</v>
      </c>
      <c r="I116" s="34"/>
    </row>
    <row r="117" spans="2:12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12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728</v>
      </c>
    </row>
    <row r="119" spans="2:12" ht="15.75" thickBot="1" x14ac:dyDescent="0.3">
      <c r="B119" s="10"/>
      <c r="I119" s="1"/>
    </row>
    <row r="120" spans="2:12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12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12" x14ac:dyDescent="0.25">
      <c r="B122" s="465" t="s">
        <v>20</v>
      </c>
      <c r="C122" s="466"/>
      <c r="D122" s="24">
        <v>72100</v>
      </c>
      <c r="E122" s="30">
        <f>+(0.66)*D122</f>
        <v>47586</v>
      </c>
      <c r="F122" s="30">
        <f>+D122+E122</f>
        <v>119686</v>
      </c>
      <c r="G122" s="32">
        <v>0.04</v>
      </c>
      <c r="H122" s="38">
        <f>+F122*G122</f>
        <v>4787.4400000000005</v>
      </c>
      <c r="I122" s="464"/>
    </row>
    <row r="123" spans="2:12" x14ac:dyDescent="0.25">
      <c r="B123" s="459" t="s">
        <v>61</v>
      </c>
      <c r="C123" s="460"/>
      <c r="D123" s="23">
        <f>2*44702</f>
        <v>89404</v>
      </c>
      <c r="E123" s="30">
        <f>+(0.66)*D123</f>
        <v>59006.64</v>
      </c>
      <c r="F123" s="31">
        <f>+D123+E123</f>
        <v>148410.64000000001</v>
      </c>
      <c r="G123" s="32">
        <f>+G122</f>
        <v>0.04</v>
      </c>
      <c r="H123" s="38">
        <f>+F123*G123</f>
        <v>5936.4256000000005</v>
      </c>
      <c r="I123" s="464"/>
    </row>
    <row r="124" spans="2:12" x14ac:dyDescent="0.25">
      <c r="B124" s="459"/>
      <c r="C124" s="460"/>
      <c r="D124" s="2"/>
      <c r="E124" s="2"/>
      <c r="F124" s="2"/>
      <c r="G124" s="2"/>
      <c r="H124" s="2"/>
      <c r="I124" s="464"/>
    </row>
    <row r="125" spans="2:12" x14ac:dyDescent="0.25">
      <c r="B125" s="467"/>
      <c r="C125" s="468"/>
      <c r="D125" s="7"/>
      <c r="E125" s="7"/>
      <c r="F125" s="7"/>
      <c r="G125" s="7"/>
      <c r="H125" s="7"/>
      <c r="I125" s="464"/>
    </row>
    <row r="126" spans="2:12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10723.865600000001</v>
      </c>
      <c r="L126" s="41"/>
    </row>
    <row r="127" spans="2:12" ht="15.75" thickBot="1" x14ac:dyDescent="0.3">
      <c r="B127" s="10"/>
      <c r="H127" s="33" t="s">
        <v>23</v>
      </c>
      <c r="I127" s="34"/>
    </row>
    <row r="128" spans="2:12" ht="16.5" customHeight="1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26593</v>
      </c>
      <c r="L128" s="41"/>
    </row>
  </sheetData>
  <mergeCells count="99">
    <mergeCell ref="G85:H85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52:D52"/>
    <mergeCell ref="I52:I56"/>
    <mergeCell ref="B53:D53"/>
    <mergeCell ref="B54:D54"/>
    <mergeCell ref="B55:D55"/>
    <mergeCell ref="B56:D56"/>
    <mergeCell ref="B49:B50"/>
    <mergeCell ref="C49:C50"/>
    <mergeCell ref="D49:H50"/>
    <mergeCell ref="B29:E29"/>
    <mergeCell ref="B30:E30"/>
    <mergeCell ref="B31:E31"/>
    <mergeCell ref="B35:C35"/>
    <mergeCell ref="G42:H42"/>
    <mergeCell ref="B44:I44"/>
    <mergeCell ref="B45:I45"/>
    <mergeCell ref="B46:I46"/>
    <mergeCell ref="B47:I47"/>
    <mergeCell ref="I35:I39"/>
    <mergeCell ref="B36:C36"/>
    <mergeCell ref="B37:C37"/>
    <mergeCell ref="B38:C38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87:I87"/>
    <mergeCell ref="B88:I88"/>
    <mergeCell ref="B89:I89"/>
    <mergeCell ref="B90:I90"/>
    <mergeCell ref="B92:B93"/>
    <mergeCell ref="C92:C93"/>
    <mergeCell ref="D92:H93"/>
    <mergeCell ref="B95:D95"/>
    <mergeCell ref="I95:I99"/>
    <mergeCell ref="B96:D96"/>
    <mergeCell ref="B97:D97"/>
    <mergeCell ref="B98:D98"/>
    <mergeCell ref="B99:D99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I121:I125"/>
    <mergeCell ref="B122:C122"/>
    <mergeCell ref="B123:C123"/>
    <mergeCell ref="B124:C124"/>
    <mergeCell ref="B125:C125"/>
    <mergeCell ref="G128:H128"/>
    <mergeCell ref="B115:E115"/>
    <mergeCell ref="B116:E116"/>
    <mergeCell ref="B117:E117"/>
    <mergeCell ref="B121:C121"/>
  </mergeCells>
  <printOptions horizontalCentered="1"/>
  <pageMargins left="0.31496062992125984" right="0.31496062992125984" top="0.74803149606299213" bottom="0.35433070866141736" header="0.31496062992125984" footer="0.31496062992125984"/>
  <pageSetup scale="89" orientation="portrait" r:id="rId1"/>
  <rowBreaks count="2" manualBreakCount="2">
    <brk id="42" max="16383" man="1"/>
    <brk id="85" max="9" man="1"/>
  </rowBreaks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1"/>
  <sheetViews>
    <sheetView view="pageBreakPreview" topLeftCell="A94" zoomScale="70" zoomScaleNormal="100" zoomScaleSheetLayoutView="70" workbookViewId="0">
      <selection activeCell="F104" sqref="F104:G106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" bestFit="1" customWidth="1"/>
    <col min="10" max="10" width="3.140625" customWidth="1"/>
  </cols>
  <sheetData>
    <row r="1" spans="2:12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2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2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2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2" ht="15.75" thickBot="1" x14ac:dyDescent="0.3">
      <c r="B5" s="8"/>
      <c r="C5" s="9"/>
      <c r="D5" s="9"/>
      <c r="E5" s="9"/>
      <c r="F5" s="9"/>
      <c r="G5" s="9"/>
      <c r="H5" s="9"/>
      <c r="I5" s="22"/>
    </row>
    <row r="6" spans="2:12" ht="15" customHeight="1" x14ac:dyDescent="0.25">
      <c r="B6" s="483" t="s">
        <v>17</v>
      </c>
      <c r="C6" s="485" t="s">
        <v>145</v>
      </c>
      <c r="D6" s="487" t="str">
        <f>+'[2] PRESUPUESTO CENTRO DE DESARROL'!$B$47</f>
        <v>Pintura sobre muros y calados internos y externos en vinilo tipo 1, tres manos, incluye resane del pañete en las áreas dañadas, incluye materiales, equipo y mano de obra.</v>
      </c>
      <c r="E6" s="487"/>
      <c r="F6" s="487"/>
      <c r="G6" s="487"/>
      <c r="H6" s="487"/>
      <c r="I6" s="45" t="s">
        <v>0</v>
      </c>
    </row>
    <row r="7" spans="2:12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DESARROL'!$C$43</f>
        <v>M2</v>
      </c>
    </row>
    <row r="8" spans="2:12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2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2" ht="25.5" customHeight="1" x14ac:dyDescent="0.25">
      <c r="B10" s="489" t="s">
        <v>25</v>
      </c>
      <c r="C10" s="490"/>
      <c r="D10" s="491"/>
      <c r="E10" s="4" t="s">
        <v>19</v>
      </c>
      <c r="F10" s="26">
        <v>30900</v>
      </c>
      <c r="G10" s="43">
        <v>40</v>
      </c>
      <c r="H10" s="27">
        <f>+F10/G10</f>
        <v>772.5</v>
      </c>
      <c r="I10" s="464"/>
      <c r="L10">
        <f>+F10*1.03</f>
        <v>31827</v>
      </c>
    </row>
    <row r="11" spans="2:12" ht="23.25" customHeight="1" x14ac:dyDescent="0.25">
      <c r="B11" s="459" t="s">
        <v>28</v>
      </c>
      <c r="C11" s="460"/>
      <c r="D11" s="460"/>
      <c r="E11" s="3" t="s">
        <v>81</v>
      </c>
      <c r="F11" s="26">
        <v>51500</v>
      </c>
      <c r="G11" s="43">
        <v>40</v>
      </c>
      <c r="H11" s="27">
        <f>+F11/G11</f>
        <v>1287.5</v>
      </c>
      <c r="I11" s="464"/>
    </row>
    <row r="12" spans="2:12" x14ac:dyDescent="0.25">
      <c r="B12" s="459"/>
      <c r="C12" s="460"/>
      <c r="D12" s="460"/>
      <c r="E12" s="14"/>
      <c r="F12" s="26"/>
      <c r="G12" s="43"/>
      <c r="H12" s="27"/>
      <c r="I12" s="464"/>
    </row>
    <row r="13" spans="2:12" x14ac:dyDescent="0.25">
      <c r="B13" s="467"/>
      <c r="C13" s="468"/>
      <c r="D13" s="468"/>
      <c r="E13" s="15"/>
      <c r="F13" s="17"/>
      <c r="G13" s="15"/>
      <c r="H13" s="18"/>
      <c r="I13" s="464"/>
    </row>
    <row r="14" spans="2:12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2060</v>
      </c>
    </row>
    <row r="15" spans="2:12" ht="15.75" thickBot="1" x14ac:dyDescent="0.3">
      <c r="B15" s="10"/>
      <c r="I15" s="1"/>
    </row>
    <row r="16" spans="2:12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12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  <c r="L17">
        <f>+F18*1.03</f>
        <v>424360</v>
      </c>
    </row>
    <row r="18" spans="2:12" x14ac:dyDescent="0.25">
      <c r="B18" s="465" t="s">
        <v>146</v>
      </c>
      <c r="C18" s="466"/>
      <c r="D18" s="466"/>
      <c r="E18" s="4" t="s">
        <v>59</v>
      </c>
      <c r="F18" s="4">
        <v>412000</v>
      </c>
      <c r="G18" s="4">
        <v>3.5000000000000003E-2</v>
      </c>
      <c r="H18" s="4">
        <f>+F18*G18</f>
        <v>14420.000000000002</v>
      </c>
      <c r="I18" s="464"/>
    </row>
    <row r="19" spans="2:12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12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12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12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12" x14ac:dyDescent="0.25">
      <c r="B23" s="459"/>
      <c r="C23" s="460"/>
      <c r="D23" s="460"/>
      <c r="E23" s="3"/>
      <c r="F23" s="3"/>
      <c r="G23" s="3"/>
      <c r="H23" s="3"/>
      <c r="I23" s="464"/>
    </row>
    <row r="24" spans="2:12" x14ac:dyDescent="0.25">
      <c r="B24" s="459"/>
      <c r="C24" s="460"/>
      <c r="D24" s="460"/>
      <c r="E24" s="3"/>
      <c r="F24" s="3"/>
      <c r="G24" s="3"/>
      <c r="H24" s="3"/>
      <c r="I24" s="464"/>
    </row>
    <row r="25" spans="2:12" x14ac:dyDescent="0.25">
      <c r="B25" s="459"/>
      <c r="C25" s="460"/>
      <c r="D25" s="460"/>
      <c r="E25" s="3"/>
      <c r="F25" s="3"/>
      <c r="G25" s="3"/>
      <c r="H25" s="3"/>
      <c r="I25" s="464"/>
    </row>
    <row r="26" spans="2:12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14420.000000000002</v>
      </c>
    </row>
    <row r="27" spans="2:12" ht="15.75" thickBot="1" x14ac:dyDescent="0.3">
      <c r="B27" s="10"/>
      <c r="I27" s="1"/>
    </row>
    <row r="28" spans="2:12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12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12" x14ac:dyDescent="0.25">
      <c r="B30" s="465"/>
      <c r="C30" s="466"/>
      <c r="D30" s="466"/>
      <c r="E30" s="466"/>
      <c r="F30" s="24">
        <v>100</v>
      </c>
      <c r="G30" s="25">
        <v>1</v>
      </c>
      <c r="H30" s="38">
        <f>+F30*G30</f>
        <v>100</v>
      </c>
      <c r="I30" s="34"/>
    </row>
    <row r="31" spans="2:12" x14ac:dyDescent="0.25">
      <c r="B31" s="459"/>
      <c r="C31" s="460"/>
      <c r="D31" s="460"/>
      <c r="E31" s="460"/>
      <c r="F31" s="23"/>
      <c r="G31" s="14"/>
      <c r="H31" s="2"/>
      <c r="I31" s="34"/>
    </row>
    <row r="32" spans="2:12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100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0.03</v>
      </c>
      <c r="H36" s="38">
        <f>+F36*G36</f>
        <v>3698.2973999999999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0.03</v>
      </c>
      <c r="H37" s="38">
        <f>+F37*G37</f>
        <v>4452.3191999999999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8150.6165999999994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24731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12" ht="15" customHeight="1" x14ac:dyDescent="0.25">
      <c r="B49" s="483" t="s">
        <v>17</v>
      </c>
      <c r="C49" s="485" t="s">
        <v>147</v>
      </c>
      <c r="D49" s="487" t="str">
        <f>+'[2] PRESUPUESTO CENTRO DE DESARROL'!$B$48</f>
        <v>Pintura de puerta metálica en esmalte, incluye materiales,equipo y mano de obra.</v>
      </c>
      <c r="E49" s="487"/>
      <c r="F49" s="487"/>
      <c r="G49" s="487"/>
      <c r="H49" s="487"/>
      <c r="I49" s="45" t="s">
        <v>0</v>
      </c>
    </row>
    <row r="50" spans="2:12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DESARROL'!$C$48</f>
        <v>M2</v>
      </c>
    </row>
    <row r="51" spans="2:12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12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12" ht="25.5" customHeight="1" x14ac:dyDescent="0.25">
      <c r="B53" s="489" t="s">
        <v>25</v>
      </c>
      <c r="C53" s="490"/>
      <c r="D53" s="491"/>
      <c r="E53" s="4" t="s">
        <v>19</v>
      </c>
      <c r="F53" s="26">
        <v>30900</v>
      </c>
      <c r="G53" s="43">
        <v>15</v>
      </c>
      <c r="H53" s="27">
        <f>+F53/G53</f>
        <v>2060</v>
      </c>
      <c r="I53" s="464"/>
    </row>
    <row r="54" spans="2:12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12" x14ac:dyDescent="0.25">
      <c r="B55" s="459"/>
      <c r="C55" s="460"/>
      <c r="D55" s="460"/>
      <c r="E55" s="14"/>
      <c r="F55" s="26"/>
      <c r="G55" s="43"/>
      <c r="H55" s="27"/>
      <c r="I55" s="464"/>
    </row>
    <row r="56" spans="2:12" x14ac:dyDescent="0.25">
      <c r="B56" s="467"/>
      <c r="C56" s="468"/>
      <c r="D56" s="468"/>
      <c r="E56" s="15"/>
      <c r="F56" s="17"/>
      <c r="G56" s="15"/>
      <c r="H56" s="18"/>
      <c r="I56" s="464"/>
    </row>
    <row r="57" spans="2:12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2060</v>
      </c>
    </row>
    <row r="58" spans="2:12" ht="15.75" thickBot="1" x14ac:dyDescent="0.3">
      <c r="B58" s="10"/>
      <c r="I58" s="1"/>
    </row>
    <row r="59" spans="2:12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12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12" x14ac:dyDescent="0.25">
      <c r="B61" s="465" t="s">
        <v>148</v>
      </c>
      <c r="C61" s="466"/>
      <c r="D61" s="466"/>
      <c r="E61" s="4" t="s">
        <v>59</v>
      </c>
      <c r="F61" s="4">
        <v>82400</v>
      </c>
      <c r="G61" s="4">
        <v>0.25</v>
      </c>
      <c r="H61" s="4">
        <f>+F61*G61</f>
        <v>20600</v>
      </c>
      <c r="I61" s="464"/>
      <c r="L61">
        <f>+F61*1.03</f>
        <v>84872</v>
      </c>
    </row>
    <row r="62" spans="2:12" x14ac:dyDescent="0.25">
      <c r="B62" s="459" t="s">
        <v>149</v>
      </c>
      <c r="C62" s="460"/>
      <c r="D62" s="460"/>
      <c r="E62" s="3" t="s">
        <v>59</v>
      </c>
      <c r="F62" s="3">
        <v>77250</v>
      </c>
      <c r="G62" s="3">
        <v>0.25</v>
      </c>
      <c r="H62" s="4">
        <f>+F62*G62</f>
        <v>19312.5</v>
      </c>
      <c r="I62" s="464"/>
      <c r="L62">
        <f t="shared" ref="L62:L63" si="0">+F62*1.03</f>
        <v>79567.5</v>
      </c>
    </row>
    <row r="63" spans="2:12" x14ac:dyDescent="0.25">
      <c r="B63" s="459" t="s">
        <v>150</v>
      </c>
      <c r="C63" s="460"/>
      <c r="D63" s="460"/>
      <c r="E63" s="3" t="s">
        <v>151</v>
      </c>
      <c r="F63" s="3">
        <v>5150</v>
      </c>
      <c r="G63" s="3">
        <v>0.3</v>
      </c>
      <c r="H63" s="4">
        <f>+F63*G63</f>
        <v>1545</v>
      </c>
      <c r="I63" s="464"/>
      <c r="L63">
        <f t="shared" si="0"/>
        <v>5304.5</v>
      </c>
    </row>
    <row r="64" spans="2:12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41457.5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>
        <v>41</v>
      </c>
      <c r="G73" s="25">
        <v>1</v>
      </c>
      <c r="H73" s="38">
        <f>+F73*G73</f>
        <v>41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41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0.1</v>
      </c>
      <c r="H79" s="38">
        <f>+F79*G79</f>
        <v>12327.658000000001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0.1</v>
      </c>
      <c r="H80" s="38">
        <f>+F80*G80</f>
        <v>14841.064000000002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27168.722000000002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70727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485" t="s">
        <v>152</v>
      </c>
      <c r="D92" s="487" t="str">
        <f>+'[2] PRESUPUESTO CENTRO DE DESARROL'!$B$49</f>
        <v>Pintura de rejas en hierro en esmalte, incluye raspe y anticorrosivo, materiales,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DESARROL'!$C$49</f>
        <v>M2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10</v>
      </c>
      <c r="H96" s="27">
        <f>+F96/G96</f>
        <v>5150</v>
      </c>
      <c r="I96" s="464"/>
    </row>
    <row r="97" spans="2:9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9" x14ac:dyDescent="0.25">
      <c r="B98" s="459"/>
      <c r="C98" s="460"/>
      <c r="D98" s="460"/>
      <c r="E98" s="14"/>
      <c r="F98" s="26"/>
      <c r="G98" s="43"/>
      <c r="H98" s="27"/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5150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x14ac:dyDescent="0.25">
      <c r="B104" s="465" t="s">
        <v>148</v>
      </c>
      <c r="C104" s="466"/>
      <c r="D104" s="466"/>
      <c r="E104" s="4" t="s">
        <v>59</v>
      </c>
      <c r="F104" s="4">
        <v>82400</v>
      </c>
      <c r="G104" s="4">
        <v>0.02</v>
      </c>
      <c r="H104" s="4">
        <f>+F104*G104</f>
        <v>1648</v>
      </c>
      <c r="I104" s="464"/>
    </row>
    <row r="105" spans="2:9" x14ac:dyDescent="0.25">
      <c r="B105" s="459" t="s">
        <v>149</v>
      </c>
      <c r="C105" s="460"/>
      <c r="D105" s="460"/>
      <c r="E105" s="3" t="s">
        <v>59</v>
      </c>
      <c r="F105" s="3">
        <v>77250</v>
      </c>
      <c r="G105" s="3">
        <v>0.2</v>
      </c>
      <c r="H105" s="4">
        <f>+F105*G105</f>
        <v>15450</v>
      </c>
      <c r="I105" s="464"/>
    </row>
    <row r="106" spans="2:9" x14ac:dyDescent="0.25">
      <c r="B106" s="459" t="s">
        <v>150</v>
      </c>
      <c r="C106" s="460"/>
      <c r="D106" s="460"/>
      <c r="E106" s="3" t="s">
        <v>151</v>
      </c>
      <c r="F106" s="3">
        <v>5150</v>
      </c>
      <c r="G106" s="3">
        <v>0.1</v>
      </c>
      <c r="H106" s="4">
        <f>+F106*G106</f>
        <v>515</v>
      </c>
      <c r="I106" s="464"/>
    </row>
    <row r="107" spans="2:9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3"/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17613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9" x14ac:dyDescent="0.25">
      <c r="B116" s="465"/>
      <c r="C116" s="466"/>
      <c r="D116" s="466"/>
      <c r="E116" s="466"/>
      <c r="F116" s="24">
        <v>371</v>
      </c>
      <c r="G116" s="25">
        <v>1</v>
      </c>
      <c r="H116" s="38">
        <f>+F116*G116</f>
        <v>371</v>
      </c>
      <c r="I116" s="34"/>
    </row>
    <row r="117" spans="2:9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371</v>
      </c>
    </row>
    <row r="119" spans="2:9" ht="15.75" thickBot="1" x14ac:dyDescent="0.3">
      <c r="B119" s="10"/>
      <c r="I119" s="1"/>
    </row>
    <row r="120" spans="2:9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9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9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0.1</v>
      </c>
      <c r="H122" s="38">
        <f>+F122*G122</f>
        <v>12327.658000000001</v>
      </c>
      <c r="I122" s="464"/>
    </row>
    <row r="123" spans="2:9" x14ac:dyDescent="0.25">
      <c r="B123" s="459" t="s">
        <v>61</v>
      </c>
      <c r="C123" s="460"/>
      <c r="D123" s="23">
        <f>2*44702</f>
        <v>89404</v>
      </c>
      <c r="E123" s="30">
        <f>+(0.66)*D123</f>
        <v>59006.64</v>
      </c>
      <c r="F123" s="31">
        <f>+D123+E123</f>
        <v>148410.64000000001</v>
      </c>
      <c r="G123" s="32">
        <f>+G122</f>
        <v>0.1</v>
      </c>
      <c r="H123" s="38">
        <f>+F123*G123</f>
        <v>14841.064000000002</v>
      </c>
      <c r="I123" s="464"/>
    </row>
    <row r="124" spans="2:9" x14ac:dyDescent="0.25">
      <c r="B124" s="459"/>
      <c r="C124" s="460"/>
      <c r="D124" s="2"/>
      <c r="E124" s="2"/>
      <c r="F124" s="2"/>
      <c r="G124" s="2"/>
      <c r="H124" s="2"/>
      <c r="I124" s="464"/>
    </row>
    <row r="125" spans="2:9" x14ac:dyDescent="0.25">
      <c r="B125" s="467"/>
      <c r="C125" s="468"/>
      <c r="D125" s="7"/>
      <c r="E125" s="7"/>
      <c r="F125" s="7"/>
      <c r="G125" s="7"/>
      <c r="H125" s="7"/>
      <c r="I125" s="46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27168.722000000002</v>
      </c>
    </row>
    <row r="127" spans="2:9" ht="15.75" thickBot="1" x14ac:dyDescent="0.3">
      <c r="B127" s="10"/>
      <c r="H127" s="33" t="s">
        <v>23</v>
      </c>
      <c r="I127" s="34"/>
    </row>
    <row r="128" spans="2:9" ht="16.5" customHeight="1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50303</v>
      </c>
    </row>
    <row r="129" spans="2:9" ht="16.5" customHeight="1" thickBot="1" x14ac:dyDescent="0.3">
      <c r="B129" s="57"/>
      <c r="C129" s="57"/>
      <c r="D129" s="57"/>
      <c r="E129" s="57"/>
      <c r="F129" s="57"/>
      <c r="G129" s="58"/>
      <c r="H129" s="58"/>
      <c r="I129" s="54"/>
    </row>
    <row r="130" spans="2:9" x14ac:dyDescent="0.25">
      <c r="B130" s="471" t="s">
        <v>26</v>
      </c>
      <c r="C130" s="472"/>
      <c r="D130" s="472"/>
      <c r="E130" s="472"/>
      <c r="F130" s="472"/>
      <c r="G130" s="472"/>
      <c r="H130" s="472"/>
      <c r="I130" s="473"/>
    </row>
    <row r="131" spans="2:9" ht="48" customHeight="1" x14ac:dyDescent="0.25">
      <c r="B131" s="474" t="s">
        <v>862</v>
      </c>
      <c r="C131" s="475"/>
      <c r="D131" s="475"/>
      <c r="E131" s="475"/>
      <c r="F131" s="475"/>
      <c r="G131" s="475"/>
      <c r="H131" s="475"/>
      <c r="I131" s="476"/>
    </row>
    <row r="132" spans="2:9" x14ac:dyDescent="0.25">
      <c r="B132" s="477" t="s">
        <v>18</v>
      </c>
      <c r="C132" s="478"/>
      <c r="D132" s="478"/>
      <c r="E132" s="478"/>
      <c r="F132" s="478"/>
      <c r="G132" s="478"/>
      <c r="H132" s="478"/>
      <c r="I132" s="479"/>
    </row>
    <row r="133" spans="2:9" ht="15.75" thickBot="1" x14ac:dyDescent="0.3">
      <c r="B133" s="480" t="s">
        <v>27</v>
      </c>
      <c r="C133" s="481"/>
      <c r="D133" s="481"/>
      <c r="E133" s="481"/>
      <c r="F133" s="481"/>
      <c r="G133" s="481"/>
      <c r="H133" s="481"/>
      <c r="I133" s="482"/>
    </row>
    <row r="134" spans="2:9" ht="15.75" thickBot="1" x14ac:dyDescent="0.3">
      <c r="B134" s="8"/>
      <c r="C134" s="9"/>
      <c r="D134" s="9"/>
      <c r="E134" s="9"/>
      <c r="F134" s="9"/>
      <c r="G134" s="9"/>
      <c r="H134" s="9"/>
      <c r="I134" s="22"/>
    </row>
    <row r="135" spans="2:9" ht="15" customHeight="1" x14ac:dyDescent="0.25">
      <c r="B135" s="483" t="s">
        <v>17</v>
      </c>
      <c r="C135" s="485" t="s">
        <v>153</v>
      </c>
      <c r="D135" s="487" t="str">
        <f>+'[2] PRESUPUESTO CENTRO DE DESARROL'!$B$50</f>
        <v>suministro e instalacion de protector de ventana en varilla redonda de 1/2" entorchada, incluye materiales, equipos y mano de obra</v>
      </c>
      <c r="E135" s="487"/>
      <c r="F135" s="487"/>
      <c r="G135" s="487"/>
      <c r="H135" s="487"/>
      <c r="I135" s="45" t="s">
        <v>0</v>
      </c>
    </row>
    <row r="136" spans="2:9" ht="15.75" thickBot="1" x14ac:dyDescent="0.3">
      <c r="B136" s="484"/>
      <c r="C136" s="486"/>
      <c r="D136" s="488"/>
      <c r="E136" s="488"/>
      <c r="F136" s="488"/>
      <c r="G136" s="488"/>
      <c r="H136" s="488"/>
      <c r="I136" s="13" t="str">
        <f>+'[2] PRESUPUESTO CENTRO DE DESARROL'!$C$50</f>
        <v>M2</v>
      </c>
    </row>
    <row r="137" spans="2:9" ht="15.75" thickBot="1" x14ac:dyDescent="0.3">
      <c r="B137" s="21" t="s">
        <v>24</v>
      </c>
      <c r="C137" s="46"/>
      <c r="D137" s="40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3</v>
      </c>
      <c r="G138" s="39" t="s">
        <v>4</v>
      </c>
      <c r="H138" s="20" t="s">
        <v>5</v>
      </c>
      <c r="I138" s="463"/>
    </row>
    <row r="139" spans="2:9" ht="25.5" customHeight="1" x14ac:dyDescent="0.25">
      <c r="B139" s="489" t="s">
        <v>25</v>
      </c>
      <c r="C139" s="490"/>
      <c r="D139" s="491"/>
      <c r="E139" s="4" t="s">
        <v>19</v>
      </c>
      <c r="F139" s="26">
        <v>51500</v>
      </c>
      <c r="G139" s="43">
        <v>8</v>
      </c>
      <c r="H139" s="27">
        <f>+F139/G139</f>
        <v>6437.5</v>
      </c>
      <c r="I139" s="464"/>
    </row>
    <row r="140" spans="2:9" ht="23.25" customHeight="1" x14ac:dyDescent="0.25">
      <c r="B140" s="492" t="s">
        <v>50</v>
      </c>
      <c r="C140" s="493"/>
      <c r="D140" s="494"/>
      <c r="E140" s="3" t="s">
        <v>19</v>
      </c>
      <c r="F140" s="28">
        <v>103000</v>
      </c>
      <c r="G140" s="43">
        <v>10</v>
      </c>
      <c r="H140" s="27">
        <f>+F140/G140</f>
        <v>10300</v>
      </c>
      <c r="I140" s="464"/>
    </row>
    <row r="141" spans="2:9" x14ac:dyDescent="0.25">
      <c r="B141" s="459" t="s">
        <v>95</v>
      </c>
      <c r="C141" s="460"/>
      <c r="D141" s="460"/>
      <c r="E141" s="14" t="s">
        <v>19</v>
      </c>
      <c r="F141" s="26">
        <v>51500</v>
      </c>
      <c r="G141" s="43">
        <v>70</v>
      </c>
      <c r="H141" s="27">
        <f>+F141/G141</f>
        <v>735.71428571428567</v>
      </c>
      <c r="I141" s="464"/>
    </row>
    <row r="142" spans="2:9" x14ac:dyDescent="0.25">
      <c r="B142" s="467"/>
      <c r="C142" s="468"/>
      <c r="D142" s="468"/>
      <c r="E142" s="15"/>
      <c r="F142" s="17"/>
      <c r="G142" s="15"/>
      <c r="H142" s="18"/>
      <c r="I142" s="464"/>
    </row>
    <row r="143" spans="2:9" x14ac:dyDescent="0.25">
      <c r="B143" s="11"/>
      <c r="C143" s="5"/>
      <c r="D143" s="5"/>
      <c r="E143" s="5"/>
      <c r="F143" s="5"/>
      <c r="G143" s="6"/>
      <c r="H143" s="6" t="s">
        <v>6</v>
      </c>
      <c r="I143" s="36">
        <f>SUM(H139:H142)</f>
        <v>17473.214285714286</v>
      </c>
    </row>
    <row r="144" spans="2:9" ht="15.75" thickBot="1" x14ac:dyDescent="0.3">
      <c r="B144" s="10"/>
      <c r="I144" s="1"/>
    </row>
    <row r="145" spans="2:12" ht="15.75" thickBot="1" x14ac:dyDescent="0.3">
      <c r="B145" s="21" t="s">
        <v>7</v>
      </c>
      <c r="C145" s="9"/>
      <c r="D145" s="9"/>
      <c r="E145" s="9"/>
      <c r="F145" s="9"/>
      <c r="G145" s="9"/>
      <c r="H145" s="9"/>
      <c r="I145" s="22"/>
    </row>
    <row r="146" spans="2:12" ht="15.75" thickBot="1" x14ac:dyDescent="0.3">
      <c r="B146" s="461" t="s">
        <v>1</v>
      </c>
      <c r="C146" s="462"/>
      <c r="D146" s="462"/>
      <c r="E146" s="39" t="s">
        <v>2</v>
      </c>
      <c r="F146" s="39" t="s">
        <v>8</v>
      </c>
      <c r="G146" s="39" t="s">
        <v>9</v>
      </c>
      <c r="H146" s="20" t="s">
        <v>5</v>
      </c>
      <c r="I146" s="463"/>
    </row>
    <row r="147" spans="2:12" x14ac:dyDescent="0.25">
      <c r="B147" s="465" t="s">
        <v>154</v>
      </c>
      <c r="C147" s="466"/>
      <c r="D147" s="466"/>
      <c r="E147" s="4" t="s">
        <v>94</v>
      </c>
      <c r="F147" s="4">
        <v>5665</v>
      </c>
      <c r="G147" s="4">
        <v>12</v>
      </c>
      <c r="H147" s="4">
        <f>+F147*G147</f>
        <v>67980</v>
      </c>
      <c r="I147" s="464"/>
      <c r="L147">
        <f>+F147*1.03</f>
        <v>5834.95</v>
      </c>
    </row>
    <row r="148" spans="2:12" x14ac:dyDescent="0.25">
      <c r="B148" s="459" t="s">
        <v>155</v>
      </c>
      <c r="C148" s="460"/>
      <c r="D148" s="460"/>
      <c r="E148" s="3" t="s">
        <v>52</v>
      </c>
      <c r="F148" s="3">
        <v>20600</v>
      </c>
      <c r="G148" s="3">
        <v>1</v>
      </c>
      <c r="H148" s="4">
        <f>+F148*G148</f>
        <v>20600</v>
      </c>
      <c r="I148" s="464"/>
    </row>
    <row r="149" spans="2:12" x14ac:dyDescent="0.25">
      <c r="B149" s="459" t="s">
        <v>149</v>
      </c>
      <c r="C149" s="460"/>
      <c r="D149" s="460"/>
      <c r="E149" s="3" t="s">
        <v>59</v>
      </c>
      <c r="F149" s="3">
        <v>77250</v>
      </c>
      <c r="G149" s="3">
        <v>0.05</v>
      </c>
      <c r="H149" s="4">
        <f>+F149*G149</f>
        <v>3862.5</v>
      </c>
      <c r="I149" s="464"/>
      <c r="L149">
        <f>+F148*1.03</f>
        <v>21218</v>
      </c>
    </row>
    <row r="150" spans="2:12" x14ac:dyDescent="0.25">
      <c r="B150" s="459" t="s">
        <v>157</v>
      </c>
      <c r="C150" s="460"/>
      <c r="D150" s="460"/>
      <c r="E150" s="3" t="s">
        <v>59</v>
      </c>
      <c r="F150" s="3">
        <v>257500</v>
      </c>
      <c r="G150" s="3">
        <v>2.5000000000000001E-2</v>
      </c>
      <c r="H150" s="4">
        <f>+F150*G150</f>
        <v>6437.5</v>
      </c>
      <c r="I150" s="464"/>
      <c r="L150">
        <f>+F151*1.03</f>
        <v>689585</v>
      </c>
    </row>
    <row r="151" spans="2:12" x14ac:dyDescent="0.25">
      <c r="B151" s="459" t="s">
        <v>156</v>
      </c>
      <c r="C151" s="460"/>
      <c r="D151" s="460"/>
      <c r="E151" s="3" t="s">
        <v>158</v>
      </c>
      <c r="F151" s="3">
        <v>669500</v>
      </c>
      <c r="G151" s="3">
        <v>0.02</v>
      </c>
      <c r="H151" s="4">
        <f>+F151*G151</f>
        <v>13390</v>
      </c>
      <c r="I151" s="464"/>
    </row>
    <row r="152" spans="2:12" x14ac:dyDescent="0.25">
      <c r="B152" s="459"/>
      <c r="C152" s="460"/>
      <c r="D152" s="460"/>
      <c r="E152" s="3"/>
      <c r="F152" s="3"/>
      <c r="G152" s="3"/>
      <c r="H152" s="3"/>
      <c r="I152" s="464"/>
    </row>
    <row r="153" spans="2:12" x14ac:dyDescent="0.25">
      <c r="B153" s="459"/>
      <c r="C153" s="460"/>
      <c r="D153" s="460"/>
      <c r="E153" s="3"/>
      <c r="F153" s="3"/>
      <c r="G153" s="3"/>
      <c r="H153" s="3"/>
      <c r="I153" s="464"/>
    </row>
    <row r="154" spans="2:12" x14ac:dyDescent="0.25">
      <c r="B154" s="459"/>
      <c r="C154" s="460"/>
      <c r="D154" s="460"/>
      <c r="E154" s="3"/>
      <c r="F154" s="3"/>
      <c r="G154" s="3"/>
      <c r="H154" s="3"/>
      <c r="I154" s="464"/>
    </row>
    <row r="155" spans="2:12" x14ac:dyDescent="0.25">
      <c r="B155" s="11"/>
      <c r="C155" s="5"/>
      <c r="D155" s="5"/>
      <c r="E155" s="5"/>
      <c r="F155" s="5"/>
      <c r="G155" s="5"/>
      <c r="H155" s="6" t="s">
        <v>6</v>
      </c>
      <c r="I155" s="37">
        <f>SUM(H147:H154)</f>
        <v>112270</v>
      </c>
    </row>
    <row r="156" spans="2:12" ht="15.75" thickBot="1" x14ac:dyDescent="0.3">
      <c r="B156" s="10"/>
      <c r="I156" s="1"/>
    </row>
    <row r="157" spans="2:12" ht="15.75" thickBot="1" x14ac:dyDescent="0.3">
      <c r="B157" s="21" t="s">
        <v>10</v>
      </c>
      <c r="C157" s="9"/>
      <c r="D157" s="9"/>
      <c r="E157" s="9"/>
      <c r="F157" s="9"/>
      <c r="G157" s="9"/>
      <c r="H157" s="9"/>
      <c r="I157" s="22"/>
    </row>
    <row r="158" spans="2:12" ht="15.75" thickBot="1" x14ac:dyDescent="0.3">
      <c r="B158" s="461" t="s">
        <v>1</v>
      </c>
      <c r="C158" s="462"/>
      <c r="D158" s="462"/>
      <c r="E158" s="462"/>
      <c r="F158" s="39" t="s">
        <v>3</v>
      </c>
      <c r="G158" s="39" t="s">
        <v>4</v>
      </c>
      <c r="H158" s="20" t="s">
        <v>5</v>
      </c>
      <c r="I158" s="34"/>
    </row>
    <row r="159" spans="2:12" x14ac:dyDescent="0.25">
      <c r="B159" s="465"/>
      <c r="C159" s="466"/>
      <c r="D159" s="466"/>
      <c r="E159" s="466"/>
      <c r="F159" s="24">
        <v>515</v>
      </c>
      <c r="G159" s="25">
        <v>1</v>
      </c>
      <c r="H159" s="38">
        <f>+F159*G159</f>
        <v>515</v>
      </c>
      <c r="I159" s="34"/>
    </row>
    <row r="160" spans="2:12" x14ac:dyDescent="0.25">
      <c r="B160" s="459"/>
      <c r="C160" s="460"/>
      <c r="D160" s="460"/>
      <c r="E160" s="460"/>
      <c r="F160" s="23"/>
      <c r="G160" s="14"/>
      <c r="H160" s="2"/>
      <c r="I160" s="34"/>
    </row>
    <row r="161" spans="2:9" x14ac:dyDescent="0.25">
      <c r="B161" s="11"/>
      <c r="C161" s="5"/>
      <c r="D161" s="5"/>
      <c r="E161" s="5"/>
      <c r="F161" s="5"/>
      <c r="G161" s="5"/>
      <c r="H161" s="6" t="s">
        <v>6</v>
      </c>
      <c r="I161" s="36">
        <f>SUM(H159:H160)</f>
        <v>515</v>
      </c>
    </row>
    <row r="162" spans="2:9" ht="15.75" thickBot="1" x14ac:dyDescent="0.3">
      <c r="B162" s="10"/>
      <c r="I162" s="1"/>
    </row>
    <row r="163" spans="2:9" ht="15.75" thickBot="1" x14ac:dyDescent="0.3">
      <c r="B163" s="21" t="s">
        <v>11</v>
      </c>
      <c r="C163" s="9"/>
      <c r="D163" s="9"/>
      <c r="E163" s="9"/>
      <c r="F163" s="9"/>
      <c r="G163" s="9"/>
      <c r="H163" s="9"/>
      <c r="I163" s="22"/>
    </row>
    <row r="164" spans="2:9" ht="15.75" thickBot="1" x14ac:dyDescent="0.3">
      <c r="B164" s="461" t="s">
        <v>15</v>
      </c>
      <c r="C164" s="462"/>
      <c r="D164" s="39" t="s">
        <v>22</v>
      </c>
      <c r="E164" s="39" t="s">
        <v>12</v>
      </c>
      <c r="F164" s="39" t="s">
        <v>13</v>
      </c>
      <c r="G164" s="39" t="s">
        <v>14</v>
      </c>
      <c r="H164" s="20" t="s">
        <v>5</v>
      </c>
      <c r="I164" s="463"/>
    </row>
    <row r="165" spans="2:9" x14ac:dyDescent="0.25">
      <c r="B165" s="465" t="s">
        <v>20</v>
      </c>
      <c r="C165" s="466"/>
      <c r="D165" s="24">
        <v>74263</v>
      </c>
      <c r="E165" s="30">
        <f>+(0.66)*D165</f>
        <v>49013.58</v>
      </c>
      <c r="F165" s="30">
        <f>+D165+E165</f>
        <v>123276.58</v>
      </c>
      <c r="G165" s="32">
        <v>0.55000000000000004</v>
      </c>
      <c r="H165" s="38">
        <f>+F165*G165</f>
        <v>67802.119000000006</v>
      </c>
      <c r="I165" s="464"/>
    </row>
    <row r="166" spans="2:9" x14ac:dyDescent="0.25">
      <c r="B166" s="459" t="s">
        <v>159</v>
      </c>
      <c r="C166" s="460"/>
      <c r="D166" s="23">
        <f>44702</f>
        <v>44702</v>
      </c>
      <c r="E166" s="30">
        <f>+(0.66)*D166</f>
        <v>29503.32</v>
      </c>
      <c r="F166" s="31">
        <f>+D166+E166</f>
        <v>74205.320000000007</v>
      </c>
      <c r="G166" s="32">
        <f>+G165</f>
        <v>0.55000000000000004</v>
      </c>
      <c r="H166" s="38">
        <f>+F166*G166</f>
        <v>40812.926000000007</v>
      </c>
      <c r="I166" s="464"/>
    </row>
    <row r="167" spans="2:9" x14ac:dyDescent="0.25">
      <c r="B167" s="459"/>
      <c r="C167" s="460"/>
      <c r="D167" s="2"/>
      <c r="E167" s="2"/>
      <c r="F167" s="2"/>
      <c r="G167" s="2"/>
      <c r="H167" s="2"/>
      <c r="I167" s="464"/>
    </row>
    <row r="168" spans="2:9" x14ac:dyDescent="0.25">
      <c r="B168" s="467"/>
      <c r="C168" s="468"/>
      <c r="D168" s="7"/>
      <c r="E168" s="7"/>
      <c r="F168" s="7"/>
      <c r="G168" s="7"/>
      <c r="H168" s="7"/>
      <c r="I168" s="464"/>
    </row>
    <row r="169" spans="2:9" x14ac:dyDescent="0.25">
      <c r="B169" s="11"/>
      <c r="C169" s="5"/>
      <c r="D169" s="5"/>
      <c r="E169" s="5"/>
      <c r="F169" s="5"/>
      <c r="G169" s="5"/>
      <c r="H169" s="6" t="s">
        <v>6</v>
      </c>
      <c r="I169" s="34">
        <f>SUM(H165:H168)</f>
        <v>108615.04500000001</v>
      </c>
    </row>
    <row r="170" spans="2:9" ht="15.75" thickBot="1" x14ac:dyDescent="0.3">
      <c r="B170" s="10"/>
      <c r="H170" s="33" t="s">
        <v>23</v>
      </c>
      <c r="I170" s="34"/>
    </row>
    <row r="171" spans="2:9" ht="16.5" customHeight="1" thickBot="1" x14ac:dyDescent="0.3">
      <c r="B171" s="8"/>
      <c r="C171" s="9"/>
      <c r="D171" s="9"/>
      <c r="E171" s="9"/>
      <c r="F171" s="9"/>
      <c r="G171" s="469" t="s">
        <v>16</v>
      </c>
      <c r="H171" s="470"/>
      <c r="I171" s="35">
        <f>ROUND(SUM(I141:I170),0)</f>
        <v>238873</v>
      </c>
    </row>
  </sheetData>
  <mergeCells count="132"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52:D52"/>
    <mergeCell ref="I52:I56"/>
    <mergeCell ref="B53:D53"/>
    <mergeCell ref="B54:D54"/>
    <mergeCell ref="B55:D55"/>
    <mergeCell ref="B56:D56"/>
    <mergeCell ref="G42:H42"/>
    <mergeCell ref="B44:I44"/>
    <mergeCell ref="B45:I45"/>
    <mergeCell ref="B46:I46"/>
    <mergeCell ref="B47:I47"/>
    <mergeCell ref="B49:B50"/>
    <mergeCell ref="C49:C50"/>
    <mergeCell ref="D49:H50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95:D95"/>
    <mergeCell ref="I95:I99"/>
    <mergeCell ref="B96:D96"/>
    <mergeCell ref="B97:D97"/>
    <mergeCell ref="B98:D98"/>
    <mergeCell ref="B99:D99"/>
    <mergeCell ref="G85:H85"/>
    <mergeCell ref="B87:I87"/>
    <mergeCell ref="B88:I88"/>
    <mergeCell ref="B89:I89"/>
    <mergeCell ref="B90:I90"/>
    <mergeCell ref="B92:B93"/>
    <mergeCell ref="C92:C93"/>
    <mergeCell ref="D92:H93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5:E115"/>
    <mergeCell ref="B116:E116"/>
    <mergeCell ref="B117:E117"/>
    <mergeCell ref="B121:C121"/>
    <mergeCell ref="I121:I125"/>
    <mergeCell ref="B122:C122"/>
    <mergeCell ref="B123:C123"/>
    <mergeCell ref="B124:C124"/>
    <mergeCell ref="B125:C125"/>
    <mergeCell ref="B138:D138"/>
    <mergeCell ref="I138:I142"/>
    <mergeCell ref="B139:D139"/>
    <mergeCell ref="B140:D140"/>
    <mergeCell ref="B141:D141"/>
    <mergeCell ref="B142:D142"/>
    <mergeCell ref="G128:H128"/>
    <mergeCell ref="B130:I130"/>
    <mergeCell ref="B131:I131"/>
    <mergeCell ref="B132:I132"/>
    <mergeCell ref="B133:I133"/>
    <mergeCell ref="B135:B136"/>
    <mergeCell ref="C135:C136"/>
    <mergeCell ref="D135:H136"/>
    <mergeCell ref="B146:D146"/>
    <mergeCell ref="I146:I154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G171:H171"/>
    <mergeCell ref="B158:E158"/>
    <mergeCell ref="B159:E159"/>
    <mergeCell ref="B160:E160"/>
    <mergeCell ref="B164:C164"/>
    <mergeCell ref="I164:I168"/>
    <mergeCell ref="B165:C165"/>
    <mergeCell ref="B166:C166"/>
    <mergeCell ref="B167:C167"/>
    <mergeCell ref="B168:C168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3" manualBreakCount="3">
    <brk id="42" max="9" man="1"/>
    <brk id="85" max="9" man="1"/>
    <brk id="128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2"/>
  <sheetViews>
    <sheetView view="pageBreakPreview" topLeftCell="A16" zoomScale="85" zoomScaleNormal="100" zoomScaleSheetLayoutView="85" workbookViewId="0">
      <selection activeCell="D38" sqref="D3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160</v>
      </c>
      <c r="D6" s="487" t="str">
        <f>+'[2] PRESUPUESTO CENTRO DE DESARROL'!$B$52</f>
        <v>Limpieza general y desalojo de material sobrante.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DESARROL'!$C$52</f>
        <v>GL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13</v>
      </c>
      <c r="H10" s="27">
        <f>+F10/G10</f>
        <v>1584.6153846153845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1584.6153846153845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167</v>
      </c>
      <c r="C30" s="466"/>
      <c r="D30" s="466"/>
      <c r="E30" s="466"/>
      <c r="F30" s="24">
        <v>30900</v>
      </c>
      <c r="G30" s="25">
        <v>3</v>
      </c>
      <c r="H30" s="38">
        <f>+F30*G30</f>
        <v>92700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92700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1.1000000000000001</v>
      </c>
      <c r="H37" s="38">
        <f>+F37*G37</f>
        <v>163251.70400000003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163251.70400000003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257536</v>
      </c>
    </row>
  </sheetData>
  <mergeCells count="33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I35:I39"/>
    <mergeCell ref="B36:C36"/>
    <mergeCell ref="B37:C37"/>
    <mergeCell ref="B38:C38"/>
    <mergeCell ref="B39:C39"/>
    <mergeCell ref="G42:H42"/>
    <mergeCell ref="B29:E29"/>
    <mergeCell ref="B30:E30"/>
    <mergeCell ref="B31:E31"/>
    <mergeCell ref="B35:C3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99"/>
  <sheetViews>
    <sheetView view="pageBreakPreview" topLeftCell="A267" zoomScale="79" zoomScaleNormal="100" zoomScaleSheetLayoutView="85" workbookViewId="0">
      <selection activeCell="A241" sqref="A241:XFD279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5.28515625" customWidth="1"/>
    <col min="6" max="6" width="15.5703125" bestFit="1" customWidth="1"/>
    <col min="7" max="7" width="13.140625" bestFit="1" customWidth="1"/>
    <col min="8" max="8" width="17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x14ac:dyDescent="0.25">
      <c r="B6" s="495" t="s">
        <v>17</v>
      </c>
      <c r="C6" s="499" t="s">
        <v>161</v>
      </c>
      <c r="D6" s="498" t="s">
        <v>36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37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6.14</v>
      </c>
      <c r="H10" s="27">
        <f>+F10/G10</f>
        <v>8387.6221498371342</v>
      </c>
      <c r="I10" s="464"/>
    </row>
    <row r="11" spans="2:9" ht="23.25" customHeight="1" x14ac:dyDescent="0.25">
      <c r="B11" s="492"/>
      <c r="C11" s="493"/>
      <c r="D11" s="494"/>
      <c r="E11" s="3"/>
      <c r="F11" s="28"/>
      <c r="G11" s="3"/>
      <c r="H11" s="29"/>
      <c r="I11" s="464"/>
    </row>
    <row r="12" spans="2:9" x14ac:dyDescent="0.25">
      <c r="B12" s="459"/>
      <c r="C12" s="460"/>
      <c r="D12" s="460"/>
      <c r="E12" s="14"/>
      <c r="F12" s="16"/>
      <c r="G12" s="14"/>
      <c r="H12" s="29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8387.6221498371342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19"/>
      <c r="F18" s="19"/>
      <c r="G18" s="19"/>
      <c r="H18" s="19"/>
      <c r="I18" s="464"/>
    </row>
    <row r="19" spans="2:9" x14ac:dyDescent="0.25">
      <c r="B19" s="459"/>
      <c r="C19" s="460"/>
      <c r="D19" s="460"/>
      <c r="E19" s="2"/>
      <c r="F19" s="2"/>
      <c r="G19" s="2"/>
      <c r="H19" s="2"/>
      <c r="I19" s="464"/>
    </row>
    <row r="20" spans="2:9" x14ac:dyDescent="0.25">
      <c r="B20" s="459"/>
      <c r="C20" s="460"/>
      <c r="D20" s="460"/>
      <c r="E20" s="2"/>
      <c r="F20" s="2"/>
      <c r="G20" s="2"/>
      <c r="H20" s="2"/>
      <c r="I20" s="464"/>
    </row>
    <row r="21" spans="2:9" x14ac:dyDescent="0.25">
      <c r="B21" s="459"/>
      <c r="C21" s="460"/>
      <c r="D21" s="460"/>
      <c r="E21" s="2"/>
      <c r="F21" s="2"/>
      <c r="G21" s="2"/>
      <c r="H21" s="2"/>
      <c r="I21" s="464"/>
    </row>
    <row r="22" spans="2:9" x14ac:dyDescent="0.25">
      <c r="B22" s="459"/>
      <c r="C22" s="460"/>
      <c r="D22" s="460"/>
      <c r="E22" s="2"/>
      <c r="F22" s="2"/>
      <c r="G22" s="2"/>
      <c r="H22" s="2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/>
      <c r="G27" s="25">
        <v>2.5600000000000002E-3</v>
      </c>
      <c r="H27" s="38">
        <f>+F27*G27</f>
        <v>0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24">
        <v>74263</v>
      </c>
      <c r="E33" s="30">
        <f>+(0.66)*D33</f>
        <v>49013.58</v>
      </c>
      <c r="F33" s="30">
        <f>+D33+E33</f>
        <v>123276.58</v>
      </c>
      <c r="G33" s="43">
        <v>0.2</v>
      </c>
      <c r="H33" s="38">
        <f>+F33*G33</f>
        <v>24655.316000000003</v>
      </c>
      <c r="I33" s="464"/>
    </row>
    <row r="34" spans="2:9" x14ac:dyDescent="0.25">
      <c r="B34" s="459" t="s">
        <v>21</v>
      </c>
      <c r="C34" s="460"/>
      <c r="D34" s="23">
        <v>44702</v>
      </c>
      <c r="E34" s="30">
        <f>+(0.66)*D34</f>
        <v>29503.32</v>
      </c>
      <c r="F34" s="31">
        <f>+D34+E34</f>
        <v>74205.320000000007</v>
      </c>
      <c r="G34" s="43">
        <v>0.2</v>
      </c>
      <c r="H34" s="38">
        <f>+F34*G34</f>
        <v>14841.064000000002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39496.380000000005</v>
      </c>
    </row>
    <row r="38" spans="2:9" ht="15.75" thickBot="1" x14ac:dyDescent="0.3">
      <c r="B38" s="10"/>
      <c r="H38" s="33" t="s">
        <v>23</v>
      </c>
      <c r="I38" s="34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47884</v>
      </c>
    </row>
    <row r="40" spans="2:9" ht="15.75" thickBot="1" x14ac:dyDescent="0.3"/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10"/>
      <c r="I45" s="1"/>
    </row>
    <row r="46" spans="2:9" x14ac:dyDescent="0.25">
      <c r="B46" s="495" t="s">
        <v>17</v>
      </c>
      <c r="C46" s="499" t="s">
        <v>162</v>
      </c>
      <c r="D46" s="498" t="s">
        <v>33</v>
      </c>
      <c r="E46" s="498"/>
      <c r="F46" s="498"/>
      <c r="G46" s="498"/>
      <c r="H46" s="498"/>
      <c r="I46" s="12" t="s">
        <v>0</v>
      </c>
    </row>
    <row r="47" spans="2:9" ht="15.75" thickBot="1" x14ac:dyDescent="0.3">
      <c r="B47" s="484"/>
      <c r="C47" s="500"/>
      <c r="D47" s="488"/>
      <c r="E47" s="488"/>
      <c r="F47" s="488"/>
      <c r="G47" s="488"/>
      <c r="H47" s="488"/>
      <c r="I47" s="13" t="s">
        <v>34</v>
      </c>
    </row>
    <row r="48" spans="2:9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9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9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">
        <v>33</v>
      </c>
      <c r="H50" s="27">
        <f>+F50/G50</f>
        <v>1560.6060606060605</v>
      </c>
      <c r="I50" s="464"/>
    </row>
    <row r="51" spans="2:9" ht="23.25" customHeight="1" x14ac:dyDescent="0.25">
      <c r="B51" s="492" t="s">
        <v>28</v>
      </c>
      <c r="C51" s="493"/>
      <c r="D51" s="494"/>
      <c r="E51" s="3" t="s">
        <v>19</v>
      </c>
      <c r="F51" s="28">
        <v>51500</v>
      </c>
      <c r="G51" s="4">
        <v>33</v>
      </c>
      <c r="H51" s="27">
        <f>+F51/G51</f>
        <v>1560.6060606060605</v>
      </c>
      <c r="I51" s="464"/>
    </row>
    <row r="52" spans="2:9" x14ac:dyDescent="0.25">
      <c r="B52" s="459"/>
      <c r="C52" s="460"/>
      <c r="D52" s="460"/>
      <c r="E52" s="14"/>
      <c r="F52" s="16"/>
      <c r="G52" s="14"/>
      <c r="H52" s="29"/>
      <c r="I52" s="464"/>
    </row>
    <row r="53" spans="2:9" x14ac:dyDescent="0.25">
      <c r="B53" s="467"/>
      <c r="C53" s="468"/>
      <c r="D53" s="468"/>
      <c r="E53" s="15"/>
      <c r="F53" s="17"/>
      <c r="G53" s="15"/>
      <c r="H53" s="18"/>
      <c r="I53" s="464"/>
    </row>
    <row r="54" spans="2:9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3121.212121212121</v>
      </c>
    </row>
    <row r="55" spans="2:9" ht="15.75" thickBot="1" x14ac:dyDescent="0.3">
      <c r="B55" s="10"/>
      <c r="I55" s="1"/>
    </row>
    <row r="56" spans="2:9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9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9" x14ac:dyDescent="0.25">
      <c r="B58" s="465"/>
      <c r="C58" s="466"/>
      <c r="D58" s="466"/>
      <c r="E58" s="19"/>
      <c r="F58" s="19"/>
      <c r="G58" s="19"/>
      <c r="H58" s="19"/>
      <c r="I58" s="464"/>
    </row>
    <row r="59" spans="2:9" x14ac:dyDescent="0.25">
      <c r="B59" s="459"/>
      <c r="C59" s="460"/>
      <c r="D59" s="460"/>
      <c r="E59" s="2"/>
      <c r="F59" s="2"/>
      <c r="G59" s="2"/>
      <c r="H59" s="2"/>
      <c r="I59" s="464"/>
    </row>
    <row r="60" spans="2:9" x14ac:dyDescent="0.25">
      <c r="B60" s="459"/>
      <c r="C60" s="460"/>
      <c r="D60" s="460"/>
      <c r="E60" s="2"/>
      <c r="F60" s="2"/>
      <c r="G60" s="2"/>
      <c r="H60" s="2"/>
      <c r="I60" s="464"/>
    </row>
    <row r="61" spans="2:9" x14ac:dyDescent="0.25">
      <c r="B61" s="459"/>
      <c r="C61" s="460"/>
      <c r="D61" s="460"/>
      <c r="E61" s="2"/>
      <c r="F61" s="2"/>
      <c r="G61" s="2"/>
      <c r="H61" s="2"/>
      <c r="I61" s="464"/>
    </row>
    <row r="62" spans="2:9" x14ac:dyDescent="0.25">
      <c r="B62" s="459"/>
      <c r="C62" s="460"/>
      <c r="D62" s="460"/>
      <c r="E62" s="2"/>
      <c r="F62" s="2"/>
      <c r="G62" s="2"/>
      <c r="H62" s="2"/>
      <c r="I62" s="464"/>
    </row>
    <row r="63" spans="2:9" x14ac:dyDescent="0.25">
      <c r="B63" s="11"/>
      <c r="C63" s="5"/>
      <c r="D63" s="5"/>
      <c r="E63" s="5"/>
      <c r="F63" s="5"/>
      <c r="G63" s="5"/>
      <c r="H63" s="6" t="s">
        <v>6</v>
      </c>
      <c r="I63" s="37">
        <f>SUM(H58:H62)</f>
        <v>0</v>
      </c>
    </row>
    <row r="64" spans="2:9" ht="15.75" thickBot="1" x14ac:dyDescent="0.3">
      <c r="B64" s="10"/>
      <c r="I64" s="1"/>
    </row>
    <row r="65" spans="2:9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9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34"/>
    </row>
    <row r="67" spans="2:9" x14ac:dyDescent="0.25">
      <c r="B67" s="465"/>
      <c r="C67" s="466"/>
      <c r="D67" s="466"/>
      <c r="E67" s="466"/>
      <c r="F67" s="24"/>
      <c r="G67" s="25">
        <v>2.5600000000000002E-3</v>
      </c>
      <c r="H67" s="38">
        <f>+F67*G67</f>
        <v>0</v>
      </c>
      <c r="I67" s="34"/>
    </row>
    <row r="68" spans="2:9" x14ac:dyDescent="0.25">
      <c r="B68" s="459"/>
      <c r="C68" s="460"/>
      <c r="D68" s="460"/>
      <c r="E68" s="460"/>
      <c r="F68" s="23"/>
      <c r="G68" s="14"/>
      <c r="H68" s="2"/>
      <c r="I68" s="3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9" x14ac:dyDescent="0.25">
      <c r="B73" s="465" t="s">
        <v>20</v>
      </c>
      <c r="C73" s="466"/>
      <c r="D73" s="24">
        <v>74263</v>
      </c>
      <c r="E73" s="30">
        <f>+(0.66)*D73</f>
        <v>49013.58</v>
      </c>
      <c r="F73" s="30">
        <f>+D73+E73</f>
        <v>123276.58</v>
      </c>
      <c r="G73" s="32">
        <v>0.13</v>
      </c>
      <c r="H73" s="38">
        <f>+F73*G73</f>
        <v>16025.955400000001</v>
      </c>
      <c r="I73" s="464"/>
    </row>
    <row r="74" spans="2:9" x14ac:dyDescent="0.25">
      <c r="B74" s="459" t="s">
        <v>21</v>
      </c>
      <c r="C74" s="460"/>
      <c r="D74" s="23">
        <v>44702</v>
      </c>
      <c r="E74" s="30">
        <f>+(0.66)*D74</f>
        <v>29503.32</v>
      </c>
      <c r="F74" s="31">
        <f>+D74+E74</f>
        <v>74205.320000000007</v>
      </c>
      <c r="G74" s="32">
        <v>0.13</v>
      </c>
      <c r="H74" s="38">
        <f>+F74*G74</f>
        <v>9646.6916000000019</v>
      </c>
      <c r="I74" s="464"/>
    </row>
    <row r="75" spans="2:9" x14ac:dyDescent="0.25">
      <c r="B75" s="459"/>
      <c r="C75" s="460"/>
      <c r="D75" s="2"/>
      <c r="E75" s="2"/>
      <c r="F75" s="2"/>
      <c r="G75" s="2"/>
      <c r="H75" s="2"/>
      <c r="I75" s="464"/>
    </row>
    <row r="76" spans="2:9" x14ac:dyDescent="0.25">
      <c r="B76" s="467"/>
      <c r="C76" s="468"/>
      <c r="D76" s="7"/>
      <c r="E76" s="7"/>
      <c r="F76" s="7"/>
      <c r="G76" s="7"/>
      <c r="H76" s="7"/>
      <c r="I76" s="464"/>
    </row>
    <row r="77" spans="2:9" x14ac:dyDescent="0.25">
      <c r="B77" s="11"/>
      <c r="C77" s="5"/>
      <c r="D77" s="5"/>
      <c r="E77" s="5"/>
      <c r="F77" s="5"/>
      <c r="G77" s="5"/>
      <c r="H77" s="6" t="s">
        <v>6</v>
      </c>
      <c r="I77" s="34">
        <f>SUM(H73:H76)</f>
        <v>25672.647000000004</v>
      </c>
    </row>
    <row r="78" spans="2:9" ht="15.75" thickBot="1" x14ac:dyDescent="0.3">
      <c r="B78" s="10"/>
      <c r="H78" s="33" t="s">
        <v>23</v>
      </c>
      <c r="I78" s="34"/>
    </row>
    <row r="79" spans="2:9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28794</v>
      </c>
    </row>
    <row r="80" spans="2:9" ht="16.5" thickBot="1" x14ac:dyDescent="0.3">
      <c r="B80" s="57"/>
      <c r="C80" s="57"/>
      <c r="D80" s="57"/>
      <c r="E80" s="57"/>
      <c r="F80" s="57"/>
      <c r="G80" s="58"/>
      <c r="H80" s="58"/>
      <c r="I80" s="54"/>
    </row>
    <row r="81" spans="2:9" x14ac:dyDescent="0.25">
      <c r="B81" s="471" t="s">
        <v>26</v>
      </c>
      <c r="C81" s="472"/>
      <c r="D81" s="472"/>
      <c r="E81" s="472"/>
      <c r="F81" s="472"/>
      <c r="G81" s="472"/>
      <c r="H81" s="472"/>
      <c r="I81" s="473"/>
    </row>
    <row r="82" spans="2:9" ht="48" customHeight="1" x14ac:dyDescent="0.25">
      <c r="B82" s="474" t="s">
        <v>862</v>
      </c>
      <c r="C82" s="475"/>
      <c r="D82" s="475"/>
      <c r="E82" s="475"/>
      <c r="F82" s="475"/>
      <c r="G82" s="475"/>
      <c r="H82" s="475"/>
      <c r="I82" s="476"/>
    </row>
    <row r="83" spans="2:9" x14ac:dyDescent="0.25">
      <c r="B83" s="477" t="s">
        <v>18</v>
      </c>
      <c r="C83" s="478"/>
      <c r="D83" s="478"/>
      <c r="E83" s="478"/>
      <c r="F83" s="478"/>
      <c r="G83" s="478"/>
      <c r="H83" s="478"/>
      <c r="I83" s="479"/>
    </row>
    <row r="84" spans="2:9" ht="15.75" thickBot="1" x14ac:dyDescent="0.3">
      <c r="B84" s="480" t="s">
        <v>27</v>
      </c>
      <c r="C84" s="481"/>
      <c r="D84" s="481"/>
      <c r="E84" s="481"/>
      <c r="F84" s="481"/>
      <c r="G84" s="481"/>
      <c r="H84" s="481"/>
      <c r="I84" s="482"/>
    </row>
    <row r="85" spans="2:9" ht="15.75" thickBot="1" x14ac:dyDescent="0.3">
      <c r="B85" s="10"/>
      <c r="I85" s="1"/>
    </row>
    <row r="86" spans="2:9" x14ac:dyDescent="0.25">
      <c r="B86" s="495" t="s">
        <v>17</v>
      </c>
      <c r="C86" s="496" t="s">
        <v>163</v>
      </c>
      <c r="D86" s="498" t="s">
        <v>39</v>
      </c>
      <c r="E86" s="498"/>
      <c r="F86" s="498"/>
      <c r="G86" s="498"/>
      <c r="H86" s="498"/>
      <c r="I86" s="12" t="s">
        <v>0</v>
      </c>
    </row>
    <row r="87" spans="2:9" ht="15.75" thickBot="1" x14ac:dyDescent="0.3">
      <c r="B87" s="484"/>
      <c r="C87" s="497"/>
      <c r="D87" s="488"/>
      <c r="E87" s="488"/>
      <c r="F87" s="488"/>
      <c r="G87" s="488"/>
      <c r="H87" s="488"/>
      <c r="I87" s="13" t="s">
        <v>37</v>
      </c>
    </row>
    <row r="88" spans="2:9" ht="15.75" thickBot="1" x14ac:dyDescent="0.3">
      <c r="B88" s="21" t="s">
        <v>24</v>
      </c>
      <c r="C88" s="9"/>
      <c r="D88" s="40"/>
      <c r="E88" s="9"/>
      <c r="F88" s="9"/>
      <c r="G88" s="9"/>
      <c r="H88" s="9"/>
      <c r="I88" s="22"/>
    </row>
    <row r="89" spans="2:9" ht="15.75" thickBot="1" x14ac:dyDescent="0.3">
      <c r="B89" s="461" t="s">
        <v>1</v>
      </c>
      <c r="C89" s="462"/>
      <c r="D89" s="462"/>
      <c r="E89" s="39" t="s">
        <v>2</v>
      </c>
      <c r="F89" s="39" t="s">
        <v>3</v>
      </c>
      <c r="G89" s="39" t="s">
        <v>4</v>
      </c>
      <c r="H89" s="20" t="s">
        <v>5</v>
      </c>
      <c r="I89" s="463"/>
    </row>
    <row r="90" spans="2:9" ht="25.5" customHeight="1" x14ac:dyDescent="0.25">
      <c r="B90" s="489" t="s">
        <v>25</v>
      </c>
      <c r="C90" s="490"/>
      <c r="D90" s="491"/>
      <c r="E90" s="4" t="s">
        <v>19</v>
      </c>
      <c r="F90" s="26">
        <v>51500</v>
      </c>
      <c r="G90" s="4">
        <v>41.25</v>
      </c>
      <c r="H90" s="27">
        <f>+F90/G90</f>
        <v>1248.4848484848485</v>
      </c>
      <c r="I90" s="464"/>
    </row>
    <row r="91" spans="2:9" ht="23.25" customHeight="1" x14ac:dyDescent="0.25">
      <c r="B91" s="492" t="s">
        <v>95</v>
      </c>
      <c r="C91" s="493"/>
      <c r="D91" s="494"/>
      <c r="E91" s="3" t="s">
        <v>19</v>
      </c>
      <c r="F91" s="28">
        <v>51500</v>
      </c>
      <c r="G91" s="3">
        <v>70</v>
      </c>
      <c r="H91" s="27">
        <f>+F91/G91</f>
        <v>735.71428571428567</v>
      </c>
      <c r="I91" s="464"/>
    </row>
    <row r="92" spans="2:9" x14ac:dyDescent="0.25">
      <c r="B92" s="459"/>
      <c r="C92" s="460"/>
      <c r="D92" s="460"/>
      <c r="E92" s="14"/>
      <c r="F92" s="16"/>
      <c r="G92" s="14"/>
      <c r="H92" s="29"/>
      <c r="I92" s="464"/>
    </row>
    <row r="93" spans="2:9" x14ac:dyDescent="0.25">
      <c r="B93" s="467"/>
      <c r="C93" s="468"/>
      <c r="D93" s="468"/>
      <c r="E93" s="15"/>
      <c r="F93" s="17"/>
      <c r="G93" s="15"/>
      <c r="H93" s="18"/>
      <c r="I93" s="464"/>
    </row>
    <row r="94" spans="2:9" x14ac:dyDescent="0.25">
      <c r="B94" s="11"/>
      <c r="C94" s="5"/>
      <c r="D94" s="5"/>
      <c r="E94" s="5"/>
      <c r="F94" s="5"/>
      <c r="G94" s="6"/>
      <c r="H94" s="6" t="s">
        <v>6</v>
      </c>
      <c r="I94" s="36">
        <f>SUM(H90:H93)</f>
        <v>1984.1991341991343</v>
      </c>
    </row>
    <row r="95" spans="2:9" ht="15.75" thickBot="1" x14ac:dyDescent="0.3">
      <c r="B95" s="10"/>
      <c r="I95" s="1"/>
    </row>
    <row r="96" spans="2:9" ht="15.75" thickBot="1" x14ac:dyDescent="0.3">
      <c r="B96" s="21" t="s">
        <v>7</v>
      </c>
      <c r="C96" s="9"/>
      <c r="D96" s="9"/>
      <c r="E96" s="9"/>
      <c r="F96" s="9"/>
      <c r="G96" s="9"/>
      <c r="H96" s="9"/>
      <c r="I96" s="22"/>
    </row>
    <row r="97" spans="2:9" ht="15.75" thickBot="1" x14ac:dyDescent="0.3">
      <c r="B97" s="461" t="s">
        <v>1</v>
      </c>
      <c r="C97" s="462"/>
      <c r="D97" s="462"/>
      <c r="E97" s="39" t="s">
        <v>2</v>
      </c>
      <c r="F97" s="39" t="s">
        <v>8</v>
      </c>
      <c r="G97" s="39" t="s">
        <v>9</v>
      </c>
      <c r="H97" s="20" t="s">
        <v>5</v>
      </c>
      <c r="I97" s="463"/>
    </row>
    <row r="98" spans="2:9" x14ac:dyDescent="0.25">
      <c r="B98" s="465"/>
      <c r="C98" s="466"/>
      <c r="D98" s="466"/>
      <c r="E98" s="19"/>
      <c r="F98" s="19"/>
      <c r="G98" s="19"/>
      <c r="H98" s="19"/>
      <c r="I98" s="464"/>
    </row>
    <row r="99" spans="2:9" x14ac:dyDescent="0.25">
      <c r="B99" s="459"/>
      <c r="C99" s="460"/>
      <c r="D99" s="460"/>
      <c r="E99" s="2"/>
      <c r="F99" s="2"/>
      <c r="G99" s="2"/>
      <c r="H99" s="2"/>
      <c r="I99" s="464"/>
    </row>
    <row r="100" spans="2:9" x14ac:dyDescent="0.25">
      <c r="B100" s="459"/>
      <c r="C100" s="460"/>
      <c r="D100" s="460"/>
      <c r="E100" s="2"/>
      <c r="F100" s="2"/>
      <c r="G100" s="2"/>
      <c r="H100" s="2"/>
      <c r="I100" s="464"/>
    </row>
    <row r="101" spans="2:9" x14ac:dyDescent="0.25">
      <c r="B101" s="459"/>
      <c r="C101" s="460"/>
      <c r="D101" s="460"/>
      <c r="E101" s="2"/>
      <c r="F101" s="2"/>
      <c r="G101" s="2"/>
      <c r="H101" s="2"/>
      <c r="I101" s="464"/>
    </row>
    <row r="102" spans="2:9" x14ac:dyDescent="0.25">
      <c r="B102" s="459"/>
      <c r="C102" s="460"/>
      <c r="D102" s="460"/>
      <c r="E102" s="2"/>
      <c r="F102" s="2"/>
      <c r="G102" s="2"/>
      <c r="H102" s="2"/>
      <c r="I102" s="464"/>
    </row>
    <row r="103" spans="2:9" x14ac:dyDescent="0.25">
      <c r="B103" s="11"/>
      <c r="C103" s="5"/>
      <c r="D103" s="5"/>
      <c r="E103" s="5"/>
      <c r="F103" s="5"/>
      <c r="G103" s="5"/>
      <c r="H103" s="6" t="s">
        <v>6</v>
      </c>
      <c r="I103" s="37">
        <f>SUM(H98:H102)</f>
        <v>0</v>
      </c>
    </row>
    <row r="104" spans="2:9" ht="15.75" thickBot="1" x14ac:dyDescent="0.3">
      <c r="B104" s="10"/>
      <c r="I104" s="1"/>
    </row>
    <row r="105" spans="2:9" ht="15.75" thickBot="1" x14ac:dyDescent="0.3">
      <c r="B105" s="21" t="s">
        <v>10</v>
      </c>
      <c r="C105" s="9"/>
      <c r="D105" s="9"/>
      <c r="E105" s="9"/>
      <c r="F105" s="9"/>
      <c r="G105" s="9"/>
      <c r="H105" s="9"/>
      <c r="I105" s="22"/>
    </row>
    <row r="106" spans="2:9" ht="15.75" thickBot="1" x14ac:dyDescent="0.3">
      <c r="B106" s="461" t="s">
        <v>1</v>
      </c>
      <c r="C106" s="462"/>
      <c r="D106" s="462"/>
      <c r="E106" s="462"/>
      <c r="F106" s="39" t="s">
        <v>3</v>
      </c>
      <c r="G106" s="39" t="s">
        <v>4</v>
      </c>
      <c r="H106" s="20" t="s">
        <v>5</v>
      </c>
      <c r="I106" s="34"/>
    </row>
    <row r="107" spans="2:9" x14ac:dyDescent="0.25">
      <c r="B107" s="465"/>
      <c r="C107" s="466"/>
      <c r="D107" s="466"/>
      <c r="E107" s="466"/>
      <c r="F107" s="24"/>
      <c r="G107" s="25">
        <v>2.5600000000000002E-3</v>
      </c>
      <c r="H107" s="38">
        <f>+F107*G107</f>
        <v>0</v>
      </c>
      <c r="I107" s="34"/>
    </row>
    <row r="108" spans="2:9" x14ac:dyDescent="0.25">
      <c r="B108" s="459"/>
      <c r="C108" s="460"/>
      <c r="D108" s="460"/>
      <c r="E108" s="460"/>
      <c r="F108" s="23"/>
      <c r="G108" s="14"/>
      <c r="H108" s="2"/>
      <c r="I108" s="34"/>
    </row>
    <row r="109" spans="2:9" x14ac:dyDescent="0.25">
      <c r="B109" s="11"/>
      <c r="C109" s="5"/>
      <c r="D109" s="5"/>
      <c r="E109" s="5"/>
      <c r="F109" s="5"/>
      <c r="G109" s="5"/>
      <c r="H109" s="6" t="s">
        <v>6</v>
      </c>
      <c r="I109" s="36">
        <f>SUM(H107:H108)</f>
        <v>0</v>
      </c>
    </row>
    <row r="110" spans="2:9" ht="15.75" thickBot="1" x14ac:dyDescent="0.3">
      <c r="B110" s="10"/>
      <c r="I110" s="1"/>
    </row>
    <row r="111" spans="2:9" ht="15.75" thickBot="1" x14ac:dyDescent="0.3">
      <c r="B111" s="21" t="s">
        <v>11</v>
      </c>
      <c r="C111" s="9"/>
      <c r="D111" s="9"/>
      <c r="E111" s="9"/>
      <c r="F111" s="9"/>
      <c r="G111" s="9"/>
      <c r="H111" s="9"/>
      <c r="I111" s="22"/>
    </row>
    <row r="112" spans="2:9" ht="15.75" thickBot="1" x14ac:dyDescent="0.3">
      <c r="B112" s="461" t="s">
        <v>15</v>
      </c>
      <c r="C112" s="462"/>
      <c r="D112" s="39" t="s">
        <v>22</v>
      </c>
      <c r="E112" s="39" t="s">
        <v>12</v>
      </c>
      <c r="F112" s="39" t="s">
        <v>13</v>
      </c>
      <c r="G112" s="39" t="s">
        <v>14</v>
      </c>
      <c r="H112" s="20" t="s">
        <v>5</v>
      </c>
      <c r="I112" s="463"/>
    </row>
    <row r="113" spans="2:9" x14ac:dyDescent="0.25">
      <c r="B113" s="465" t="s">
        <v>20</v>
      </c>
      <c r="C113" s="466"/>
      <c r="D113" s="24">
        <v>74263</v>
      </c>
      <c r="E113" s="30">
        <f>+(0.66)*D113</f>
        <v>49013.58</v>
      </c>
      <c r="F113" s="30">
        <f>+D113+E113</f>
        <v>123276.58</v>
      </c>
      <c r="G113" s="32">
        <v>0.16</v>
      </c>
      <c r="H113" s="38">
        <f>+F113*G113</f>
        <v>19724.252800000002</v>
      </c>
      <c r="I113" s="464"/>
    </row>
    <row r="114" spans="2:9" x14ac:dyDescent="0.25">
      <c r="B114" s="459" t="s">
        <v>21</v>
      </c>
      <c r="C114" s="460"/>
      <c r="D114" s="23">
        <v>44702</v>
      </c>
      <c r="E114" s="30">
        <f>+(0.66)*D114</f>
        <v>29503.32</v>
      </c>
      <c r="F114" s="31">
        <f>+D114+E114</f>
        <v>74205.320000000007</v>
      </c>
      <c r="G114" s="32">
        <f>+G113</f>
        <v>0.16</v>
      </c>
      <c r="H114" s="38">
        <f>+F114*G114</f>
        <v>11872.851200000001</v>
      </c>
      <c r="I114" s="464"/>
    </row>
    <row r="115" spans="2:9" x14ac:dyDescent="0.25">
      <c r="B115" s="459"/>
      <c r="C115" s="460"/>
      <c r="D115" s="2"/>
      <c r="E115" s="2"/>
      <c r="F115" s="2"/>
      <c r="G115" s="2"/>
      <c r="H115" s="2"/>
      <c r="I115" s="464"/>
    </row>
    <row r="116" spans="2:9" x14ac:dyDescent="0.25">
      <c r="B116" s="467"/>
      <c r="C116" s="468"/>
      <c r="D116" s="7"/>
      <c r="E116" s="7"/>
      <c r="F116" s="7"/>
      <c r="G116" s="7"/>
      <c r="H116" s="7"/>
      <c r="I116" s="464"/>
    </row>
    <row r="117" spans="2:9" x14ac:dyDescent="0.25">
      <c r="B117" s="11"/>
      <c r="C117" s="5"/>
      <c r="D117" s="5"/>
      <c r="E117" s="5"/>
      <c r="F117" s="5"/>
      <c r="G117" s="5"/>
      <c r="H117" s="6" t="s">
        <v>6</v>
      </c>
      <c r="I117" s="34">
        <f>SUM(H113:H116)</f>
        <v>31597.104000000003</v>
      </c>
    </row>
    <row r="118" spans="2:9" ht="15.75" thickBot="1" x14ac:dyDescent="0.3">
      <c r="B118" s="10"/>
      <c r="H118" s="33" t="s">
        <v>23</v>
      </c>
      <c r="I118" s="34"/>
    </row>
    <row r="119" spans="2:9" ht="16.5" thickBot="1" x14ac:dyDescent="0.3">
      <c r="B119" s="8"/>
      <c r="C119" s="9"/>
      <c r="D119" s="9"/>
      <c r="E119" s="9"/>
      <c r="F119" s="9"/>
      <c r="G119" s="469" t="s">
        <v>16</v>
      </c>
      <c r="H119" s="470"/>
      <c r="I119" s="35">
        <f>ROUND(SUM(I89:I118),0)</f>
        <v>33581</v>
      </c>
    </row>
    <row r="120" spans="2:9" ht="16.5" thickBot="1" x14ac:dyDescent="0.3">
      <c r="G120" s="53"/>
      <c r="H120" s="53"/>
      <c r="I120" s="54"/>
    </row>
    <row r="121" spans="2:9" x14ac:dyDescent="0.25">
      <c r="B121" s="471" t="s">
        <v>26</v>
      </c>
      <c r="C121" s="472"/>
      <c r="D121" s="472"/>
      <c r="E121" s="472"/>
      <c r="F121" s="472"/>
      <c r="G121" s="472"/>
      <c r="H121" s="472"/>
      <c r="I121" s="473"/>
    </row>
    <row r="122" spans="2:9" ht="48" customHeight="1" x14ac:dyDescent="0.25">
      <c r="B122" s="474" t="s">
        <v>862</v>
      </c>
      <c r="C122" s="475"/>
      <c r="D122" s="475"/>
      <c r="E122" s="475"/>
      <c r="F122" s="475"/>
      <c r="G122" s="475"/>
      <c r="H122" s="475"/>
      <c r="I122" s="476"/>
    </row>
    <row r="123" spans="2:9" x14ac:dyDescent="0.25">
      <c r="B123" s="477" t="s">
        <v>18</v>
      </c>
      <c r="C123" s="478"/>
      <c r="D123" s="478"/>
      <c r="E123" s="478"/>
      <c r="F123" s="478"/>
      <c r="G123" s="478"/>
      <c r="H123" s="478"/>
      <c r="I123" s="479"/>
    </row>
    <row r="124" spans="2:9" ht="15.75" thickBot="1" x14ac:dyDescent="0.3">
      <c r="B124" s="480" t="s">
        <v>27</v>
      </c>
      <c r="C124" s="481"/>
      <c r="D124" s="481"/>
      <c r="E124" s="481"/>
      <c r="F124" s="481"/>
      <c r="G124" s="481"/>
      <c r="H124" s="481"/>
      <c r="I124" s="482"/>
    </row>
    <row r="125" spans="2:9" ht="15.75" thickBot="1" x14ac:dyDescent="0.3">
      <c r="B125" s="10"/>
      <c r="I125" s="1"/>
    </row>
    <row r="126" spans="2:9" ht="15" customHeight="1" x14ac:dyDescent="0.25">
      <c r="B126" s="495" t="s">
        <v>17</v>
      </c>
      <c r="C126" s="498" t="s">
        <v>164</v>
      </c>
      <c r="D126" s="498" t="str">
        <f>+'[2] PRESUPUESTO CENTRO DE DESARROL'!$B$61</f>
        <v>Demolición de piso de granito, incluye equipo y mano de obra.</v>
      </c>
      <c r="E126" s="498"/>
      <c r="F126" s="498"/>
      <c r="G126" s="498"/>
      <c r="H126" s="498"/>
      <c r="I126" s="12" t="s">
        <v>0</v>
      </c>
    </row>
    <row r="127" spans="2:9" ht="15.75" thickBot="1" x14ac:dyDescent="0.3">
      <c r="B127" s="484"/>
      <c r="C127" s="488"/>
      <c r="D127" s="488"/>
      <c r="E127" s="488"/>
      <c r="F127" s="488"/>
      <c r="G127" s="488"/>
      <c r="H127" s="488"/>
      <c r="I127" s="13" t="str">
        <f>+'[2] PRESUPUESTO CENTRO DE DESARROL'!$C$61</f>
        <v>M2</v>
      </c>
    </row>
    <row r="128" spans="2:9" ht="15.75" thickBot="1" x14ac:dyDescent="0.3">
      <c r="B128" s="21" t="s">
        <v>24</v>
      </c>
      <c r="C128" s="9"/>
      <c r="D128" s="40"/>
      <c r="E128" s="9"/>
      <c r="F128" s="9"/>
      <c r="G128" s="9"/>
      <c r="H128" s="9"/>
      <c r="I128" s="22"/>
    </row>
    <row r="129" spans="2:9" ht="15.75" thickBot="1" x14ac:dyDescent="0.3">
      <c r="B129" s="461" t="s">
        <v>1</v>
      </c>
      <c r="C129" s="462"/>
      <c r="D129" s="462"/>
      <c r="E129" s="39" t="s">
        <v>2</v>
      </c>
      <c r="F129" s="39" t="s">
        <v>3</v>
      </c>
      <c r="G129" s="39" t="s">
        <v>4</v>
      </c>
      <c r="H129" s="20" t="s">
        <v>5</v>
      </c>
      <c r="I129" s="463"/>
    </row>
    <row r="130" spans="2:9" ht="25.5" customHeight="1" x14ac:dyDescent="0.25">
      <c r="B130" s="489" t="s">
        <v>25</v>
      </c>
      <c r="C130" s="490"/>
      <c r="D130" s="491"/>
      <c r="E130" s="4" t="s">
        <v>19</v>
      </c>
      <c r="F130" s="26">
        <v>51500</v>
      </c>
      <c r="G130" s="43">
        <v>4.8354999999999997</v>
      </c>
      <c r="H130" s="27">
        <f>+F130/G130</f>
        <v>10650.398097404612</v>
      </c>
      <c r="I130" s="464"/>
    </row>
    <row r="131" spans="2:9" ht="23.25" customHeight="1" x14ac:dyDescent="0.25">
      <c r="B131" s="492"/>
      <c r="C131" s="493"/>
      <c r="D131" s="494"/>
      <c r="E131" s="3"/>
      <c r="F131" s="28"/>
      <c r="G131" s="3"/>
      <c r="H131" s="29"/>
      <c r="I131" s="464"/>
    </row>
    <row r="132" spans="2:9" x14ac:dyDescent="0.25">
      <c r="B132" s="459"/>
      <c r="C132" s="460"/>
      <c r="D132" s="460"/>
      <c r="E132" s="14"/>
      <c r="F132" s="16"/>
      <c r="G132" s="14"/>
      <c r="H132" s="29"/>
      <c r="I132" s="464"/>
    </row>
    <row r="133" spans="2:9" x14ac:dyDescent="0.25">
      <c r="B133" s="467"/>
      <c r="C133" s="468"/>
      <c r="D133" s="468"/>
      <c r="E133" s="15"/>
      <c r="F133" s="17"/>
      <c r="G133" s="15"/>
      <c r="H133" s="18"/>
      <c r="I133" s="464"/>
    </row>
    <row r="134" spans="2:9" x14ac:dyDescent="0.25">
      <c r="B134" s="11"/>
      <c r="C134" s="5"/>
      <c r="D134" s="5"/>
      <c r="E134" s="5"/>
      <c r="F134" s="5"/>
      <c r="G134" s="6"/>
      <c r="H134" s="6" t="s">
        <v>6</v>
      </c>
      <c r="I134" s="36">
        <f>SUM(H130:H133)</f>
        <v>10650.398097404612</v>
      </c>
    </row>
    <row r="135" spans="2:9" ht="15.75" thickBot="1" x14ac:dyDescent="0.3">
      <c r="B135" s="10"/>
      <c r="I135" s="1"/>
    </row>
    <row r="136" spans="2:9" ht="15.75" thickBot="1" x14ac:dyDescent="0.3">
      <c r="B136" s="21" t="s">
        <v>7</v>
      </c>
      <c r="C136" s="9"/>
      <c r="D136" s="9"/>
      <c r="E136" s="9"/>
      <c r="F136" s="9"/>
      <c r="G136" s="9"/>
      <c r="H136" s="9"/>
      <c r="I136" s="22"/>
    </row>
    <row r="137" spans="2:9" ht="15.75" thickBot="1" x14ac:dyDescent="0.3">
      <c r="B137" s="461" t="s">
        <v>1</v>
      </c>
      <c r="C137" s="462"/>
      <c r="D137" s="462"/>
      <c r="E137" s="39" t="s">
        <v>2</v>
      </c>
      <c r="F137" s="39" t="s">
        <v>8</v>
      </c>
      <c r="G137" s="39" t="s">
        <v>9</v>
      </c>
      <c r="H137" s="20" t="s">
        <v>5</v>
      </c>
      <c r="I137" s="463"/>
    </row>
    <row r="138" spans="2:9" x14ac:dyDescent="0.25">
      <c r="B138" s="465"/>
      <c r="C138" s="466"/>
      <c r="D138" s="466"/>
      <c r="E138" s="19"/>
      <c r="F138" s="19"/>
      <c r="G138" s="19"/>
      <c r="H138" s="19"/>
      <c r="I138" s="464"/>
    </row>
    <row r="139" spans="2:9" x14ac:dyDescent="0.25">
      <c r="B139" s="459"/>
      <c r="C139" s="460"/>
      <c r="D139" s="460"/>
      <c r="E139" s="2"/>
      <c r="F139" s="2"/>
      <c r="G139" s="2"/>
      <c r="H139" s="2"/>
      <c r="I139" s="464"/>
    </row>
    <row r="140" spans="2:9" x14ac:dyDescent="0.25">
      <c r="B140" s="459"/>
      <c r="C140" s="460"/>
      <c r="D140" s="460"/>
      <c r="E140" s="2"/>
      <c r="F140" s="2"/>
      <c r="G140" s="2"/>
      <c r="H140" s="2"/>
      <c r="I140" s="464"/>
    </row>
    <row r="141" spans="2:9" x14ac:dyDescent="0.25">
      <c r="B141" s="459"/>
      <c r="C141" s="460"/>
      <c r="D141" s="460"/>
      <c r="E141" s="2"/>
      <c r="F141" s="2"/>
      <c r="G141" s="2"/>
      <c r="H141" s="2"/>
      <c r="I141" s="464"/>
    </row>
    <row r="142" spans="2:9" x14ac:dyDescent="0.25">
      <c r="B142" s="459"/>
      <c r="C142" s="460"/>
      <c r="D142" s="460"/>
      <c r="E142" s="2"/>
      <c r="F142" s="2"/>
      <c r="G142" s="2"/>
      <c r="H142" s="2"/>
      <c r="I142" s="464"/>
    </row>
    <row r="143" spans="2:9" x14ac:dyDescent="0.25">
      <c r="B143" s="11"/>
      <c r="C143" s="5"/>
      <c r="D143" s="5"/>
      <c r="E143" s="5"/>
      <c r="F143" s="5"/>
      <c r="G143" s="5"/>
      <c r="H143" s="6" t="s">
        <v>6</v>
      </c>
      <c r="I143" s="37">
        <f>SUM(H138:H142)</f>
        <v>0</v>
      </c>
    </row>
    <row r="144" spans="2:9" ht="15.75" thickBot="1" x14ac:dyDescent="0.3">
      <c r="B144" s="10"/>
      <c r="I144" s="1"/>
    </row>
    <row r="145" spans="2:9" ht="15.75" thickBot="1" x14ac:dyDescent="0.3">
      <c r="B145" s="21" t="s">
        <v>10</v>
      </c>
      <c r="C145" s="9"/>
      <c r="D145" s="9"/>
      <c r="E145" s="9"/>
      <c r="F145" s="9"/>
      <c r="G145" s="9"/>
      <c r="H145" s="9"/>
      <c r="I145" s="22"/>
    </row>
    <row r="146" spans="2:9" ht="15.75" thickBot="1" x14ac:dyDescent="0.3">
      <c r="B146" s="461" t="s">
        <v>1</v>
      </c>
      <c r="C146" s="462"/>
      <c r="D146" s="462"/>
      <c r="E146" s="462"/>
      <c r="F146" s="39" t="s">
        <v>3</v>
      </c>
      <c r="G146" s="39" t="s">
        <v>4</v>
      </c>
      <c r="H146" s="20" t="s">
        <v>5</v>
      </c>
      <c r="I146" s="34"/>
    </row>
    <row r="147" spans="2:9" x14ac:dyDescent="0.25">
      <c r="B147" s="465"/>
      <c r="C147" s="466"/>
      <c r="D147" s="466"/>
      <c r="E147" s="466"/>
      <c r="F147" s="24"/>
      <c r="G147" s="25">
        <v>2.5600000000000002E-3</v>
      </c>
      <c r="H147" s="38">
        <f>+F147*G147</f>
        <v>0</v>
      </c>
      <c r="I147" s="34"/>
    </row>
    <row r="148" spans="2:9" x14ac:dyDescent="0.25">
      <c r="B148" s="459"/>
      <c r="C148" s="460"/>
      <c r="D148" s="460"/>
      <c r="E148" s="460"/>
      <c r="F148" s="23"/>
      <c r="G148" s="14"/>
      <c r="H148" s="2"/>
      <c r="I148" s="34"/>
    </row>
    <row r="149" spans="2:9" x14ac:dyDescent="0.25">
      <c r="B149" s="11"/>
      <c r="C149" s="5"/>
      <c r="D149" s="5"/>
      <c r="E149" s="5"/>
      <c r="F149" s="5"/>
      <c r="G149" s="5"/>
      <c r="H149" s="6" t="s">
        <v>6</v>
      </c>
      <c r="I149" s="36">
        <f>SUM(H147:H148)</f>
        <v>0</v>
      </c>
    </row>
    <row r="150" spans="2:9" ht="15.75" thickBot="1" x14ac:dyDescent="0.3">
      <c r="B150" s="10"/>
      <c r="I150" s="1"/>
    </row>
    <row r="151" spans="2:9" ht="15.75" thickBot="1" x14ac:dyDescent="0.3">
      <c r="B151" s="21" t="s">
        <v>11</v>
      </c>
      <c r="C151" s="9"/>
      <c r="D151" s="9"/>
      <c r="E151" s="9"/>
      <c r="F151" s="9"/>
      <c r="G151" s="9"/>
      <c r="H151" s="9"/>
      <c r="I151" s="22"/>
    </row>
    <row r="152" spans="2:9" ht="15.75" thickBot="1" x14ac:dyDescent="0.3">
      <c r="B152" s="461" t="s">
        <v>15</v>
      </c>
      <c r="C152" s="462"/>
      <c r="D152" s="39" t="s">
        <v>22</v>
      </c>
      <c r="E152" s="39" t="s">
        <v>12</v>
      </c>
      <c r="F152" s="39" t="s">
        <v>13</v>
      </c>
      <c r="G152" s="39" t="s">
        <v>14</v>
      </c>
      <c r="H152" s="20" t="s">
        <v>5</v>
      </c>
      <c r="I152" s="463"/>
    </row>
    <row r="153" spans="2:9" x14ac:dyDescent="0.25">
      <c r="B153" s="465" t="s">
        <v>20</v>
      </c>
      <c r="C153" s="466"/>
      <c r="D153" s="24">
        <v>74263</v>
      </c>
      <c r="E153" s="30">
        <f>+(0.66)*D153</f>
        <v>49013.58</v>
      </c>
      <c r="F153" s="30">
        <f>+D153+E153</f>
        <v>123276.58</v>
      </c>
      <c r="G153" s="32">
        <v>0.25</v>
      </c>
      <c r="H153" s="38">
        <f>+F153*G153</f>
        <v>30819.145</v>
      </c>
      <c r="I153" s="464"/>
    </row>
    <row r="154" spans="2:9" x14ac:dyDescent="0.25">
      <c r="B154" s="459" t="s">
        <v>21</v>
      </c>
      <c r="C154" s="460"/>
      <c r="D154" s="23">
        <v>44702</v>
      </c>
      <c r="E154" s="30">
        <f>+(0.66)*D154</f>
        <v>29503.32</v>
      </c>
      <c r="F154" s="31">
        <f>+D154+E154</f>
        <v>74205.320000000007</v>
      </c>
      <c r="G154" s="32">
        <f>+G153</f>
        <v>0.25</v>
      </c>
      <c r="H154" s="38">
        <f>+F154*G154</f>
        <v>18551.330000000002</v>
      </c>
      <c r="I154" s="464"/>
    </row>
    <row r="155" spans="2:9" x14ac:dyDescent="0.25">
      <c r="B155" s="459"/>
      <c r="C155" s="460"/>
      <c r="D155" s="2"/>
      <c r="E155" s="2"/>
      <c r="F155" s="2"/>
      <c r="G155" s="2"/>
      <c r="H155" s="2"/>
      <c r="I155" s="464"/>
    </row>
    <row r="156" spans="2:9" x14ac:dyDescent="0.25">
      <c r="B156" s="467"/>
      <c r="C156" s="468"/>
      <c r="D156" s="7"/>
      <c r="E156" s="7"/>
      <c r="F156" s="7"/>
      <c r="G156" s="7"/>
      <c r="H156" s="7"/>
      <c r="I156" s="464"/>
    </row>
    <row r="157" spans="2:9" x14ac:dyDescent="0.25">
      <c r="B157" s="11"/>
      <c r="C157" s="5"/>
      <c r="D157" s="5"/>
      <c r="E157" s="5"/>
      <c r="F157" s="5"/>
      <c r="G157" s="5"/>
      <c r="H157" s="6" t="s">
        <v>6</v>
      </c>
      <c r="I157" s="34">
        <f>SUM(H153:H156)</f>
        <v>49370.475000000006</v>
      </c>
    </row>
    <row r="158" spans="2:9" ht="15.75" thickBot="1" x14ac:dyDescent="0.3">
      <c r="B158" s="10"/>
      <c r="H158" s="33" t="s">
        <v>23</v>
      </c>
      <c r="I158" s="34"/>
    </row>
    <row r="159" spans="2:9" ht="16.5" thickBot="1" x14ac:dyDescent="0.3">
      <c r="B159" s="8"/>
      <c r="C159" s="9"/>
      <c r="D159" s="9"/>
      <c r="E159" s="9"/>
      <c r="F159" s="9"/>
      <c r="G159" s="469" t="s">
        <v>16</v>
      </c>
      <c r="H159" s="470"/>
      <c r="I159" s="35">
        <f>ROUND(SUM(I129:I158),0)</f>
        <v>60021</v>
      </c>
    </row>
    <row r="160" spans="2:9" ht="16.5" thickBot="1" x14ac:dyDescent="0.3">
      <c r="G160" s="53"/>
      <c r="H160" s="53"/>
      <c r="I160" s="54"/>
    </row>
    <row r="161" spans="2:9" x14ac:dyDescent="0.25">
      <c r="B161" s="471" t="s">
        <v>26</v>
      </c>
      <c r="C161" s="472"/>
      <c r="D161" s="472"/>
      <c r="E161" s="472"/>
      <c r="F161" s="472"/>
      <c r="G161" s="472"/>
      <c r="H161" s="472"/>
      <c r="I161" s="473"/>
    </row>
    <row r="162" spans="2:9" ht="48" customHeight="1" x14ac:dyDescent="0.25">
      <c r="B162" s="474" t="s">
        <v>862</v>
      </c>
      <c r="C162" s="475"/>
      <c r="D162" s="475"/>
      <c r="E162" s="475"/>
      <c r="F162" s="475"/>
      <c r="G162" s="475"/>
      <c r="H162" s="475"/>
      <c r="I162" s="476"/>
    </row>
    <row r="163" spans="2:9" x14ac:dyDescent="0.25">
      <c r="B163" s="477" t="s">
        <v>18</v>
      </c>
      <c r="C163" s="478"/>
      <c r="D163" s="478"/>
      <c r="E163" s="478"/>
      <c r="F163" s="478"/>
      <c r="G163" s="478"/>
      <c r="H163" s="478"/>
      <c r="I163" s="479"/>
    </row>
    <row r="164" spans="2:9" ht="15.75" thickBot="1" x14ac:dyDescent="0.3">
      <c r="B164" s="480" t="s">
        <v>27</v>
      </c>
      <c r="C164" s="481"/>
      <c r="D164" s="481"/>
      <c r="E164" s="481"/>
      <c r="F164" s="481"/>
      <c r="G164" s="481"/>
      <c r="H164" s="481"/>
      <c r="I164" s="482"/>
    </row>
    <row r="165" spans="2:9" ht="15.75" thickBot="1" x14ac:dyDescent="0.3">
      <c r="B165" s="10"/>
      <c r="I165" s="1"/>
    </row>
    <row r="166" spans="2:9" ht="15" customHeight="1" x14ac:dyDescent="0.25">
      <c r="B166" s="495" t="s">
        <v>17</v>
      </c>
      <c r="C166" s="498" t="s">
        <v>165</v>
      </c>
      <c r="D166" s="498" t="str">
        <f>+'[2] PRESUPUESTO CENTRO DE DESARROL'!$B$62</f>
        <v>Demolición de piso anden externo, incluye equipo y mano de obra.</v>
      </c>
      <c r="E166" s="498"/>
      <c r="F166" s="498"/>
      <c r="G166" s="498"/>
      <c r="H166" s="498"/>
      <c r="I166" s="12" t="s">
        <v>0</v>
      </c>
    </row>
    <row r="167" spans="2:9" ht="15.75" thickBot="1" x14ac:dyDescent="0.3">
      <c r="B167" s="484"/>
      <c r="C167" s="488"/>
      <c r="D167" s="488"/>
      <c r="E167" s="488"/>
      <c r="F167" s="488"/>
      <c r="G167" s="488"/>
      <c r="H167" s="488"/>
      <c r="I167" s="13" t="str">
        <f>+'[2] PRESUPUESTO CENTRO DE DESARROL'!$C$62</f>
        <v>M2</v>
      </c>
    </row>
    <row r="168" spans="2:9" ht="15.75" thickBot="1" x14ac:dyDescent="0.3">
      <c r="B168" s="21" t="s">
        <v>24</v>
      </c>
      <c r="C168" s="9"/>
      <c r="D168" s="40"/>
      <c r="E168" s="9"/>
      <c r="F168" s="9"/>
      <c r="G168" s="9"/>
      <c r="H168" s="9"/>
      <c r="I168" s="22"/>
    </row>
    <row r="169" spans="2:9" ht="15.75" thickBot="1" x14ac:dyDescent="0.3">
      <c r="B169" s="461" t="s">
        <v>1</v>
      </c>
      <c r="C169" s="462"/>
      <c r="D169" s="462"/>
      <c r="E169" s="39" t="s">
        <v>2</v>
      </c>
      <c r="F169" s="39" t="s">
        <v>3</v>
      </c>
      <c r="G169" s="39" t="s">
        <v>4</v>
      </c>
      <c r="H169" s="20" t="s">
        <v>5</v>
      </c>
      <c r="I169" s="463"/>
    </row>
    <row r="170" spans="2:9" ht="25.5" customHeight="1" x14ac:dyDescent="0.25">
      <c r="B170" s="489" t="s">
        <v>25</v>
      </c>
      <c r="C170" s="490"/>
      <c r="D170" s="491"/>
      <c r="E170" s="4" t="s">
        <v>19</v>
      </c>
      <c r="F170" s="26">
        <v>51500</v>
      </c>
      <c r="G170" s="43">
        <v>4.8354999999999997</v>
      </c>
      <c r="H170" s="27">
        <f>+F170/G170</f>
        <v>10650.398097404612</v>
      </c>
      <c r="I170" s="464"/>
    </row>
    <row r="171" spans="2:9" ht="23.25" customHeight="1" x14ac:dyDescent="0.25">
      <c r="B171" s="492"/>
      <c r="C171" s="493"/>
      <c r="D171" s="494"/>
      <c r="E171" s="3"/>
      <c r="F171" s="28"/>
      <c r="G171" s="3"/>
      <c r="H171" s="29"/>
      <c r="I171" s="464"/>
    </row>
    <row r="172" spans="2:9" x14ac:dyDescent="0.25">
      <c r="B172" s="459"/>
      <c r="C172" s="460"/>
      <c r="D172" s="460"/>
      <c r="E172" s="14"/>
      <c r="F172" s="16"/>
      <c r="G172" s="14"/>
      <c r="H172" s="29"/>
      <c r="I172" s="464"/>
    </row>
    <row r="173" spans="2:9" x14ac:dyDescent="0.25">
      <c r="B173" s="467"/>
      <c r="C173" s="468"/>
      <c r="D173" s="468"/>
      <c r="E173" s="15"/>
      <c r="F173" s="17"/>
      <c r="G173" s="15"/>
      <c r="H173" s="18"/>
      <c r="I173" s="464"/>
    </row>
    <row r="174" spans="2:9" x14ac:dyDescent="0.25">
      <c r="B174" s="11"/>
      <c r="C174" s="5"/>
      <c r="D174" s="5"/>
      <c r="E174" s="5"/>
      <c r="F174" s="5"/>
      <c r="G174" s="6"/>
      <c r="H174" s="6" t="s">
        <v>6</v>
      </c>
      <c r="I174" s="36">
        <f>SUM(H170:H173)</f>
        <v>10650.398097404612</v>
      </c>
    </row>
    <row r="175" spans="2:9" ht="15.75" thickBot="1" x14ac:dyDescent="0.3">
      <c r="B175" s="10"/>
      <c r="I175" s="1"/>
    </row>
    <row r="176" spans="2:9" ht="15.75" thickBot="1" x14ac:dyDescent="0.3">
      <c r="B176" s="21" t="s">
        <v>7</v>
      </c>
      <c r="C176" s="9"/>
      <c r="D176" s="9"/>
      <c r="E176" s="9"/>
      <c r="F176" s="9"/>
      <c r="G176" s="9"/>
      <c r="H176" s="9"/>
      <c r="I176" s="22"/>
    </row>
    <row r="177" spans="2:9" ht="15.75" thickBot="1" x14ac:dyDescent="0.3">
      <c r="B177" s="461" t="s">
        <v>1</v>
      </c>
      <c r="C177" s="462"/>
      <c r="D177" s="462"/>
      <c r="E177" s="39" t="s">
        <v>2</v>
      </c>
      <c r="F177" s="39" t="s">
        <v>8</v>
      </c>
      <c r="G177" s="39" t="s">
        <v>9</v>
      </c>
      <c r="H177" s="20" t="s">
        <v>5</v>
      </c>
      <c r="I177" s="463"/>
    </row>
    <row r="178" spans="2:9" x14ac:dyDescent="0.25">
      <c r="B178" s="465"/>
      <c r="C178" s="466"/>
      <c r="D178" s="466"/>
      <c r="E178" s="19"/>
      <c r="F178" s="19"/>
      <c r="G178" s="19"/>
      <c r="H178" s="19"/>
      <c r="I178" s="464"/>
    </row>
    <row r="179" spans="2:9" x14ac:dyDescent="0.25">
      <c r="B179" s="459"/>
      <c r="C179" s="460"/>
      <c r="D179" s="460"/>
      <c r="E179" s="2"/>
      <c r="F179" s="2"/>
      <c r="G179" s="2"/>
      <c r="H179" s="2"/>
      <c r="I179" s="464"/>
    </row>
    <row r="180" spans="2:9" x14ac:dyDescent="0.25">
      <c r="B180" s="459"/>
      <c r="C180" s="460"/>
      <c r="D180" s="460"/>
      <c r="E180" s="2"/>
      <c r="F180" s="2"/>
      <c r="G180" s="2"/>
      <c r="H180" s="2"/>
      <c r="I180" s="464"/>
    </row>
    <row r="181" spans="2:9" x14ac:dyDescent="0.25">
      <c r="B181" s="459"/>
      <c r="C181" s="460"/>
      <c r="D181" s="460"/>
      <c r="E181" s="2"/>
      <c r="F181" s="2"/>
      <c r="G181" s="2"/>
      <c r="H181" s="2"/>
      <c r="I181" s="464"/>
    </row>
    <row r="182" spans="2:9" x14ac:dyDescent="0.25">
      <c r="B182" s="459"/>
      <c r="C182" s="460"/>
      <c r="D182" s="460"/>
      <c r="E182" s="2"/>
      <c r="F182" s="2"/>
      <c r="G182" s="2"/>
      <c r="H182" s="2"/>
      <c r="I182" s="464"/>
    </row>
    <row r="183" spans="2:9" x14ac:dyDescent="0.25">
      <c r="B183" s="11"/>
      <c r="C183" s="5"/>
      <c r="D183" s="5"/>
      <c r="E183" s="5"/>
      <c r="F183" s="5"/>
      <c r="G183" s="5"/>
      <c r="H183" s="6" t="s">
        <v>6</v>
      </c>
      <c r="I183" s="37">
        <f>SUM(H178:H182)</f>
        <v>0</v>
      </c>
    </row>
    <row r="184" spans="2:9" ht="15.75" thickBot="1" x14ac:dyDescent="0.3">
      <c r="B184" s="10"/>
      <c r="I184" s="1"/>
    </row>
    <row r="185" spans="2:9" ht="15.75" thickBot="1" x14ac:dyDescent="0.3">
      <c r="B185" s="21" t="s">
        <v>10</v>
      </c>
      <c r="C185" s="9"/>
      <c r="D185" s="9"/>
      <c r="E185" s="9"/>
      <c r="F185" s="9"/>
      <c r="G185" s="9"/>
      <c r="H185" s="9"/>
      <c r="I185" s="22"/>
    </row>
    <row r="186" spans="2:9" ht="15.75" thickBot="1" x14ac:dyDescent="0.3">
      <c r="B186" s="461" t="s">
        <v>1</v>
      </c>
      <c r="C186" s="462"/>
      <c r="D186" s="462"/>
      <c r="E186" s="462"/>
      <c r="F186" s="39" t="s">
        <v>3</v>
      </c>
      <c r="G186" s="39" t="s">
        <v>4</v>
      </c>
      <c r="H186" s="20" t="s">
        <v>5</v>
      </c>
      <c r="I186" s="34"/>
    </row>
    <row r="187" spans="2:9" x14ac:dyDescent="0.25">
      <c r="B187" s="465"/>
      <c r="C187" s="466"/>
      <c r="D187" s="466"/>
      <c r="E187" s="466"/>
      <c r="F187" s="24"/>
      <c r="G187" s="25">
        <v>2.5600000000000002E-3</v>
      </c>
      <c r="H187" s="38">
        <f>+F187*G187</f>
        <v>0</v>
      </c>
      <c r="I187" s="34"/>
    </row>
    <row r="188" spans="2:9" x14ac:dyDescent="0.25">
      <c r="B188" s="459"/>
      <c r="C188" s="460"/>
      <c r="D188" s="460"/>
      <c r="E188" s="460"/>
      <c r="F188" s="23"/>
      <c r="G188" s="14"/>
      <c r="H188" s="2"/>
      <c r="I188" s="34"/>
    </row>
    <row r="189" spans="2:9" x14ac:dyDescent="0.25">
      <c r="B189" s="11"/>
      <c r="C189" s="5"/>
      <c r="D189" s="5"/>
      <c r="E189" s="5"/>
      <c r="F189" s="5"/>
      <c r="G189" s="5"/>
      <c r="H189" s="6" t="s">
        <v>6</v>
      </c>
      <c r="I189" s="36">
        <f>SUM(H187:H188)</f>
        <v>0</v>
      </c>
    </row>
    <row r="190" spans="2:9" ht="15.75" thickBot="1" x14ac:dyDescent="0.3">
      <c r="B190" s="10"/>
      <c r="I190" s="1"/>
    </row>
    <row r="191" spans="2:9" ht="15.75" thickBot="1" x14ac:dyDescent="0.3">
      <c r="B191" s="21" t="s">
        <v>11</v>
      </c>
      <c r="C191" s="9"/>
      <c r="D191" s="9"/>
      <c r="E191" s="9"/>
      <c r="F191" s="9"/>
      <c r="G191" s="9"/>
      <c r="H191" s="9"/>
      <c r="I191" s="22"/>
    </row>
    <row r="192" spans="2:9" ht="15.75" thickBot="1" x14ac:dyDescent="0.3">
      <c r="B192" s="461" t="s">
        <v>15</v>
      </c>
      <c r="C192" s="462"/>
      <c r="D192" s="39" t="s">
        <v>22</v>
      </c>
      <c r="E192" s="39" t="s">
        <v>12</v>
      </c>
      <c r="F192" s="39" t="s">
        <v>13</v>
      </c>
      <c r="G192" s="39" t="s">
        <v>14</v>
      </c>
      <c r="H192" s="20" t="s">
        <v>5</v>
      </c>
      <c r="I192" s="463"/>
    </row>
    <row r="193" spans="2:9" x14ac:dyDescent="0.25">
      <c r="B193" s="465" t="s">
        <v>20</v>
      </c>
      <c r="C193" s="466"/>
      <c r="D193" s="24">
        <v>74263</v>
      </c>
      <c r="E193" s="30">
        <f>+(0.66)*D193</f>
        <v>49013.58</v>
      </c>
      <c r="F193" s="30">
        <f>+D193+E193</f>
        <v>123276.58</v>
      </c>
      <c r="G193" s="32">
        <v>0.25</v>
      </c>
      <c r="H193" s="38">
        <f>+F193*G193</f>
        <v>30819.145</v>
      </c>
      <c r="I193" s="464"/>
    </row>
    <row r="194" spans="2:9" x14ac:dyDescent="0.25">
      <c r="B194" s="459" t="s">
        <v>21</v>
      </c>
      <c r="C194" s="460"/>
      <c r="D194" s="23">
        <v>44702</v>
      </c>
      <c r="E194" s="30">
        <f>+(0.66)*D194</f>
        <v>29503.32</v>
      </c>
      <c r="F194" s="31">
        <f>+D194+E194</f>
        <v>74205.320000000007</v>
      </c>
      <c r="G194" s="32">
        <f>+G193</f>
        <v>0.25</v>
      </c>
      <c r="H194" s="38">
        <f>+F194*G194</f>
        <v>18551.330000000002</v>
      </c>
      <c r="I194" s="464"/>
    </row>
    <row r="195" spans="2:9" x14ac:dyDescent="0.25">
      <c r="B195" s="459"/>
      <c r="C195" s="460"/>
      <c r="D195" s="2"/>
      <c r="E195" s="2"/>
      <c r="F195" s="2"/>
      <c r="G195" s="2"/>
      <c r="H195" s="2"/>
      <c r="I195" s="464"/>
    </row>
    <row r="196" spans="2:9" x14ac:dyDescent="0.25">
      <c r="B196" s="467"/>
      <c r="C196" s="468"/>
      <c r="D196" s="7"/>
      <c r="E196" s="7"/>
      <c r="F196" s="7"/>
      <c r="G196" s="7"/>
      <c r="H196" s="7"/>
      <c r="I196" s="464"/>
    </row>
    <row r="197" spans="2:9" x14ac:dyDescent="0.25">
      <c r="B197" s="11"/>
      <c r="C197" s="5"/>
      <c r="D197" s="5"/>
      <c r="E197" s="5"/>
      <c r="F197" s="5"/>
      <c r="G197" s="5"/>
      <c r="H197" s="6" t="s">
        <v>6</v>
      </c>
      <c r="I197" s="34">
        <f>SUM(H193:H196)</f>
        <v>49370.475000000006</v>
      </c>
    </row>
    <row r="198" spans="2:9" ht="15.75" thickBot="1" x14ac:dyDescent="0.3">
      <c r="B198" s="10"/>
      <c r="H198" s="33" t="s">
        <v>23</v>
      </c>
      <c r="I198" s="34"/>
    </row>
    <row r="199" spans="2:9" ht="16.5" thickBot="1" x14ac:dyDescent="0.3">
      <c r="B199" s="8"/>
      <c r="C199" s="9"/>
      <c r="D199" s="9"/>
      <c r="E199" s="9"/>
      <c r="F199" s="9"/>
      <c r="G199" s="469" t="s">
        <v>16</v>
      </c>
      <c r="H199" s="470"/>
      <c r="I199" s="35">
        <f>ROUND(SUM(I169:I198),0)</f>
        <v>60021</v>
      </c>
    </row>
    <row r="200" spans="2:9" ht="15.75" thickBot="1" x14ac:dyDescent="0.3">
      <c r="B200" s="9"/>
      <c r="C200" s="9"/>
      <c r="D200" s="9"/>
      <c r="E200" s="9"/>
      <c r="F200" s="9"/>
      <c r="G200" s="9"/>
      <c r="H200" s="9"/>
      <c r="I200" s="9"/>
    </row>
    <row r="201" spans="2:9" x14ac:dyDescent="0.25">
      <c r="B201" s="471" t="s">
        <v>26</v>
      </c>
      <c r="C201" s="472"/>
      <c r="D201" s="472"/>
      <c r="E201" s="472"/>
      <c r="F201" s="472"/>
      <c r="G201" s="472"/>
      <c r="H201" s="472"/>
      <c r="I201" s="473"/>
    </row>
    <row r="202" spans="2:9" ht="48" customHeight="1" x14ac:dyDescent="0.25">
      <c r="B202" s="474" t="s">
        <v>862</v>
      </c>
      <c r="C202" s="475"/>
      <c r="D202" s="475"/>
      <c r="E202" s="475"/>
      <c r="F202" s="475"/>
      <c r="G202" s="475"/>
      <c r="H202" s="475"/>
      <c r="I202" s="476"/>
    </row>
    <row r="203" spans="2:9" x14ac:dyDescent="0.25">
      <c r="B203" s="477" t="s">
        <v>18</v>
      </c>
      <c r="C203" s="478"/>
      <c r="D203" s="478"/>
      <c r="E203" s="478"/>
      <c r="F203" s="478"/>
      <c r="G203" s="478"/>
      <c r="H203" s="478"/>
      <c r="I203" s="479"/>
    </row>
    <row r="204" spans="2:9" ht="15.75" thickBot="1" x14ac:dyDescent="0.3">
      <c r="B204" s="480" t="s">
        <v>27</v>
      </c>
      <c r="C204" s="481"/>
      <c r="D204" s="481"/>
      <c r="E204" s="481"/>
      <c r="F204" s="481"/>
      <c r="G204" s="481"/>
      <c r="H204" s="481"/>
      <c r="I204" s="482"/>
    </row>
    <row r="205" spans="2:9" ht="15.75" thickBot="1" x14ac:dyDescent="0.3">
      <c r="B205" s="8"/>
      <c r="C205" s="9"/>
      <c r="D205" s="9"/>
      <c r="E205" s="9"/>
      <c r="F205" s="9"/>
      <c r="G205" s="9"/>
      <c r="H205" s="9"/>
      <c r="I205" s="22"/>
    </row>
    <row r="206" spans="2:9" ht="15" customHeight="1" x14ac:dyDescent="0.25">
      <c r="B206" s="483" t="s">
        <v>17</v>
      </c>
      <c r="C206" s="485" t="s">
        <v>166</v>
      </c>
      <c r="D206" s="487" t="str">
        <f>+'[2] PRESUPUESTO CENTRO DE DESARROL'!$B$63</f>
        <v>Desmonte de instalaciones eléctricas existentes, incluye equipo y mano de obra.</v>
      </c>
      <c r="E206" s="487"/>
      <c r="F206" s="487"/>
      <c r="G206" s="487"/>
      <c r="H206" s="487"/>
      <c r="I206" s="45" t="s">
        <v>0</v>
      </c>
    </row>
    <row r="207" spans="2:9" ht="15.75" thickBot="1" x14ac:dyDescent="0.3">
      <c r="B207" s="484"/>
      <c r="C207" s="486"/>
      <c r="D207" s="488"/>
      <c r="E207" s="488"/>
      <c r="F207" s="488"/>
      <c r="G207" s="488"/>
      <c r="H207" s="488"/>
      <c r="I207" s="13" t="str">
        <f>+'[2] PRESUPUESTO CENTRO DE DESARROL'!$C$63</f>
        <v>GL</v>
      </c>
    </row>
    <row r="208" spans="2:9" ht="15.75" thickBot="1" x14ac:dyDescent="0.3">
      <c r="B208" s="21" t="s">
        <v>24</v>
      </c>
      <c r="C208" s="9"/>
      <c r="D208" s="40"/>
      <c r="E208" s="9"/>
      <c r="F208" s="9"/>
      <c r="G208" s="9"/>
      <c r="H208" s="9"/>
      <c r="I208" s="22"/>
    </row>
    <row r="209" spans="2:9" ht="15.75" thickBot="1" x14ac:dyDescent="0.3">
      <c r="B209" s="461" t="s">
        <v>1</v>
      </c>
      <c r="C209" s="462"/>
      <c r="D209" s="462"/>
      <c r="E209" s="39" t="s">
        <v>2</v>
      </c>
      <c r="F209" s="39" t="s">
        <v>3</v>
      </c>
      <c r="G209" s="39" t="s">
        <v>4</v>
      </c>
      <c r="H209" s="20" t="s">
        <v>5</v>
      </c>
      <c r="I209" s="463"/>
    </row>
    <row r="210" spans="2:9" ht="25.5" customHeight="1" x14ac:dyDescent="0.25">
      <c r="B210" s="489" t="s">
        <v>25</v>
      </c>
      <c r="C210" s="490"/>
      <c r="D210" s="491"/>
      <c r="E210" s="4" t="s">
        <v>19</v>
      </c>
      <c r="F210" s="26">
        <v>123600</v>
      </c>
      <c r="G210" s="43">
        <v>1.91425</v>
      </c>
      <c r="H210" s="27">
        <f>+F210/G210</f>
        <v>64568.368812850989</v>
      </c>
      <c r="I210" s="464"/>
    </row>
    <row r="211" spans="2:9" ht="23.25" customHeight="1" x14ac:dyDescent="0.25">
      <c r="B211" s="492"/>
      <c r="C211" s="493"/>
      <c r="D211" s="494"/>
      <c r="E211" s="3"/>
      <c r="F211" s="28"/>
      <c r="G211" s="3"/>
      <c r="H211" s="29"/>
      <c r="I211" s="464"/>
    </row>
    <row r="212" spans="2:9" x14ac:dyDescent="0.25">
      <c r="B212" s="459"/>
      <c r="C212" s="460"/>
      <c r="D212" s="460"/>
      <c r="E212" s="14"/>
      <c r="F212" s="16"/>
      <c r="G212" s="14"/>
      <c r="H212" s="29"/>
      <c r="I212" s="464"/>
    </row>
    <row r="213" spans="2:9" x14ac:dyDescent="0.25">
      <c r="B213" s="467"/>
      <c r="C213" s="468"/>
      <c r="D213" s="468"/>
      <c r="E213" s="15"/>
      <c r="F213" s="17"/>
      <c r="G213" s="15"/>
      <c r="H213" s="18"/>
      <c r="I213" s="464"/>
    </row>
    <row r="214" spans="2:9" x14ac:dyDescent="0.25">
      <c r="B214" s="11"/>
      <c r="C214" s="5"/>
      <c r="D214" s="5"/>
      <c r="E214" s="5"/>
      <c r="F214" s="5"/>
      <c r="G214" s="6"/>
      <c r="H214" s="6" t="s">
        <v>6</v>
      </c>
      <c r="I214" s="36">
        <f>SUM(H210:H213)</f>
        <v>64568.368812850989</v>
      </c>
    </row>
    <row r="215" spans="2:9" ht="15.75" thickBot="1" x14ac:dyDescent="0.3">
      <c r="B215" s="10"/>
      <c r="I215" s="1"/>
    </row>
    <row r="216" spans="2:9" ht="15.75" thickBot="1" x14ac:dyDescent="0.3">
      <c r="B216" s="21" t="s">
        <v>7</v>
      </c>
      <c r="C216" s="9"/>
      <c r="D216" s="9"/>
      <c r="E216" s="9"/>
      <c r="F216" s="9"/>
      <c r="G216" s="9"/>
      <c r="H216" s="9"/>
      <c r="I216" s="22"/>
    </row>
    <row r="217" spans="2:9" ht="15.75" thickBot="1" x14ac:dyDescent="0.3">
      <c r="B217" s="461" t="s">
        <v>1</v>
      </c>
      <c r="C217" s="462"/>
      <c r="D217" s="462"/>
      <c r="E217" s="39" t="s">
        <v>2</v>
      </c>
      <c r="F217" s="39" t="s">
        <v>8</v>
      </c>
      <c r="G217" s="39" t="s">
        <v>9</v>
      </c>
      <c r="H217" s="20" t="s">
        <v>5</v>
      </c>
      <c r="I217" s="463"/>
    </row>
    <row r="218" spans="2:9" x14ac:dyDescent="0.25">
      <c r="B218" s="465"/>
      <c r="C218" s="466"/>
      <c r="D218" s="466"/>
      <c r="E218" s="19"/>
      <c r="F218" s="19"/>
      <c r="G218" s="19"/>
      <c r="H218" s="19"/>
      <c r="I218" s="464"/>
    </row>
    <row r="219" spans="2:9" x14ac:dyDescent="0.25">
      <c r="B219" s="459"/>
      <c r="C219" s="460"/>
      <c r="D219" s="460"/>
      <c r="E219" s="2"/>
      <c r="F219" s="2"/>
      <c r="G219" s="2"/>
      <c r="H219" s="2"/>
      <c r="I219" s="464"/>
    </row>
    <row r="220" spans="2:9" x14ac:dyDescent="0.25">
      <c r="B220" s="459"/>
      <c r="C220" s="460"/>
      <c r="D220" s="460"/>
      <c r="E220" s="2"/>
      <c r="F220" s="2"/>
      <c r="G220" s="2"/>
      <c r="H220" s="2"/>
      <c r="I220" s="464"/>
    </row>
    <row r="221" spans="2:9" x14ac:dyDescent="0.25">
      <c r="B221" s="459"/>
      <c r="C221" s="460"/>
      <c r="D221" s="460"/>
      <c r="E221" s="2"/>
      <c r="F221" s="2"/>
      <c r="G221" s="2"/>
      <c r="H221" s="2"/>
      <c r="I221" s="464"/>
    </row>
    <row r="222" spans="2:9" x14ac:dyDescent="0.25">
      <c r="B222" s="459"/>
      <c r="C222" s="460"/>
      <c r="D222" s="460"/>
      <c r="E222" s="2"/>
      <c r="F222" s="2"/>
      <c r="G222" s="2"/>
      <c r="H222" s="2"/>
      <c r="I222" s="464"/>
    </row>
    <row r="223" spans="2:9" x14ac:dyDescent="0.25">
      <c r="B223" s="11"/>
      <c r="C223" s="5"/>
      <c r="D223" s="5"/>
      <c r="E223" s="5"/>
      <c r="F223" s="5"/>
      <c r="G223" s="5"/>
      <c r="H223" s="6" t="s">
        <v>6</v>
      </c>
      <c r="I223" s="37">
        <f>SUM(H218:H222)</f>
        <v>0</v>
      </c>
    </row>
    <row r="224" spans="2:9" ht="15.75" thickBot="1" x14ac:dyDescent="0.3">
      <c r="B224" s="10"/>
      <c r="I224" s="1"/>
    </row>
    <row r="225" spans="2:9" ht="15.75" thickBot="1" x14ac:dyDescent="0.3">
      <c r="B225" s="21" t="s">
        <v>10</v>
      </c>
      <c r="C225" s="9"/>
      <c r="D225" s="9"/>
      <c r="E225" s="9"/>
      <c r="F225" s="9"/>
      <c r="G225" s="9"/>
      <c r="H225" s="9"/>
      <c r="I225" s="22"/>
    </row>
    <row r="226" spans="2:9" ht="15.75" thickBot="1" x14ac:dyDescent="0.3">
      <c r="B226" s="461" t="s">
        <v>1</v>
      </c>
      <c r="C226" s="462"/>
      <c r="D226" s="462"/>
      <c r="E226" s="462"/>
      <c r="F226" s="39" t="s">
        <v>3</v>
      </c>
      <c r="G226" s="39" t="s">
        <v>4</v>
      </c>
      <c r="H226" s="20" t="s">
        <v>5</v>
      </c>
      <c r="I226" s="34"/>
    </row>
    <row r="227" spans="2:9" x14ac:dyDescent="0.25">
      <c r="B227" s="465"/>
      <c r="C227" s="466"/>
      <c r="D227" s="466"/>
      <c r="E227" s="466"/>
      <c r="F227" s="24"/>
      <c r="G227" s="25">
        <v>2.5600000000000002E-3</v>
      </c>
      <c r="H227" s="38">
        <f>+F227*G227</f>
        <v>0</v>
      </c>
      <c r="I227" s="34"/>
    </row>
    <row r="228" spans="2:9" x14ac:dyDescent="0.25">
      <c r="B228" s="459"/>
      <c r="C228" s="460"/>
      <c r="D228" s="460"/>
      <c r="E228" s="460"/>
      <c r="F228" s="23"/>
      <c r="G228" s="14"/>
      <c r="H228" s="2"/>
      <c r="I228" s="34"/>
    </row>
    <row r="229" spans="2:9" x14ac:dyDescent="0.25">
      <c r="B229" s="11"/>
      <c r="C229" s="5"/>
      <c r="D229" s="5"/>
      <c r="E229" s="5"/>
      <c r="F229" s="5"/>
      <c r="G229" s="5"/>
      <c r="H229" s="6" t="s">
        <v>6</v>
      </c>
      <c r="I229" s="36">
        <f>SUM(H227:H228)</f>
        <v>0</v>
      </c>
    </row>
    <row r="230" spans="2:9" ht="15.75" thickBot="1" x14ac:dyDescent="0.3">
      <c r="B230" s="10"/>
      <c r="I230" s="1"/>
    </row>
    <row r="231" spans="2:9" ht="15.75" thickBot="1" x14ac:dyDescent="0.3">
      <c r="B231" s="21" t="s">
        <v>11</v>
      </c>
      <c r="C231" s="9"/>
      <c r="D231" s="9"/>
      <c r="E231" s="9"/>
      <c r="F231" s="9"/>
      <c r="G231" s="9"/>
      <c r="H231" s="9"/>
      <c r="I231" s="22"/>
    </row>
    <row r="232" spans="2:9" ht="15.75" thickBot="1" x14ac:dyDescent="0.3">
      <c r="B232" s="461" t="s">
        <v>15</v>
      </c>
      <c r="C232" s="462"/>
      <c r="D232" s="39" t="s">
        <v>22</v>
      </c>
      <c r="E232" s="39" t="s">
        <v>12</v>
      </c>
      <c r="F232" s="39" t="s">
        <v>13</v>
      </c>
      <c r="G232" s="39" t="s">
        <v>14</v>
      </c>
      <c r="H232" s="20" t="s">
        <v>5</v>
      </c>
      <c r="I232" s="463"/>
    </row>
    <row r="233" spans="2:9" x14ac:dyDescent="0.25">
      <c r="B233" s="465" t="s">
        <v>20</v>
      </c>
      <c r="C233" s="466"/>
      <c r="D233" s="24">
        <v>72100</v>
      </c>
      <c r="E233" s="30">
        <f>+(0.66)*D233</f>
        <v>47586</v>
      </c>
      <c r="F233" s="30">
        <f>+D233+E233</f>
        <v>119686</v>
      </c>
      <c r="G233" s="32">
        <v>2.1</v>
      </c>
      <c r="H233" s="38">
        <f>+F233*G233</f>
        <v>251340.6</v>
      </c>
      <c r="I233" s="464"/>
    </row>
    <row r="234" spans="2:9" x14ac:dyDescent="0.25">
      <c r="B234" s="459" t="s">
        <v>21</v>
      </c>
      <c r="C234" s="460"/>
      <c r="D234" s="23">
        <v>44702</v>
      </c>
      <c r="E234" s="30">
        <f>+(0.66)*D234</f>
        <v>29503.32</v>
      </c>
      <c r="F234" s="31">
        <f>+D234+E234</f>
        <v>74205.320000000007</v>
      </c>
      <c r="G234" s="32">
        <f>+G233</f>
        <v>2.1</v>
      </c>
      <c r="H234" s="38">
        <f>+F234*G234</f>
        <v>155831.17200000002</v>
      </c>
      <c r="I234" s="464"/>
    </row>
    <row r="235" spans="2:9" x14ac:dyDescent="0.25">
      <c r="B235" s="459"/>
      <c r="C235" s="460"/>
      <c r="D235" s="2"/>
      <c r="E235" s="2"/>
      <c r="F235" s="2"/>
      <c r="G235" s="2"/>
      <c r="H235" s="2"/>
      <c r="I235" s="464"/>
    </row>
    <row r="236" spans="2:9" x14ac:dyDescent="0.25">
      <c r="B236" s="467"/>
      <c r="C236" s="468"/>
      <c r="D236" s="7"/>
      <c r="E236" s="7"/>
      <c r="F236" s="7"/>
      <c r="G236" s="7"/>
      <c r="H236" s="7"/>
      <c r="I236" s="464"/>
    </row>
    <row r="237" spans="2:9" x14ac:dyDescent="0.25">
      <c r="B237" s="11"/>
      <c r="C237" s="5"/>
      <c r="D237" s="5"/>
      <c r="E237" s="5"/>
      <c r="F237" s="5"/>
      <c r="G237" s="5"/>
      <c r="H237" s="6" t="s">
        <v>6</v>
      </c>
      <c r="I237" s="34">
        <f>SUM(H233:H236)</f>
        <v>407171.772</v>
      </c>
    </row>
    <row r="238" spans="2:9" ht="15.75" thickBot="1" x14ac:dyDescent="0.3">
      <c r="B238" s="10"/>
      <c r="H238" s="33" t="s">
        <v>23</v>
      </c>
      <c r="I238" s="34"/>
    </row>
    <row r="239" spans="2:9" ht="16.5" thickBot="1" x14ac:dyDescent="0.3">
      <c r="B239" s="8"/>
      <c r="C239" s="9"/>
      <c r="D239" s="9"/>
      <c r="E239" s="9"/>
      <c r="F239" s="9"/>
      <c r="G239" s="469" t="s">
        <v>16</v>
      </c>
      <c r="H239" s="470"/>
      <c r="I239" s="35">
        <f>ROUND(SUM(I209:I238),0)</f>
        <v>471740</v>
      </c>
    </row>
    <row r="240" spans="2:9" ht="15.75" thickBot="1" x14ac:dyDescent="0.3"/>
    <row r="241" spans="2:9" x14ac:dyDescent="0.25">
      <c r="B241" s="471" t="s">
        <v>26</v>
      </c>
      <c r="C241" s="472"/>
      <c r="D241" s="472"/>
      <c r="E241" s="472"/>
      <c r="F241" s="472"/>
      <c r="G241" s="472"/>
      <c r="H241" s="472"/>
      <c r="I241" s="473"/>
    </row>
    <row r="242" spans="2:9" ht="48" customHeight="1" x14ac:dyDescent="0.25">
      <c r="B242" s="474" t="s">
        <v>862</v>
      </c>
      <c r="C242" s="475"/>
      <c r="D242" s="475"/>
      <c r="E242" s="475"/>
      <c r="F242" s="475"/>
      <c r="G242" s="475"/>
      <c r="H242" s="475"/>
      <c r="I242" s="476"/>
    </row>
    <row r="243" spans="2:9" x14ac:dyDescent="0.25">
      <c r="B243" s="477" t="s">
        <v>18</v>
      </c>
      <c r="C243" s="478"/>
      <c r="D243" s="478"/>
      <c r="E243" s="478"/>
      <c r="F243" s="478"/>
      <c r="G243" s="478"/>
      <c r="H243" s="478"/>
      <c r="I243" s="479"/>
    </row>
    <row r="244" spans="2:9" ht="15.75" thickBot="1" x14ac:dyDescent="0.3">
      <c r="B244" s="480" t="s">
        <v>27</v>
      </c>
      <c r="C244" s="481"/>
      <c r="D244" s="481"/>
      <c r="E244" s="481"/>
      <c r="F244" s="481"/>
      <c r="G244" s="481"/>
      <c r="H244" s="481"/>
      <c r="I244" s="482"/>
    </row>
    <row r="245" spans="2:9" ht="15.75" thickBot="1" x14ac:dyDescent="0.3">
      <c r="B245" s="8"/>
      <c r="C245" s="9"/>
      <c r="D245" s="9"/>
      <c r="E245" s="9"/>
      <c r="F245" s="9"/>
      <c r="G245" s="9"/>
      <c r="H245" s="9"/>
      <c r="I245" s="22"/>
    </row>
    <row r="246" spans="2:9" ht="15" customHeight="1" x14ac:dyDescent="0.25">
      <c r="B246" s="483" t="s">
        <v>17</v>
      </c>
      <c r="C246" s="485" t="s">
        <v>168</v>
      </c>
      <c r="D246" s="487" t="str">
        <f>+'[2] PRESUPUESTO CENTRO DE DESARROL'!$B$64</f>
        <v>Desmonte de puerta metálica acceso, incluye equipo y mano de obra</v>
      </c>
      <c r="E246" s="487"/>
      <c r="F246" s="487"/>
      <c r="G246" s="487"/>
      <c r="H246" s="487"/>
      <c r="I246" s="45" t="s">
        <v>0</v>
      </c>
    </row>
    <row r="247" spans="2:9" ht="15.75" thickBot="1" x14ac:dyDescent="0.3">
      <c r="B247" s="484"/>
      <c r="C247" s="486"/>
      <c r="D247" s="488"/>
      <c r="E247" s="488"/>
      <c r="F247" s="488"/>
      <c r="G247" s="488"/>
      <c r="H247" s="488"/>
      <c r="I247" s="13" t="str">
        <f>+'[2] PRESUPUESTO CENTRO DE DESARROL'!$C$64</f>
        <v>UND</v>
      </c>
    </row>
    <row r="248" spans="2:9" ht="15.75" thickBot="1" x14ac:dyDescent="0.3">
      <c r="B248" s="21" t="s">
        <v>24</v>
      </c>
      <c r="C248" s="46"/>
      <c r="D248" s="40"/>
      <c r="E248" s="9"/>
      <c r="F248" s="9"/>
      <c r="G248" s="9"/>
      <c r="H248" s="9"/>
      <c r="I248" s="22"/>
    </row>
    <row r="249" spans="2:9" ht="15.75" thickBot="1" x14ac:dyDescent="0.3">
      <c r="B249" s="461" t="s">
        <v>1</v>
      </c>
      <c r="C249" s="462"/>
      <c r="D249" s="462"/>
      <c r="E249" s="39" t="s">
        <v>2</v>
      </c>
      <c r="F249" s="39" t="s">
        <v>3</v>
      </c>
      <c r="G249" s="39" t="s">
        <v>4</v>
      </c>
      <c r="H249" s="20" t="s">
        <v>5</v>
      </c>
      <c r="I249" s="463"/>
    </row>
    <row r="250" spans="2:9" ht="25.5" customHeight="1" x14ac:dyDescent="0.25">
      <c r="B250" s="489" t="s">
        <v>25</v>
      </c>
      <c r="C250" s="490"/>
      <c r="D250" s="491"/>
      <c r="E250" s="4" t="s">
        <v>19</v>
      </c>
      <c r="F250" s="26">
        <v>51500</v>
      </c>
      <c r="G250" s="43">
        <v>14</v>
      </c>
      <c r="H250" s="27">
        <f>+F250/G250</f>
        <v>3678.5714285714284</v>
      </c>
      <c r="I250" s="464"/>
    </row>
    <row r="251" spans="2:9" ht="23.25" customHeight="1" x14ac:dyDescent="0.25">
      <c r="B251" s="492"/>
      <c r="C251" s="493"/>
      <c r="D251" s="494"/>
      <c r="E251" s="3"/>
      <c r="F251" s="28"/>
      <c r="G251" s="3"/>
      <c r="H251" s="27"/>
      <c r="I251" s="464"/>
    </row>
    <row r="252" spans="2:9" x14ac:dyDescent="0.25">
      <c r="B252" s="459"/>
      <c r="C252" s="460"/>
      <c r="D252" s="460"/>
      <c r="E252" s="14"/>
      <c r="F252" s="28"/>
      <c r="G252" s="3"/>
      <c r="H252" s="27"/>
      <c r="I252" s="464"/>
    </row>
    <row r="253" spans="2:9" x14ac:dyDescent="0.25">
      <c r="B253" s="467"/>
      <c r="C253" s="468"/>
      <c r="D253" s="468"/>
      <c r="E253" s="15"/>
      <c r="F253" s="17"/>
      <c r="G253" s="15"/>
      <c r="H253" s="18"/>
      <c r="I253" s="464"/>
    </row>
    <row r="254" spans="2:9" x14ac:dyDescent="0.25">
      <c r="B254" s="11"/>
      <c r="C254" s="5"/>
      <c r="D254" s="5"/>
      <c r="E254" s="5"/>
      <c r="F254" s="5"/>
      <c r="G254" s="6"/>
      <c r="H254" s="6" t="s">
        <v>6</v>
      </c>
      <c r="I254" s="36">
        <f>SUM(H250:H253)</f>
        <v>3678.5714285714284</v>
      </c>
    </row>
    <row r="255" spans="2:9" ht="15.75" thickBot="1" x14ac:dyDescent="0.3">
      <c r="B255" s="10"/>
      <c r="I255" s="1"/>
    </row>
    <row r="256" spans="2:9" ht="15.75" thickBot="1" x14ac:dyDescent="0.3">
      <c r="B256" s="21" t="s">
        <v>7</v>
      </c>
      <c r="C256" s="9"/>
      <c r="D256" s="9"/>
      <c r="E256" s="9"/>
      <c r="F256" s="9"/>
      <c r="G256" s="9"/>
      <c r="H256" s="9"/>
      <c r="I256" s="22"/>
    </row>
    <row r="257" spans="2:9" ht="15.75" thickBot="1" x14ac:dyDescent="0.3">
      <c r="B257" s="461" t="s">
        <v>1</v>
      </c>
      <c r="C257" s="462"/>
      <c r="D257" s="462"/>
      <c r="E257" s="39" t="s">
        <v>2</v>
      </c>
      <c r="F257" s="39" t="s">
        <v>8</v>
      </c>
      <c r="G257" s="39" t="s">
        <v>9</v>
      </c>
      <c r="H257" s="20" t="s">
        <v>5</v>
      </c>
      <c r="I257" s="463"/>
    </row>
    <row r="258" spans="2:9" x14ac:dyDescent="0.25">
      <c r="B258" s="465"/>
      <c r="C258" s="466"/>
      <c r="D258" s="466"/>
      <c r="E258" s="19"/>
      <c r="F258" s="19"/>
      <c r="G258" s="19"/>
      <c r="H258" s="19"/>
      <c r="I258" s="464"/>
    </row>
    <row r="259" spans="2:9" x14ac:dyDescent="0.25">
      <c r="B259" s="459"/>
      <c r="C259" s="460"/>
      <c r="D259" s="460"/>
      <c r="E259" s="2"/>
      <c r="F259" s="2"/>
      <c r="G259" s="2"/>
      <c r="H259" s="2"/>
      <c r="I259" s="464"/>
    </row>
    <row r="260" spans="2:9" x14ac:dyDescent="0.25">
      <c r="B260" s="459"/>
      <c r="C260" s="460"/>
      <c r="D260" s="460"/>
      <c r="E260" s="2"/>
      <c r="F260" s="2"/>
      <c r="G260" s="2"/>
      <c r="H260" s="2"/>
      <c r="I260" s="464"/>
    </row>
    <row r="261" spans="2:9" x14ac:dyDescent="0.25">
      <c r="B261" s="459"/>
      <c r="C261" s="460"/>
      <c r="D261" s="460"/>
      <c r="E261" s="2"/>
      <c r="F261" s="2"/>
      <c r="G261" s="2"/>
      <c r="H261" s="2"/>
      <c r="I261" s="464"/>
    </row>
    <row r="262" spans="2:9" x14ac:dyDescent="0.25">
      <c r="B262" s="459"/>
      <c r="C262" s="460"/>
      <c r="D262" s="460"/>
      <c r="E262" s="2"/>
      <c r="F262" s="2"/>
      <c r="G262" s="2"/>
      <c r="H262" s="2"/>
      <c r="I262" s="464"/>
    </row>
    <row r="263" spans="2:9" x14ac:dyDescent="0.25">
      <c r="B263" s="11"/>
      <c r="C263" s="5"/>
      <c r="D263" s="5"/>
      <c r="E263" s="5"/>
      <c r="F263" s="5"/>
      <c r="G263" s="5"/>
      <c r="H263" s="6" t="s">
        <v>6</v>
      </c>
      <c r="I263" s="37">
        <f>SUM(H258:H262)</f>
        <v>0</v>
      </c>
    </row>
    <row r="264" spans="2:9" ht="15.75" thickBot="1" x14ac:dyDescent="0.3">
      <c r="B264" s="10"/>
      <c r="I264" s="1"/>
    </row>
    <row r="265" spans="2:9" ht="15.75" thickBot="1" x14ac:dyDescent="0.3">
      <c r="B265" s="21" t="s">
        <v>10</v>
      </c>
      <c r="C265" s="9"/>
      <c r="D265" s="9"/>
      <c r="E265" s="9"/>
      <c r="F265" s="9"/>
      <c r="G265" s="9"/>
      <c r="H265" s="9"/>
      <c r="I265" s="22"/>
    </row>
    <row r="266" spans="2:9" ht="15.75" thickBot="1" x14ac:dyDescent="0.3">
      <c r="B266" s="461" t="s">
        <v>1</v>
      </c>
      <c r="C266" s="462"/>
      <c r="D266" s="462"/>
      <c r="E266" s="462"/>
      <c r="F266" s="39" t="s">
        <v>3</v>
      </c>
      <c r="G266" s="39" t="s">
        <v>4</v>
      </c>
      <c r="H266" s="20" t="s">
        <v>5</v>
      </c>
      <c r="I266" s="34"/>
    </row>
    <row r="267" spans="2:9" x14ac:dyDescent="0.25">
      <c r="B267" s="465"/>
      <c r="C267" s="466"/>
      <c r="D267" s="466"/>
      <c r="E267" s="466"/>
      <c r="F267" s="24"/>
      <c r="G267" s="25">
        <v>1</v>
      </c>
      <c r="H267" s="38">
        <f>+F267*G267</f>
        <v>0</v>
      </c>
      <c r="I267" s="34"/>
    </row>
    <row r="268" spans="2:9" x14ac:dyDescent="0.25">
      <c r="B268" s="459"/>
      <c r="C268" s="460"/>
      <c r="D268" s="460"/>
      <c r="E268" s="460"/>
      <c r="F268" s="23"/>
      <c r="G268" s="14"/>
      <c r="H268" s="2"/>
      <c r="I268" s="34"/>
    </row>
    <row r="269" spans="2:9" x14ac:dyDescent="0.25">
      <c r="B269" s="11"/>
      <c r="C269" s="5"/>
      <c r="D269" s="5"/>
      <c r="E269" s="5"/>
      <c r="F269" s="5"/>
      <c r="G269" s="5"/>
      <c r="H269" s="6" t="s">
        <v>6</v>
      </c>
      <c r="I269" s="36">
        <f>SUM(H267:H268)</f>
        <v>0</v>
      </c>
    </row>
    <row r="270" spans="2:9" ht="15.75" thickBot="1" x14ac:dyDescent="0.3">
      <c r="B270" s="10"/>
      <c r="I270" s="1"/>
    </row>
    <row r="271" spans="2:9" ht="15.75" thickBot="1" x14ac:dyDescent="0.3">
      <c r="B271" s="21" t="s">
        <v>11</v>
      </c>
      <c r="C271" s="9"/>
      <c r="D271" s="9"/>
      <c r="E271" s="9"/>
      <c r="F271" s="9"/>
      <c r="G271" s="9"/>
      <c r="H271" s="9"/>
      <c r="I271" s="22"/>
    </row>
    <row r="272" spans="2:9" ht="15.75" thickBot="1" x14ac:dyDescent="0.3">
      <c r="B272" s="461" t="s">
        <v>15</v>
      </c>
      <c r="C272" s="462"/>
      <c r="D272" s="39" t="s">
        <v>22</v>
      </c>
      <c r="E272" s="39" t="s">
        <v>12</v>
      </c>
      <c r="F272" s="39" t="s">
        <v>13</v>
      </c>
      <c r="G272" s="39" t="s">
        <v>14</v>
      </c>
      <c r="H272" s="20" t="s">
        <v>5</v>
      </c>
      <c r="I272" s="463"/>
    </row>
    <row r="273" spans="2:9" x14ac:dyDescent="0.25">
      <c r="B273" s="465" t="s">
        <v>20</v>
      </c>
      <c r="C273" s="466"/>
      <c r="D273" s="24">
        <f>72100</f>
        <v>72100</v>
      </c>
      <c r="E273" s="30">
        <f>+(0.66)*D273</f>
        <v>47586</v>
      </c>
      <c r="F273" s="30">
        <f>+D273+E273</f>
        <v>119686</v>
      </c>
      <c r="G273" s="32">
        <v>0.22</v>
      </c>
      <c r="H273" s="38">
        <f>+F273*G273</f>
        <v>26330.920000000002</v>
      </c>
      <c r="I273" s="464"/>
    </row>
    <row r="274" spans="2:9" x14ac:dyDescent="0.25">
      <c r="B274" s="459" t="s">
        <v>21</v>
      </c>
      <c r="C274" s="460"/>
      <c r="D274" s="23">
        <f>44702</f>
        <v>44702</v>
      </c>
      <c r="E274" s="30">
        <f>+(0.66)*D274</f>
        <v>29503.32</v>
      </c>
      <c r="F274" s="31">
        <f>+D274+E274</f>
        <v>74205.320000000007</v>
      </c>
      <c r="G274" s="32">
        <f>+G273</f>
        <v>0.22</v>
      </c>
      <c r="H274" s="38">
        <f>+F274*G274</f>
        <v>16325.170400000001</v>
      </c>
      <c r="I274" s="464"/>
    </row>
    <row r="275" spans="2:9" x14ac:dyDescent="0.25">
      <c r="B275" s="459"/>
      <c r="C275" s="460"/>
      <c r="D275" s="2"/>
      <c r="E275" s="2"/>
      <c r="F275" s="2"/>
      <c r="G275" s="2"/>
      <c r="H275" s="2"/>
      <c r="I275" s="464"/>
    </row>
    <row r="276" spans="2:9" x14ac:dyDescent="0.25">
      <c r="B276" s="467"/>
      <c r="C276" s="468"/>
      <c r="D276" s="7"/>
      <c r="E276" s="7"/>
      <c r="F276" s="7"/>
      <c r="G276" s="7"/>
      <c r="H276" s="7"/>
      <c r="I276" s="464"/>
    </row>
    <row r="277" spans="2:9" x14ac:dyDescent="0.25">
      <c r="B277" s="11"/>
      <c r="C277" s="5"/>
      <c r="D277" s="5"/>
      <c r="E277" s="5"/>
      <c r="F277" s="5"/>
      <c r="G277" s="5"/>
      <c r="H277" s="6" t="s">
        <v>6</v>
      </c>
      <c r="I277" s="34">
        <f>SUM(H273:H276)</f>
        <v>42656.090400000001</v>
      </c>
    </row>
    <row r="278" spans="2:9" ht="15.75" thickBot="1" x14ac:dyDescent="0.3">
      <c r="B278" s="10"/>
      <c r="H278" s="33" t="s">
        <v>23</v>
      </c>
      <c r="I278" s="34"/>
    </row>
    <row r="279" spans="2:9" ht="16.5" thickBot="1" x14ac:dyDescent="0.3">
      <c r="B279" s="8"/>
      <c r="C279" s="9"/>
      <c r="D279" s="9"/>
      <c r="E279" s="9"/>
      <c r="F279" s="9"/>
      <c r="G279" s="469" t="s">
        <v>16</v>
      </c>
      <c r="H279" s="470"/>
      <c r="I279" s="35">
        <f>ROUND(SUM(I249:I278),0)</f>
        <v>46335</v>
      </c>
    </row>
    <row r="280" spans="2:9" ht="15.75" thickBot="1" x14ac:dyDescent="0.3"/>
    <row r="281" spans="2:9" x14ac:dyDescent="0.25">
      <c r="B281" s="471" t="s">
        <v>26</v>
      </c>
      <c r="C281" s="472"/>
      <c r="D281" s="472"/>
      <c r="E281" s="472"/>
      <c r="F281" s="472"/>
      <c r="G281" s="472"/>
      <c r="H281" s="472"/>
      <c r="I281" s="473"/>
    </row>
    <row r="282" spans="2:9" ht="48" customHeight="1" x14ac:dyDescent="0.25">
      <c r="B282" s="474" t="s">
        <v>862</v>
      </c>
      <c r="C282" s="475"/>
      <c r="D282" s="475"/>
      <c r="E282" s="475"/>
      <c r="F282" s="475"/>
      <c r="G282" s="475"/>
      <c r="H282" s="475"/>
      <c r="I282" s="476"/>
    </row>
    <row r="283" spans="2:9" x14ac:dyDescent="0.25">
      <c r="B283" s="477" t="s">
        <v>18</v>
      </c>
      <c r="C283" s="478"/>
      <c r="D283" s="478"/>
      <c r="E283" s="478"/>
      <c r="F283" s="478"/>
      <c r="G283" s="478"/>
      <c r="H283" s="478"/>
      <c r="I283" s="479"/>
    </row>
    <row r="284" spans="2:9" ht="15.75" thickBot="1" x14ac:dyDescent="0.3">
      <c r="B284" s="480" t="s">
        <v>27</v>
      </c>
      <c r="C284" s="481"/>
      <c r="D284" s="481"/>
      <c r="E284" s="481"/>
      <c r="F284" s="481"/>
      <c r="G284" s="481"/>
      <c r="H284" s="481"/>
      <c r="I284" s="482"/>
    </row>
    <row r="285" spans="2:9" ht="15.75" thickBot="1" x14ac:dyDescent="0.3">
      <c r="B285" s="8"/>
      <c r="C285" s="9"/>
      <c r="D285" s="9"/>
      <c r="E285" s="9"/>
      <c r="F285" s="9"/>
      <c r="G285" s="9"/>
      <c r="H285" s="9"/>
      <c r="I285" s="22"/>
    </row>
    <row r="286" spans="2:9" ht="15" customHeight="1" x14ac:dyDescent="0.25">
      <c r="B286" s="483" t="s">
        <v>17</v>
      </c>
      <c r="C286" s="485" t="s">
        <v>169</v>
      </c>
      <c r="D286" s="487" t="str">
        <f>+'[2] PRESUPUESTO CENTRO DE DESARROL'!$B$65</f>
        <v>Picada de enchape mesones, incluye equipo y mano de obra</v>
      </c>
      <c r="E286" s="487"/>
      <c r="F286" s="487"/>
      <c r="G286" s="487"/>
      <c r="H286" s="487"/>
      <c r="I286" s="45" t="s">
        <v>0</v>
      </c>
    </row>
    <row r="287" spans="2:9" ht="15.75" thickBot="1" x14ac:dyDescent="0.3">
      <c r="B287" s="484"/>
      <c r="C287" s="486"/>
      <c r="D287" s="488"/>
      <c r="E287" s="488"/>
      <c r="F287" s="488"/>
      <c r="G287" s="488"/>
      <c r="H287" s="488"/>
      <c r="I287" s="13" t="str">
        <f>+'[2] PRESUPUESTO CENTRO DE DESARROL'!$C$65</f>
        <v>M2</v>
      </c>
    </row>
    <row r="288" spans="2:9" ht="15.75" thickBot="1" x14ac:dyDescent="0.3">
      <c r="B288" s="21" t="s">
        <v>24</v>
      </c>
      <c r="C288" s="46"/>
      <c r="D288" s="40"/>
      <c r="E288" s="9"/>
      <c r="F288" s="9"/>
      <c r="G288" s="9"/>
      <c r="H288" s="9"/>
      <c r="I288" s="22"/>
    </row>
    <row r="289" spans="2:9" ht="15.75" thickBot="1" x14ac:dyDescent="0.3">
      <c r="B289" s="461" t="s">
        <v>1</v>
      </c>
      <c r="C289" s="462"/>
      <c r="D289" s="462"/>
      <c r="E289" s="39" t="s">
        <v>2</v>
      </c>
      <c r="F289" s="39" t="s">
        <v>3</v>
      </c>
      <c r="G289" s="39" t="s">
        <v>4</v>
      </c>
      <c r="H289" s="20" t="s">
        <v>5</v>
      </c>
      <c r="I289" s="463"/>
    </row>
    <row r="290" spans="2:9" ht="25.5" customHeight="1" x14ac:dyDescent="0.25">
      <c r="B290" s="489" t="s">
        <v>25</v>
      </c>
      <c r="C290" s="490"/>
      <c r="D290" s="491"/>
      <c r="E290" s="4" t="s">
        <v>19</v>
      </c>
      <c r="F290" s="26">
        <v>51500</v>
      </c>
      <c r="G290" s="43">
        <v>32</v>
      </c>
      <c r="H290" s="27">
        <f>+F290/G290</f>
        <v>1609.375</v>
      </c>
      <c r="I290" s="464"/>
    </row>
    <row r="291" spans="2:9" ht="23.25" customHeight="1" x14ac:dyDescent="0.25">
      <c r="B291" s="492"/>
      <c r="C291" s="493"/>
      <c r="D291" s="494"/>
      <c r="E291" s="3"/>
      <c r="F291" s="28"/>
      <c r="G291" s="3"/>
      <c r="H291" s="27"/>
      <c r="I291" s="464"/>
    </row>
    <row r="292" spans="2:9" x14ac:dyDescent="0.25">
      <c r="B292" s="459"/>
      <c r="C292" s="460"/>
      <c r="D292" s="460"/>
      <c r="E292" s="14"/>
      <c r="F292" s="28"/>
      <c r="G292" s="3"/>
      <c r="H292" s="27"/>
      <c r="I292" s="464"/>
    </row>
    <row r="293" spans="2:9" x14ac:dyDescent="0.25">
      <c r="B293" s="467"/>
      <c r="C293" s="468"/>
      <c r="D293" s="468"/>
      <c r="E293" s="15"/>
      <c r="F293" s="17"/>
      <c r="G293" s="15"/>
      <c r="H293" s="18"/>
      <c r="I293" s="464"/>
    </row>
    <row r="294" spans="2:9" x14ac:dyDescent="0.25">
      <c r="B294" s="11"/>
      <c r="C294" s="5"/>
      <c r="D294" s="5"/>
      <c r="E294" s="5"/>
      <c r="F294" s="5"/>
      <c r="G294" s="6"/>
      <c r="H294" s="6" t="s">
        <v>6</v>
      </c>
      <c r="I294" s="36">
        <f>SUM(H290:H293)</f>
        <v>1609.375</v>
      </c>
    </row>
    <row r="295" spans="2:9" ht="15.75" thickBot="1" x14ac:dyDescent="0.3">
      <c r="B295" s="10"/>
      <c r="I295" s="1"/>
    </row>
    <row r="296" spans="2:9" ht="15.75" thickBot="1" x14ac:dyDescent="0.3">
      <c r="B296" s="21" t="s">
        <v>7</v>
      </c>
      <c r="C296" s="9"/>
      <c r="D296" s="9"/>
      <c r="E296" s="9"/>
      <c r="F296" s="9"/>
      <c r="G296" s="9"/>
      <c r="H296" s="9"/>
      <c r="I296" s="22"/>
    </row>
    <row r="297" spans="2:9" ht="15.75" thickBot="1" x14ac:dyDescent="0.3">
      <c r="B297" s="461" t="s">
        <v>1</v>
      </c>
      <c r="C297" s="462"/>
      <c r="D297" s="462"/>
      <c r="E297" s="39" t="s">
        <v>2</v>
      </c>
      <c r="F297" s="39" t="s">
        <v>8</v>
      </c>
      <c r="G297" s="39" t="s">
        <v>9</v>
      </c>
      <c r="H297" s="20" t="s">
        <v>5</v>
      </c>
      <c r="I297" s="463"/>
    </row>
    <row r="298" spans="2:9" x14ac:dyDescent="0.25">
      <c r="B298" s="465"/>
      <c r="C298" s="466"/>
      <c r="D298" s="466"/>
      <c r="E298" s="19"/>
      <c r="F298" s="19"/>
      <c r="G298" s="19"/>
      <c r="H298" s="19"/>
      <c r="I298" s="464"/>
    </row>
    <row r="299" spans="2:9" x14ac:dyDescent="0.25">
      <c r="B299" s="459"/>
      <c r="C299" s="460"/>
      <c r="D299" s="460"/>
      <c r="E299" s="2"/>
      <c r="F299" s="2"/>
      <c r="G299" s="2"/>
      <c r="H299" s="2"/>
      <c r="I299" s="464"/>
    </row>
    <row r="300" spans="2:9" x14ac:dyDescent="0.25">
      <c r="B300" s="459"/>
      <c r="C300" s="460"/>
      <c r="D300" s="460"/>
      <c r="E300" s="2"/>
      <c r="F300" s="2"/>
      <c r="G300" s="2"/>
      <c r="H300" s="2"/>
      <c r="I300" s="464"/>
    </row>
    <row r="301" spans="2:9" x14ac:dyDescent="0.25">
      <c r="B301" s="459"/>
      <c r="C301" s="460"/>
      <c r="D301" s="460"/>
      <c r="E301" s="2"/>
      <c r="F301" s="2"/>
      <c r="G301" s="2"/>
      <c r="H301" s="2"/>
      <c r="I301" s="464"/>
    </row>
    <row r="302" spans="2:9" x14ac:dyDescent="0.25">
      <c r="B302" s="459"/>
      <c r="C302" s="460"/>
      <c r="D302" s="460"/>
      <c r="E302" s="2"/>
      <c r="F302" s="2"/>
      <c r="G302" s="2"/>
      <c r="H302" s="2"/>
      <c r="I302" s="464"/>
    </row>
    <row r="303" spans="2:9" x14ac:dyDescent="0.25">
      <c r="B303" s="11"/>
      <c r="C303" s="5"/>
      <c r="D303" s="5"/>
      <c r="E303" s="5"/>
      <c r="F303" s="5"/>
      <c r="G303" s="5"/>
      <c r="H303" s="6" t="s">
        <v>6</v>
      </c>
      <c r="I303" s="37">
        <f>SUM(H298:H302)</f>
        <v>0</v>
      </c>
    </row>
    <row r="304" spans="2:9" ht="15.75" thickBot="1" x14ac:dyDescent="0.3">
      <c r="B304" s="10"/>
      <c r="I304" s="1"/>
    </row>
    <row r="305" spans="2:9" ht="15.75" thickBot="1" x14ac:dyDescent="0.3">
      <c r="B305" s="21" t="s">
        <v>10</v>
      </c>
      <c r="C305" s="9"/>
      <c r="D305" s="9"/>
      <c r="E305" s="9"/>
      <c r="F305" s="9"/>
      <c r="G305" s="9"/>
      <c r="H305" s="9"/>
      <c r="I305" s="22"/>
    </row>
    <row r="306" spans="2:9" ht="15.75" thickBot="1" x14ac:dyDescent="0.3">
      <c r="B306" s="461" t="s">
        <v>1</v>
      </c>
      <c r="C306" s="462"/>
      <c r="D306" s="462"/>
      <c r="E306" s="462"/>
      <c r="F306" s="39" t="s">
        <v>3</v>
      </c>
      <c r="G306" s="39" t="s">
        <v>4</v>
      </c>
      <c r="H306" s="20" t="s">
        <v>5</v>
      </c>
      <c r="I306" s="34"/>
    </row>
    <row r="307" spans="2:9" x14ac:dyDescent="0.25">
      <c r="B307" s="465"/>
      <c r="C307" s="466"/>
      <c r="D307" s="466"/>
      <c r="E307" s="466"/>
      <c r="F307" s="24"/>
      <c r="G307" s="25">
        <v>1</v>
      </c>
      <c r="H307" s="38">
        <f>+F307*G307</f>
        <v>0</v>
      </c>
      <c r="I307" s="34"/>
    </row>
    <row r="308" spans="2:9" x14ac:dyDescent="0.25">
      <c r="B308" s="459"/>
      <c r="C308" s="460"/>
      <c r="D308" s="460"/>
      <c r="E308" s="460"/>
      <c r="F308" s="23"/>
      <c r="G308" s="14"/>
      <c r="H308" s="2"/>
      <c r="I308" s="34"/>
    </row>
    <row r="309" spans="2:9" x14ac:dyDescent="0.25">
      <c r="B309" s="11"/>
      <c r="C309" s="5"/>
      <c r="D309" s="5"/>
      <c r="E309" s="5"/>
      <c r="F309" s="5"/>
      <c r="G309" s="5"/>
      <c r="H309" s="6" t="s">
        <v>6</v>
      </c>
      <c r="I309" s="36">
        <f>SUM(H307:H308)</f>
        <v>0</v>
      </c>
    </row>
    <row r="310" spans="2:9" ht="15.75" thickBot="1" x14ac:dyDescent="0.3">
      <c r="B310" s="10"/>
      <c r="I310" s="1"/>
    </row>
    <row r="311" spans="2:9" ht="15.75" thickBot="1" x14ac:dyDescent="0.3">
      <c r="B311" s="21" t="s">
        <v>11</v>
      </c>
      <c r="C311" s="9"/>
      <c r="D311" s="9"/>
      <c r="E311" s="9"/>
      <c r="F311" s="9"/>
      <c r="G311" s="9"/>
      <c r="H311" s="9"/>
      <c r="I311" s="22"/>
    </row>
    <row r="312" spans="2:9" ht="15.75" thickBot="1" x14ac:dyDescent="0.3">
      <c r="B312" s="461" t="s">
        <v>15</v>
      </c>
      <c r="C312" s="462"/>
      <c r="D312" s="39" t="s">
        <v>22</v>
      </c>
      <c r="E312" s="39" t="s">
        <v>12</v>
      </c>
      <c r="F312" s="39" t="s">
        <v>13</v>
      </c>
      <c r="G312" s="39" t="s">
        <v>14</v>
      </c>
      <c r="H312" s="20" t="s">
        <v>5</v>
      </c>
      <c r="I312" s="463"/>
    </row>
    <row r="313" spans="2:9" x14ac:dyDescent="0.25">
      <c r="B313" s="465" t="s">
        <v>20</v>
      </c>
      <c r="C313" s="466"/>
      <c r="D313" s="24">
        <f>72100</f>
        <v>72100</v>
      </c>
      <c r="E313" s="30">
        <f>+(0.66)*D313</f>
        <v>47586</v>
      </c>
      <c r="F313" s="30">
        <f>+D313+E313</f>
        <v>119686</v>
      </c>
      <c r="G313" s="32">
        <v>0.09</v>
      </c>
      <c r="H313" s="38">
        <f>+F313*G313</f>
        <v>10771.74</v>
      </c>
      <c r="I313" s="464"/>
    </row>
    <row r="314" spans="2:9" x14ac:dyDescent="0.25">
      <c r="B314" s="459" t="s">
        <v>21</v>
      </c>
      <c r="C314" s="460"/>
      <c r="D314" s="23">
        <f>44702</f>
        <v>44702</v>
      </c>
      <c r="E314" s="30">
        <f>+(0.66)*D314</f>
        <v>29503.32</v>
      </c>
      <c r="F314" s="31">
        <f>+D314+E314</f>
        <v>74205.320000000007</v>
      </c>
      <c r="G314" s="32">
        <f>+G313</f>
        <v>0.09</v>
      </c>
      <c r="H314" s="38">
        <f>+F314*G314</f>
        <v>6678.4788000000008</v>
      </c>
      <c r="I314" s="464"/>
    </row>
    <row r="315" spans="2:9" x14ac:dyDescent="0.25">
      <c r="B315" s="459"/>
      <c r="C315" s="460"/>
      <c r="D315" s="2"/>
      <c r="E315" s="2"/>
      <c r="F315" s="2"/>
      <c r="G315" s="2"/>
      <c r="H315" s="2"/>
      <c r="I315" s="464"/>
    </row>
    <row r="316" spans="2:9" x14ac:dyDescent="0.25">
      <c r="B316" s="467"/>
      <c r="C316" s="468"/>
      <c r="D316" s="7"/>
      <c r="E316" s="7"/>
      <c r="F316" s="7"/>
      <c r="G316" s="7"/>
      <c r="H316" s="7"/>
      <c r="I316" s="464"/>
    </row>
    <row r="317" spans="2:9" x14ac:dyDescent="0.25">
      <c r="B317" s="11"/>
      <c r="C317" s="5"/>
      <c r="D317" s="5"/>
      <c r="E317" s="5"/>
      <c r="F317" s="5"/>
      <c r="G317" s="5"/>
      <c r="H317" s="6" t="s">
        <v>6</v>
      </c>
      <c r="I317" s="34">
        <f>SUM(H313:H316)</f>
        <v>17450.218800000002</v>
      </c>
    </row>
    <row r="318" spans="2:9" ht="15.75" thickBot="1" x14ac:dyDescent="0.3">
      <c r="B318" s="10"/>
      <c r="H318" s="33" t="s">
        <v>23</v>
      </c>
      <c r="I318" s="34"/>
    </row>
    <row r="319" spans="2:9" ht="16.5" thickBot="1" x14ac:dyDescent="0.3">
      <c r="B319" s="8"/>
      <c r="C319" s="9"/>
      <c r="D319" s="9"/>
      <c r="E319" s="9"/>
      <c r="F319" s="9"/>
      <c r="G319" s="469" t="s">
        <v>16</v>
      </c>
      <c r="H319" s="470"/>
      <c r="I319" s="35">
        <f>ROUND(SUM(I289:I318),0)</f>
        <v>19060</v>
      </c>
    </row>
    <row r="320" spans="2:9" ht="15.75" thickBot="1" x14ac:dyDescent="0.3"/>
    <row r="321" spans="2:9" x14ac:dyDescent="0.25">
      <c r="B321" s="471" t="s">
        <v>26</v>
      </c>
      <c r="C321" s="472"/>
      <c r="D321" s="472"/>
      <c r="E321" s="472"/>
      <c r="F321" s="472"/>
      <c r="G321" s="472"/>
      <c r="H321" s="472"/>
      <c r="I321" s="473"/>
    </row>
    <row r="322" spans="2:9" ht="48" customHeight="1" x14ac:dyDescent="0.25">
      <c r="B322" s="474" t="s">
        <v>862</v>
      </c>
      <c r="C322" s="475"/>
      <c r="D322" s="475"/>
      <c r="E322" s="475"/>
      <c r="F322" s="475"/>
      <c r="G322" s="475"/>
      <c r="H322" s="475"/>
      <c r="I322" s="476"/>
    </row>
    <row r="323" spans="2:9" x14ac:dyDescent="0.25">
      <c r="B323" s="477" t="s">
        <v>18</v>
      </c>
      <c r="C323" s="478"/>
      <c r="D323" s="478"/>
      <c r="E323" s="478"/>
      <c r="F323" s="478"/>
      <c r="G323" s="478"/>
      <c r="H323" s="478"/>
      <c r="I323" s="479"/>
    </row>
    <row r="324" spans="2:9" ht="15.75" thickBot="1" x14ac:dyDescent="0.3">
      <c r="B324" s="480" t="s">
        <v>27</v>
      </c>
      <c r="C324" s="481"/>
      <c r="D324" s="481"/>
      <c r="E324" s="481"/>
      <c r="F324" s="481"/>
      <c r="G324" s="481"/>
      <c r="H324" s="481"/>
      <c r="I324" s="482"/>
    </row>
    <row r="325" spans="2:9" ht="15.75" thickBot="1" x14ac:dyDescent="0.3">
      <c r="B325" s="8"/>
      <c r="C325" s="9"/>
      <c r="D325" s="9"/>
      <c r="E325" s="9"/>
      <c r="F325" s="9"/>
      <c r="G325" s="9"/>
      <c r="H325" s="9"/>
      <c r="I325" s="22"/>
    </row>
    <row r="326" spans="2:9" ht="15" customHeight="1" x14ac:dyDescent="0.25">
      <c r="B326" s="483" t="s">
        <v>17</v>
      </c>
      <c r="C326" s="485" t="s">
        <v>170</v>
      </c>
      <c r="D326" s="487" t="str">
        <f>+'[2] PRESUPUESTO CENTRO DE DESARROL'!$B$66</f>
        <v>Desmonte de lavaplatos en acero inoxidable esistentes en mal estado, incluye equipo y mano de obra.</v>
      </c>
      <c r="E326" s="487"/>
      <c r="F326" s="487"/>
      <c r="G326" s="487"/>
      <c r="H326" s="487"/>
      <c r="I326" s="45" t="s">
        <v>0</v>
      </c>
    </row>
    <row r="327" spans="2:9" ht="15.75" thickBot="1" x14ac:dyDescent="0.3">
      <c r="B327" s="484"/>
      <c r="C327" s="486"/>
      <c r="D327" s="488"/>
      <c r="E327" s="488"/>
      <c r="F327" s="488"/>
      <c r="G327" s="488"/>
      <c r="H327" s="488"/>
      <c r="I327" s="13" t="str">
        <f>+'[2] PRESUPUESTO CENTRO DE DESARROL'!$C$66</f>
        <v>UND</v>
      </c>
    </row>
    <row r="328" spans="2:9" ht="15.75" thickBot="1" x14ac:dyDescent="0.3">
      <c r="B328" s="21" t="s">
        <v>24</v>
      </c>
      <c r="C328" s="46"/>
      <c r="D328" s="40"/>
      <c r="E328" s="9"/>
      <c r="F328" s="9"/>
      <c r="G328" s="9"/>
      <c r="H328" s="9"/>
      <c r="I328" s="22"/>
    </row>
    <row r="329" spans="2:9" ht="15.75" thickBot="1" x14ac:dyDescent="0.3">
      <c r="B329" s="461" t="s">
        <v>1</v>
      </c>
      <c r="C329" s="462"/>
      <c r="D329" s="462"/>
      <c r="E329" s="39" t="s">
        <v>2</v>
      </c>
      <c r="F329" s="39" t="s">
        <v>3</v>
      </c>
      <c r="G329" s="39" t="s">
        <v>4</v>
      </c>
      <c r="H329" s="20" t="s">
        <v>5</v>
      </c>
      <c r="I329" s="463"/>
    </row>
    <row r="330" spans="2:9" ht="25.5" customHeight="1" x14ac:dyDescent="0.25">
      <c r="B330" s="489" t="s">
        <v>25</v>
      </c>
      <c r="C330" s="490"/>
      <c r="D330" s="491"/>
      <c r="E330" s="4" t="s">
        <v>19</v>
      </c>
      <c r="F330" s="26">
        <v>51500</v>
      </c>
      <c r="G330" s="43">
        <v>44.8</v>
      </c>
      <c r="H330" s="27">
        <f>+F330/G330</f>
        <v>1149.5535714285716</v>
      </c>
      <c r="I330" s="464"/>
    </row>
    <row r="331" spans="2:9" ht="23.25" customHeight="1" x14ac:dyDescent="0.25">
      <c r="B331" s="492"/>
      <c r="C331" s="493"/>
      <c r="D331" s="494"/>
      <c r="E331" s="3"/>
      <c r="F331" s="28"/>
      <c r="G331" s="3"/>
      <c r="H331" s="27"/>
      <c r="I331" s="464"/>
    </row>
    <row r="332" spans="2:9" x14ac:dyDescent="0.25">
      <c r="B332" s="459"/>
      <c r="C332" s="460"/>
      <c r="D332" s="460"/>
      <c r="E332" s="14"/>
      <c r="F332" s="28"/>
      <c r="G332" s="3"/>
      <c r="H332" s="27"/>
      <c r="I332" s="464"/>
    </row>
    <row r="333" spans="2:9" x14ac:dyDescent="0.25">
      <c r="B333" s="467"/>
      <c r="C333" s="468"/>
      <c r="D333" s="468"/>
      <c r="E333" s="15"/>
      <c r="F333" s="17"/>
      <c r="G333" s="15"/>
      <c r="H333" s="18"/>
      <c r="I333" s="464"/>
    </row>
    <row r="334" spans="2:9" x14ac:dyDescent="0.25">
      <c r="B334" s="11"/>
      <c r="C334" s="5"/>
      <c r="D334" s="5"/>
      <c r="E334" s="5"/>
      <c r="F334" s="5"/>
      <c r="G334" s="6"/>
      <c r="H334" s="6" t="s">
        <v>6</v>
      </c>
      <c r="I334" s="36">
        <f>SUM(H330:H333)</f>
        <v>1149.5535714285716</v>
      </c>
    </row>
    <row r="335" spans="2:9" ht="15.75" thickBot="1" x14ac:dyDescent="0.3">
      <c r="B335" s="10"/>
      <c r="I335" s="1"/>
    </row>
    <row r="336" spans="2:9" ht="15.75" thickBot="1" x14ac:dyDescent="0.3">
      <c r="B336" s="21" t="s">
        <v>7</v>
      </c>
      <c r="C336" s="9"/>
      <c r="D336" s="9"/>
      <c r="E336" s="9"/>
      <c r="F336" s="9"/>
      <c r="G336" s="9"/>
      <c r="H336" s="9"/>
      <c r="I336" s="22"/>
    </row>
    <row r="337" spans="2:9" ht="15.75" thickBot="1" x14ac:dyDescent="0.3">
      <c r="B337" s="461" t="s">
        <v>1</v>
      </c>
      <c r="C337" s="462"/>
      <c r="D337" s="462"/>
      <c r="E337" s="39" t="s">
        <v>2</v>
      </c>
      <c r="F337" s="39" t="s">
        <v>8</v>
      </c>
      <c r="G337" s="39" t="s">
        <v>9</v>
      </c>
      <c r="H337" s="20" t="s">
        <v>5</v>
      </c>
      <c r="I337" s="463"/>
    </row>
    <row r="338" spans="2:9" x14ac:dyDescent="0.25">
      <c r="B338" s="465"/>
      <c r="C338" s="466"/>
      <c r="D338" s="466"/>
      <c r="E338" s="19"/>
      <c r="F338" s="19"/>
      <c r="G338" s="19"/>
      <c r="H338" s="19"/>
      <c r="I338" s="464"/>
    </row>
    <row r="339" spans="2:9" x14ac:dyDescent="0.25">
      <c r="B339" s="459"/>
      <c r="C339" s="460"/>
      <c r="D339" s="460"/>
      <c r="E339" s="2"/>
      <c r="F339" s="2"/>
      <c r="G339" s="2"/>
      <c r="H339" s="2"/>
      <c r="I339" s="464"/>
    </row>
    <row r="340" spans="2:9" x14ac:dyDescent="0.25">
      <c r="B340" s="459"/>
      <c r="C340" s="460"/>
      <c r="D340" s="460"/>
      <c r="E340" s="2"/>
      <c r="F340" s="2"/>
      <c r="G340" s="2"/>
      <c r="H340" s="2"/>
      <c r="I340" s="464"/>
    </row>
    <row r="341" spans="2:9" x14ac:dyDescent="0.25">
      <c r="B341" s="459"/>
      <c r="C341" s="460"/>
      <c r="D341" s="460"/>
      <c r="E341" s="2"/>
      <c r="F341" s="2"/>
      <c r="G341" s="2"/>
      <c r="H341" s="2"/>
      <c r="I341" s="464"/>
    </row>
    <row r="342" spans="2:9" x14ac:dyDescent="0.25">
      <c r="B342" s="459"/>
      <c r="C342" s="460"/>
      <c r="D342" s="460"/>
      <c r="E342" s="2"/>
      <c r="F342" s="2"/>
      <c r="G342" s="2"/>
      <c r="H342" s="2"/>
      <c r="I342" s="464"/>
    </row>
    <row r="343" spans="2:9" x14ac:dyDescent="0.25">
      <c r="B343" s="11"/>
      <c r="C343" s="5"/>
      <c r="D343" s="5"/>
      <c r="E343" s="5"/>
      <c r="F343" s="5"/>
      <c r="G343" s="5"/>
      <c r="H343" s="6" t="s">
        <v>6</v>
      </c>
      <c r="I343" s="37">
        <f>SUM(H338:H342)</f>
        <v>0</v>
      </c>
    </row>
    <row r="344" spans="2:9" ht="15.75" thickBot="1" x14ac:dyDescent="0.3">
      <c r="B344" s="10"/>
      <c r="I344" s="1"/>
    </row>
    <row r="345" spans="2:9" ht="15.75" thickBot="1" x14ac:dyDescent="0.3">
      <c r="B345" s="21" t="s">
        <v>10</v>
      </c>
      <c r="C345" s="9"/>
      <c r="D345" s="9"/>
      <c r="E345" s="9"/>
      <c r="F345" s="9"/>
      <c r="G345" s="9"/>
      <c r="H345" s="9"/>
      <c r="I345" s="22"/>
    </row>
    <row r="346" spans="2:9" ht="15.75" thickBot="1" x14ac:dyDescent="0.3">
      <c r="B346" s="461" t="s">
        <v>1</v>
      </c>
      <c r="C346" s="462"/>
      <c r="D346" s="462"/>
      <c r="E346" s="462"/>
      <c r="F346" s="39" t="s">
        <v>3</v>
      </c>
      <c r="G346" s="39" t="s">
        <v>4</v>
      </c>
      <c r="H346" s="20" t="s">
        <v>5</v>
      </c>
      <c r="I346" s="34"/>
    </row>
    <row r="347" spans="2:9" x14ac:dyDescent="0.25">
      <c r="B347" s="465"/>
      <c r="C347" s="466"/>
      <c r="D347" s="466"/>
      <c r="E347" s="466"/>
      <c r="F347" s="24"/>
      <c r="G347" s="25">
        <v>1</v>
      </c>
      <c r="H347" s="38">
        <f>+F347*G347</f>
        <v>0</v>
      </c>
      <c r="I347" s="34"/>
    </row>
    <row r="348" spans="2:9" x14ac:dyDescent="0.25">
      <c r="B348" s="459"/>
      <c r="C348" s="460"/>
      <c r="D348" s="460"/>
      <c r="E348" s="460"/>
      <c r="F348" s="23"/>
      <c r="G348" s="14"/>
      <c r="H348" s="2"/>
      <c r="I348" s="34"/>
    </row>
    <row r="349" spans="2:9" x14ac:dyDescent="0.25">
      <c r="B349" s="11"/>
      <c r="C349" s="5"/>
      <c r="D349" s="5"/>
      <c r="E349" s="5"/>
      <c r="F349" s="5"/>
      <c r="G349" s="5"/>
      <c r="H349" s="6" t="s">
        <v>6</v>
      </c>
      <c r="I349" s="36">
        <f>SUM(H347:H348)</f>
        <v>0</v>
      </c>
    </row>
    <row r="350" spans="2:9" ht="15.75" thickBot="1" x14ac:dyDescent="0.3">
      <c r="B350" s="10"/>
      <c r="I350" s="1"/>
    </row>
    <row r="351" spans="2:9" ht="15.75" thickBot="1" x14ac:dyDescent="0.3">
      <c r="B351" s="21" t="s">
        <v>11</v>
      </c>
      <c r="C351" s="9"/>
      <c r="D351" s="9"/>
      <c r="E351" s="9"/>
      <c r="F351" s="9"/>
      <c r="G351" s="9"/>
      <c r="H351" s="9"/>
      <c r="I351" s="22"/>
    </row>
    <row r="352" spans="2:9" ht="15.75" thickBot="1" x14ac:dyDescent="0.3">
      <c r="B352" s="461" t="s">
        <v>15</v>
      </c>
      <c r="C352" s="462"/>
      <c r="D352" s="39" t="s">
        <v>22</v>
      </c>
      <c r="E352" s="39" t="s">
        <v>12</v>
      </c>
      <c r="F352" s="39" t="s">
        <v>13</v>
      </c>
      <c r="G352" s="39" t="s">
        <v>14</v>
      </c>
      <c r="H352" s="20" t="s">
        <v>5</v>
      </c>
      <c r="I352" s="463"/>
    </row>
    <row r="353" spans="2:9" x14ac:dyDescent="0.25">
      <c r="B353" s="465" t="s">
        <v>20</v>
      </c>
      <c r="C353" s="466"/>
      <c r="D353" s="24">
        <f>72100</f>
        <v>72100</v>
      </c>
      <c r="E353" s="30">
        <f>+(0.66)*D353</f>
        <v>47586</v>
      </c>
      <c r="F353" s="30">
        <f>+D353+E353</f>
        <v>119686</v>
      </c>
      <c r="G353" s="32">
        <v>0.18</v>
      </c>
      <c r="H353" s="38">
        <f>+F353*G353</f>
        <v>21543.48</v>
      </c>
      <c r="I353" s="464"/>
    </row>
    <row r="354" spans="2:9" x14ac:dyDescent="0.25">
      <c r="B354" s="459" t="s">
        <v>21</v>
      </c>
      <c r="C354" s="460"/>
      <c r="D354" s="23">
        <f>44702</f>
        <v>44702</v>
      </c>
      <c r="E354" s="30">
        <f>+(0.66)*D354</f>
        <v>29503.32</v>
      </c>
      <c r="F354" s="31">
        <f>+D354+E354</f>
        <v>74205.320000000007</v>
      </c>
      <c r="G354" s="32">
        <f>+G353</f>
        <v>0.18</v>
      </c>
      <c r="H354" s="38">
        <f>+F354*G354</f>
        <v>13356.957600000002</v>
      </c>
      <c r="I354" s="464"/>
    </row>
    <row r="355" spans="2:9" x14ac:dyDescent="0.25">
      <c r="B355" s="459"/>
      <c r="C355" s="460"/>
      <c r="D355" s="2"/>
      <c r="E355" s="2"/>
      <c r="F355" s="2"/>
      <c r="G355" s="2"/>
      <c r="H355" s="2"/>
      <c r="I355" s="464"/>
    </row>
    <row r="356" spans="2:9" x14ac:dyDescent="0.25">
      <c r="B356" s="467"/>
      <c r="C356" s="468"/>
      <c r="D356" s="7"/>
      <c r="E356" s="7"/>
      <c r="F356" s="7"/>
      <c r="G356" s="7"/>
      <c r="H356" s="7"/>
      <c r="I356" s="464"/>
    </row>
    <row r="357" spans="2:9" x14ac:dyDescent="0.25">
      <c r="B357" s="11"/>
      <c r="C357" s="5"/>
      <c r="D357" s="5"/>
      <c r="E357" s="5"/>
      <c r="F357" s="5"/>
      <c r="G357" s="5"/>
      <c r="H357" s="6" t="s">
        <v>6</v>
      </c>
      <c r="I357" s="34">
        <f>SUM(H353:H356)</f>
        <v>34900.437600000005</v>
      </c>
    </row>
    <row r="358" spans="2:9" ht="15.75" thickBot="1" x14ac:dyDescent="0.3">
      <c r="B358" s="10"/>
      <c r="H358" s="33" t="s">
        <v>23</v>
      </c>
      <c r="I358" s="34"/>
    </row>
    <row r="359" spans="2:9" ht="16.5" thickBot="1" x14ac:dyDescent="0.3">
      <c r="B359" s="8"/>
      <c r="C359" s="9"/>
      <c r="D359" s="9"/>
      <c r="E359" s="9"/>
      <c r="F359" s="9"/>
      <c r="G359" s="469" t="s">
        <v>16</v>
      </c>
      <c r="H359" s="470"/>
      <c r="I359" s="35">
        <f>ROUND(SUM(I329:I358),0)</f>
        <v>36050</v>
      </c>
    </row>
    <row r="360" spans="2:9" ht="15.75" thickBot="1" x14ac:dyDescent="0.3"/>
    <row r="361" spans="2:9" x14ac:dyDescent="0.25">
      <c r="B361" s="471" t="s">
        <v>26</v>
      </c>
      <c r="C361" s="472"/>
      <c r="D361" s="472"/>
      <c r="E361" s="472"/>
      <c r="F361" s="472"/>
      <c r="G361" s="472"/>
      <c r="H361" s="472"/>
      <c r="I361" s="473"/>
    </row>
    <row r="362" spans="2:9" ht="48" customHeight="1" x14ac:dyDescent="0.25">
      <c r="B362" s="474" t="s">
        <v>862</v>
      </c>
      <c r="C362" s="475"/>
      <c r="D362" s="475"/>
      <c r="E362" s="475"/>
      <c r="F362" s="475"/>
      <c r="G362" s="475"/>
      <c r="H362" s="475"/>
      <c r="I362" s="476"/>
    </row>
    <row r="363" spans="2:9" x14ac:dyDescent="0.25">
      <c r="B363" s="477" t="s">
        <v>18</v>
      </c>
      <c r="C363" s="478"/>
      <c r="D363" s="478"/>
      <c r="E363" s="478"/>
      <c r="F363" s="478"/>
      <c r="G363" s="478"/>
      <c r="H363" s="478"/>
      <c r="I363" s="479"/>
    </row>
    <row r="364" spans="2:9" ht="15.75" thickBot="1" x14ac:dyDescent="0.3">
      <c r="B364" s="480" t="s">
        <v>27</v>
      </c>
      <c r="C364" s="481"/>
      <c r="D364" s="481"/>
      <c r="E364" s="481"/>
      <c r="F364" s="481"/>
      <c r="G364" s="481"/>
      <c r="H364" s="481"/>
      <c r="I364" s="482"/>
    </row>
    <row r="365" spans="2:9" ht="15.75" thickBot="1" x14ac:dyDescent="0.3">
      <c r="B365" s="8"/>
      <c r="C365" s="9"/>
      <c r="D365" s="9"/>
      <c r="E365" s="9"/>
      <c r="F365" s="9"/>
      <c r="G365" s="9"/>
      <c r="H365" s="9"/>
      <c r="I365" s="22"/>
    </row>
    <row r="366" spans="2:9" ht="15" customHeight="1" x14ac:dyDescent="0.25">
      <c r="B366" s="483" t="s">
        <v>17</v>
      </c>
      <c r="C366" s="485" t="s">
        <v>171</v>
      </c>
      <c r="D366" s="487" t="str">
        <f>+'[2] PRESUPUESTO CENTRO DE DESARROL'!$B$67</f>
        <v>Desmonte de aires acondicionados, incluye equipos y mano de obra.</v>
      </c>
      <c r="E366" s="487"/>
      <c r="F366" s="487"/>
      <c r="G366" s="487"/>
      <c r="H366" s="487"/>
      <c r="I366" s="45" t="s">
        <v>0</v>
      </c>
    </row>
    <row r="367" spans="2:9" ht="15.75" thickBot="1" x14ac:dyDescent="0.3">
      <c r="B367" s="484"/>
      <c r="C367" s="486"/>
      <c r="D367" s="488"/>
      <c r="E367" s="488"/>
      <c r="F367" s="488"/>
      <c r="G367" s="488"/>
      <c r="H367" s="488"/>
      <c r="I367" s="13" t="str">
        <f>+'[2] PRESUPUESTO CENTRO DE DESARROL'!$C$67</f>
        <v>Uund</v>
      </c>
    </row>
    <row r="368" spans="2:9" ht="15.75" thickBot="1" x14ac:dyDescent="0.3">
      <c r="B368" s="21" t="s">
        <v>24</v>
      </c>
      <c r="C368" s="46"/>
      <c r="D368" s="40"/>
      <c r="E368" s="9"/>
      <c r="F368" s="9"/>
      <c r="G368" s="9"/>
      <c r="H368" s="9"/>
      <c r="I368" s="22"/>
    </row>
    <row r="369" spans="2:9" ht="15.75" thickBot="1" x14ac:dyDescent="0.3">
      <c r="B369" s="461" t="s">
        <v>1</v>
      </c>
      <c r="C369" s="462"/>
      <c r="D369" s="462"/>
      <c r="E369" s="39" t="s">
        <v>2</v>
      </c>
      <c r="F369" s="39" t="s">
        <v>3</v>
      </c>
      <c r="G369" s="39" t="s">
        <v>4</v>
      </c>
      <c r="H369" s="20" t="s">
        <v>5</v>
      </c>
      <c r="I369" s="463"/>
    </row>
    <row r="370" spans="2:9" ht="25.5" customHeight="1" x14ac:dyDescent="0.25">
      <c r="B370" s="489" t="s">
        <v>25</v>
      </c>
      <c r="C370" s="490"/>
      <c r="D370" s="491"/>
      <c r="E370" s="4" t="s">
        <v>19</v>
      </c>
      <c r="F370" s="26">
        <v>51500</v>
      </c>
      <c r="G370" s="43">
        <v>50</v>
      </c>
      <c r="H370" s="27">
        <f>+F370/G370</f>
        <v>1030</v>
      </c>
      <c r="I370" s="464"/>
    </row>
    <row r="371" spans="2:9" ht="23.25" customHeight="1" x14ac:dyDescent="0.25">
      <c r="B371" s="492" t="s">
        <v>28</v>
      </c>
      <c r="C371" s="493"/>
      <c r="D371" s="494"/>
      <c r="E371" s="3" t="s">
        <v>19</v>
      </c>
      <c r="F371" s="28">
        <v>51500</v>
      </c>
      <c r="G371" s="43">
        <v>50</v>
      </c>
      <c r="H371" s="27">
        <f>+F371/G371</f>
        <v>1030</v>
      </c>
      <c r="I371" s="464"/>
    </row>
    <row r="372" spans="2:9" x14ac:dyDescent="0.25">
      <c r="B372" s="459"/>
      <c r="C372" s="460"/>
      <c r="D372" s="460"/>
      <c r="E372" s="14"/>
      <c r="F372" s="28"/>
      <c r="G372" s="3"/>
      <c r="H372" s="27"/>
      <c r="I372" s="464"/>
    </row>
    <row r="373" spans="2:9" x14ac:dyDescent="0.25">
      <c r="B373" s="467"/>
      <c r="C373" s="468"/>
      <c r="D373" s="468"/>
      <c r="E373" s="15"/>
      <c r="F373" s="17"/>
      <c r="G373" s="15"/>
      <c r="H373" s="18"/>
      <c r="I373" s="464"/>
    </row>
    <row r="374" spans="2:9" x14ac:dyDescent="0.25">
      <c r="B374" s="11"/>
      <c r="C374" s="5"/>
      <c r="D374" s="5"/>
      <c r="E374" s="5"/>
      <c r="F374" s="5"/>
      <c r="G374" s="6"/>
      <c r="H374" s="6" t="s">
        <v>6</v>
      </c>
      <c r="I374" s="36">
        <f>SUM(H370:H373)</f>
        <v>2060</v>
      </c>
    </row>
    <row r="375" spans="2:9" ht="15.75" thickBot="1" x14ac:dyDescent="0.3">
      <c r="B375" s="10"/>
      <c r="I375" s="1"/>
    </row>
    <row r="376" spans="2:9" ht="15.75" thickBot="1" x14ac:dyDescent="0.3">
      <c r="B376" s="21" t="s">
        <v>7</v>
      </c>
      <c r="C376" s="9"/>
      <c r="D376" s="9"/>
      <c r="E376" s="9"/>
      <c r="F376" s="9"/>
      <c r="G376" s="9"/>
      <c r="H376" s="9"/>
      <c r="I376" s="22"/>
    </row>
    <row r="377" spans="2:9" ht="15.75" thickBot="1" x14ac:dyDescent="0.3">
      <c r="B377" s="461" t="s">
        <v>1</v>
      </c>
      <c r="C377" s="462"/>
      <c r="D377" s="462"/>
      <c r="E377" s="39" t="s">
        <v>2</v>
      </c>
      <c r="F377" s="39" t="s">
        <v>8</v>
      </c>
      <c r="G377" s="39" t="s">
        <v>9</v>
      </c>
      <c r="H377" s="20" t="s">
        <v>5</v>
      </c>
      <c r="I377" s="463"/>
    </row>
    <row r="378" spans="2:9" x14ac:dyDescent="0.25">
      <c r="B378" s="465"/>
      <c r="C378" s="466"/>
      <c r="D378" s="466"/>
      <c r="E378" s="19"/>
      <c r="F378" s="19"/>
      <c r="G378" s="19"/>
      <c r="H378" s="19"/>
      <c r="I378" s="464"/>
    </row>
    <row r="379" spans="2:9" x14ac:dyDescent="0.25">
      <c r="B379" s="459"/>
      <c r="C379" s="460"/>
      <c r="D379" s="460"/>
      <c r="E379" s="2"/>
      <c r="F379" s="2"/>
      <c r="G379" s="2"/>
      <c r="H379" s="2"/>
      <c r="I379" s="464"/>
    </row>
    <row r="380" spans="2:9" x14ac:dyDescent="0.25">
      <c r="B380" s="459"/>
      <c r="C380" s="460"/>
      <c r="D380" s="460"/>
      <c r="E380" s="2"/>
      <c r="F380" s="2"/>
      <c r="G380" s="2"/>
      <c r="H380" s="2"/>
      <c r="I380" s="464"/>
    </row>
    <row r="381" spans="2:9" x14ac:dyDescent="0.25">
      <c r="B381" s="459"/>
      <c r="C381" s="460"/>
      <c r="D381" s="460"/>
      <c r="E381" s="2"/>
      <c r="F381" s="2"/>
      <c r="G381" s="2"/>
      <c r="H381" s="2"/>
      <c r="I381" s="464"/>
    </row>
    <row r="382" spans="2:9" x14ac:dyDescent="0.25">
      <c r="B382" s="459"/>
      <c r="C382" s="460"/>
      <c r="D382" s="460"/>
      <c r="E382" s="2"/>
      <c r="F382" s="2"/>
      <c r="G382" s="2"/>
      <c r="H382" s="2"/>
      <c r="I382" s="464"/>
    </row>
    <row r="383" spans="2:9" x14ac:dyDescent="0.25">
      <c r="B383" s="11"/>
      <c r="C383" s="5"/>
      <c r="D383" s="5"/>
      <c r="E383" s="5"/>
      <c r="F383" s="5"/>
      <c r="G383" s="5"/>
      <c r="H383" s="6" t="s">
        <v>6</v>
      </c>
      <c r="I383" s="37">
        <f>SUM(H378:H382)</f>
        <v>0</v>
      </c>
    </row>
    <row r="384" spans="2:9" ht="15.75" thickBot="1" x14ac:dyDescent="0.3">
      <c r="B384" s="10"/>
      <c r="I384" s="1"/>
    </row>
    <row r="385" spans="2:9" ht="15.75" thickBot="1" x14ac:dyDescent="0.3">
      <c r="B385" s="21" t="s">
        <v>10</v>
      </c>
      <c r="C385" s="9"/>
      <c r="D385" s="9"/>
      <c r="E385" s="9"/>
      <c r="F385" s="9"/>
      <c r="G385" s="9"/>
      <c r="H385" s="9"/>
      <c r="I385" s="22"/>
    </row>
    <row r="386" spans="2:9" ht="15.75" thickBot="1" x14ac:dyDescent="0.3">
      <c r="B386" s="461" t="s">
        <v>1</v>
      </c>
      <c r="C386" s="462"/>
      <c r="D386" s="462"/>
      <c r="E386" s="462"/>
      <c r="F386" s="39" t="s">
        <v>3</v>
      </c>
      <c r="G386" s="39" t="s">
        <v>4</v>
      </c>
      <c r="H386" s="20" t="s">
        <v>5</v>
      </c>
      <c r="I386" s="34"/>
    </row>
    <row r="387" spans="2:9" x14ac:dyDescent="0.25">
      <c r="B387" s="465" t="s">
        <v>172</v>
      </c>
      <c r="C387" s="466"/>
      <c r="D387" s="466"/>
      <c r="E387" s="466"/>
      <c r="F387" s="24">
        <v>1230</v>
      </c>
      <c r="G387" s="25">
        <v>1</v>
      </c>
      <c r="H387" s="38">
        <f>+F387*G387</f>
        <v>1230</v>
      </c>
      <c r="I387" s="34"/>
    </row>
    <row r="388" spans="2:9" x14ac:dyDescent="0.25">
      <c r="B388" s="459"/>
      <c r="C388" s="460"/>
      <c r="D388" s="460"/>
      <c r="E388" s="460"/>
      <c r="F388" s="23"/>
      <c r="G388" s="14"/>
      <c r="H388" s="2"/>
      <c r="I388" s="34"/>
    </row>
    <row r="389" spans="2:9" x14ac:dyDescent="0.25">
      <c r="B389" s="11"/>
      <c r="C389" s="5"/>
      <c r="D389" s="5"/>
      <c r="E389" s="5"/>
      <c r="F389" s="5"/>
      <c r="G389" s="5"/>
      <c r="H389" s="6" t="s">
        <v>6</v>
      </c>
      <c r="I389" s="36">
        <f>SUM(H387:H388)</f>
        <v>1230</v>
      </c>
    </row>
    <row r="390" spans="2:9" ht="15.75" thickBot="1" x14ac:dyDescent="0.3">
      <c r="B390" s="10"/>
      <c r="I390" s="1"/>
    </row>
    <row r="391" spans="2:9" ht="15.75" thickBot="1" x14ac:dyDescent="0.3">
      <c r="B391" s="21" t="s">
        <v>11</v>
      </c>
      <c r="C391" s="9"/>
      <c r="D391" s="9"/>
      <c r="E391" s="9"/>
      <c r="F391" s="9"/>
      <c r="G391" s="9"/>
      <c r="H391" s="9"/>
      <c r="I391" s="22"/>
    </row>
    <row r="392" spans="2:9" ht="15.75" thickBot="1" x14ac:dyDescent="0.3">
      <c r="B392" s="461" t="s">
        <v>15</v>
      </c>
      <c r="C392" s="462"/>
      <c r="D392" s="39" t="s">
        <v>22</v>
      </c>
      <c r="E392" s="39" t="s">
        <v>12</v>
      </c>
      <c r="F392" s="39" t="s">
        <v>13</v>
      </c>
      <c r="G392" s="39" t="s">
        <v>14</v>
      </c>
      <c r="H392" s="20" t="s">
        <v>5</v>
      </c>
      <c r="I392" s="463"/>
    </row>
    <row r="393" spans="2:9" x14ac:dyDescent="0.25">
      <c r="B393" s="465" t="s">
        <v>20</v>
      </c>
      <c r="C393" s="466"/>
      <c r="D393" s="24">
        <f>72100</f>
        <v>72100</v>
      </c>
      <c r="E393" s="30">
        <f>+(0.66)*D393</f>
        <v>47586</v>
      </c>
      <c r="F393" s="30">
        <f>+D393+E393</f>
        <v>119686</v>
      </c>
      <c r="G393" s="32">
        <v>0.7</v>
      </c>
      <c r="H393" s="38">
        <f>+F393*G393</f>
        <v>83780.2</v>
      </c>
      <c r="I393" s="464"/>
    </row>
    <row r="394" spans="2:9" x14ac:dyDescent="0.25">
      <c r="B394" s="459" t="s">
        <v>21</v>
      </c>
      <c r="C394" s="460"/>
      <c r="D394" s="23">
        <f>44702</f>
        <v>44702</v>
      </c>
      <c r="E394" s="30">
        <f>+(0.66)*D394</f>
        <v>29503.32</v>
      </c>
      <c r="F394" s="31">
        <f>+D394+E394</f>
        <v>74205.320000000007</v>
      </c>
      <c r="G394" s="32">
        <f>+G393</f>
        <v>0.7</v>
      </c>
      <c r="H394" s="38">
        <f>+F394*G394</f>
        <v>51943.724000000002</v>
      </c>
      <c r="I394" s="464"/>
    </row>
    <row r="395" spans="2:9" x14ac:dyDescent="0.25">
      <c r="B395" s="459"/>
      <c r="C395" s="460"/>
      <c r="D395" s="2"/>
      <c r="E395" s="2"/>
      <c r="F395" s="2"/>
      <c r="G395" s="2"/>
      <c r="H395" s="2"/>
      <c r="I395" s="464"/>
    </row>
    <row r="396" spans="2:9" x14ac:dyDescent="0.25">
      <c r="B396" s="467"/>
      <c r="C396" s="468"/>
      <c r="D396" s="7"/>
      <c r="E396" s="7"/>
      <c r="F396" s="7"/>
      <c r="G396" s="7"/>
      <c r="H396" s="7"/>
      <c r="I396" s="464"/>
    </row>
    <row r="397" spans="2:9" x14ac:dyDescent="0.25">
      <c r="B397" s="11"/>
      <c r="C397" s="5"/>
      <c r="D397" s="5"/>
      <c r="E397" s="5"/>
      <c r="F397" s="5"/>
      <c r="G397" s="5"/>
      <c r="H397" s="6" t="s">
        <v>6</v>
      </c>
      <c r="I397" s="34">
        <f>SUM(H393:H396)</f>
        <v>135723.924</v>
      </c>
    </row>
    <row r="398" spans="2:9" ht="15.75" thickBot="1" x14ac:dyDescent="0.3">
      <c r="B398" s="10"/>
      <c r="H398" s="33" t="s">
        <v>23</v>
      </c>
      <c r="I398" s="34"/>
    </row>
    <row r="399" spans="2:9" ht="16.5" thickBot="1" x14ac:dyDescent="0.3">
      <c r="B399" s="8"/>
      <c r="C399" s="9"/>
      <c r="D399" s="9"/>
      <c r="E399" s="9"/>
      <c r="F399" s="9"/>
      <c r="G399" s="469" t="s">
        <v>16</v>
      </c>
      <c r="H399" s="470"/>
      <c r="I399" s="35">
        <f>ROUND(SUM(I369:I398),0)</f>
        <v>139014</v>
      </c>
    </row>
  </sheetData>
  <mergeCells count="300">
    <mergeCell ref="B1:I1"/>
    <mergeCell ref="B2:I2"/>
    <mergeCell ref="B3:I3"/>
    <mergeCell ref="B4:I4"/>
    <mergeCell ref="B6:B7"/>
    <mergeCell ref="C6:C7"/>
    <mergeCell ref="D6:H7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G39:H39"/>
    <mergeCell ref="B81:I81"/>
    <mergeCell ref="B82:I82"/>
    <mergeCell ref="B83:I83"/>
    <mergeCell ref="B84:I84"/>
    <mergeCell ref="B86:B87"/>
    <mergeCell ref="C86:C87"/>
    <mergeCell ref="D86:H87"/>
    <mergeCell ref="B50:D50"/>
    <mergeCell ref="B51:D51"/>
    <mergeCell ref="B41:I41"/>
    <mergeCell ref="B42:I42"/>
    <mergeCell ref="B43:I43"/>
    <mergeCell ref="B44:I44"/>
    <mergeCell ref="B46:B47"/>
    <mergeCell ref="C46:C47"/>
    <mergeCell ref="D46:H47"/>
    <mergeCell ref="B49:D49"/>
    <mergeCell ref="I49:I53"/>
    <mergeCell ref="B52:D52"/>
    <mergeCell ref="B53:D53"/>
    <mergeCell ref="B57:D57"/>
    <mergeCell ref="I57:I62"/>
    <mergeCell ref="B58:D58"/>
    <mergeCell ref="B97:D97"/>
    <mergeCell ref="I97:I102"/>
    <mergeCell ref="B98:D98"/>
    <mergeCell ref="B99:D99"/>
    <mergeCell ref="B100:D100"/>
    <mergeCell ref="B101:D101"/>
    <mergeCell ref="B102:D102"/>
    <mergeCell ref="B89:D89"/>
    <mergeCell ref="I89:I93"/>
    <mergeCell ref="B90:D90"/>
    <mergeCell ref="B91:D91"/>
    <mergeCell ref="B92:D92"/>
    <mergeCell ref="B93:D93"/>
    <mergeCell ref="G119:H119"/>
    <mergeCell ref="B106:E106"/>
    <mergeCell ref="B107:E107"/>
    <mergeCell ref="B108:E108"/>
    <mergeCell ref="B112:C112"/>
    <mergeCell ref="I112:I116"/>
    <mergeCell ref="B113:C113"/>
    <mergeCell ref="B114:C114"/>
    <mergeCell ref="B115:C115"/>
    <mergeCell ref="B116:C116"/>
    <mergeCell ref="B129:D129"/>
    <mergeCell ref="I129:I133"/>
    <mergeCell ref="B130:D130"/>
    <mergeCell ref="B131:D131"/>
    <mergeCell ref="B132:D132"/>
    <mergeCell ref="B133:D133"/>
    <mergeCell ref="B121:I121"/>
    <mergeCell ref="B122:I122"/>
    <mergeCell ref="B123:I123"/>
    <mergeCell ref="B124:I124"/>
    <mergeCell ref="B126:B127"/>
    <mergeCell ref="C126:C127"/>
    <mergeCell ref="D126:H127"/>
    <mergeCell ref="B155:C155"/>
    <mergeCell ref="B156:C156"/>
    <mergeCell ref="B137:D137"/>
    <mergeCell ref="I137:I142"/>
    <mergeCell ref="B138:D138"/>
    <mergeCell ref="B139:D139"/>
    <mergeCell ref="B140:D140"/>
    <mergeCell ref="B141:D141"/>
    <mergeCell ref="B142:D142"/>
    <mergeCell ref="B154:C154"/>
    <mergeCell ref="B201:I201"/>
    <mergeCell ref="B202:I202"/>
    <mergeCell ref="B203:I203"/>
    <mergeCell ref="B204:I204"/>
    <mergeCell ref="B206:B207"/>
    <mergeCell ref="C206:C207"/>
    <mergeCell ref="D206:H207"/>
    <mergeCell ref="G159:H159"/>
    <mergeCell ref="B169:D169"/>
    <mergeCell ref="I169:I173"/>
    <mergeCell ref="B166:B167"/>
    <mergeCell ref="C166:C167"/>
    <mergeCell ref="D166:H167"/>
    <mergeCell ref="B170:D170"/>
    <mergeCell ref="B171:D171"/>
    <mergeCell ref="B172:D172"/>
    <mergeCell ref="B173:D173"/>
    <mergeCell ref="B177:D177"/>
    <mergeCell ref="I177:I182"/>
    <mergeCell ref="B178:D178"/>
    <mergeCell ref="B179:D179"/>
    <mergeCell ref="B180:D180"/>
    <mergeCell ref="B181:D181"/>
    <mergeCell ref="G199:H199"/>
    <mergeCell ref="B217:D217"/>
    <mergeCell ref="I217:I222"/>
    <mergeCell ref="B218:D218"/>
    <mergeCell ref="B219:D219"/>
    <mergeCell ref="B220:D220"/>
    <mergeCell ref="B221:D221"/>
    <mergeCell ref="B222:D222"/>
    <mergeCell ref="B209:D209"/>
    <mergeCell ref="I209:I213"/>
    <mergeCell ref="B210:D210"/>
    <mergeCell ref="B211:D211"/>
    <mergeCell ref="B212:D212"/>
    <mergeCell ref="B213:D213"/>
    <mergeCell ref="B226:E226"/>
    <mergeCell ref="B227:E227"/>
    <mergeCell ref="B228:E228"/>
    <mergeCell ref="B232:C232"/>
    <mergeCell ref="I232:I236"/>
    <mergeCell ref="B233:C233"/>
    <mergeCell ref="B234:C234"/>
    <mergeCell ref="B235:C235"/>
    <mergeCell ref="B236:C236"/>
    <mergeCell ref="B249:D249"/>
    <mergeCell ref="I249:I253"/>
    <mergeCell ref="B250:D250"/>
    <mergeCell ref="B251:D251"/>
    <mergeCell ref="B252:D252"/>
    <mergeCell ref="B253:D253"/>
    <mergeCell ref="G239:H239"/>
    <mergeCell ref="B241:I241"/>
    <mergeCell ref="B242:I242"/>
    <mergeCell ref="B243:I243"/>
    <mergeCell ref="B244:I244"/>
    <mergeCell ref="B246:B247"/>
    <mergeCell ref="C246:C247"/>
    <mergeCell ref="D246:H247"/>
    <mergeCell ref="B274:C274"/>
    <mergeCell ref="B275:C275"/>
    <mergeCell ref="B276:C276"/>
    <mergeCell ref="B257:D257"/>
    <mergeCell ref="I257:I262"/>
    <mergeCell ref="B258:D258"/>
    <mergeCell ref="B259:D259"/>
    <mergeCell ref="B260:D260"/>
    <mergeCell ref="B261:D261"/>
    <mergeCell ref="B262:D262"/>
    <mergeCell ref="B59:D59"/>
    <mergeCell ref="B60:D60"/>
    <mergeCell ref="B61:D61"/>
    <mergeCell ref="B62:D62"/>
    <mergeCell ref="G79:H79"/>
    <mergeCell ref="B161:I161"/>
    <mergeCell ref="B162:I162"/>
    <mergeCell ref="B163:I163"/>
    <mergeCell ref="B164:I164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146:E146"/>
    <mergeCell ref="B147:E147"/>
    <mergeCell ref="B148:E148"/>
    <mergeCell ref="B152:C152"/>
    <mergeCell ref="I152:I156"/>
    <mergeCell ref="B153:C153"/>
    <mergeCell ref="B281:I281"/>
    <mergeCell ref="B282:I282"/>
    <mergeCell ref="B283:I283"/>
    <mergeCell ref="B284:I284"/>
    <mergeCell ref="B286:B287"/>
    <mergeCell ref="C286:C287"/>
    <mergeCell ref="D286:H287"/>
    <mergeCell ref="B182:D182"/>
    <mergeCell ref="B186:E186"/>
    <mergeCell ref="B187:E187"/>
    <mergeCell ref="B188:E188"/>
    <mergeCell ref="B192:C192"/>
    <mergeCell ref="I192:I196"/>
    <mergeCell ref="B193:C193"/>
    <mergeCell ref="B194:C194"/>
    <mergeCell ref="B195:C195"/>
    <mergeCell ref="B196:C196"/>
    <mergeCell ref="G279:H279"/>
    <mergeCell ref="B266:E266"/>
    <mergeCell ref="B267:E267"/>
    <mergeCell ref="B268:E268"/>
    <mergeCell ref="B272:C272"/>
    <mergeCell ref="I272:I276"/>
    <mergeCell ref="B273:C273"/>
    <mergeCell ref="B297:D297"/>
    <mergeCell ref="I297:I302"/>
    <mergeCell ref="B298:D298"/>
    <mergeCell ref="B299:D299"/>
    <mergeCell ref="B300:D300"/>
    <mergeCell ref="B301:D301"/>
    <mergeCell ref="B302:D302"/>
    <mergeCell ref="B289:D289"/>
    <mergeCell ref="I289:I293"/>
    <mergeCell ref="B290:D290"/>
    <mergeCell ref="B291:D291"/>
    <mergeCell ref="B292:D292"/>
    <mergeCell ref="B293:D293"/>
    <mergeCell ref="G319:H319"/>
    <mergeCell ref="B321:I321"/>
    <mergeCell ref="B322:I322"/>
    <mergeCell ref="B323:I323"/>
    <mergeCell ref="B324:I324"/>
    <mergeCell ref="B326:B327"/>
    <mergeCell ref="C326:C327"/>
    <mergeCell ref="D326:H327"/>
    <mergeCell ref="B306:E306"/>
    <mergeCell ref="B307:E307"/>
    <mergeCell ref="B308:E308"/>
    <mergeCell ref="B312:C312"/>
    <mergeCell ref="I312:I316"/>
    <mergeCell ref="B313:C313"/>
    <mergeCell ref="B314:C314"/>
    <mergeCell ref="B315:C315"/>
    <mergeCell ref="B316:C316"/>
    <mergeCell ref="B337:D337"/>
    <mergeCell ref="I337:I342"/>
    <mergeCell ref="B338:D338"/>
    <mergeCell ref="B339:D339"/>
    <mergeCell ref="B340:D340"/>
    <mergeCell ref="B341:D341"/>
    <mergeCell ref="B342:D342"/>
    <mergeCell ref="B329:D329"/>
    <mergeCell ref="I329:I333"/>
    <mergeCell ref="B330:D330"/>
    <mergeCell ref="B331:D331"/>
    <mergeCell ref="B332:D332"/>
    <mergeCell ref="B333:D333"/>
    <mergeCell ref="G359:H359"/>
    <mergeCell ref="B361:I361"/>
    <mergeCell ref="B362:I362"/>
    <mergeCell ref="B363:I363"/>
    <mergeCell ref="B364:I364"/>
    <mergeCell ref="B366:B367"/>
    <mergeCell ref="C366:C367"/>
    <mergeCell ref="D366:H367"/>
    <mergeCell ref="B346:E346"/>
    <mergeCell ref="B347:E347"/>
    <mergeCell ref="B348:E348"/>
    <mergeCell ref="B352:C352"/>
    <mergeCell ref="I352:I356"/>
    <mergeCell ref="B353:C353"/>
    <mergeCell ref="B354:C354"/>
    <mergeCell ref="B355:C355"/>
    <mergeCell ref="B356:C356"/>
    <mergeCell ref="B377:D377"/>
    <mergeCell ref="I377:I382"/>
    <mergeCell ref="B378:D378"/>
    <mergeCell ref="B379:D379"/>
    <mergeCell ref="B380:D380"/>
    <mergeCell ref="B381:D381"/>
    <mergeCell ref="B382:D382"/>
    <mergeCell ref="B369:D369"/>
    <mergeCell ref="I369:I373"/>
    <mergeCell ref="B370:D370"/>
    <mergeCell ref="B371:D371"/>
    <mergeCell ref="B372:D372"/>
    <mergeCell ref="B373:D373"/>
    <mergeCell ref="G399:H399"/>
    <mergeCell ref="B386:E386"/>
    <mergeCell ref="B387:E387"/>
    <mergeCell ref="B388:E388"/>
    <mergeCell ref="B392:C392"/>
    <mergeCell ref="I392:I396"/>
    <mergeCell ref="B393:C393"/>
    <mergeCell ref="B394:C394"/>
    <mergeCell ref="B395:C395"/>
    <mergeCell ref="B396:C396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9" manualBreakCount="9">
    <brk id="39" max="9" man="1"/>
    <brk id="79" max="9" man="1"/>
    <brk id="119" max="9" man="1"/>
    <brk id="159" max="9" man="1"/>
    <brk id="199" max="9" man="1"/>
    <brk id="239" max="9" man="1"/>
    <brk id="279" max="9" man="1"/>
    <brk id="319" max="9" man="1"/>
    <brk id="359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3"/>
  <sheetViews>
    <sheetView view="pageBreakPreview" topLeftCell="A142" zoomScale="85" zoomScaleNormal="100" zoomScaleSheetLayoutView="85" workbookViewId="0">
      <selection activeCell="A129" sqref="A129:XFD16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11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1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1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1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1" ht="15" customHeight="1" x14ac:dyDescent="0.25">
      <c r="B5" s="483" t="s">
        <v>17</v>
      </c>
      <c r="C5" s="485" t="s">
        <v>174</v>
      </c>
      <c r="D5" s="487" t="str">
        <f>+'[2] PRESUPUESTO CENTRO DE DESARROL'!$B$69</f>
        <v>Suministro e instalación cubierta en láminas ondulada de asbesto cemento perfil 7, incluye materiales, equipo y mano de obra.</v>
      </c>
      <c r="E5" s="487"/>
      <c r="F5" s="487"/>
      <c r="G5" s="487"/>
      <c r="H5" s="487"/>
      <c r="I5" s="45" t="s">
        <v>0</v>
      </c>
    </row>
    <row r="6" spans="2:11" ht="15.75" thickBot="1" x14ac:dyDescent="0.3">
      <c r="B6" s="484"/>
      <c r="C6" s="486"/>
      <c r="D6" s="488"/>
      <c r="E6" s="488"/>
      <c r="F6" s="488"/>
      <c r="G6" s="488"/>
      <c r="H6" s="488"/>
      <c r="I6" s="13" t="str">
        <f>+'[2] PRESUPUESTO CENTRO DE DESARROL'!$C$69</f>
        <v>M2</v>
      </c>
    </row>
    <row r="7" spans="2:11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11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11" ht="25.5" customHeight="1" x14ac:dyDescent="0.25">
      <c r="B9" s="489" t="s">
        <v>25</v>
      </c>
      <c r="C9" s="490"/>
      <c r="D9" s="491"/>
      <c r="E9" s="4" t="s">
        <v>19</v>
      </c>
      <c r="F9" s="70">
        <v>51500</v>
      </c>
      <c r="G9" s="43">
        <v>28</v>
      </c>
      <c r="H9" s="27">
        <f>+F9/G9</f>
        <v>1839.2857142857142</v>
      </c>
      <c r="I9" s="464"/>
    </row>
    <row r="10" spans="2:11" ht="23.25" customHeight="1" x14ac:dyDescent="0.25">
      <c r="B10" s="492" t="s">
        <v>28</v>
      </c>
      <c r="C10" s="493"/>
      <c r="D10" s="494"/>
      <c r="E10" s="3" t="s">
        <v>19</v>
      </c>
      <c r="F10" s="71">
        <v>51500</v>
      </c>
      <c r="G10" s="48">
        <v>60</v>
      </c>
      <c r="H10" s="27">
        <f>+F10/G10</f>
        <v>858.33333333333337</v>
      </c>
      <c r="I10" s="464"/>
    </row>
    <row r="11" spans="2:11" x14ac:dyDescent="0.25">
      <c r="B11" s="459"/>
      <c r="C11" s="460"/>
      <c r="D11" s="460"/>
      <c r="E11" s="14"/>
      <c r="F11" s="70"/>
      <c r="G11" s="43"/>
      <c r="H11" s="27"/>
      <c r="I11" s="464"/>
    </row>
    <row r="12" spans="2:11" x14ac:dyDescent="0.25">
      <c r="B12" s="467"/>
      <c r="C12" s="468"/>
      <c r="D12" s="468"/>
      <c r="E12" s="15"/>
      <c r="F12" s="17"/>
      <c r="G12" s="15"/>
      <c r="H12" s="18"/>
      <c r="I12" s="464"/>
    </row>
    <row r="13" spans="2:11" x14ac:dyDescent="0.25">
      <c r="B13" s="11"/>
      <c r="C13" s="5"/>
      <c r="D13" s="5"/>
      <c r="E13" s="5"/>
      <c r="F13" s="5"/>
      <c r="G13" s="6"/>
      <c r="H13" s="6" t="s">
        <v>6</v>
      </c>
      <c r="I13" s="36">
        <f>SUM(H9:H12)</f>
        <v>2697.6190476190477</v>
      </c>
    </row>
    <row r="14" spans="2:11" ht="15.75" thickBot="1" x14ac:dyDescent="0.3">
      <c r="B14" s="10"/>
      <c r="I14" s="1"/>
    </row>
    <row r="15" spans="2:11" ht="15.75" thickBot="1" x14ac:dyDescent="0.3">
      <c r="B15" s="21" t="s">
        <v>7</v>
      </c>
      <c r="C15" s="9"/>
      <c r="D15" s="9"/>
      <c r="E15" s="9"/>
      <c r="F15" s="9"/>
      <c r="G15" s="9"/>
      <c r="H15" s="9"/>
      <c r="I15" s="22"/>
    </row>
    <row r="16" spans="2:11" ht="15.75" thickBot="1" x14ac:dyDescent="0.3">
      <c r="B16" s="461" t="s">
        <v>1</v>
      </c>
      <c r="C16" s="462"/>
      <c r="D16" s="462"/>
      <c r="E16" s="39" t="s">
        <v>2</v>
      </c>
      <c r="F16" s="39" t="s">
        <v>8</v>
      </c>
      <c r="G16" s="39" t="s">
        <v>9</v>
      </c>
      <c r="H16" s="20" t="s">
        <v>5</v>
      </c>
      <c r="I16" s="463"/>
      <c r="K16">
        <f>+F17*1.03</f>
        <v>1380.2</v>
      </c>
    </row>
    <row r="17" spans="2:11" x14ac:dyDescent="0.25">
      <c r="B17" s="465" t="s">
        <v>67</v>
      </c>
      <c r="C17" s="466"/>
      <c r="D17" s="466"/>
      <c r="E17" s="4" t="s">
        <v>59</v>
      </c>
      <c r="F17" s="4">
        <v>1340</v>
      </c>
      <c r="G17" s="43">
        <v>0.70699999999999996</v>
      </c>
      <c r="H17" s="4">
        <f>+F17*G17</f>
        <v>947.38</v>
      </c>
      <c r="I17" s="464"/>
      <c r="K17">
        <f t="shared" ref="K17:K19" si="0">+F18*1.03</f>
        <v>3607.06</v>
      </c>
    </row>
    <row r="18" spans="2:11" x14ac:dyDescent="0.25">
      <c r="B18" s="459" t="s">
        <v>66</v>
      </c>
      <c r="C18" s="460"/>
      <c r="D18" s="460"/>
      <c r="E18" s="3" t="s">
        <v>59</v>
      </c>
      <c r="F18" s="3">
        <v>3502</v>
      </c>
      <c r="G18" s="3">
        <v>1</v>
      </c>
      <c r="H18" s="4">
        <f>+F18*G18</f>
        <v>3502</v>
      </c>
      <c r="I18" s="464"/>
      <c r="K18">
        <f t="shared" si="0"/>
        <v>76490.89</v>
      </c>
    </row>
    <row r="19" spans="2:11" x14ac:dyDescent="0.25">
      <c r="B19" s="459" t="s">
        <v>69</v>
      </c>
      <c r="C19" s="460"/>
      <c r="D19" s="460"/>
      <c r="E19" s="3" t="s">
        <v>70</v>
      </c>
      <c r="F19" s="3">
        <v>74263</v>
      </c>
      <c r="G19" s="3">
        <v>0.36</v>
      </c>
      <c r="H19" s="4">
        <f>+F19*G19</f>
        <v>26734.68</v>
      </c>
      <c r="I19" s="464"/>
      <c r="K19">
        <f t="shared" si="0"/>
        <v>0</v>
      </c>
    </row>
    <row r="20" spans="2:11" x14ac:dyDescent="0.25">
      <c r="B20" s="459"/>
      <c r="C20" s="460"/>
      <c r="D20" s="460"/>
      <c r="E20" s="3"/>
      <c r="F20" s="3"/>
      <c r="G20" s="3"/>
      <c r="H20" s="3"/>
      <c r="I20" s="464"/>
    </row>
    <row r="21" spans="2:11" x14ac:dyDescent="0.25">
      <c r="B21" s="459"/>
      <c r="C21" s="460"/>
      <c r="D21" s="460"/>
      <c r="E21" s="3"/>
      <c r="F21" s="3"/>
      <c r="G21" s="3"/>
      <c r="H21" s="3"/>
      <c r="I21" s="464"/>
    </row>
    <row r="22" spans="2:11" x14ac:dyDescent="0.25">
      <c r="B22" s="11"/>
      <c r="C22" s="5"/>
      <c r="D22" s="5"/>
      <c r="E22" s="5"/>
      <c r="F22" s="5"/>
      <c r="G22" s="5"/>
      <c r="H22" s="6" t="s">
        <v>6</v>
      </c>
      <c r="I22" s="72">
        <f>SUM(H17:H21)</f>
        <v>31184.06</v>
      </c>
    </row>
    <row r="23" spans="2:11" ht="15.75" thickBot="1" x14ac:dyDescent="0.3">
      <c r="B23" s="10"/>
      <c r="I23" s="1"/>
    </row>
    <row r="24" spans="2:11" ht="15.75" thickBot="1" x14ac:dyDescent="0.3">
      <c r="B24" s="21" t="s">
        <v>10</v>
      </c>
      <c r="C24" s="9"/>
      <c r="D24" s="9"/>
      <c r="E24" s="9"/>
      <c r="F24" s="9"/>
      <c r="G24" s="9"/>
      <c r="H24" s="9"/>
      <c r="I24" s="22"/>
    </row>
    <row r="25" spans="2:11" ht="15.75" thickBot="1" x14ac:dyDescent="0.3">
      <c r="B25" s="461" t="s">
        <v>1</v>
      </c>
      <c r="C25" s="462"/>
      <c r="D25" s="462"/>
      <c r="E25" s="462"/>
      <c r="F25" s="39" t="s">
        <v>3</v>
      </c>
      <c r="G25" s="39" t="s">
        <v>4</v>
      </c>
      <c r="H25" s="20" t="s">
        <v>5</v>
      </c>
      <c r="I25" s="73"/>
    </row>
    <row r="26" spans="2:11" x14ac:dyDescent="0.25">
      <c r="B26" s="465" t="s">
        <v>71</v>
      </c>
      <c r="C26" s="466"/>
      <c r="D26" s="466"/>
      <c r="E26" s="466"/>
      <c r="F26" s="74">
        <v>750</v>
      </c>
      <c r="G26" s="25">
        <v>1</v>
      </c>
      <c r="H26" s="75">
        <f>+F26*G26</f>
        <v>750</v>
      </c>
      <c r="I26" s="73"/>
    </row>
    <row r="27" spans="2:11" x14ac:dyDescent="0.25">
      <c r="B27" s="459"/>
      <c r="C27" s="460"/>
      <c r="D27" s="460"/>
      <c r="E27" s="460"/>
      <c r="F27" s="76"/>
      <c r="G27" s="14"/>
      <c r="H27" s="2"/>
      <c r="I27" s="73"/>
    </row>
    <row r="28" spans="2:11" x14ac:dyDescent="0.25">
      <c r="B28" s="11"/>
      <c r="C28" s="5"/>
      <c r="D28" s="5"/>
      <c r="E28" s="5"/>
      <c r="F28" s="5"/>
      <c r="G28" s="5"/>
      <c r="H28" s="6" t="s">
        <v>6</v>
      </c>
      <c r="I28" s="36">
        <f>SUM(H26:H27)</f>
        <v>750</v>
      </c>
    </row>
    <row r="29" spans="2:11" ht="15.75" thickBot="1" x14ac:dyDescent="0.3">
      <c r="B29" s="10"/>
      <c r="I29" s="1"/>
    </row>
    <row r="30" spans="2:11" ht="15.75" thickBot="1" x14ac:dyDescent="0.3">
      <c r="B30" s="21" t="s">
        <v>11</v>
      </c>
      <c r="C30" s="9"/>
      <c r="D30" s="9"/>
      <c r="E30" s="9"/>
      <c r="F30" s="9"/>
      <c r="G30" s="9"/>
      <c r="H30" s="9"/>
      <c r="I30" s="22"/>
    </row>
    <row r="31" spans="2:11" ht="15.75" thickBot="1" x14ac:dyDescent="0.3">
      <c r="B31" s="461" t="s">
        <v>15</v>
      </c>
      <c r="C31" s="462"/>
      <c r="D31" s="39" t="s">
        <v>22</v>
      </c>
      <c r="E31" s="39" t="s">
        <v>12</v>
      </c>
      <c r="F31" s="39" t="s">
        <v>13</v>
      </c>
      <c r="G31" s="39" t="s">
        <v>14</v>
      </c>
      <c r="H31" s="20" t="s">
        <v>5</v>
      </c>
      <c r="I31" s="463"/>
    </row>
    <row r="32" spans="2:11" x14ac:dyDescent="0.25">
      <c r="B32" s="465" t="s">
        <v>20</v>
      </c>
      <c r="C32" s="466"/>
      <c r="D32" s="74">
        <v>74263</v>
      </c>
      <c r="E32" s="30">
        <f>+(0.66)*D32</f>
        <v>49013.58</v>
      </c>
      <c r="F32" s="30">
        <f>+D32+E32</f>
        <v>123276.58</v>
      </c>
      <c r="G32" s="32">
        <v>0.21</v>
      </c>
      <c r="H32" s="75">
        <f>+F32*G32</f>
        <v>25888.0818</v>
      </c>
      <c r="I32" s="464"/>
    </row>
    <row r="33" spans="2:9" x14ac:dyDescent="0.25">
      <c r="B33" s="459" t="s">
        <v>61</v>
      </c>
      <c r="C33" s="460"/>
      <c r="D33" s="76">
        <f>2*44702</f>
        <v>89404</v>
      </c>
      <c r="E33" s="30">
        <f>+(0.66)*D33</f>
        <v>59006.64</v>
      </c>
      <c r="F33" s="31">
        <f>+D33+E33</f>
        <v>148410.64000000001</v>
      </c>
      <c r="G33" s="32">
        <f>+G32</f>
        <v>0.21</v>
      </c>
      <c r="H33" s="75">
        <f>+F33*G33</f>
        <v>31166.234400000001</v>
      </c>
      <c r="I33" s="464"/>
    </row>
    <row r="34" spans="2:9" x14ac:dyDescent="0.25">
      <c r="B34" s="459"/>
      <c r="C34" s="460"/>
      <c r="D34" s="2"/>
      <c r="E34" s="2"/>
      <c r="F34" s="2"/>
      <c r="G34" s="2"/>
      <c r="H34" s="2"/>
      <c r="I34" s="464"/>
    </row>
    <row r="35" spans="2:9" x14ac:dyDescent="0.25">
      <c r="B35" s="467"/>
      <c r="C35" s="468"/>
      <c r="D35" s="7"/>
      <c r="E35" s="7"/>
      <c r="F35" s="7"/>
      <c r="G35" s="7"/>
      <c r="H35" s="7"/>
      <c r="I35" s="464"/>
    </row>
    <row r="36" spans="2:9" x14ac:dyDescent="0.25">
      <c r="B36" s="11"/>
      <c r="C36" s="5"/>
      <c r="D36" s="5"/>
      <c r="E36" s="5"/>
      <c r="F36" s="5"/>
      <c r="G36" s="5"/>
      <c r="H36" s="6" t="s">
        <v>6</v>
      </c>
      <c r="I36" s="73">
        <f>SUM(H32:H35)</f>
        <v>57054.316200000001</v>
      </c>
    </row>
    <row r="37" spans="2:9" ht="15.75" thickBot="1" x14ac:dyDescent="0.3">
      <c r="B37" s="10"/>
      <c r="H37" s="33" t="s">
        <v>23</v>
      </c>
      <c r="I37" s="73"/>
    </row>
    <row r="38" spans="2:9" ht="16.5" thickBot="1" x14ac:dyDescent="0.3">
      <c r="B38" s="8"/>
      <c r="C38" s="9"/>
      <c r="D38" s="9"/>
      <c r="E38" s="9"/>
      <c r="F38" s="9"/>
      <c r="G38" s="469" t="s">
        <v>16</v>
      </c>
      <c r="H38" s="470"/>
      <c r="I38" s="35">
        <f>ROUND(SUM(I8:I37),0)</f>
        <v>91686</v>
      </c>
    </row>
    <row r="39" spans="2:9" ht="15.75" thickBot="1" x14ac:dyDescent="0.3"/>
    <row r="40" spans="2:9" x14ac:dyDescent="0.25">
      <c r="B40" s="471" t="s">
        <v>26</v>
      </c>
      <c r="C40" s="472"/>
      <c r="D40" s="472"/>
      <c r="E40" s="472"/>
      <c r="F40" s="472"/>
      <c r="G40" s="472"/>
      <c r="H40" s="472"/>
      <c r="I40" s="473"/>
    </row>
    <row r="41" spans="2:9" ht="48" customHeight="1" x14ac:dyDescent="0.25">
      <c r="B41" s="474" t="s">
        <v>862</v>
      </c>
      <c r="C41" s="475"/>
      <c r="D41" s="475"/>
      <c r="E41" s="475"/>
      <c r="F41" s="475"/>
      <c r="G41" s="475"/>
      <c r="H41" s="475"/>
      <c r="I41" s="476"/>
    </row>
    <row r="42" spans="2:9" x14ac:dyDescent="0.25">
      <c r="B42" s="477" t="s">
        <v>18</v>
      </c>
      <c r="C42" s="478"/>
      <c r="D42" s="478"/>
      <c r="E42" s="478"/>
      <c r="F42" s="478"/>
      <c r="G42" s="478"/>
      <c r="H42" s="478"/>
      <c r="I42" s="479"/>
    </row>
    <row r="43" spans="2:9" ht="15.75" thickBot="1" x14ac:dyDescent="0.3">
      <c r="B43" s="480" t="s">
        <v>27</v>
      </c>
      <c r="C43" s="481"/>
      <c r="D43" s="481"/>
      <c r="E43" s="481"/>
      <c r="F43" s="481"/>
      <c r="G43" s="481"/>
      <c r="H43" s="481"/>
      <c r="I43" s="482"/>
    </row>
    <row r="44" spans="2:9" ht="15.75" thickBot="1" x14ac:dyDescent="0.3">
      <c r="B44" s="8"/>
      <c r="C44" s="9"/>
      <c r="D44" s="9"/>
      <c r="E44" s="9"/>
      <c r="F44" s="9"/>
      <c r="G44" s="9"/>
      <c r="H44" s="9"/>
      <c r="I44" s="22"/>
    </row>
    <row r="45" spans="2:9" ht="15" customHeight="1" x14ac:dyDescent="0.25">
      <c r="B45" s="483" t="s">
        <v>17</v>
      </c>
      <c r="C45" s="485" t="s">
        <v>175</v>
      </c>
      <c r="D45" s="487" t="str">
        <f>+'[2] PRESUPUESTO CENTRO DE DESARROL'!$B$70</f>
        <v>Suministro e instalación de caballete fijo, incluye materiales, equipo y mano de obra.</v>
      </c>
      <c r="E45" s="487"/>
      <c r="F45" s="487"/>
      <c r="G45" s="487"/>
      <c r="H45" s="487"/>
      <c r="I45" s="45" t="s">
        <v>0</v>
      </c>
    </row>
    <row r="46" spans="2:9" ht="15.75" thickBot="1" x14ac:dyDescent="0.3">
      <c r="B46" s="484"/>
      <c r="C46" s="486"/>
      <c r="D46" s="488"/>
      <c r="E46" s="488"/>
      <c r="F46" s="488"/>
      <c r="G46" s="488"/>
      <c r="H46" s="488"/>
      <c r="I46" s="13" t="str">
        <f>+'[2] PRESUPUESTO CENTRO DE DESARROL'!$C$70</f>
        <v>ML</v>
      </c>
    </row>
    <row r="47" spans="2:9" ht="15.75" thickBot="1" x14ac:dyDescent="0.3">
      <c r="B47" s="21" t="s">
        <v>24</v>
      </c>
      <c r="C47" s="46"/>
      <c r="D47" s="40"/>
      <c r="E47" s="9"/>
      <c r="F47" s="9"/>
      <c r="G47" s="9"/>
      <c r="H47" s="9"/>
      <c r="I47" s="22"/>
    </row>
    <row r="48" spans="2:9" ht="15.75" thickBot="1" x14ac:dyDescent="0.3">
      <c r="B48" s="461" t="s">
        <v>1</v>
      </c>
      <c r="C48" s="462"/>
      <c r="D48" s="462"/>
      <c r="E48" s="39" t="s">
        <v>2</v>
      </c>
      <c r="F48" s="39" t="s">
        <v>3</v>
      </c>
      <c r="G48" s="39" t="s">
        <v>4</v>
      </c>
      <c r="H48" s="20" t="s">
        <v>5</v>
      </c>
      <c r="I48" s="463"/>
    </row>
    <row r="49" spans="2:9" ht="25.5" customHeight="1" x14ac:dyDescent="0.25">
      <c r="B49" s="489" t="s">
        <v>25</v>
      </c>
      <c r="C49" s="490"/>
      <c r="D49" s="491"/>
      <c r="E49" s="4" t="s">
        <v>19</v>
      </c>
      <c r="F49" s="70">
        <v>51500</v>
      </c>
      <c r="G49" s="43">
        <v>200</v>
      </c>
      <c r="H49" s="27">
        <f>+F49/G49</f>
        <v>257.5</v>
      </c>
      <c r="I49" s="464"/>
    </row>
    <row r="50" spans="2:9" ht="23.25" customHeight="1" x14ac:dyDescent="0.25">
      <c r="B50" s="492" t="s">
        <v>28</v>
      </c>
      <c r="C50" s="493"/>
      <c r="D50" s="494"/>
      <c r="E50" s="3" t="s">
        <v>19</v>
      </c>
      <c r="F50" s="71">
        <v>51500</v>
      </c>
      <c r="G50" s="48">
        <v>200</v>
      </c>
      <c r="H50" s="27">
        <f>+F50/G50</f>
        <v>257.5</v>
      </c>
      <c r="I50" s="464"/>
    </row>
    <row r="51" spans="2:9" x14ac:dyDescent="0.25">
      <c r="B51" s="459"/>
      <c r="C51" s="460"/>
      <c r="D51" s="460"/>
      <c r="E51" s="14"/>
      <c r="F51" s="70"/>
      <c r="G51" s="43"/>
      <c r="H51" s="27"/>
      <c r="I51" s="464"/>
    </row>
    <row r="52" spans="2:9" x14ac:dyDescent="0.25">
      <c r="B52" s="467"/>
      <c r="C52" s="468"/>
      <c r="D52" s="468"/>
      <c r="E52" s="15"/>
      <c r="F52" s="17"/>
      <c r="G52" s="15"/>
      <c r="H52" s="18"/>
      <c r="I52" s="464"/>
    </row>
    <row r="53" spans="2:9" x14ac:dyDescent="0.25">
      <c r="B53" s="11"/>
      <c r="C53" s="5"/>
      <c r="D53" s="5"/>
      <c r="E53" s="5"/>
      <c r="F53" s="5"/>
      <c r="G53" s="6"/>
      <c r="H53" s="6" t="s">
        <v>6</v>
      </c>
      <c r="I53" s="36">
        <f>SUM(H49:H52)</f>
        <v>515</v>
      </c>
    </row>
    <row r="54" spans="2:9" ht="15.75" thickBot="1" x14ac:dyDescent="0.3">
      <c r="B54" s="10"/>
      <c r="I54" s="1"/>
    </row>
    <row r="55" spans="2:9" ht="15.75" thickBot="1" x14ac:dyDescent="0.3">
      <c r="B55" s="21" t="s">
        <v>7</v>
      </c>
      <c r="C55" s="9"/>
      <c r="D55" s="9"/>
      <c r="E55" s="9"/>
      <c r="F55" s="9"/>
      <c r="G55" s="9"/>
      <c r="H55" s="9"/>
      <c r="I55" s="22"/>
    </row>
    <row r="56" spans="2:9" ht="15.75" thickBot="1" x14ac:dyDescent="0.3">
      <c r="B56" s="461" t="s">
        <v>1</v>
      </c>
      <c r="C56" s="462"/>
      <c r="D56" s="462"/>
      <c r="E56" s="39" t="s">
        <v>2</v>
      </c>
      <c r="F56" s="39" t="s">
        <v>8</v>
      </c>
      <c r="G56" s="39" t="s">
        <v>9</v>
      </c>
      <c r="H56" s="20" t="s">
        <v>5</v>
      </c>
      <c r="I56" s="463"/>
    </row>
    <row r="57" spans="2:9" x14ac:dyDescent="0.25">
      <c r="B57" s="465"/>
      <c r="C57" s="466"/>
      <c r="D57" s="466"/>
      <c r="E57" s="4"/>
      <c r="F57" s="4"/>
      <c r="G57" s="43"/>
      <c r="H57" s="4">
        <f>+F57*G57</f>
        <v>0</v>
      </c>
      <c r="I57" s="464"/>
    </row>
    <row r="58" spans="2:9" x14ac:dyDescent="0.25">
      <c r="B58" s="459" t="s">
        <v>73</v>
      </c>
      <c r="C58" s="460"/>
      <c r="D58" s="460"/>
      <c r="E58" s="3" t="s">
        <v>70</v>
      </c>
      <c r="F58" s="3">
        <v>45000</v>
      </c>
      <c r="G58" s="3">
        <v>1</v>
      </c>
      <c r="H58" s="4">
        <f>+F58*G58</f>
        <v>45000</v>
      </c>
      <c r="I58" s="464"/>
    </row>
    <row r="59" spans="2:9" x14ac:dyDescent="0.25">
      <c r="B59" s="459"/>
      <c r="C59" s="460"/>
      <c r="D59" s="460"/>
      <c r="E59" s="3"/>
      <c r="F59" s="3"/>
      <c r="G59" s="3"/>
      <c r="H59" s="4"/>
      <c r="I59" s="464"/>
    </row>
    <row r="60" spans="2:9" x14ac:dyDescent="0.25">
      <c r="B60" s="459"/>
      <c r="C60" s="460"/>
      <c r="D60" s="460"/>
      <c r="E60" s="3"/>
      <c r="F60" s="3"/>
      <c r="G60" s="3"/>
      <c r="H60" s="3"/>
      <c r="I60" s="464"/>
    </row>
    <row r="61" spans="2:9" x14ac:dyDescent="0.25">
      <c r="B61" s="459"/>
      <c r="C61" s="460"/>
      <c r="D61" s="460"/>
      <c r="E61" s="3"/>
      <c r="F61" s="3"/>
      <c r="G61" s="3"/>
      <c r="H61" s="3"/>
      <c r="I61" s="464"/>
    </row>
    <row r="62" spans="2:9" x14ac:dyDescent="0.25">
      <c r="B62" s="11"/>
      <c r="C62" s="5"/>
      <c r="D62" s="5"/>
      <c r="E62" s="5"/>
      <c r="F62" s="5"/>
      <c r="G62" s="5"/>
      <c r="H62" s="6" t="s">
        <v>6</v>
      </c>
      <c r="I62" s="72">
        <f>SUM(H57:H61)</f>
        <v>45000</v>
      </c>
    </row>
    <row r="63" spans="2:9" ht="15.75" thickBot="1" x14ac:dyDescent="0.3">
      <c r="B63" s="10"/>
      <c r="I63" s="1"/>
    </row>
    <row r="64" spans="2:9" ht="15.75" thickBot="1" x14ac:dyDescent="0.3">
      <c r="B64" s="21" t="s">
        <v>10</v>
      </c>
      <c r="C64" s="9"/>
      <c r="D64" s="9"/>
      <c r="E64" s="9"/>
      <c r="F64" s="9"/>
      <c r="G64" s="9"/>
      <c r="H64" s="9"/>
      <c r="I64" s="22"/>
    </row>
    <row r="65" spans="2:9" ht="15.75" thickBot="1" x14ac:dyDescent="0.3">
      <c r="B65" s="461" t="s">
        <v>1</v>
      </c>
      <c r="C65" s="462"/>
      <c r="D65" s="462"/>
      <c r="E65" s="462"/>
      <c r="F65" s="39" t="s">
        <v>3</v>
      </c>
      <c r="G65" s="39" t="s">
        <v>4</v>
      </c>
      <c r="H65" s="20" t="s">
        <v>5</v>
      </c>
      <c r="I65" s="73"/>
    </row>
    <row r="66" spans="2:9" x14ac:dyDescent="0.25">
      <c r="B66" s="465" t="s">
        <v>71</v>
      </c>
      <c r="C66" s="466"/>
      <c r="D66" s="466"/>
      <c r="E66" s="466"/>
      <c r="F66" s="74">
        <v>236</v>
      </c>
      <c r="G66" s="25">
        <v>1</v>
      </c>
      <c r="H66" s="75">
        <f>+F66*G66</f>
        <v>236</v>
      </c>
      <c r="I66" s="73"/>
    </row>
    <row r="67" spans="2:9" x14ac:dyDescent="0.25">
      <c r="B67" s="459"/>
      <c r="C67" s="460"/>
      <c r="D67" s="460"/>
      <c r="E67" s="460"/>
      <c r="F67" s="76"/>
      <c r="G67" s="14"/>
      <c r="H67" s="2"/>
      <c r="I67" s="73"/>
    </row>
    <row r="68" spans="2:9" x14ac:dyDescent="0.25">
      <c r="B68" s="11"/>
      <c r="C68" s="5"/>
      <c r="D68" s="5"/>
      <c r="E68" s="5"/>
      <c r="F68" s="5"/>
      <c r="G68" s="5"/>
      <c r="H68" s="6" t="s">
        <v>6</v>
      </c>
      <c r="I68" s="36">
        <f>SUM(H66:H67)</f>
        <v>236</v>
      </c>
    </row>
    <row r="69" spans="2:9" ht="15.75" thickBot="1" x14ac:dyDescent="0.3">
      <c r="B69" s="10"/>
      <c r="I69" s="1"/>
    </row>
    <row r="70" spans="2:9" ht="15.75" thickBot="1" x14ac:dyDescent="0.3">
      <c r="B70" s="21" t="s">
        <v>11</v>
      </c>
      <c r="C70" s="9"/>
      <c r="D70" s="9"/>
      <c r="E70" s="9"/>
      <c r="F70" s="9"/>
      <c r="G70" s="9"/>
      <c r="H70" s="9"/>
      <c r="I70" s="22"/>
    </row>
    <row r="71" spans="2:9" ht="15.75" thickBot="1" x14ac:dyDescent="0.3">
      <c r="B71" s="461" t="s">
        <v>15</v>
      </c>
      <c r="C71" s="462"/>
      <c r="D71" s="39" t="s">
        <v>22</v>
      </c>
      <c r="E71" s="39" t="s">
        <v>12</v>
      </c>
      <c r="F71" s="39" t="s">
        <v>13</v>
      </c>
      <c r="G71" s="39" t="s">
        <v>14</v>
      </c>
      <c r="H71" s="20" t="s">
        <v>5</v>
      </c>
      <c r="I71" s="463"/>
    </row>
    <row r="72" spans="2:9" x14ac:dyDescent="0.25">
      <c r="B72" s="465" t="s">
        <v>20</v>
      </c>
      <c r="C72" s="466"/>
      <c r="D72" s="74">
        <v>74263</v>
      </c>
      <c r="E72" s="30">
        <f>+(0.66)*D72</f>
        <v>49013.58</v>
      </c>
      <c r="F72" s="30">
        <f>+D72+E72</f>
        <v>123276.58</v>
      </c>
      <c r="G72" s="32">
        <v>1.0999999999999999E-2</v>
      </c>
      <c r="H72" s="75">
        <f>+F72*G72</f>
        <v>1356.0423799999999</v>
      </c>
      <c r="I72" s="464"/>
    </row>
    <row r="73" spans="2:9" x14ac:dyDescent="0.25">
      <c r="B73" s="459" t="s">
        <v>61</v>
      </c>
      <c r="C73" s="460"/>
      <c r="D73" s="76">
        <f>2*44702</f>
        <v>89404</v>
      </c>
      <c r="E73" s="30">
        <f>+(0.66)*D73</f>
        <v>59006.64</v>
      </c>
      <c r="F73" s="31">
        <f>+D73+E73</f>
        <v>148410.64000000001</v>
      </c>
      <c r="G73" s="32">
        <f>+G72</f>
        <v>1.0999999999999999E-2</v>
      </c>
      <c r="H73" s="75">
        <f>+F73*G73</f>
        <v>1632.51704</v>
      </c>
      <c r="I73" s="464"/>
    </row>
    <row r="74" spans="2:9" x14ac:dyDescent="0.25">
      <c r="B74" s="459"/>
      <c r="C74" s="460"/>
      <c r="D74" s="2"/>
      <c r="E74" s="2"/>
      <c r="F74" s="2"/>
      <c r="G74" s="2"/>
      <c r="H74" s="2"/>
      <c r="I74" s="464"/>
    </row>
    <row r="75" spans="2:9" x14ac:dyDescent="0.25">
      <c r="B75" s="467"/>
      <c r="C75" s="468"/>
      <c r="D75" s="7"/>
      <c r="E75" s="7"/>
      <c r="F75" s="7"/>
      <c r="G75" s="7"/>
      <c r="H75" s="7"/>
      <c r="I75" s="464"/>
    </row>
    <row r="76" spans="2:9" x14ac:dyDescent="0.25">
      <c r="B76" s="11"/>
      <c r="C76" s="5"/>
      <c r="D76" s="5"/>
      <c r="E76" s="5"/>
      <c r="F76" s="5"/>
      <c r="G76" s="5"/>
      <c r="H76" s="6" t="s">
        <v>6</v>
      </c>
      <c r="I76" s="73">
        <f>SUM(H72:H75)</f>
        <v>2988.5594199999996</v>
      </c>
    </row>
    <row r="77" spans="2:9" ht="15.75" thickBot="1" x14ac:dyDescent="0.3">
      <c r="B77" s="10"/>
      <c r="H77" s="33" t="s">
        <v>23</v>
      </c>
      <c r="I77" s="73"/>
    </row>
    <row r="78" spans="2:9" ht="16.5" thickBot="1" x14ac:dyDescent="0.3">
      <c r="B78" s="8"/>
      <c r="C78" s="9"/>
      <c r="D78" s="9"/>
      <c r="E78" s="9"/>
      <c r="F78" s="9"/>
      <c r="G78" s="469" t="s">
        <v>16</v>
      </c>
      <c r="H78" s="470"/>
      <c r="I78" s="35">
        <f>ROUND(SUM(I48:I77),0)</f>
        <v>48740</v>
      </c>
    </row>
    <row r="79" spans="2:9" ht="15.75" thickBot="1" x14ac:dyDescent="0.3"/>
    <row r="80" spans="2:9" x14ac:dyDescent="0.25">
      <c r="B80" s="471" t="s">
        <v>26</v>
      </c>
      <c r="C80" s="472"/>
      <c r="D80" s="472"/>
      <c r="E80" s="472"/>
      <c r="F80" s="472"/>
      <c r="G80" s="472"/>
      <c r="H80" s="472"/>
      <c r="I80" s="473"/>
    </row>
    <row r="81" spans="2:9" ht="48" customHeight="1" x14ac:dyDescent="0.25">
      <c r="B81" s="474" t="s">
        <v>862</v>
      </c>
      <c r="C81" s="475"/>
      <c r="D81" s="475"/>
      <c r="E81" s="475"/>
      <c r="F81" s="475"/>
      <c r="G81" s="475"/>
      <c r="H81" s="475"/>
      <c r="I81" s="476"/>
    </row>
    <row r="82" spans="2:9" x14ac:dyDescent="0.25">
      <c r="B82" s="477" t="s">
        <v>18</v>
      </c>
      <c r="C82" s="478"/>
      <c r="D82" s="478"/>
      <c r="E82" s="478"/>
      <c r="F82" s="478"/>
      <c r="G82" s="478"/>
      <c r="H82" s="478"/>
      <c r="I82" s="479"/>
    </row>
    <row r="83" spans="2:9" ht="15.75" thickBot="1" x14ac:dyDescent="0.3">
      <c r="B83" s="480" t="s">
        <v>27</v>
      </c>
      <c r="C83" s="481"/>
      <c r="D83" s="481"/>
      <c r="E83" s="481"/>
      <c r="F83" s="481"/>
      <c r="G83" s="481"/>
      <c r="H83" s="481"/>
      <c r="I83" s="482"/>
    </row>
    <row r="84" spans="2:9" ht="15.75" thickBot="1" x14ac:dyDescent="0.3">
      <c r="B84" s="8"/>
      <c r="C84" s="9"/>
      <c r="D84" s="9"/>
      <c r="E84" s="9"/>
      <c r="F84" s="9"/>
      <c r="G84" s="9"/>
      <c r="H84" s="9"/>
      <c r="I84" s="22"/>
    </row>
    <row r="85" spans="2:9" ht="15" customHeight="1" x14ac:dyDescent="0.25">
      <c r="B85" s="483" t="s">
        <v>17</v>
      </c>
      <c r="C85" s="485" t="s">
        <v>173</v>
      </c>
      <c r="D85" s="487" t="str">
        <f>+'[2] PRESUPUESTO CENTRO DE DESARROL'!$B$72</f>
        <v>Zabaleta en block de cemento pañetada con mortero impermeabilizado 1:5, incluye materiales, equipo y mano de obra.</v>
      </c>
      <c r="E85" s="487"/>
      <c r="F85" s="487"/>
      <c r="G85" s="487"/>
      <c r="H85" s="487"/>
      <c r="I85" s="45" t="s">
        <v>0</v>
      </c>
    </row>
    <row r="86" spans="2:9" ht="15.75" thickBot="1" x14ac:dyDescent="0.3">
      <c r="B86" s="484"/>
      <c r="C86" s="486"/>
      <c r="D86" s="488"/>
      <c r="E86" s="488"/>
      <c r="F86" s="488"/>
      <c r="G86" s="488"/>
      <c r="H86" s="488"/>
      <c r="I86" s="13" t="str">
        <f>+'[2] PRESUPUESTO CENTRO DE DESARROL'!$C$72</f>
        <v>ML</v>
      </c>
    </row>
    <row r="87" spans="2:9" ht="15.75" thickBot="1" x14ac:dyDescent="0.3">
      <c r="B87" s="21" t="s">
        <v>24</v>
      </c>
      <c r="C87" s="46"/>
      <c r="D87" s="40" t="s">
        <v>76</v>
      </c>
      <c r="E87" s="9"/>
      <c r="F87" s="9"/>
      <c r="G87" s="9"/>
      <c r="H87" s="9"/>
      <c r="I87" s="22"/>
    </row>
    <row r="88" spans="2:9" ht="15.75" thickBot="1" x14ac:dyDescent="0.3">
      <c r="B88" s="461" t="s">
        <v>1</v>
      </c>
      <c r="C88" s="462"/>
      <c r="D88" s="462"/>
      <c r="E88" s="39" t="s">
        <v>2</v>
      </c>
      <c r="F88" s="39" t="s">
        <v>3</v>
      </c>
      <c r="G88" s="39" t="s">
        <v>4</v>
      </c>
      <c r="H88" s="20" t="s">
        <v>5</v>
      </c>
      <c r="I88" s="463"/>
    </row>
    <row r="89" spans="2:9" ht="25.5" customHeight="1" x14ac:dyDescent="0.25">
      <c r="B89" s="489" t="s">
        <v>25</v>
      </c>
      <c r="C89" s="490"/>
      <c r="D89" s="491"/>
      <c r="E89" s="4" t="s">
        <v>19</v>
      </c>
      <c r="F89" s="70">
        <v>51500</v>
      </c>
      <c r="G89" s="43">
        <v>60</v>
      </c>
      <c r="H89" s="27">
        <f>+F89/G89</f>
        <v>858.33333333333337</v>
      </c>
      <c r="I89" s="464"/>
    </row>
    <row r="90" spans="2:9" ht="23.25" customHeight="1" x14ac:dyDescent="0.25">
      <c r="B90" s="492" t="s">
        <v>28</v>
      </c>
      <c r="C90" s="493"/>
      <c r="D90" s="494"/>
      <c r="E90" s="3" t="s">
        <v>19</v>
      </c>
      <c r="F90" s="71">
        <v>51500</v>
      </c>
      <c r="G90" s="48">
        <v>60</v>
      </c>
      <c r="H90" s="27">
        <f>+F90/G90</f>
        <v>858.33333333333337</v>
      </c>
      <c r="I90" s="464"/>
    </row>
    <row r="91" spans="2:9" x14ac:dyDescent="0.25">
      <c r="B91" s="459" t="s">
        <v>84</v>
      </c>
      <c r="C91" s="460"/>
      <c r="D91" s="460"/>
      <c r="E91" s="14" t="s">
        <v>81</v>
      </c>
      <c r="F91" s="70">
        <v>82400</v>
      </c>
      <c r="G91" s="43">
        <v>40</v>
      </c>
      <c r="H91" s="27">
        <f>+F91/G91</f>
        <v>2060</v>
      </c>
      <c r="I91" s="464"/>
    </row>
    <row r="92" spans="2:9" x14ac:dyDescent="0.25">
      <c r="B92" s="467"/>
      <c r="C92" s="468"/>
      <c r="D92" s="468"/>
      <c r="E92" s="15"/>
      <c r="F92" s="17"/>
      <c r="G92" s="15"/>
      <c r="H92" s="18"/>
      <c r="I92" s="464"/>
    </row>
    <row r="93" spans="2:9" x14ac:dyDescent="0.25">
      <c r="B93" s="11"/>
      <c r="C93" s="5"/>
      <c r="D93" s="5"/>
      <c r="E93" s="5"/>
      <c r="F93" s="5"/>
      <c r="G93" s="6"/>
      <c r="H93" s="6" t="s">
        <v>6</v>
      </c>
      <c r="I93" s="36">
        <f>SUM(H89:H92)</f>
        <v>3776.666666666667</v>
      </c>
    </row>
    <row r="94" spans="2:9" ht="15.75" thickBot="1" x14ac:dyDescent="0.3">
      <c r="B94" s="10"/>
      <c r="I94" s="1"/>
    </row>
    <row r="95" spans="2:9" ht="15.75" thickBot="1" x14ac:dyDescent="0.3">
      <c r="B95" s="21" t="s">
        <v>7</v>
      </c>
      <c r="C95" s="9"/>
      <c r="D95" s="9"/>
      <c r="E95" s="9"/>
      <c r="F95" s="9"/>
      <c r="G95" s="9"/>
      <c r="H95" s="9"/>
      <c r="I95" s="22"/>
    </row>
    <row r="96" spans="2:9" ht="15.75" thickBot="1" x14ac:dyDescent="0.3">
      <c r="B96" s="461" t="s">
        <v>1</v>
      </c>
      <c r="C96" s="462"/>
      <c r="D96" s="462"/>
      <c r="E96" s="39" t="s">
        <v>2</v>
      </c>
      <c r="F96" s="39" t="s">
        <v>8</v>
      </c>
      <c r="G96" s="39" t="s">
        <v>9</v>
      </c>
      <c r="H96" s="20" t="s">
        <v>5</v>
      </c>
      <c r="I96" s="463"/>
    </row>
    <row r="97" spans="2:9" x14ac:dyDescent="0.25">
      <c r="B97" s="465" t="s">
        <v>77</v>
      </c>
      <c r="C97" s="466"/>
      <c r="D97" s="466"/>
      <c r="E97" s="4" t="s">
        <v>70</v>
      </c>
      <c r="F97" s="4">
        <v>4500</v>
      </c>
      <c r="G97" s="43">
        <v>2.5</v>
      </c>
      <c r="H97" s="4">
        <f>+F97*G97</f>
        <v>11250</v>
      </c>
      <c r="I97" s="464"/>
    </row>
    <row r="98" spans="2:9" x14ac:dyDescent="0.25">
      <c r="B98" s="459" t="s">
        <v>78</v>
      </c>
      <c r="C98" s="460"/>
      <c r="D98" s="460"/>
      <c r="E98" s="3" t="s">
        <v>79</v>
      </c>
      <c r="F98" s="3">
        <v>750000</v>
      </c>
      <c r="G98" s="3">
        <v>4.0000000000000001E-3</v>
      </c>
      <c r="H98" s="4">
        <f>+F98*G98</f>
        <v>3000</v>
      </c>
      <c r="I98" s="464"/>
    </row>
    <row r="99" spans="2:9" x14ac:dyDescent="0.25">
      <c r="B99" s="459" t="s">
        <v>80</v>
      </c>
      <c r="C99" s="460"/>
      <c r="D99" s="460"/>
      <c r="E99" s="3" t="s">
        <v>79</v>
      </c>
      <c r="F99" s="3">
        <v>750000</v>
      </c>
      <c r="G99" s="3">
        <v>6.0000000000000001E-3</v>
      </c>
      <c r="H99" s="4">
        <f>+F99*G99</f>
        <v>4500</v>
      </c>
      <c r="I99" s="464"/>
    </row>
    <row r="100" spans="2:9" x14ac:dyDescent="0.25">
      <c r="B100" s="459" t="s">
        <v>85</v>
      </c>
      <c r="C100" s="460"/>
      <c r="D100" s="460"/>
      <c r="E100" s="3" t="s">
        <v>54</v>
      </c>
      <c r="F100" s="3">
        <v>20600</v>
      </c>
      <c r="G100" s="3">
        <v>1</v>
      </c>
      <c r="H100" s="4">
        <f>+F100*G100</f>
        <v>20600</v>
      </c>
      <c r="I100" s="464"/>
    </row>
    <row r="101" spans="2:9" x14ac:dyDescent="0.25">
      <c r="B101" s="459"/>
      <c r="C101" s="460"/>
      <c r="D101" s="460"/>
      <c r="E101" s="3"/>
      <c r="F101" s="3"/>
      <c r="G101" s="3"/>
      <c r="H101" s="4"/>
      <c r="I101" s="464"/>
    </row>
    <row r="102" spans="2:9" x14ac:dyDescent="0.25">
      <c r="B102" s="459"/>
      <c r="C102" s="460"/>
      <c r="D102" s="460"/>
      <c r="E102" s="3"/>
      <c r="F102" s="3"/>
      <c r="G102" s="3"/>
      <c r="H102" s="3"/>
      <c r="I102" s="464"/>
    </row>
    <row r="103" spans="2:9" x14ac:dyDescent="0.25">
      <c r="B103" s="459"/>
      <c r="C103" s="460"/>
      <c r="D103" s="460"/>
      <c r="E103" s="3"/>
      <c r="F103" s="3"/>
      <c r="G103" s="3"/>
      <c r="H103" s="3"/>
      <c r="I103" s="464"/>
    </row>
    <row r="104" spans="2:9" x14ac:dyDescent="0.25">
      <c r="B104" s="11"/>
      <c r="C104" s="5"/>
      <c r="D104" s="5"/>
      <c r="E104" s="5"/>
      <c r="F104" s="5"/>
      <c r="G104" s="5"/>
      <c r="H104" s="6" t="s">
        <v>6</v>
      </c>
      <c r="I104" s="72">
        <f>SUM(H97:H103)</f>
        <v>39350</v>
      </c>
    </row>
    <row r="105" spans="2:9" ht="15.75" thickBot="1" x14ac:dyDescent="0.3">
      <c r="B105" s="10"/>
      <c r="I105" s="1"/>
    </row>
    <row r="106" spans="2:9" ht="15.75" thickBot="1" x14ac:dyDescent="0.3">
      <c r="B106" s="21" t="s">
        <v>10</v>
      </c>
      <c r="C106" s="9"/>
      <c r="D106" s="9"/>
      <c r="E106" s="9"/>
      <c r="F106" s="9"/>
      <c r="G106" s="9"/>
      <c r="H106" s="9"/>
      <c r="I106" s="22"/>
    </row>
    <row r="107" spans="2:9" ht="15.75" thickBot="1" x14ac:dyDescent="0.3">
      <c r="B107" s="461" t="s">
        <v>1</v>
      </c>
      <c r="C107" s="462"/>
      <c r="D107" s="462"/>
      <c r="E107" s="462"/>
      <c r="F107" s="39" t="s">
        <v>3</v>
      </c>
      <c r="G107" s="39" t="s">
        <v>4</v>
      </c>
      <c r="H107" s="20" t="s">
        <v>5</v>
      </c>
      <c r="I107" s="73"/>
    </row>
    <row r="108" spans="2:9" x14ac:dyDescent="0.25">
      <c r="B108" s="465" t="s">
        <v>82</v>
      </c>
      <c r="C108" s="466"/>
      <c r="D108" s="466"/>
      <c r="E108" s="466"/>
      <c r="F108" s="74">
        <v>3354</v>
      </c>
      <c r="G108" s="25">
        <v>1</v>
      </c>
      <c r="H108" s="75">
        <f>+F108*G108</f>
        <v>3354</v>
      </c>
      <c r="I108" s="73"/>
    </row>
    <row r="109" spans="2:9" x14ac:dyDescent="0.25">
      <c r="B109" s="459"/>
      <c r="C109" s="460"/>
      <c r="D109" s="460"/>
      <c r="E109" s="460"/>
      <c r="F109" s="76"/>
      <c r="G109" s="14"/>
      <c r="H109" s="2"/>
      <c r="I109" s="73"/>
    </row>
    <row r="110" spans="2:9" x14ac:dyDescent="0.25">
      <c r="B110" s="11"/>
      <c r="C110" s="5"/>
      <c r="D110" s="5"/>
      <c r="E110" s="5"/>
      <c r="F110" s="5"/>
      <c r="G110" s="5"/>
      <c r="H110" s="6" t="s">
        <v>6</v>
      </c>
      <c r="I110" s="36">
        <f>SUM(H108:H109)</f>
        <v>3354</v>
      </c>
    </row>
    <row r="111" spans="2:9" ht="15.75" thickBot="1" x14ac:dyDescent="0.3">
      <c r="B111" s="10"/>
      <c r="I111" s="1"/>
    </row>
    <row r="112" spans="2:9" ht="15.75" thickBot="1" x14ac:dyDescent="0.3">
      <c r="B112" s="21" t="s">
        <v>11</v>
      </c>
      <c r="C112" s="9"/>
      <c r="D112" s="9"/>
      <c r="E112" s="9"/>
      <c r="F112" s="9"/>
      <c r="G112" s="9"/>
      <c r="H112" s="9"/>
      <c r="I112" s="22"/>
    </row>
    <row r="113" spans="2:9" ht="15.75" thickBot="1" x14ac:dyDescent="0.3">
      <c r="B113" s="461" t="s">
        <v>15</v>
      </c>
      <c r="C113" s="462"/>
      <c r="D113" s="39" t="s">
        <v>22</v>
      </c>
      <c r="E113" s="39" t="s">
        <v>12</v>
      </c>
      <c r="F113" s="39" t="s">
        <v>13</v>
      </c>
      <c r="G113" s="39" t="s">
        <v>14</v>
      </c>
      <c r="H113" s="20" t="s">
        <v>5</v>
      </c>
      <c r="I113" s="463"/>
    </row>
    <row r="114" spans="2:9" x14ac:dyDescent="0.25">
      <c r="B114" s="465" t="s">
        <v>20</v>
      </c>
      <c r="C114" s="466"/>
      <c r="D114" s="74">
        <v>74263</v>
      </c>
      <c r="E114" s="30">
        <f>+(0.66)*D114</f>
        <v>49013.58</v>
      </c>
      <c r="F114" s="30">
        <f>+D114+E114</f>
        <v>123276.58</v>
      </c>
      <c r="G114" s="32">
        <v>0.11</v>
      </c>
      <c r="H114" s="75">
        <f>+F114*G114</f>
        <v>13560.4238</v>
      </c>
      <c r="I114" s="464"/>
    </row>
    <row r="115" spans="2:9" x14ac:dyDescent="0.25">
      <c r="B115" s="459" t="s">
        <v>83</v>
      </c>
      <c r="C115" s="460"/>
      <c r="D115" s="76">
        <f>3*44702</f>
        <v>134106</v>
      </c>
      <c r="E115" s="30">
        <f>+(0.66)*D115</f>
        <v>88509.96</v>
      </c>
      <c r="F115" s="31">
        <f>+D115+E115</f>
        <v>222615.96000000002</v>
      </c>
      <c r="G115" s="32">
        <f>+G114</f>
        <v>0.11</v>
      </c>
      <c r="H115" s="75">
        <f>+F115*G115</f>
        <v>24487.755600000004</v>
      </c>
      <c r="I115" s="464"/>
    </row>
    <row r="116" spans="2:9" x14ac:dyDescent="0.25">
      <c r="B116" s="459"/>
      <c r="C116" s="460"/>
      <c r="D116" s="2"/>
      <c r="E116" s="2"/>
      <c r="F116" s="2"/>
      <c r="G116" s="2"/>
      <c r="H116" s="2"/>
      <c r="I116" s="464"/>
    </row>
    <row r="117" spans="2:9" x14ac:dyDescent="0.25">
      <c r="B117" s="467"/>
      <c r="C117" s="468"/>
      <c r="D117" s="7"/>
      <c r="E117" s="7"/>
      <c r="F117" s="7"/>
      <c r="G117" s="7"/>
      <c r="H117" s="7"/>
      <c r="I117" s="46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73">
        <f>SUM(H114:H117)</f>
        <v>38048.179400000008</v>
      </c>
    </row>
    <row r="119" spans="2:9" ht="15.75" thickBot="1" x14ac:dyDescent="0.3">
      <c r="B119" s="10"/>
      <c r="H119" s="33" t="s">
        <v>23</v>
      </c>
      <c r="I119" s="73"/>
    </row>
    <row r="120" spans="2:9" ht="16.5" thickBot="1" x14ac:dyDescent="0.3">
      <c r="B120" s="8"/>
      <c r="C120" s="9"/>
      <c r="D120" s="9"/>
      <c r="E120" s="9"/>
      <c r="F120" s="9"/>
      <c r="G120" s="469" t="s">
        <v>16</v>
      </c>
      <c r="H120" s="470"/>
      <c r="I120" s="35">
        <f>ROUND(SUM(I90:I119),0)</f>
        <v>84529</v>
      </c>
    </row>
    <row r="121" spans="2:9" ht="15.75" thickBot="1" x14ac:dyDescent="0.3"/>
    <row r="122" spans="2:9" x14ac:dyDescent="0.25">
      <c r="B122" s="471" t="s">
        <v>26</v>
      </c>
      <c r="C122" s="472"/>
      <c r="D122" s="472"/>
      <c r="E122" s="472"/>
      <c r="F122" s="472"/>
      <c r="G122" s="472"/>
      <c r="H122" s="472"/>
      <c r="I122" s="473"/>
    </row>
    <row r="123" spans="2:9" ht="48" customHeight="1" x14ac:dyDescent="0.25">
      <c r="B123" s="474" t="s">
        <v>862</v>
      </c>
      <c r="C123" s="475"/>
      <c r="D123" s="475"/>
      <c r="E123" s="475"/>
      <c r="F123" s="475"/>
      <c r="G123" s="475"/>
      <c r="H123" s="475"/>
      <c r="I123" s="476"/>
    </row>
    <row r="124" spans="2:9" x14ac:dyDescent="0.25">
      <c r="B124" s="477" t="s">
        <v>18</v>
      </c>
      <c r="C124" s="478"/>
      <c r="D124" s="478"/>
      <c r="E124" s="478"/>
      <c r="F124" s="478"/>
      <c r="G124" s="478"/>
      <c r="H124" s="478"/>
      <c r="I124" s="479"/>
    </row>
    <row r="125" spans="2:9" ht="15.75" thickBot="1" x14ac:dyDescent="0.3">
      <c r="B125" s="480" t="s">
        <v>27</v>
      </c>
      <c r="C125" s="481"/>
      <c r="D125" s="481"/>
      <c r="E125" s="481"/>
      <c r="F125" s="481"/>
      <c r="G125" s="481"/>
      <c r="H125" s="481"/>
      <c r="I125" s="482"/>
    </row>
    <row r="126" spans="2:9" ht="15.75" thickBot="1" x14ac:dyDescent="0.3">
      <c r="B126" s="8"/>
      <c r="C126" s="9"/>
      <c r="D126" s="9"/>
      <c r="E126" s="9"/>
      <c r="F126" s="9"/>
      <c r="G126" s="9"/>
      <c r="H126" s="9"/>
      <c r="I126" s="22"/>
    </row>
    <row r="127" spans="2:9" ht="15" customHeight="1" x14ac:dyDescent="0.25">
      <c r="B127" s="483" t="s">
        <v>17</v>
      </c>
      <c r="C127" s="485" t="s">
        <v>176</v>
      </c>
      <c r="D127" s="487" t="str">
        <f>+'[2] PRESUPUESTO CENTRO DE DESARROL'!$B$71</f>
        <v>Suministro e instalación de cielo raso en PVC y  perfilería metálica, incluye materiales,  equipo y mano de obra.</v>
      </c>
      <c r="E127" s="487"/>
      <c r="F127" s="487"/>
      <c r="G127" s="487"/>
      <c r="H127" s="487"/>
      <c r="I127" s="45" t="s">
        <v>0</v>
      </c>
    </row>
    <row r="128" spans="2:9" ht="15.75" thickBot="1" x14ac:dyDescent="0.3">
      <c r="B128" s="484"/>
      <c r="C128" s="486"/>
      <c r="D128" s="488"/>
      <c r="E128" s="488"/>
      <c r="F128" s="488"/>
      <c r="G128" s="488"/>
      <c r="H128" s="488"/>
      <c r="I128" s="13" t="str">
        <f>+'[2] PRESUPUESTO CENTRO DE DESARROL'!$C$71</f>
        <v>M2</v>
      </c>
    </row>
    <row r="129" spans="2:9" ht="15.75" thickBot="1" x14ac:dyDescent="0.3">
      <c r="B129" s="21" t="s">
        <v>24</v>
      </c>
      <c r="C129" s="46"/>
      <c r="D129" s="40" t="s">
        <v>76</v>
      </c>
      <c r="E129" s="9"/>
      <c r="F129" s="9"/>
      <c r="G129" s="9"/>
      <c r="H129" s="9"/>
      <c r="I129" s="22"/>
    </row>
    <row r="130" spans="2:9" ht="15.75" thickBot="1" x14ac:dyDescent="0.3">
      <c r="B130" s="461" t="s">
        <v>1</v>
      </c>
      <c r="C130" s="462"/>
      <c r="D130" s="462"/>
      <c r="E130" s="39" t="s">
        <v>2</v>
      </c>
      <c r="F130" s="39" t="s">
        <v>3</v>
      </c>
      <c r="G130" s="39" t="s">
        <v>4</v>
      </c>
      <c r="H130" s="20" t="s">
        <v>5</v>
      </c>
      <c r="I130" s="463"/>
    </row>
    <row r="131" spans="2:9" ht="25.5" customHeight="1" x14ac:dyDescent="0.25">
      <c r="B131" s="489" t="s">
        <v>25</v>
      </c>
      <c r="C131" s="490"/>
      <c r="D131" s="491"/>
      <c r="E131" s="4" t="s">
        <v>19</v>
      </c>
      <c r="F131" s="70">
        <v>51500</v>
      </c>
      <c r="G131" s="43">
        <v>20</v>
      </c>
      <c r="H131" s="27">
        <f>+F131/G131</f>
        <v>2575</v>
      </c>
      <c r="I131" s="464"/>
    </row>
    <row r="132" spans="2:9" ht="23.25" customHeight="1" x14ac:dyDescent="0.25">
      <c r="B132" s="492" t="s">
        <v>28</v>
      </c>
      <c r="C132" s="493"/>
      <c r="D132" s="494"/>
      <c r="E132" s="3" t="s">
        <v>19</v>
      </c>
      <c r="F132" s="71">
        <v>51500</v>
      </c>
      <c r="G132" s="48">
        <v>50</v>
      </c>
      <c r="H132" s="27">
        <f>+F132/G132</f>
        <v>1030</v>
      </c>
      <c r="I132" s="464"/>
    </row>
    <row r="133" spans="2:9" x14ac:dyDescent="0.25">
      <c r="B133" s="459"/>
      <c r="C133" s="460"/>
      <c r="D133" s="460"/>
      <c r="E133" s="14"/>
      <c r="F133" s="70"/>
      <c r="G133" s="43"/>
      <c r="H133" s="27"/>
      <c r="I133" s="464"/>
    </row>
    <row r="134" spans="2:9" x14ac:dyDescent="0.25">
      <c r="B134" s="467"/>
      <c r="C134" s="468"/>
      <c r="D134" s="468"/>
      <c r="E134" s="15"/>
      <c r="F134" s="17"/>
      <c r="G134" s="15"/>
      <c r="H134" s="18"/>
      <c r="I134" s="464"/>
    </row>
    <row r="135" spans="2:9" x14ac:dyDescent="0.25">
      <c r="B135" s="11"/>
      <c r="C135" s="5"/>
      <c r="D135" s="5"/>
      <c r="E135" s="5"/>
      <c r="F135" s="5"/>
      <c r="G135" s="6"/>
      <c r="H135" s="6" t="s">
        <v>6</v>
      </c>
      <c r="I135" s="36">
        <f>SUM(H131:H134)</f>
        <v>3605</v>
      </c>
    </row>
    <row r="136" spans="2:9" ht="15.75" thickBot="1" x14ac:dyDescent="0.3">
      <c r="B136" s="10"/>
      <c r="I136" s="1"/>
    </row>
    <row r="137" spans="2:9" ht="15.75" thickBot="1" x14ac:dyDescent="0.3">
      <c r="B137" s="21" t="s">
        <v>7</v>
      </c>
      <c r="C137" s="9"/>
      <c r="D137" s="9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8</v>
      </c>
      <c r="G138" s="39" t="s">
        <v>9</v>
      </c>
      <c r="H138" s="20" t="s">
        <v>5</v>
      </c>
      <c r="I138" s="463"/>
    </row>
    <row r="139" spans="2:9" x14ac:dyDescent="0.25">
      <c r="B139" s="503" t="s">
        <v>91</v>
      </c>
      <c r="C139" s="504"/>
      <c r="D139" s="504"/>
      <c r="E139" s="4" t="s">
        <v>37</v>
      </c>
      <c r="F139" s="4">
        <v>30900</v>
      </c>
      <c r="G139" s="43">
        <v>1</v>
      </c>
      <c r="H139" s="4">
        <f t="shared" ref="H139:H145" si="1">+F139*G139</f>
        <v>30900</v>
      </c>
      <c r="I139" s="464"/>
    </row>
    <row r="140" spans="2:9" x14ac:dyDescent="0.25">
      <c r="B140" s="459" t="s">
        <v>92</v>
      </c>
      <c r="C140" s="460"/>
      <c r="D140" s="460"/>
      <c r="E140" s="3" t="s">
        <v>54</v>
      </c>
      <c r="F140" s="3">
        <v>12000</v>
      </c>
      <c r="G140" s="3">
        <v>0.02</v>
      </c>
      <c r="H140" s="4">
        <f t="shared" si="1"/>
        <v>240</v>
      </c>
      <c r="I140" s="464"/>
    </row>
    <row r="141" spans="2:9" ht="29.25" customHeight="1" x14ac:dyDescent="0.25">
      <c r="B141" s="501" t="s">
        <v>93</v>
      </c>
      <c r="C141" s="502"/>
      <c r="D141" s="502"/>
      <c r="E141" s="3" t="s">
        <v>94</v>
      </c>
      <c r="F141" s="3">
        <v>1500</v>
      </c>
      <c r="G141" s="3">
        <v>1.5</v>
      </c>
      <c r="H141" s="4">
        <f t="shared" si="1"/>
        <v>2250</v>
      </c>
      <c r="I141" s="464"/>
    </row>
    <row r="142" spans="2:9" x14ac:dyDescent="0.25">
      <c r="B142" s="459" t="s">
        <v>97</v>
      </c>
      <c r="C142" s="460"/>
      <c r="D142" s="460"/>
      <c r="E142" s="3" t="s">
        <v>94</v>
      </c>
      <c r="F142" s="3">
        <v>1700</v>
      </c>
      <c r="G142" s="3">
        <v>1.5</v>
      </c>
      <c r="H142" s="4">
        <f t="shared" si="1"/>
        <v>2550</v>
      </c>
      <c r="I142" s="464"/>
    </row>
    <row r="143" spans="2:9" x14ac:dyDescent="0.25">
      <c r="B143" s="501" t="s">
        <v>99</v>
      </c>
      <c r="C143" s="502"/>
      <c r="D143" s="502"/>
      <c r="E143" s="3" t="s">
        <v>94</v>
      </c>
      <c r="F143" s="3">
        <f>9000/6</f>
        <v>1500</v>
      </c>
      <c r="G143" s="3">
        <v>2</v>
      </c>
      <c r="H143" s="4">
        <f t="shared" si="1"/>
        <v>3000</v>
      </c>
      <c r="I143" s="464"/>
    </row>
    <row r="144" spans="2:9" ht="26.25" customHeight="1" x14ac:dyDescent="0.25">
      <c r="B144" s="459" t="s">
        <v>100</v>
      </c>
      <c r="C144" s="460"/>
      <c r="D144" s="460"/>
      <c r="E144" s="3" t="s">
        <v>94</v>
      </c>
      <c r="F144" s="3">
        <f>24000/6</f>
        <v>4000</v>
      </c>
      <c r="G144" s="3">
        <v>1.5</v>
      </c>
      <c r="H144" s="4">
        <f t="shared" si="1"/>
        <v>6000</v>
      </c>
      <c r="I144" s="464"/>
    </row>
    <row r="145" spans="2:9" ht="26.25" customHeight="1" x14ac:dyDescent="0.25">
      <c r="B145" s="459" t="s">
        <v>98</v>
      </c>
      <c r="C145" s="460"/>
      <c r="D145" s="460"/>
      <c r="E145" s="3" t="s">
        <v>52</v>
      </c>
      <c r="F145" s="3">
        <v>200</v>
      </c>
      <c r="G145" s="3">
        <v>0.75</v>
      </c>
      <c r="H145" s="4">
        <f t="shared" si="1"/>
        <v>150</v>
      </c>
      <c r="I145" s="464"/>
    </row>
    <row r="146" spans="2:9" x14ac:dyDescent="0.25">
      <c r="B146" s="459"/>
      <c r="C146" s="460"/>
      <c r="D146" s="460"/>
      <c r="E146" s="3"/>
      <c r="F146" s="3"/>
      <c r="G146" s="3"/>
      <c r="H146" s="4"/>
      <c r="I146" s="464"/>
    </row>
    <row r="147" spans="2:9" x14ac:dyDescent="0.25">
      <c r="B147" s="11"/>
      <c r="C147" s="5"/>
      <c r="D147" s="5"/>
      <c r="E147" s="5"/>
      <c r="F147" s="5"/>
      <c r="G147" s="5"/>
      <c r="H147" s="6" t="s">
        <v>6</v>
      </c>
      <c r="I147" s="72">
        <f>SUM(H139:H146)</f>
        <v>45090</v>
      </c>
    </row>
    <row r="148" spans="2:9" ht="15.75" thickBot="1" x14ac:dyDescent="0.3">
      <c r="B148" s="10"/>
      <c r="I148" s="1"/>
    </row>
    <row r="149" spans="2:9" ht="15.75" thickBot="1" x14ac:dyDescent="0.3">
      <c r="B149" s="21" t="s">
        <v>10</v>
      </c>
      <c r="C149" s="9"/>
      <c r="D149" s="9"/>
      <c r="E149" s="9"/>
      <c r="F149" s="9"/>
      <c r="G149" s="9"/>
      <c r="H149" s="9"/>
      <c r="I149" s="22"/>
    </row>
    <row r="150" spans="2:9" ht="15.75" thickBot="1" x14ac:dyDescent="0.3">
      <c r="B150" s="461" t="s">
        <v>1</v>
      </c>
      <c r="C150" s="462"/>
      <c r="D150" s="462"/>
      <c r="E150" s="462"/>
      <c r="F150" s="39" t="s">
        <v>3</v>
      </c>
      <c r="G150" s="39" t="s">
        <v>4</v>
      </c>
      <c r="H150" s="20" t="s">
        <v>5</v>
      </c>
      <c r="I150" s="73"/>
    </row>
    <row r="151" spans="2:9" x14ac:dyDescent="0.25">
      <c r="B151" s="465" t="s">
        <v>89</v>
      </c>
      <c r="C151" s="466"/>
      <c r="D151" s="466"/>
      <c r="E151" s="466"/>
      <c r="F151" s="74">
        <v>660</v>
      </c>
      <c r="G151" s="25">
        <v>1</v>
      </c>
      <c r="H151" s="75">
        <f>+F151*G151</f>
        <v>660</v>
      </c>
      <c r="I151" s="73"/>
    </row>
    <row r="152" spans="2:9" x14ac:dyDescent="0.25">
      <c r="B152" s="459"/>
      <c r="C152" s="460"/>
      <c r="D152" s="460"/>
      <c r="E152" s="460"/>
      <c r="F152" s="76"/>
      <c r="G152" s="14"/>
      <c r="H152" s="2"/>
      <c r="I152" s="73"/>
    </row>
    <row r="153" spans="2:9" x14ac:dyDescent="0.25">
      <c r="B153" s="11"/>
      <c r="C153" s="5"/>
      <c r="D153" s="5"/>
      <c r="E153" s="5"/>
      <c r="F153" s="5"/>
      <c r="G153" s="5"/>
      <c r="H153" s="6" t="s">
        <v>6</v>
      </c>
      <c r="I153" s="36">
        <f>SUM(H151:H152)</f>
        <v>660</v>
      </c>
    </row>
    <row r="154" spans="2:9" ht="15.75" thickBot="1" x14ac:dyDescent="0.3">
      <c r="B154" s="10"/>
      <c r="I154" s="1"/>
    </row>
    <row r="155" spans="2:9" ht="15.75" thickBot="1" x14ac:dyDescent="0.3">
      <c r="B155" s="21" t="s">
        <v>11</v>
      </c>
      <c r="C155" s="9"/>
      <c r="D155" s="9"/>
      <c r="E155" s="9"/>
      <c r="F155" s="9"/>
      <c r="G155" s="9"/>
      <c r="H155" s="9"/>
      <c r="I155" s="22"/>
    </row>
    <row r="156" spans="2:9" ht="15.75" thickBot="1" x14ac:dyDescent="0.3">
      <c r="B156" s="461" t="s">
        <v>15</v>
      </c>
      <c r="C156" s="462"/>
      <c r="D156" s="39" t="s">
        <v>22</v>
      </c>
      <c r="E156" s="39" t="s">
        <v>12</v>
      </c>
      <c r="F156" s="39" t="s">
        <v>13</v>
      </c>
      <c r="G156" s="39" t="s">
        <v>14</v>
      </c>
      <c r="H156" s="20" t="s">
        <v>5</v>
      </c>
      <c r="I156" s="463"/>
    </row>
    <row r="157" spans="2:9" x14ac:dyDescent="0.25">
      <c r="B157" s="465" t="s">
        <v>20</v>
      </c>
      <c r="C157" s="466"/>
      <c r="D157" s="74">
        <v>74263</v>
      </c>
      <c r="E157" s="30">
        <f>+(0.66)*D157</f>
        <v>49013.58</v>
      </c>
      <c r="F157" s="30">
        <f>+D157+E157</f>
        <v>123276.58</v>
      </c>
      <c r="G157" s="32">
        <v>0.17</v>
      </c>
      <c r="H157" s="75">
        <f>+F157*G157</f>
        <v>20957.018600000003</v>
      </c>
      <c r="I157" s="464"/>
    </row>
    <row r="158" spans="2:9" x14ac:dyDescent="0.25">
      <c r="B158" s="459" t="s">
        <v>61</v>
      </c>
      <c r="C158" s="460"/>
      <c r="D158" s="76">
        <f>2*44702</f>
        <v>89404</v>
      </c>
      <c r="E158" s="30">
        <f>+(0.66)*D158</f>
        <v>59006.64</v>
      </c>
      <c r="F158" s="31">
        <f>+D158+E158</f>
        <v>148410.64000000001</v>
      </c>
      <c r="G158" s="32">
        <f>+G157</f>
        <v>0.17</v>
      </c>
      <c r="H158" s="75">
        <f>+F158*G158</f>
        <v>25229.808800000003</v>
      </c>
      <c r="I158" s="464"/>
    </row>
    <row r="159" spans="2:9" x14ac:dyDescent="0.25">
      <c r="B159" s="459"/>
      <c r="C159" s="460"/>
      <c r="D159" s="2"/>
      <c r="E159" s="2"/>
      <c r="F159" s="2"/>
      <c r="G159" s="2"/>
      <c r="H159" s="2"/>
      <c r="I159" s="464"/>
    </row>
    <row r="160" spans="2:9" x14ac:dyDescent="0.25">
      <c r="B160" s="467"/>
      <c r="C160" s="468"/>
      <c r="D160" s="7"/>
      <c r="E160" s="7"/>
      <c r="F160" s="7"/>
      <c r="G160" s="7"/>
      <c r="H160" s="7"/>
      <c r="I160" s="464"/>
    </row>
    <row r="161" spans="2:9" x14ac:dyDescent="0.25">
      <c r="B161" s="11"/>
      <c r="C161" s="5"/>
      <c r="D161" s="5"/>
      <c r="E161" s="5"/>
      <c r="F161" s="5"/>
      <c r="G161" s="5"/>
      <c r="H161" s="6" t="s">
        <v>6</v>
      </c>
      <c r="I161" s="73">
        <f>SUM(H157:H160)</f>
        <v>46186.827400000009</v>
      </c>
    </row>
    <row r="162" spans="2:9" ht="15.75" thickBot="1" x14ac:dyDescent="0.3">
      <c r="B162" s="10"/>
      <c r="H162" s="33" t="s">
        <v>23</v>
      </c>
      <c r="I162" s="73"/>
    </row>
    <row r="163" spans="2:9" ht="16.5" thickBot="1" x14ac:dyDescent="0.3">
      <c r="B163" s="8"/>
      <c r="C163" s="9"/>
      <c r="D163" s="9"/>
      <c r="E163" s="9"/>
      <c r="F163" s="9"/>
      <c r="G163" s="469" t="s">
        <v>16</v>
      </c>
      <c r="H163" s="470"/>
      <c r="I163" s="35">
        <f>ROUND(SUM(I133:I162),0)</f>
        <v>95542</v>
      </c>
    </row>
  </sheetData>
  <mergeCells count="125">
    <mergeCell ref="B1:I1"/>
    <mergeCell ref="B2:I2"/>
    <mergeCell ref="B3:I3"/>
    <mergeCell ref="B4:I4"/>
    <mergeCell ref="B5:B6"/>
    <mergeCell ref="C5:C6"/>
    <mergeCell ref="D5:H6"/>
    <mergeCell ref="B16:D16"/>
    <mergeCell ref="I16:I21"/>
    <mergeCell ref="B17:D17"/>
    <mergeCell ref="B18:D18"/>
    <mergeCell ref="B19:D19"/>
    <mergeCell ref="B20:D20"/>
    <mergeCell ref="B21:D21"/>
    <mergeCell ref="B8:D8"/>
    <mergeCell ref="I8:I12"/>
    <mergeCell ref="B9:D9"/>
    <mergeCell ref="B10:D10"/>
    <mergeCell ref="B11:D11"/>
    <mergeCell ref="B12:D12"/>
    <mergeCell ref="G38:H38"/>
    <mergeCell ref="B40:I40"/>
    <mergeCell ref="B41:I41"/>
    <mergeCell ref="B42:I42"/>
    <mergeCell ref="B43:I43"/>
    <mergeCell ref="B45:B46"/>
    <mergeCell ref="C45:C46"/>
    <mergeCell ref="D45:H46"/>
    <mergeCell ref="B25:E25"/>
    <mergeCell ref="B26:E26"/>
    <mergeCell ref="B27:E27"/>
    <mergeCell ref="B31:C31"/>
    <mergeCell ref="I31:I35"/>
    <mergeCell ref="B32:C32"/>
    <mergeCell ref="B33:C33"/>
    <mergeCell ref="B34:C34"/>
    <mergeCell ref="B35:C35"/>
    <mergeCell ref="B56:D56"/>
    <mergeCell ref="I56:I61"/>
    <mergeCell ref="B57:D57"/>
    <mergeCell ref="B58:D58"/>
    <mergeCell ref="B59:D59"/>
    <mergeCell ref="B60:D60"/>
    <mergeCell ref="B61:D61"/>
    <mergeCell ref="B48:D48"/>
    <mergeCell ref="I48:I52"/>
    <mergeCell ref="B49:D49"/>
    <mergeCell ref="B50:D50"/>
    <mergeCell ref="B51:D51"/>
    <mergeCell ref="B52:D52"/>
    <mergeCell ref="G78:H78"/>
    <mergeCell ref="B65:E65"/>
    <mergeCell ref="B66:E66"/>
    <mergeCell ref="B67:E67"/>
    <mergeCell ref="B71:C71"/>
    <mergeCell ref="I71:I75"/>
    <mergeCell ref="B72:C72"/>
    <mergeCell ref="B73:C73"/>
    <mergeCell ref="B74:C74"/>
    <mergeCell ref="B75:C75"/>
    <mergeCell ref="B88:D88"/>
    <mergeCell ref="I88:I92"/>
    <mergeCell ref="B89:D89"/>
    <mergeCell ref="B90:D90"/>
    <mergeCell ref="B91:D91"/>
    <mergeCell ref="B92:D92"/>
    <mergeCell ref="B80:I80"/>
    <mergeCell ref="B81:I81"/>
    <mergeCell ref="B82:I82"/>
    <mergeCell ref="B83:I83"/>
    <mergeCell ref="B85:B86"/>
    <mergeCell ref="C85:C86"/>
    <mergeCell ref="D85:H86"/>
    <mergeCell ref="B96:D96"/>
    <mergeCell ref="I96:I103"/>
    <mergeCell ref="B97:D97"/>
    <mergeCell ref="B98:D98"/>
    <mergeCell ref="B99:D99"/>
    <mergeCell ref="B100:D100"/>
    <mergeCell ref="B101:D101"/>
    <mergeCell ref="B102:D102"/>
    <mergeCell ref="B103:D103"/>
    <mergeCell ref="G120:H120"/>
    <mergeCell ref="B107:E107"/>
    <mergeCell ref="B108:E108"/>
    <mergeCell ref="B109:E109"/>
    <mergeCell ref="B113:C113"/>
    <mergeCell ref="I113:I117"/>
    <mergeCell ref="B114:C114"/>
    <mergeCell ref="B115:C115"/>
    <mergeCell ref="B116:C116"/>
    <mergeCell ref="B117:C117"/>
    <mergeCell ref="B130:D130"/>
    <mergeCell ref="I130:I134"/>
    <mergeCell ref="B131:D131"/>
    <mergeCell ref="B132:D132"/>
    <mergeCell ref="B133:D133"/>
    <mergeCell ref="B134:D134"/>
    <mergeCell ref="B122:I122"/>
    <mergeCell ref="B123:I123"/>
    <mergeCell ref="B124:I124"/>
    <mergeCell ref="B125:I125"/>
    <mergeCell ref="B127:B128"/>
    <mergeCell ref="C127:C128"/>
    <mergeCell ref="D127:H128"/>
    <mergeCell ref="B138:D138"/>
    <mergeCell ref="I138:I146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G163:H163"/>
    <mergeCell ref="B150:E150"/>
    <mergeCell ref="B151:E151"/>
    <mergeCell ref="B152:E152"/>
    <mergeCell ref="B156:C156"/>
    <mergeCell ref="I156:I160"/>
    <mergeCell ref="B157:C157"/>
    <mergeCell ref="B158:C158"/>
    <mergeCell ref="B159:C159"/>
    <mergeCell ref="B160:C160"/>
  </mergeCells>
  <printOptions horizontalCentered="1"/>
  <pageMargins left="0.31496062992125984" right="0.31496062992125984" top="0.74803149606299213" bottom="0.35433070866141736" header="0.31496062992125984" footer="0.31496062992125984"/>
  <pageSetup scale="92" orientation="portrait" r:id="rId1"/>
  <rowBreaks count="3" manualBreakCount="3">
    <brk id="38" max="9" man="1"/>
    <brk id="78" max="9" man="1"/>
    <brk id="120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8"/>
  <sheetViews>
    <sheetView view="pageBreakPreview" topLeftCell="A7" zoomScale="60" zoomScaleNormal="100" workbookViewId="0">
      <selection activeCell="I42" sqref="I4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505" t="s">
        <v>177</v>
      </c>
      <c r="D6" s="487" t="str">
        <f>+'[2] PRESUPUESTO CENTRO DE DESARROL'!$B$75</f>
        <v>Pañete allanado en mortero 1:5 en áreas de engolose, incluye materiales,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506"/>
      <c r="D7" s="488"/>
      <c r="E7" s="488"/>
      <c r="F7" s="488"/>
      <c r="G7" s="488"/>
      <c r="H7" s="488"/>
      <c r="I7" s="13" t="str">
        <f>+'[2] PRESUPUESTO CENTRO DE DESARROL'!$C$75</f>
        <v>ML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80</v>
      </c>
      <c r="H10" s="27">
        <f>+F10/G10</f>
        <v>643.75</v>
      </c>
      <c r="I10" s="464"/>
    </row>
    <row r="11" spans="2:9" ht="23.25" customHeight="1" x14ac:dyDescent="0.25">
      <c r="B11" s="459" t="s">
        <v>28</v>
      </c>
      <c r="C11" s="460"/>
      <c r="D11" s="460"/>
      <c r="E11" s="3" t="s">
        <v>19</v>
      </c>
      <c r="F11" s="26">
        <v>51500</v>
      </c>
      <c r="G11" s="43">
        <v>80</v>
      </c>
      <c r="H11" s="27">
        <f>+F11/G11</f>
        <v>643.75</v>
      </c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1287.5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 t="s">
        <v>135</v>
      </c>
      <c r="C19" s="460"/>
      <c r="D19" s="460"/>
      <c r="E19" s="3" t="s">
        <v>79</v>
      </c>
      <c r="F19" s="3">
        <v>700400</v>
      </c>
      <c r="G19" s="3">
        <v>5.0000000000000001E-4</v>
      </c>
      <c r="H19" s="4">
        <f>+F19*G19</f>
        <v>350.2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350.2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/>
      <c r="G30" s="25">
        <v>1</v>
      </c>
      <c r="H30" s="38">
        <f>+F30*G30</f>
        <v>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3.0300000000000001E-2</v>
      </c>
      <c r="H36" s="38">
        <f>+F36*G36</f>
        <v>3735.2803739999999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3.0300000000000001E-2</v>
      </c>
      <c r="H37" s="38">
        <f>+F37*G37</f>
        <v>4496.8423920000005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8232.1227660000004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9870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178</v>
      </c>
      <c r="D49" s="487" t="str">
        <f>+'[2] PRESUPUESTO CENTRO DE DESARROL'!$B$76</f>
        <v>Construcción de entrepaños en concreto de 3.000 psi de ancho 0,50 mts, incluye materiales, 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DESARROL'!$C$76</f>
        <v>ML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80</v>
      </c>
      <c r="H53" s="27">
        <f>+F53/G53</f>
        <v>643.75</v>
      </c>
      <c r="I53" s="464"/>
    </row>
    <row r="54" spans="2:9" ht="23.25" customHeight="1" x14ac:dyDescent="0.25">
      <c r="B54" s="459" t="s">
        <v>182</v>
      </c>
      <c r="C54" s="460"/>
      <c r="D54" s="460"/>
      <c r="E54" s="3" t="s">
        <v>81</v>
      </c>
      <c r="F54" s="26">
        <v>51500</v>
      </c>
      <c r="G54" s="43">
        <v>20</v>
      </c>
      <c r="H54" s="27">
        <f>+F54/G54</f>
        <v>2575</v>
      </c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3218.75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 t="s">
        <v>179</v>
      </c>
      <c r="C61" s="466"/>
      <c r="D61" s="466"/>
      <c r="E61" s="4" t="s">
        <v>79</v>
      </c>
      <c r="F61" s="4">
        <v>800000</v>
      </c>
      <c r="G61" s="4">
        <f>0.05*0.5</f>
        <v>2.5000000000000001E-2</v>
      </c>
      <c r="H61" s="4">
        <f>+F61*G61</f>
        <v>20000</v>
      </c>
      <c r="I61" s="464"/>
    </row>
    <row r="62" spans="2:9" x14ac:dyDescent="0.25">
      <c r="B62" s="459" t="s">
        <v>180</v>
      </c>
      <c r="C62" s="460"/>
      <c r="D62" s="460"/>
      <c r="E62" s="3" t="s">
        <v>54</v>
      </c>
      <c r="F62" s="3">
        <v>4500</v>
      </c>
      <c r="G62" s="3">
        <v>2</v>
      </c>
      <c r="H62" s="4">
        <f>+F62*G62</f>
        <v>9000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4"/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29000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 t="s">
        <v>181</v>
      </c>
      <c r="C73" s="466"/>
      <c r="D73" s="466"/>
      <c r="E73" s="466"/>
      <c r="F73" s="24">
        <v>817</v>
      </c>
      <c r="G73" s="25">
        <v>1</v>
      </c>
      <c r="H73" s="38">
        <f>+F73*G73</f>
        <v>817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817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0.2</v>
      </c>
      <c r="H79" s="38">
        <f>+F79*G79</f>
        <v>24655.316000000003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0.2</v>
      </c>
      <c r="H80" s="38">
        <f>+F80*G80</f>
        <v>29682.128000000004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54337.444000000003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87373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485" t="s">
        <v>183</v>
      </c>
      <c r="D92" s="487" t="str">
        <f>+'[2] PRESUPUESTO CENTRO DE DESARROL'!$B$77</f>
        <v>Levante en block de arcilla  0,10 x 0,20 x 0,40, incluye materiales,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DESARROL'!$C$77</f>
        <v>ML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80</v>
      </c>
      <c r="H96" s="27">
        <f>+F96/G96</f>
        <v>643.75</v>
      </c>
      <c r="I96" s="464"/>
    </row>
    <row r="97" spans="2:9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9" x14ac:dyDescent="0.25">
      <c r="B98" s="459"/>
      <c r="C98" s="460"/>
      <c r="D98" s="460"/>
      <c r="E98" s="14"/>
      <c r="F98" s="26"/>
      <c r="G98" s="43"/>
      <c r="H98" s="27"/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643.75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x14ac:dyDescent="0.25">
      <c r="B104" s="465" t="s">
        <v>184</v>
      </c>
      <c r="C104" s="466"/>
      <c r="D104" s="466"/>
      <c r="E104" s="4" t="s">
        <v>79</v>
      </c>
      <c r="F104" s="4">
        <v>750000</v>
      </c>
      <c r="G104" s="4">
        <v>3.0000000000000001E-3</v>
      </c>
      <c r="H104" s="4">
        <f>+F104*G104</f>
        <v>2250</v>
      </c>
      <c r="I104" s="464"/>
    </row>
    <row r="105" spans="2:9" x14ac:dyDescent="0.25">
      <c r="B105" s="459" t="s">
        <v>185</v>
      </c>
      <c r="C105" s="460"/>
      <c r="D105" s="460"/>
      <c r="E105" s="3" t="s">
        <v>59</v>
      </c>
      <c r="F105" s="3">
        <v>2500</v>
      </c>
      <c r="G105" s="3">
        <v>5</v>
      </c>
      <c r="H105" s="4">
        <f>+F105*G105</f>
        <v>12500</v>
      </c>
      <c r="I105" s="464"/>
    </row>
    <row r="106" spans="2:9" x14ac:dyDescent="0.25">
      <c r="B106" s="459"/>
      <c r="C106" s="460"/>
      <c r="D106" s="460"/>
      <c r="E106" s="3"/>
      <c r="F106" s="3"/>
      <c r="G106" s="3"/>
      <c r="H106" s="4"/>
      <c r="I106" s="464"/>
    </row>
    <row r="107" spans="2:9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3"/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14750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9" x14ac:dyDescent="0.25">
      <c r="B116" s="465" t="s">
        <v>181</v>
      </c>
      <c r="C116" s="466"/>
      <c r="D116" s="466"/>
      <c r="E116" s="466"/>
      <c r="F116" s="24">
        <v>713</v>
      </c>
      <c r="G116" s="25">
        <v>1</v>
      </c>
      <c r="H116" s="38">
        <f>+F116*G116</f>
        <v>713</v>
      </c>
      <c r="I116" s="34"/>
    </row>
    <row r="117" spans="2:9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713</v>
      </c>
    </row>
    <row r="119" spans="2:9" ht="15.75" thickBot="1" x14ac:dyDescent="0.3">
      <c r="B119" s="10"/>
      <c r="I119" s="1"/>
    </row>
    <row r="120" spans="2:9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9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9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0.04</v>
      </c>
      <c r="H122" s="38">
        <f>+F122*G122</f>
        <v>4931.0632000000005</v>
      </c>
      <c r="I122" s="464"/>
    </row>
    <row r="123" spans="2:9" x14ac:dyDescent="0.25">
      <c r="B123" s="459" t="s">
        <v>61</v>
      </c>
      <c r="C123" s="460"/>
      <c r="D123" s="23">
        <f>2*44702</f>
        <v>89404</v>
      </c>
      <c r="E123" s="30">
        <f>+(0.66)*D123</f>
        <v>59006.64</v>
      </c>
      <c r="F123" s="31">
        <f>+D123+E123</f>
        <v>148410.64000000001</v>
      </c>
      <c r="G123" s="32">
        <f>+G122</f>
        <v>0.04</v>
      </c>
      <c r="H123" s="38">
        <f>+F123*G123</f>
        <v>5936.4256000000005</v>
      </c>
      <c r="I123" s="464"/>
    </row>
    <row r="124" spans="2:9" x14ac:dyDescent="0.25">
      <c r="B124" s="459"/>
      <c r="C124" s="460"/>
      <c r="D124" s="2"/>
      <c r="E124" s="2"/>
      <c r="F124" s="2"/>
      <c r="G124" s="2"/>
      <c r="H124" s="2"/>
      <c r="I124" s="464"/>
    </row>
    <row r="125" spans="2:9" x14ac:dyDescent="0.25">
      <c r="B125" s="467"/>
      <c r="C125" s="468"/>
      <c r="D125" s="7"/>
      <c r="E125" s="7"/>
      <c r="F125" s="7"/>
      <c r="G125" s="7"/>
      <c r="H125" s="7"/>
      <c r="I125" s="46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10867.488800000001</v>
      </c>
    </row>
    <row r="127" spans="2:9" ht="15.75" thickBot="1" x14ac:dyDescent="0.3">
      <c r="B127" s="10"/>
      <c r="H127" s="33" t="s">
        <v>23</v>
      </c>
      <c r="I127" s="34"/>
    </row>
    <row r="128" spans="2:9" ht="16.5" customHeight="1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26974</v>
      </c>
    </row>
  </sheetData>
  <mergeCells count="99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49:B50"/>
    <mergeCell ref="C49:C50"/>
    <mergeCell ref="D49:H50"/>
    <mergeCell ref="B29:E29"/>
    <mergeCell ref="B30:E30"/>
    <mergeCell ref="B31:E31"/>
    <mergeCell ref="B35:C35"/>
    <mergeCell ref="G42:H42"/>
    <mergeCell ref="B44:I44"/>
    <mergeCell ref="B45:I45"/>
    <mergeCell ref="B46:I46"/>
    <mergeCell ref="B47:I47"/>
    <mergeCell ref="I35:I39"/>
    <mergeCell ref="B36:C36"/>
    <mergeCell ref="B37:C37"/>
    <mergeCell ref="B38:C38"/>
    <mergeCell ref="B52:D52"/>
    <mergeCell ref="I52:I56"/>
    <mergeCell ref="B53:D53"/>
    <mergeCell ref="B54:D54"/>
    <mergeCell ref="B55:D55"/>
    <mergeCell ref="B56:D56"/>
    <mergeCell ref="B82:C82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92:B93"/>
    <mergeCell ref="C92:C93"/>
    <mergeCell ref="D92:H93"/>
    <mergeCell ref="B72:E72"/>
    <mergeCell ref="B73:E73"/>
    <mergeCell ref="B74:E74"/>
    <mergeCell ref="B78:C78"/>
    <mergeCell ref="G85:H85"/>
    <mergeCell ref="B87:I87"/>
    <mergeCell ref="B88:I88"/>
    <mergeCell ref="B89:I89"/>
    <mergeCell ref="B90:I90"/>
    <mergeCell ref="I78:I82"/>
    <mergeCell ref="B79:C79"/>
    <mergeCell ref="B80:C80"/>
    <mergeCell ref="B81:C81"/>
    <mergeCell ref="B95:D95"/>
    <mergeCell ref="I95:I99"/>
    <mergeCell ref="B96:D96"/>
    <mergeCell ref="B97:D97"/>
    <mergeCell ref="B98:D98"/>
    <mergeCell ref="B99:D99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I121:I125"/>
    <mergeCell ref="B122:C122"/>
    <mergeCell ref="B123:C123"/>
    <mergeCell ref="B124:C124"/>
    <mergeCell ref="B125:C125"/>
    <mergeCell ref="G128:H128"/>
    <mergeCell ref="B115:E115"/>
    <mergeCell ref="B116:E116"/>
    <mergeCell ref="B117:E117"/>
    <mergeCell ref="B121:C121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" manualBreakCount="2">
    <brk id="42" max="9" man="1"/>
    <brk id="85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4"/>
  <sheetViews>
    <sheetView view="pageBreakPreview" zoomScale="60" zoomScaleNormal="100" workbookViewId="0">
      <selection activeCell="I42" sqref="I4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.5703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505" t="s">
        <v>186</v>
      </c>
      <c r="D6" s="487" t="str">
        <f>+'[2] PRESUPUESTO CENTRO DE DESARROL'!$B$79</f>
        <v>Plantilla en concreto de 2500 psi.,  E= 0,05 mts., incluye materiales,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506"/>
      <c r="D7" s="488"/>
      <c r="E7" s="488"/>
      <c r="F7" s="488"/>
      <c r="G7" s="488"/>
      <c r="H7" s="488"/>
      <c r="I7" s="13" t="str">
        <f>+'[2] PRESUPUESTO CENTRO DE DESARROL'!$C$79</f>
        <v>M2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80</v>
      </c>
      <c r="H10" s="27">
        <f>+F10/G10</f>
        <v>643.75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643.75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139</v>
      </c>
      <c r="C18" s="466"/>
      <c r="D18" s="466"/>
      <c r="E18" s="4" t="s">
        <v>79</v>
      </c>
      <c r="F18" s="4">
        <v>875500</v>
      </c>
      <c r="G18" s="4">
        <v>0.05</v>
      </c>
      <c r="H18" s="4">
        <f>+F18*G18</f>
        <v>43775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43775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>
        <v>454</v>
      </c>
      <c r="G30" s="25">
        <v>1</v>
      </c>
      <c r="H30" s="38">
        <f>+F30*G30</f>
        <v>454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454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0.09</v>
      </c>
      <c r="H36" s="38">
        <f>+F36*G36</f>
        <v>11094.8922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0.09</v>
      </c>
      <c r="H37" s="38">
        <f>+F37*G37</f>
        <v>13356.957600000002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24451.849800000004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69325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505" t="s">
        <v>187</v>
      </c>
      <c r="D49" s="487" t="str">
        <f>+'[2] PRESUPUESTO CENTRO DE DESARROL'!$B$80</f>
        <v>Suministro e instalación de piso de cerámica antideslizante de 0,50 x 0,50 mts.,  trafico 5, incluye materiales, 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506"/>
      <c r="D50" s="488"/>
      <c r="E50" s="488"/>
      <c r="F50" s="488"/>
      <c r="G50" s="488"/>
      <c r="H50" s="488"/>
      <c r="I50" s="13" t="str">
        <f>+'[2] PRESUPUESTO CENTRO DE DESARROL'!$C$80</f>
        <v>M2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8</v>
      </c>
      <c r="H53" s="27">
        <f>+F53/G53</f>
        <v>6437.5</v>
      </c>
      <c r="I53" s="464"/>
    </row>
    <row r="54" spans="2:9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6437.5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 t="s">
        <v>141</v>
      </c>
      <c r="C61" s="466"/>
      <c r="D61" s="466"/>
      <c r="E61" s="4" t="s">
        <v>54</v>
      </c>
      <c r="F61" s="4">
        <v>2163</v>
      </c>
      <c r="G61" s="4">
        <v>3</v>
      </c>
      <c r="H61" s="4">
        <f>+F61*G61</f>
        <v>6489</v>
      </c>
      <c r="I61" s="464"/>
    </row>
    <row r="62" spans="2:9" x14ac:dyDescent="0.25">
      <c r="B62" s="459" t="s">
        <v>142</v>
      </c>
      <c r="C62" s="460"/>
      <c r="D62" s="460"/>
      <c r="E62" s="3" t="s">
        <v>37</v>
      </c>
      <c r="F62" s="3">
        <v>69010</v>
      </c>
      <c r="G62" s="3">
        <v>1</v>
      </c>
      <c r="H62" s="4">
        <f>+F62*G62</f>
        <v>69010</v>
      </c>
      <c r="I62" s="464"/>
    </row>
    <row r="63" spans="2:9" x14ac:dyDescent="0.25">
      <c r="B63" s="459" t="s">
        <v>143</v>
      </c>
      <c r="C63" s="460"/>
      <c r="D63" s="460"/>
      <c r="E63" s="3" t="s">
        <v>54</v>
      </c>
      <c r="F63" s="3">
        <v>7210</v>
      </c>
      <c r="G63" s="3">
        <v>0.5</v>
      </c>
      <c r="H63" s="4">
        <f>+F63*G63</f>
        <v>3605</v>
      </c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79104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>
        <v>906</v>
      </c>
      <c r="G73" s="25">
        <v>1</v>
      </c>
      <c r="H73" s="38">
        <f>+F73*G73</f>
        <v>906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906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0.15</v>
      </c>
      <c r="H79" s="38">
        <f>+F79*G79</f>
        <v>18491.487000000001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0.15</v>
      </c>
      <c r="H80" s="38">
        <f>+F80*G80</f>
        <v>22261.596000000001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40753.082999999999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127201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505" t="s">
        <v>188</v>
      </c>
      <c r="D92" s="487" t="str">
        <f>+'[2] PRESUPUESTO CENTRO DE DESARROL'!$B$81</f>
        <v>Suministro e instalación de zocalo de cerámica de 0,50 x 0,10, incluye materiales,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506"/>
      <c r="D93" s="488"/>
      <c r="E93" s="488"/>
      <c r="F93" s="488"/>
      <c r="G93" s="488"/>
      <c r="H93" s="488"/>
      <c r="I93" s="13" t="str">
        <f>+'[2] PRESUPUESTO CENTRO DE DESARROL'!$C$81</f>
        <v>ML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8</v>
      </c>
      <c r="H96" s="27">
        <f>+F96/G96</f>
        <v>6437.5</v>
      </c>
      <c r="I96" s="464"/>
    </row>
    <row r="97" spans="2:9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9" x14ac:dyDescent="0.25">
      <c r="B98" s="459"/>
      <c r="C98" s="460"/>
      <c r="D98" s="460"/>
      <c r="E98" s="14"/>
      <c r="F98" s="26"/>
      <c r="G98" s="43"/>
      <c r="H98" s="27"/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6437.5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x14ac:dyDescent="0.25">
      <c r="B104" s="465" t="s">
        <v>141</v>
      </c>
      <c r="C104" s="466"/>
      <c r="D104" s="466"/>
      <c r="E104" s="4" t="s">
        <v>54</v>
      </c>
      <c r="F104" s="4">
        <v>2163</v>
      </c>
      <c r="G104" s="4">
        <v>0.5</v>
      </c>
      <c r="H104" s="4">
        <f>+F104*G104</f>
        <v>1081.5</v>
      </c>
      <c r="I104" s="464"/>
    </row>
    <row r="105" spans="2:9" x14ac:dyDescent="0.25">
      <c r="B105" s="459" t="s">
        <v>142</v>
      </c>
      <c r="C105" s="460"/>
      <c r="D105" s="460"/>
      <c r="E105" s="3" t="s">
        <v>37</v>
      </c>
      <c r="F105" s="3">
        <v>69010</v>
      </c>
      <c r="G105" s="3">
        <v>0.1</v>
      </c>
      <c r="H105" s="4">
        <f>+F105*G105</f>
        <v>6901</v>
      </c>
      <c r="I105" s="464"/>
    </row>
    <row r="106" spans="2:9" x14ac:dyDescent="0.25">
      <c r="B106" s="459" t="s">
        <v>143</v>
      </c>
      <c r="C106" s="460"/>
      <c r="D106" s="460"/>
      <c r="E106" s="3" t="s">
        <v>54</v>
      </c>
      <c r="F106" s="3">
        <v>7210</v>
      </c>
      <c r="G106" s="3">
        <v>0.1</v>
      </c>
      <c r="H106" s="4">
        <f>+F106*G106</f>
        <v>721</v>
      </c>
      <c r="I106" s="464"/>
    </row>
    <row r="107" spans="2:9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3"/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8703.5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9" x14ac:dyDescent="0.25">
      <c r="B116" s="465"/>
      <c r="C116" s="466"/>
      <c r="D116" s="466"/>
      <c r="E116" s="466"/>
      <c r="F116" s="24">
        <v>728</v>
      </c>
      <c r="G116" s="25">
        <v>1</v>
      </c>
      <c r="H116" s="38">
        <f>+F116*G116</f>
        <v>728</v>
      </c>
      <c r="I116" s="34"/>
    </row>
    <row r="117" spans="2:9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728</v>
      </c>
    </row>
    <row r="119" spans="2:9" ht="15.75" thickBot="1" x14ac:dyDescent="0.3">
      <c r="B119" s="10"/>
      <c r="I119" s="1"/>
    </row>
    <row r="120" spans="2:9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9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9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0.04</v>
      </c>
      <c r="H122" s="38">
        <f>+F122*G122</f>
        <v>4931.0632000000005</v>
      </c>
      <c r="I122" s="464"/>
    </row>
    <row r="123" spans="2:9" x14ac:dyDescent="0.25">
      <c r="B123" s="459" t="s">
        <v>61</v>
      </c>
      <c r="C123" s="460"/>
      <c r="D123" s="23">
        <f>2*44702</f>
        <v>89404</v>
      </c>
      <c r="E123" s="30">
        <f>+(0.66)*D123</f>
        <v>59006.64</v>
      </c>
      <c r="F123" s="31">
        <f>+D123+E123</f>
        <v>148410.64000000001</v>
      </c>
      <c r="G123" s="32">
        <f>+G122</f>
        <v>0.04</v>
      </c>
      <c r="H123" s="38">
        <f>+F123*G123</f>
        <v>5936.4256000000005</v>
      </c>
      <c r="I123" s="464"/>
    </row>
    <row r="124" spans="2:9" x14ac:dyDescent="0.25">
      <c r="B124" s="459"/>
      <c r="C124" s="460"/>
      <c r="D124" s="2"/>
      <c r="E124" s="2"/>
      <c r="F124" s="2"/>
      <c r="G124" s="2"/>
      <c r="H124" s="2"/>
      <c r="I124" s="464"/>
    </row>
    <row r="125" spans="2:9" x14ac:dyDescent="0.25">
      <c r="B125" s="467"/>
      <c r="C125" s="468"/>
      <c r="D125" s="7"/>
      <c r="E125" s="7"/>
      <c r="F125" s="7"/>
      <c r="G125" s="7"/>
      <c r="H125" s="7"/>
      <c r="I125" s="46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10867.488800000001</v>
      </c>
    </row>
    <row r="127" spans="2:9" ht="15.75" thickBot="1" x14ac:dyDescent="0.3">
      <c r="B127" s="10"/>
      <c r="H127" s="33" t="s">
        <v>23</v>
      </c>
      <c r="I127" s="34"/>
    </row>
    <row r="128" spans="2:9" ht="16.5" customHeight="1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26736</v>
      </c>
    </row>
    <row r="129" spans="2:9" ht="15.75" thickBot="1" x14ac:dyDescent="0.3"/>
    <row r="130" spans="2:9" x14ac:dyDescent="0.25">
      <c r="B130" s="471" t="s">
        <v>26</v>
      </c>
      <c r="C130" s="472"/>
      <c r="D130" s="472"/>
      <c r="E130" s="472"/>
      <c r="F130" s="472"/>
      <c r="G130" s="472"/>
      <c r="H130" s="472"/>
      <c r="I130" s="473"/>
    </row>
    <row r="131" spans="2:9" ht="48" customHeight="1" x14ac:dyDescent="0.25">
      <c r="B131" s="474" t="s">
        <v>862</v>
      </c>
      <c r="C131" s="475"/>
      <c r="D131" s="475"/>
      <c r="E131" s="475"/>
      <c r="F131" s="475"/>
      <c r="G131" s="475"/>
      <c r="H131" s="475"/>
      <c r="I131" s="476"/>
    </row>
    <row r="132" spans="2:9" x14ac:dyDescent="0.25">
      <c r="B132" s="477" t="s">
        <v>18</v>
      </c>
      <c r="C132" s="478"/>
      <c r="D132" s="478"/>
      <c r="E132" s="478"/>
      <c r="F132" s="478"/>
      <c r="G132" s="478"/>
      <c r="H132" s="478"/>
      <c r="I132" s="479"/>
    </row>
    <row r="133" spans="2:9" ht="15.75" thickBot="1" x14ac:dyDescent="0.3">
      <c r="B133" s="480" t="s">
        <v>27</v>
      </c>
      <c r="C133" s="481"/>
      <c r="D133" s="481"/>
      <c r="E133" s="481"/>
      <c r="F133" s="481"/>
      <c r="G133" s="481"/>
      <c r="H133" s="481"/>
      <c r="I133" s="482"/>
    </row>
    <row r="134" spans="2:9" ht="15.75" thickBot="1" x14ac:dyDescent="0.3">
      <c r="B134" s="8"/>
      <c r="C134" s="9"/>
      <c r="D134" s="9"/>
      <c r="E134" s="9"/>
      <c r="F134" s="9"/>
      <c r="G134" s="9"/>
      <c r="H134" s="9"/>
      <c r="I134" s="22"/>
    </row>
    <row r="135" spans="2:9" ht="15" customHeight="1" x14ac:dyDescent="0.25">
      <c r="B135" s="483" t="s">
        <v>17</v>
      </c>
      <c r="C135" s="485" t="s">
        <v>191</v>
      </c>
      <c r="D135" s="507" t="str">
        <f>+'[2] PRESUPUESTO CENTRO DE DESARROL'!$B$82</f>
        <v>Suministro e instalación de  piso en tablón vitrificado, incluye materiales, equipo y mano de obras</v>
      </c>
      <c r="E135" s="487"/>
      <c r="F135" s="487"/>
      <c r="G135" s="487"/>
      <c r="H135" s="487"/>
      <c r="I135" s="45" t="s">
        <v>0</v>
      </c>
    </row>
    <row r="136" spans="2:9" ht="15.75" thickBot="1" x14ac:dyDescent="0.3">
      <c r="B136" s="484"/>
      <c r="C136" s="486"/>
      <c r="D136" s="488"/>
      <c r="E136" s="488"/>
      <c r="F136" s="488"/>
      <c r="G136" s="488"/>
      <c r="H136" s="488"/>
      <c r="I136" s="55" t="str">
        <f>+'[2] PRESUPUESTO CENTRO DE DESARROL'!$C$82</f>
        <v>M2</v>
      </c>
    </row>
    <row r="137" spans="2:9" ht="15.75" thickBot="1" x14ac:dyDescent="0.3">
      <c r="B137" s="21" t="s">
        <v>24</v>
      </c>
      <c r="C137" s="46"/>
      <c r="D137" s="40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3</v>
      </c>
      <c r="G138" s="39" t="s">
        <v>4</v>
      </c>
      <c r="H138" s="20" t="s">
        <v>5</v>
      </c>
      <c r="I138" s="463"/>
    </row>
    <row r="139" spans="2:9" ht="25.5" customHeight="1" x14ac:dyDescent="0.25">
      <c r="B139" s="489" t="s">
        <v>25</v>
      </c>
      <c r="C139" s="490"/>
      <c r="D139" s="491"/>
      <c r="E139" s="4" t="s">
        <v>19</v>
      </c>
      <c r="F139" s="26">
        <v>51500</v>
      </c>
      <c r="G139" s="43">
        <v>20</v>
      </c>
      <c r="H139" s="27">
        <f>+F139/G139</f>
        <v>2575</v>
      </c>
      <c r="I139" s="464"/>
    </row>
    <row r="140" spans="2:9" ht="23.25" customHeight="1" x14ac:dyDescent="0.25">
      <c r="B140" s="459"/>
      <c r="C140" s="460"/>
      <c r="D140" s="460"/>
      <c r="E140" s="3"/>
      <c r="F140" s="26"/>
      <c r="G140" s="43"/>
      <c r="H140" s="27"/>
      <c r="I140" s="464"/>
    </row>
    <row r="141" spans="2:9" x14ac:dyDescent="0.25">
      <c r="B141" s="459"/>
      <c r="C141" s="460"/>
      <c r="D141" s="460"/>
      <c r="E141" s="14"/>
      <c r="F141" s="26"/>
      <c r="G141" s="43"/>
      <c r="H141" s="27"/>
      <c r="I141" s="464"/>
    </row>
    <row r="142" spans="2:9" x14ac:dyDescent="0.25">
      <c r="B142" s="467"/>
      <c r="C142" s="468"/>
      <c r="D142" s="468"/>
      <c r="E142" s="15"/>
      <c r="F142" s="17"/>
      <c r="G142" s="15"/>
      <c r="H142" s="18"/>
      <c r="I142" s="464"/>
    </row>
    <row r="143" spans="2:9" x14ac:dyDescent="0.25">
      <c r="B143" s="11"/>
      <c r="C143" s="5"/>
      <c r="D143" s="5"/>
      <c r="E143" s="5"/>
      <c r="F143" s="5"/>
      <c r="G143" s="6"/>
      <c r="H143" s="6" t="s">
        <v>6</v>
      </c>
      <c r="I143" s="36">
        <f>SUM(H139:H142)</f>
        <v>2575</v>
      </c>
    </row>
    <row r="144" spans="2:9" ht="15.75" thickBot="1" x14ac:dyDescent="0.3">
      <c r="B144" s="10"/>
      <c r="I144" s="1"/>
    </row>
    <row r="145" spans="2:9" ht="15.75" thickBot="1" x14ac:dyDescent="0.3">
      <c r="B145" s="21" t="s">
        <v>7</v>
      </c>
      <c r="C145" s="9"/>
      <c r="D145" s="9"/>
      <c r="E145" s="9"/>
      <c r="F145" s="9"/>
      <c r="G145" s="9"/>
      <c r="H145" s="9"/>
      <c r="I145" s="22"/>
    </row>
    <row r="146" spans="2:9" ht="15.75" thickBot="1" x14ac:dyDescent="0.3">
      <c r="B146" s="461" t="s">
        <v>1</v>
      </c>
      <c r="C146" s="462"/>
      <c r="D146" s="462"/>
      <c r="E146" s="39" t="s">
        <v>2</v>
      </c>
      <c r="F146" s="39" t="s">
        <v>8</v>
      </c>
      <c r="G146" s="39" t="s">
        <v>9</v>
      </c>
      <c r="H146" s="20" t="s">
        <v>5</v>
      </c>
      <c r="I146" s="463"/>
    </row>
    <row r="147" spans="2:9" x14ac:dyDescent="0.25">
      <c r="B147" s="465" t="s">
        <v>189</v>
      </c>
      <c r="C147" s="466"/>
      <c r="D147" s="466"/>
      <c r="E147" s="4" t="s">
        <v>54</v>
      </c>
      <c r="F147" s="4">
        <v>3000</v>
      </c>
      <c r="G147" s="4">
        <v>3.13</v>
      </c>
      <c r="H147" s="4">
        <f>+F147*G147</f>
        <v>9390</v>
      </c>
      <c r="I147" s="464"/>
    </row>
    <row r="148" spans="2:9" x14ac:dyDescent="0.25">
      <c r="B148" s="459" t="s">
        <v>190</v>
      </c>
      <c r="C148" s="460"/>
      <c r="D148" s="460"/>
      <c r="E148" s="3" t="s">
        <v>37</v>
      </c>
      <c r="F148" s="3">
        <v>27000</v>
      </c>
      <c r="G148" s="3">
        <v>1</v>
      </c>
      <c r="H148" s="4">
        <f>+F148*G148</f>
        <v>27000</v>
      </c>
      <c r="I148" s="464"/>
    </row>
    <row r="149" spans="2:9" x14ac:dyDescent="0.25">
      <c r="B149" s="459" t="s">
        <v>143</v>
      </c>
      <c r="C149" s="460"/>
      <c r="D149" s="460"/>
      <c r="E149" s="3" t="s">
        <v>54</v>
      </c>
      <c r="F149" s="3">
        <v>7210</v>
      </c>
      <c r="G149" s="3">
        <v>1.4</v>
      </c>
      <c r="H149" s="4">
        <f>+F149*G149</f>
        <v>10094</v>
      </c>
      <c r="I149" s="464"/>
    </row>
    <row r="150" spans="2:9" x14ac:dyDescent="0.25">
      <c r="B150" s="459"/>
      <c r="C150" s="460"/>
      <c r="D150" s="460"/>
      <c r="E150" s="3"/>
      <c r="F150" s="3"/>
      <c r="G150" s="3"/>
      <c r="H150" s="4">
        <f>+F150*G150</f>
        <v>0</v>
      </c>
      <c r="I150" s="464"/>
    </row>
    <row r="151" spans="2:9" x14ac:dyDescent="0.25">
      <c r="B151" s="459"/>
      <c r="C151" s="460"/>
      <c r="D151" s="460"/>
      <c r="E151" s="3"/>
      <c r="F151" s="3"/>
      <c r="G151" s="3"/>
      <c r="H151" s="4">
        <f>+F151*G151</f>
        <v>0</v>
      </c>
      <c r="I151" s="464"/>
    </row>
    <row r="152" spans="2:9" x14ac:dyDescent="0.25">
      <c r="B152" s="459"/>
      <c r="C152" s="460"/>
      <c r="D152" s="460"/>
      <c r="E152" s="3"/>
      <c r="F152" s="3"/>
      <c r="G152" s="3"/>
      <c r="H152" s="3"/>
      <c r="I152" s="464"/>
    </row>
    <row r="153" spans="2:9" x14ac:dyDescent="0.25">
      <c r="B153" s="459"/>
      <c r="C153" s="460"/>
      <c r="D153" s="460"/>
      <c r="E153" s="3"/>
      <c r="F153" s="3"/>
      <c r="G153" s="3"/>
      <c r="H153" s="3"/>
      <c r="I153" s="464"/>
    </row>
    <row r="154" spans="2:9" x14ac:dyDescent="0.25">
      <c r="B154" s="459"/>
      <c r="C154" s="460"/>
      <c r="D154" s="460"/>
      <c r="E154" s="3"/>
      <c r="F154" s="3"/>
      <c r="G154" s="3"/>
      <c r="H154" s="3"/>
      <c r="I154" s="464"/>
    </row>
    <row r="155" spans="2:9" x14ac:dyDescent="0.25">
      <c r="B155" s="11"/>
      <c r="C155" s="5"/>
      <c r="D155" s="5"/>
      <c r="E155" s="5"/>
      <c r="F155" s="5"/>
      <c r="G155" s="5"/>
      <c r="H155" s="6" t="s">
        <v>6</v>
      </c>
      <c r="I155" s="37">
        <f>SUM(H147:H154)</f>
        <v>46484</v>
      </c>
    </row>
    <row r="156" spans="2:9" ht="15.75" thickBot="1" x14ac:dyDescent="0.3">
      <c r="B156" s="10"/>
      <c r="I156" s="1"/>
    </row>
    <row r="157" spans="2:9" ht="15.75" thickBot="1" x14ac:dyDescent="0.3">
      <c r="B157" s="21" t="s">
        <v>10</v>
      </c>
      <c r="C157" s="9"/>
      <c r="D157" s="9"/>
      <c r="E157" s="9"/>
      <c r="F157" s="9"/>
      <c r="G157" s="9"/>
      <c r="H157" s="9"/>
      <c r="I157" s="22"/>
    </row>
    <row r="158" spans="2:9" ht="15.75" thickBot="1" x14ac:dyDescent="0.3">
      <c r="B158" s="461" t="s">
        <v>1</v>
      </c>
      <c r="C158" s="462"/>
      <c r="D158" s="462"/>
      <c r="E158" s="462"/>
      <c r="F158" s="39" t="s">
        <v>3</v>
      </c>
      <c r="G158" s="39" t="s">
        <v>4</v>
      </c>
      <c r="H158" s="20" t="s">
        <v>5</v>
      </c>
      <c r="I158" s="34"/>
    </row>
    <row r="159" spans="2:9" x14ac:dyDescent="0.25">
      <c r="B159" s="465"/>
      <c r="C159" s="466"/>
      <c r="D159" s="466"/>
      <c r="E159" s="466"/>
      <c r="F159" s="24">
        <v>942</v>
      </c>
      <c r="G159" s="25">
        <v>1</v>
      </c>
      <c r="H159" s="38">
        <f>+F159*G159</f>
        <v>942</v>
      </c>
      <c r="I159" s="34"/>
    </row>
    <row r="160" spans="2:9" x14ac:dyDescent="0.25">
      <c r="B160" s="459"/>
      <c r="C160" s="460"/>
      <c r="D160" s="460"/>
      <c r="E160" s="460"/>
      <c r="F160" s="23"/>
      <c r="G160" s="14"/>
      <c r="H160" s="2"/>
      <c r="I160" s="34"/>
    </row>
    <row r="161" spans="2:9" x14ac:dyDescent="0.25">
      <c r="B161" s="11"/>
      <c r="C161" s="5"/>
      <c r="D161" s="5"/>
      <c r="E161" s="5"/>
      <c r="F161" s="5"/>
      <c r="G161" s="5"/>
      <c r="H161" s="6" t="s">
        <v>6</v>
      </c>
      <c r="I161" s="36">
        <f>SUM(H159:H160)</f>
        <v>942</v>
      </c>
    </row>
    <row r="162" spans="2:9" ht="15.75" thickBot="1" x14ac:dyDescent="0.3">
      <c r="B162" s="10"/>
      <c r="I162" s="1"/>
    </row>
    <row r="163" spans="2:9" ht="15.75" thickBot="1" x14ac:dyDescent="0.3">
      <c r="B163" s="21" t="s">
        <v>11</v>
      </c>
      <c r="C163" s="9"/>
      <c r="D163" s="9"/>
      <c r="E163" s="9"/>
      <c r="F163" s="9"/>
      <c r="G163" s="9"/>
      <c r="H163" s="9"/>
      <c r="I163" s="22"/>
    </row>
    <row r="164" spans="2:9" ht="15.75" thickBot="1" x14ac:dyDescent="0.3">
      <c r="B164" s="461" t="s">
        <v>15</v>
      </c>
      <c r="C164" s="462"/>
      <c r="D164" s="39" t="s">
        <v>22</v>
      </c>
      <c r="E164" s="39" t="s">
        <v>12</v>
      </c>
      <c r="F164" s="39" t="s">
        <v>13</v>
      </c>
      <c r="G164" s="39" t="s">
        <v>14</v>
      </c>
      <c r="H164" s="20" t="s">
        <v>5</v>
      </c>
      <c r="I164" s="463"/>
    </row>
    <row r="165" spans="2:9" x14ac:dyDescent="0.25">
      <c r="B165" s="465" t="s">
        <v>20</v>
      </c>
      <c r="C165" s="466"/>
      <c r="D165" s="24">
        <v>74263</v>
      </c>
      <c r="E165" s="30">
        <f>+(0.66)*D165</f>
        <v>49013.58</v>
      </c>
      <c r="F165" s="30">
        <f>+D165+E165</f>
        <v>123276.58</v>
      </c>
      <c r="G165" s="32">
        <v>0.06</v>
      </c>
      <c r="H165" s="38">
        <f>+F165*G165</f>
        <v>7396.5947999999999</v>
      </c>
      <c r="I165" s="464"/>
    </row>
    <row r="166" spans="2:9" x14ac:dyDescent="0.25">
      <c r="B166" s="459" t="s">
        <v>61</v>
      </c>
      <c r="C166" s="460"/>
      <c r="D166" s="23">
        <f>2*44702</f>
        <v>89404</v>
      </c>
      <c r="E166" s="30">
        <f>+(0.66)*D166</f>
        <v>59006.64</v>
      </c>
      <c r="F166" s="31">
        <f>+D166+E166</f>
        <v>148410.64000000001</v>
      </c>
      <c r="G166" s="32">
        <f>+G165</f>
        <v>0.06</v>
      </c>
      <c r="H166" s="38">
        <f>+F166*G166</f>
        <v>8904.6383999999998</v>
      </c>
      <c r="I166" s="464"/>
    </row>
    <row r="167" spans="2:9" x14ac:dyDescent="0.25">
      <c r="B167" s="459"/>
      <c r="C167" s="460"/>
      <c r="D167" s="2"/>
      <c r="E167" s="2"/>
      <c r="F167" s="2"/>
      <c r="G167" s="2"/>
      <c r="H167" s="2"/>
      <c r="I167" s="464"/>
    </row>
    <row r="168" spans="2:9" x14ac:dyDescent="0.25">
      <c r="B168" s="467"/>
      <c r="C168" s="468"/>
      <c r="D168" s="7"/>
      <c r="E168" s="7"/>
      <c r="F168" s="7"/>
      <c r="G168" s="7"/>
      <c r="H168" s="7"/>
      <c r="I168" s="464"/>
    </row>
    <row r="169" spans="2:9" x14ac:dyDescent="0.25">
      <c r="B169" s="11"/>
      <c r="C169" s="5"/>
      <c r="D169" s="5"/>
      <c r="E169" s="5"/>
      <c r="F169" s="5"/>
      <c r="G169" s="5"/>
      <c r="H169" s="6" t="s">
        <v>6</v>
      </c>
      <c r="I169" s="34">
        <f>SUM(H165:H168)</f>
        <v>16301.233199999999</v>
      </c>
    </row>
    <row r="170" spans="2:9" ht="15.75" thickBot="1" x14ac:dyDescent="0.3">
      <c r="B170" s="10"/>
      <c r="H170" s="33" t="s">
        <v>23</v>
      </c>
      <c r="I170" s="34"/>
    </row>
    <row r="171" spans="2:9" ht="16.5" customHeight="1" thickBot="1" x14ac:dyDescent="0.3">
      <c r="B171" s="8"/>
      <c r="C171" s="9"/>
      <c r="D171" s="9"/>
      <c r="E171" s="9"/>
      <c r="F171" s="9"/>
      <c r="G171" s="469" t="s">
        <v>16</v>
      </c>
      <c r="H171" s="470"/>
      <c r="I171" s="35">
        <f>ROUND(SUM(I141:I170),0)</f>
        <v>66302</v>
      </c>
    </row>
    <row r="172" spans="2:9" ht="15.75" thickBot="1" x14ac:dyDescent="0.3"/>
    <row r="173" spans="2:9" x14ac:dyDescent="0.25">
      <c r="B173" s="471" t="s">
        <v>26</v>
      </c>
      <c r="C173" s="472"/>
      <c r="D173" s="472"/>
      <c r="E173" s="472"/>
      <c r="F173" s="472"/>
      <c r="G173" s="472"/>
      <c r="H173" s="472"/>
      <c r="I173" s="473"/>
    </row>
    <row r="174" spans="2:9" ht="48" customHeight="1" x14ac:dyDescent="0.25">
      <c r="B174" s="474" t="s">
        <v>862</v>
      </c>
      <c r="C174" s="475"/>
      <c r="D174" s="475"/>
      <c r="E174" s="475"/>
      <c r="F174" s="475"/>
      <c r="G174" s="475"/>
      <c r="H174" s="475"/>
      <c r="I174" s="476"/>
    </row>
    <row r="175" spans="2:9" x14ac:dyDescent="0.25">
      <c r="B175" s="477" t="s">
        <v>18</v>
      </c>
      <c r="C175" s="478"/>
      <c r="D175" s="478"/>
      <c r="E175" s="478"/>
      <c r="F175" s="478"/>
      <c r="G175" s="478"/>
      <c r="H175" s="478"/>
      <c r="I175" s="479"/>
    </row>
    <row r="176" spans="2:9" ht="15.75" thickBot="1" x14ac:dyDescent="0.3">
      <c r="B176" s="480" t="s">
        <v>27</v>
      </c>
      <c r="C176" s="481"/>
      <c r="D176" s="481"/>
      <c r="E176" s="481"/>
      <c r="F176" s="481"/>
      <c r="G176" s="481"/>
      <c r="H176" s="481"/>
      <c r="I176" s="482"/>
    </row>
    <row r="177" spans="2:9" ht="15.75" thickBot="1" x14ac:dyDescent="0.3">
      <c r="B177" s="8"/>
      <c r="C177" s="9"/>
      <c r="D177" s="9"/>
      <c r="E177" s="9"/>
      <c r="F177" s="9"/>
      <c r="G177" s="9"/>
      <c r="H177" s="9"/>
      <c r="I177" s="22"/>
    </row>
    <row r="178" spans="2:9" ht="15" customHeight="1" x14ac:dyDescent="0.25">
      <c r="B178" s="483" t="s">
        <v>17</v>
      </c>
      <c r="C178" s="485" t="s">
        <v>192</v>
      </c>
      <c r="D178" s="507" t="str">
        <f>+'[2] PRESUPUESTO CENTRO DE DESARROL'!$B$83</f>
        <v>Suministro e instalación de zócalo en tablón vitrificado, incluye materiales, equipo y mano de obra.</v>
      </c>
      <c r="E178" s="487"/>
      <c r="F178" s="487"/>
      <c r="G178" s="487"/>
      <c r="H178" s="487"/>
      <c r="I178" s="45" t="s">
        <v>0</v>
      </c>
    </row>
    <row r="179" spans="2:9" ht="15.75" thickBot="1" x14ac:dyDescent="0.3">
      <c r="B179" s="484"/>
      <c r="C179" s="486"/>
      <c r="D179" s="488"/>
      <c r="E179" s="488"/>
      <c r="F179" s="488"/>
      <c r="G179" s="488"/>
      <c r="H179" s="488"/>
      <c r="I179" s="55" t="str">
        <f>+'[2] PRESUPUESTO CENTRO DE DESARROL'!$C$83</f>
        <v>ML</v>
      </c>
    </row>
    <row r="180" spans="2:9" ht="15.75" thickBot="1" x14ac:dyDescent="0.3">
      <c r="B180" s="21" t="s">
        <v>24</v>
      </c>
      <c r="C180" s="46"/>
      <c r="D180" s="40"/>
      <c r="E180" s="9"/>
      <c r="F180" s="9"/>
      <c r="G180" s="9"/>
      <c r="H180" s="9"/>
      <c r="I180" s="22"/>
    </row>
    <row r="181" spans="2:9" ht="15.75" thickBot="1" x14ac:dyDescent="0.3">
      <c r="B181" s="461" t="s">
        <v>1</v>
      </c>
      <c r="C181" s="462"/>
      <c r="D181" s="462"/>
      <c r="E181" s="39" t="s">
        <v>2</v>
      </c>
      <c r="F181" s="39" t="s">
        <v>3</v>
      </c>
      <c r="G181" s="39" t="s">
        <v>4</v>
      </c>
      <c r="H181" s="20" t="s">
        <v>5</v>
      </c>
      <c r="I181" s="463"/>
    </row>
    <row r="182" spans="2:9" ht="25.5" customHeight="1" x14ac:dyDescent="0.25">
      <c r="B182" s="489" t="s">
        <v>25</v>
      </c>
      <c r="C182" s="490"/>
      <c r="D182" s="491"/>
      <c r="E182" s="4" t="s">
        <v>19</v>
      </c>
      <c r="F182" s="26">
        <v>51500</v>
      </c>
      <c r="G182" s="43">
        <v>20</v>
      </c>
      <c r="H182" s="27">
        <f>+F182/G182</f>
        <v>2575</v>
      </c>
      <c r="I182" s="464"/>
    </row>
    <row r="183" spans="2:9" ht="23.25" customHeight="1" x14ac:dyDescent="0.25">
      <c r="B183" s="459"/>
      <c r="C183" s="460"/>
      <c r="D183" s="460"/>
      <c r="E183" s="3"/>
      <c r="F183" s="26"/>
      <c r="G183" s="43"/>
      <c r="H183" s="27"/>
      <c r="I183" s="464"/>
    </row>
    <row r="184" spans="2:9" x14ac:dyDescent="0.25">
      <c r="B184" s="459"/>
      <c r="C184" s="460"/>
      <c r="D184" s="460"/>
      <c r="E184" s="14"/>
      <c r="F184" s="26"/>
      <c r="G184" s="43"/>
      <c r="H184" s="27"/>
      <c r="I184" s="464"/>
    </row>
    <row r="185" spans="2:9" x14ac:dyDescent="0.25">
      <c r="B185" s="467"/>
      <c r="C185" s="468"/>
      <c r="D185" s="468"/>
      <c r="E185" s="15"/>
      <c r="F185" s="17"/>
      <c r="G185" s="15"/>
      <c r="H185" s="18"/>
      <c r="I185" s="464"/>
    </row>
    <row r="186" spans="2:9" x14ac:dyDescent="0.25">
      <c r="B186" s="11"/>
      <c r="C186" s="5"/>
      <c r="D186" s="5"/>
      <c r="E186" s="5"/>
      <c r="F186" s="5"/>
      <c r="G186" s="6"/>
      <c r="H186" s="6" t="s">
        <v>6</v>
      </c>
      <c r="I186" s="36">
        <f>SUM(H182:H185)</f>
        <v>2575</v>
      </c>
    </row>
    <row r="187" spans="2:9" ht="15.75" thickBot="1" x14ac:dyDescent="0.3">
      <c r="B187" s="10"/>
      <c r="I187" s="1"/>
    </row>
    <row r="188" spans="2:9" ht="15.75" thickBot="1" x14ac:dyDescent="0.3">
      <c r="B188" s="21" t="s">
        <v>7</v>
      </c>
      <c r="C188" s="9"/>
      <c r="D188" s="9"/>
      <c r="E188" s="9"/>
      <c r="F188" s="9"/>
      <c r="G188" s="9"/>
      <c r="H188" s="9"/>
      <c r="I188" s="22"/>
    </row>
    <row r="189" spans="2:9" ht="15.75" thickBot="1" x14ac:dyDescent="0.3">
      <c r="B189" s="461" t="s">
        <v>1</v>
      </c>
      <c r="C189" s="462"/>
      <c r="D189" s="462"/>
      <c r="E189" s="39" t="s">
        <v>2</v>
      </c>
      <c r="F189" s="39" t="s">
        <v>8</v>
      </c>
      <c r="G189" s="39" t="s">
        <v>9</v>
      </c>
      <c r="H189" s="20" t="s">
        <v>5</v>
      </c>
      <c r="I189" s="463"/>
    </row>
    <row r="190" spans="2:9" x14ac:dyDescent="0.25">
      <c r="B190" s="465" t="s">
        <v>189</v>
      </c>
      <c r="C190" s="466"/>
      <c r="D190" s="466"/>
      <c r="E190" s="4" t="s">
        <v>54</v>
      </c>
      <c r="F190" s="4">
        <v>3000</v>
      </c>
      <c r="G190" s="4">
        <v>0.9</v>
      </c>
      <c r="H190" s="4">
        <f>+F190*G190</f>
        <v>2700</v>
      </c>
      <c r="I190" s="464"/>
    </row>
    <row r="191" spans="2:9" x14ac:dyDescent="0.25">
      <c r="B191" s="459" t="s">
        <v>190</v>
      </c>
      <c r="C191" s="460"/>
      <c r="D191" s="460"/>
      <c r="E191" s="3" t="s">
        <v>37</v>
      </c>
      <c r="F191" s="3">
        <v>27000</v>
      </c>
      <c r="G191" s="3">
        <v>0.23</v>
      </c>
      <c r="H191" s="4">
        <f>+F191*G191</f>
        <v>6210</v>
      </c>
      <c r="I191" s="464"/>
    </row>
    <row r="192" spans="2:9" x14ac:dyDescent="0.25">
      <c r="B192" s="459" t="s">
        <v>143</v>
      </c>
      <c r="C192" s="460"/>
      <c r="D192" s="460"/>
      <c r="E192" s="3" t="s">
        <v>54</v>
      </c>
      <c r="F192" s="3">
        <v>7210</v>
      </c>
      <c r="G192" s="3">
        <v>0.14000000000000001</v>
      </c>
      <c r="H192" s="4">
        <f>+F192*G192</f>
        <v>1009.4000000000001</v>
      </c>
      <c r="I192" s="464"/>
    </row>
    <row r="193" spans="2:9" x14ac:dyDescent="0.25">
      <c r="B193" s="459"/>
      <c r="C193" s="460"/>
      <c r="D193" s="460"/>
      <c r="E193" s="3"/>
      <c r="F193" s="3"/>
      <c r="G193" s="3"/>
      <c r="H193" s="4">
        <f>+F193*G193</f>
        <v>0</v>
      </c>
      <c r="I193" s="464"/>
    </row>
    <row r="194" spans="2:9" x14ac:dyDescent="0.25">
      <c r="B194" s="459"/>
      <c r="C194" s="460"/>
      <c r="D194" s="460"/>
      <c r="E194" s="3"/>
      <c r="F194" s="3"/>
      <c r="G194" s="3"/>
      <c r="H194" s="4">
        <f>+F194*G194</f>
        <v>0</v>
      </c>
      <c r="I194" s="464"/>
    </row>
    <row r="195" spans="2:9" x14ac:dyDescent="0.25">
      <c r="B195" s="459"/>
      <c r="C195" s="460"/>
      <c r="D195" s="460"/>
      <c r="E195" s="3"/>
      <c r="F195" s="3"/>
      <c r="G195" s="3"/>
      <c r="H195" s="3"/>
      <c r="I195" s="464"/>
    </row>
    <row r="196" spans="2:9" x14ac:dyDescent="0.25">
      <c r="B196" s="459"/>
      <c r="C196" s="460"/>
      <c r="D196" s="460"/>
      <c r="E196" s="3"/>
      <c r="F196" s="3"/>
      <c r="G196" s="3"/>
      <c r="H196" s="3"/>
      <c r="I196" s="464"/>
    </row>
    <row r="197" spans="2:9" x14ac:dyDescent="0.25">
      <c r="B197" s="459"/>
      <c r="C197" s="460"/>
      <c r="D197" s="460"/>
      <c r="E197" s="3"/>
      <c r="F197" s="3"/>
      <c r="G197" s="3"/>
      <c r="H197" s="3"/>
      <c r="I197" s="464"/>
    </row>
    <row r="198" spans="2:9" x14ac:dyDescent="0.25">
      <c r="B198" s="11"/>
      <c r="C198" s="5"/>
      <c r="D198" s="5"/>
      <c r="E198" s="5"/>
      <c r="F198" s="5"/>
      <c r="G198" s="5"/>
      <c r="H198" s="6" t="s">
        <v>6</v>
      </c>
      <c r="I198" s="37">
        <f>SUM(H190:H197)</f>
        <v>9919.4</v>
      </c>
    </row>
    <row r="199" spans="2:9" ht="15.75" thickBot="1" x14ac:dyDescent="0.3">
      <c r="B199" s="10"/>
      <c r="I199" s="1"/>
    </row>
    <row r="200" spans="2:9" ht="15.75" thickBot="1" x14ac:dyDescent="0.3">
      <c r="B200" s="21" t="s">
        <v>10</v>
      </c>
      <c r="C200" s="9"/>
      <c r="D200" s="9"/>
      <c r="E200" s="9"/>
      <c r="F200" s="9"/>
      <c r="G200" s="9"/>
      <c r="H200" s="9"/>
      <c r="I200" s="22"/>
    </row>
    <row r="201" spans="2:9" ht="15.75" thickBot="1" x14ac:dyDescent="0.3">
      <c r="B201" s="461" t="s">
        <v>1</v>
      </c>
      <c r="C201" s="462"/>
      <c r="D201" s="462"/>
      <c r="E201" s="462"/>
      <c r="F201" s="39" t="s">
        <v>3</v>
      </c>
      <c r="G201" s="39" t="s">
        <v>4</v>
      </c>
      <c r="H201" s="20" t="s">
        <v>5</v>
      </c>
      <c r="I201" s="34"/>
    </row>
    <row r="202" spans="2:9" x14ac:dyDescent="0.25">
      <c r="B202" s="465"/>
      <c r="C202" s="466"/>
      <c r="D202" s="466"/>
      <c r="E202" s="466"/>
      <c r="F202" s="24">
        <v>396</v>
      </c>
      <c r="G202" s="25">
        <v>1</v>
      </c>
      <c r="H202" s="38">
        <f>+F202*G202</f>
        <v>396</v>
      </c>
      <c r="I202" s="34"/>
    </row>
    <row r="203" spans="2:9" x14ac:dyDescent="0.25">
      <c r="B203" s="459"/>
      <c r="C203" s="460"/>
      <c r="D203" s="460"/>
      <c r="E203" s="460"/>
      <c r="F203" s="23"/>
      <c r="G203" s="14"/>
      <c r="H203" s="2"/>
      <c r="I203" s="34"/>
    </row>
    <row r="204" spans="2:9" x14ac:dyDescent="0.25">
      <c r="B204" s="11"/>
      <c r="C204" s="5"/>
      <c r="D204" s="5"/>
      <c r="E204" s="5"/>
      <c r="F204" s="5"/>
      <c r="G204" s="5"/>
      <c r="H204" s="6" t="s">
        <v>6</v>
      </c>
      <c r="I204" s="36">
        <f>SUM(H202:H203)</f>
        <v>396</v>
      </c>
    </row>
    <row r="205" spans="2:9" ht="15.75" thickBot="1" x14ac:dyDescent="0.3">
      <c r="B205" s="10"/>
      <c r="I205" s="1"/>
    </row>
    <row r="206" spans="2:9" ht="15.75" thickBot="1" x14ac:dyDescent="0.3">
      <c r="B206" s="21" t="s">
        <v>11</v>
      </c>
      <c r="C206" s="9"/>
      <c r="D206" s="9"/>
      <c r="E206" s="9"/>
      <c r="F206" s="9"/>
      <c r="G206" s="9"/>
      <c r="H206" s="9"/>
      <c r="I206" s="22"/>
    </row>
    <row r="207" spans="2:9" ht="15.75" thickBot="1" x14ac:dyDescent="0.3">
      <c r="B207" s="461" t="s">
        <v>15</v>
      </c>
      <c r="C207" s="462"/>
      <c r="D207" s="39" t="s">
        <v>22</v>
      </c>
      <c r="E207" s="39" t="s">
        <v>12</v>
      </c>
      <c r="F207" s="39" t="s">
        <v>13</v>
      </c>
      <c r="G207" s="39" t="s">
        <v>14</v>
      </c>
      <c r="H207" s="20" t="s">
        <v>5</v>
      </c>
      <c r="I207" s="463"/>
    </row>
    <row r="208" spans="2:9" x14ac:dyDescent="0.25">
      <c r="B208" s="465" t="s">
        <v>20</v>
      </c>
      <c r="C208" s="466"/>
      <c r="D208" s="24">
        <v>74263</v>
      </c>
      <c r="E208" s="30">
        <f>+(0.66)*D208</f>
        <v>49013.58</v>
      </c>
      <c r="F208" s="30">
        <f>+D208+E208</f>
        <v>123276.58</v>
      </c>
      <c r="G208" s="32">
        <v>0.05</v>
      </c>
      <c r="H208" s="38">
        <f>+F208*G208</f>
        <v>6163.8290000000006</v>
      </c>
      <c r="I208" s="464"/>
    </row>
    <row r="209" spans="2:9" x14ac:dyDescent="0.25">
      <c r="B209" s="459" t="s">
        <v>61</v>
      </c>
      <c r="C209" s="460"/>
      <c r="D209" s="23">
        <f>2*44702</f>
        <v>89404</v>
      </c>
      <c r="E209" s="30">
        <f>+(0.66)*D209</f>
        <v>59006.64</v>
      </c>
      <c r="F209" s="31">
        <f>+D209+E209</f>
        <v>148410.64000000001</v>
      </c>
      <c r="G209" s="32">
        <f>+G208</f>
        <v>0.05</v>
      </c>
      <c r="H209" s="38">
        <f>+F209*G209</f>
        <v>7420.5320000000011</v>
      </c>
      <c r="I209" s="464"/>
    </row>
    <row r="210" spans="2:9" x14ac:dyDescent="0.25">
      <c r="B210" s="459"/>
      <c r="C210" s="460"/>
      <c r="D210" s="2"/>
      <c r="E210" s="2"/>
      <c r="F210" s="2"/>
      <c r="G210" s="2"/>
      <c r="H210" s="2"/>
      <c r="I210" s="464"/>
    </row>
    <row r="211" spans="2:9" x14ac:dyDescent="0.25">
      <c r="B211" s="467"/>
      <c r="C211" s="468"/>
      <c r="D211" s="7"/>
      <c r="E211" s="7"/>
      <c r="F211" s="7"/>
      <c r="G211" s="7"/>
      <c r="H211" s="7"/>
      <c r="I211" s="464"/>
    </row>
    <row r="212" spans="2:9" x14ac:dyDescent="0.25">
      <c r="B212" s="11"/>
      <c r="C212" s="5"/>
      <c r="D212" s="5"/>
      <c r="E212" s="5"/>
      <c r="F212" s="5"/>
      <c r="G212" s="5"/>
      <c r="H212" s="6" t="s">
        <v>6</v>
      </c>
      <c r="I212" s="34">
        <f>SUM(H208:H211)</f>
        <v>13584.361000000001</v>
      </c>
    </row>
    <row r="213" spans="2:9" ht="15.75" thickBot="1" x14ac:dyDescent="0.3">
      <c r="B213" s="10"/>
      <c r="H213" s="33" t="s">
        <v>23</v>
      </c>
      <c r="I213" s="34"/>
    </row>
    <row r="214" spans="2:9" ht="16.5" customHeight="1" thickBot="1" x14ac:dyDescent="0.3">
      <c r="B214" s="8"/>
      <c r="C214" s="9"/>
      <c r="D214" s="9"/>
      <c r="E214" s="9"/>
      <c r="F214" s="9"/>
      <c r="G214" s="469" t="s">
        <v>16</v>
      </c>
      <c r="H214" s="470"/>
      <c r="I214" s="35">
        <f>ROUND(SUM(I184:I213),0)</f>
        <v>26475</v>
      </c>
    </row>
  </sheetData>
  <mergeCells count="165"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52:D52"/>
    <mergeCell ref="I52:I56"/>
    <mergeCell ref="B53:D53"/>
    <mergeCell ref="B54:D54"/>
    <mergeCell ref="B55:D55"/>
    <mergeCell ref="B56:D56"/>
    <mergeCell ref="G42:H42"/>
    <mergeCell ref="B44:I44"/>
    <mergeCell ref="B45:I45"/>
    <mergeCell ref="B46:I46"/>
    <mergeCell ref="B47:I47"/>
    <mergeCell ref="B49:B50"/>
    <mergeCell ref="C49:C50"/>
    <mergeCell ref="D49:H50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95:D95"/>
    <mergeCell ref="I95:I99"/>
    <mergeCell ref="B96:D96"/>
    <mergeCell ref="B97:D97"/>
    <mergeCell ref="B98:D98"/>
    <mergeCell ref="B99:D99"/>
    <mergeCell ref="G85:H85"/>
    <mergeCell ref="B87:I87"/>
    <mergeCell ref="B88:I88"/>
    <mergeCell ref="B89:I89"/>
    <mergeCell ref="B90:I90"/>
    <mergeCell ref="B92:B93"/>
    <mergeCell ref="C92:C93"/>
    <mergeCell ref="D92:H93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5:E115"/>
    <mergeCell ref="B116:E116"/>
    <mergeCell ref="B117:E117"/>
    <mergeCell ref="B121:C121"/>
    <mergeCell ref="I121:I125"/>
    <mergeCell ref="B122:C122"/>
    <mergeCell ref="B123:C123"/>
    <mergeCell ref="B124:C124"/>
    <mergeCell ref="B125:C125"/>
    <mergeCell ref="B138:D138"/>
    <mergeCell ref="I138:I142"/>
    <mergeCell ref="B139:D139"/>
    <mergeCell ref="B140:D140"/>
    <mergeCell ref="B141:D141"/>
    <mergeCell ref="B142:D142"/>
    <mergeCell ref="G128:H128"/>
    <mergeCell ref="B130:I130"/>
    <mergeCell ref="B131:I131"/>
    <mergeCell ref="B132:I132"/>
    <mergeCell ref="B133:I133"/>
    <mergeCell ref="B135:B136"/>
    <mergeCell ref="C135:C136"/>
    <mergeCell ref="D135:H136"/>
    <mergeCell ref="B146:D146"/>
    <mergeCell ref="I146:I154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8:E158"/>
    <mergeCell ref="B159:E159"/>
    <mergeCell ref="B160:E160"/>
    <mergeCell ref="B164:C164"/>
    <mergeCell ref="I164:I168"/>
    <mergeCell ref="B165:C165"/>
    <mergeCell ref="B166:C166"/>
    <mergeCell ref="B167:C167"/>
    <mergeCell ref="B168:C168"/>
    <mergeCell ref="B181:D181"/>
    <mergeCell ref="I181:I185"/>
    <mergeCell ref="B182:D182"/>
    <mergeCell ref="B183:D183"/>
    <mergeCell ref="B184:D184"/>
    <mergeCell ref="B185:D185"/>
    <mergeCell ref="G171:H171"/>
    <mergeCell ref="B173:I173"/>
    <mergeCell ref="B174:I174"/>
    <mergeCell ref="B175:I175"/>
    <mergeCell ref="B176:I176"/>
    <mergeCell ref="B178:B179"/>
    <mergeCell ref="C178:C179"/>
    <mergeCell ref="D178:H179"/>
    <mergeCell ref="B189:D189"/>
    <mergeCell ref="I189:I197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G214:H214"/>
    <mergeCell ref="B201:E201"/>
    <mergeCell ref="B202:E202"/>
    <mergeCell ref="B203:E203"/>
    <mergeCell ref="B207:C207"/>
    <mergeCell ref="I207:I211"/>
    <mergeCell ref="B208:C208"/>
    <mergeCell ref="B209:C209"/>
    <mergeCell ref="B210:C210"/>
    <mergeCell ref="B211:C211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4" manualBreakCount="4">
    <brk id="42" max="9" man="1"/>
    <brk id="85" max="9" man="1"/>
    <brk id="128" max="9" man="1"/>
    <brk id="171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2"/>
  <sheetViews>
    <sheetView view="pageBreakPreview" topLeftCell="A244" zoomScale="85" zoomScaleNormal="100" zoomScaleSheetLayoutView="85" workbookViewId="0">
      <selection activeCell="B258" sqref="B258:I29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20.42578125" bestFit="1" customWidth="1"/>
    <col min="10" max="10" width="3.140625" customWidth="1"/>
  </cols>
  <sheetData>
    <row r="1" spans="2:9" ht="15" customHeight="1" x14ac:dyDescent="0.25">
      <c r="B1" s="483" t="s">
        <v>17</v>
      </c>
      <c r="C1" s="505" t="s">
        <v>198</v>
      </c>
      <c r="D1" s="487" t="str">
        <f>+'[2] PRESUPUESTO CENTRO DE DESARROL'!$B$90</f>
        <v>Suministro e instalación de lámparas fluorescentes 2 x 32, incluye materiales, equipo y mano de obra.</v>
      </c>
      <c r="E1" s="487"/>
      <c r="F1" s="487"/>
      <c r="G1" s="487"/>
      <c r="H1" s="487"/>
      <c r="I1" s="45" t="s">
        <v>0</v>
      </c>
    </row>
    <row r="2" spans="2:9" ht="15.75" thickBot="1" x14ac:dyDescent="0.3">
      <c r="B2" s="484"/>
      <c r="C2" s="506"/>
      <c r="D2" s="488"/>
      <c r="E2" s="488"/>
      <c r="F2" s="488"/>
      <c r="G2" s="488"/>
      <c r="H2" s="488"/>
      <c r="I2" s="13" t="str">
        <f>+'[2] PRESUPUESTO CENTRO DE DESARROL'!$C$90</f>
        <v>UND</v>
      </c>
    </row>
    <row r="3" spans="2:9" ht="15.75" thickBot="1" x14ac:dyDescent="0.3">
      <c r="B3" s="21" t="s">
        <v>24</v>
      </c>
      <c r="C3" s="46"/>
      <c r="D3" s="40"/>
      <c r="E3" s="9"/>
      <c r="F3" s="9"/>
      <c r="G3" s="9"/>
      <c r="H3" s="9"/>
      <c r="I3" s="22"/>
    </row>
    <row r="4" spans="2:9" ht="15.75" thickBot="1" x14ac:dyDescent="0.3">
      <c r="B4" s="461" t="s">
        <v>1</v>
      </c>
      <c r="C4" s="462"/>
      <c r="D4" s="462"/>
      <c r="E4" s="39" t="s">
        <v>2</v>
      </c>
      <c r="F4" s="39" t="s">
        <v>3</v>
      </c>
      <c r="G4" s="39" t="s">
        <v>4</v>
      </c>
      <c r="H4" s="20" t="s">
        <v>5</v>
      </c>
      <c r="I4" s="463"/>
    </row>
    <row r="5" spans="2:9" ht="25.5" customHeight="1" x14ac:dyDescent="0.25">
      <c r="B5" s="489" t="s">
        <v>25</v>
      </c>
      <c r="C5" s="490"/>
      <c r="D5" s="491"/>
      <c r="E5" s="4" t="s">
        <v>19</v>
      </c>
      <c r="F5" s="26">
        <v>51500</v>
      </c>
      <c r="G5" s="43">
        <v>13</v>
      </c>
      <c r="H5" s="27">
        <f>+F5/G5</f>
        <v>3961.5384615384614</v>
      </c>
      <c r="I5" s="464"/>
    </row>
    <row r="6" spans="2:9" ht="23.25" customHeight="1" x14ac:dyDescent="0.25">
      <c r="B6" s="492" t="s">
        <v>28</v>
      </c>
      <c r="C6" s="493"/>
      <c r="D6" s="494"/>
      <c r="E6" s="3" t="s">
        <v>19</v>
      </c>
      <c r="F6" s="28">
        <v>51500</v>
      </c>
      <c r="G6" s="48">
        <v>30</v>
      </c>
      <c r="H6" s="27">
        <f>+F6/G6</f>
        <v>1716.6666666666667</v>
      </c>
      <c r="I6" s="464"/>
    </row>
    <row r="7" spans="2:9" x14ac:dyDescent="0.25">
      <c r="B7" s="459"/>
      <c r="C7" s="460"/>
      <c r="D7" s="460"/>
      <c r="E7" s="14"/>
      <c r="F7" s="26"/>
      <c r="G7" s="43"/>
      <c r="H7" s="27"/>
      <c r="I7" s="464"/>
    </row>
    <row r="8" spans="2:9" x14ac:dyDescent="0.25">
      <c r="B8" s="467"/>
      <c r="C8" s="468"/>
      <c r="D8" s="468"/>
      <c r="E8" s="15"/>
      <c r="F8" s="17"/>
      <c r="G8" s="15"/>
      <c r="H8" s="18"/>
      <c r="I8" s="464"/>
    </row>
    <row r="9" spans="2:9" x14ac:dyDescent="0.25">
      <c r="B9" s="11"/>
      <c r="C9" s="5"/>
      <c r="D9" s="5"/>
      <c r="E9" s="5"/>
      <c r="F9" s="5"/>
      <c r="G9" s="6"/>
      <c r="H9" s="6" t="s">
        <v>6</v>
      </c>
      <c r="I9" s="36">
        <f>SUM(H5:H8)</f>
        <v>5678.2051282051279</v>
      </c>
    </row>
    <row r="10" spans="2:9" ht="15.75" thickBot="1" x14ac:dyDescent="0.3">
      <c r="B10" s="10"/>
      <c r="I10" s="1"/>
    </row>
    <row r="11" spans="2:9" ht="15.75" thickBot="1" x14ac:dyDescent="0.3">
      <c r="B11" s="21" t="s">
        <v>7</v>
      </c>
      <c r="C11" s="9"/>
      <c r="D11" s="9"/>
      <c r="E11" s="9"/>
      <c r="F11" s="9"/>
      <c r="G11" s="9"/>
      <c r="H11" s="9"/>
      <c r="I11" s="22"/>
    </row>
    <row r="12" spans="2:9" ht="15.75" thickBot="1" x14ac:dyDescent="0.3">
      <c r="B12" s="461" t="s">
        <v>1</v>
      </c>
      <c r="C12" s="462"/>
      <c r="D12" s="462"/>
      <c r="E12" s="39" t="s">
        <v>2</v>
      </c>
      <c r="F12" s="39" t="s">
        <v>8</v>
      </c>
      <c r="G12" s="39" t="s">
        <v>9</v>
      </c>
      <c r="H12" s="20" t="s">
        <v>5</v>
      </c>
      <c r="I12" s="463"/>
    </row>
    <row r="13" spans="2:9" x14ac:dyDescent="0.25">
      <c r="B13" s="465" t="s">
        <v>199</v>
      </c>
      <c r="C13" s="466"/>
      <c r="D13" s="466"/>
      <c r="E13" s="4" t="s">
        <v>70</v>
      </c>
      <c r="F13" s="4">
        <v>185400</v>
      </c>
      <c r="G13" s="43">
        <v>1</v>
      </c>
      <c r="H13" s="4">
        <f>+F13*G13</f>
        <v>185400</v>
      </c>
      <c r="I13" s="464"/>
    </row>
    <row r="14" spans="2:9" x14ac:dyDescent="0.25">
      <c r="B14" s="459"/>
      <c r="C14" s="460"/>
      <c r="D14" s="460"/>
      <c r="E14" s="3"/>
      <c r="F14" s="3"/>
      <c r="G14" s="3"/>
      <c r="H14" s="4">
        <f>+F14*G14</f>
        <v>0</v>
      </c>
      <c r="I14" s="464"/>
    </row>
    <row r="15" spans="2:9" x14ac:dyDescent="0.25">
      <c r="B15" s="459"/>
      <c r="C15" s="460"/>
      <c r="D15" s="460"/>
      <c r="E15" s="3"/>
      <c r="F15" s="3"/>
      <c r="G15" s="3"/>
      <c r="H15" s="3"/>
      <c r="I15" s="464"/>
    </row>
    <row r="16" spans="2:9" x14ac:dyDescent="0.25">
      <c r="B16" s="459"/>
      <c r="C16" s="460"/>
      <c r="D16" s="460"/>
      <c r="E16" s="3"/>
      <c r="F16" s="3"/>
      <c r="G16" s="3"/>
      <c r="H16" s="3"/>
      <c r="I16" s="464"/>
    </row>
    <row r="17" spans="2:9" x14ac:dyDescent="0.25">
      <c r="B17" s="459"/>
      <c r="C17" s="460"/>
      <c r="D17" s="460"/>
      <c r="E17" s="3"/>
      <c r="F17" s="3"/>
      <c r="G17" s="3"/>
      <c r="H17" s="3"/>
      <c r="I17" s="464"/>
    </row>
    <row r="18" spans="2:9" x14ac:dyDescent="0.25">
      <c r="B18" s="11"/>
      <c r="C18" s="5"/>
      <c r="D18" s="5"/>
      <c r="E18" s="5"/>
      <c r="F18" s="5"/>
      <c r="G18" s="5"/>
      <c r="H18" s="6" t="s">
        <v>6</v>
      </c>
      <c r="I18" s="37">
        <f>SUM(H13:H17)</f>
        <v>185400</v>
      </c>
    </row>
    <row r="19" spans="2:9" ht="15.75" thickBot="1" x14ac:dyDescent="0.3">
      <c r="B19" s="10"/>
      <c r="I19" s="1"/>
    </row>
    <row r="20" spans="2:9" ht="15.75" thickBot="1" x14ac:dyDescent="0.3">
      <c r="B20" s="21" t="s">
        <v>10</v>
      </c>
      <c r="C20" s="9"/>
      <c r="D20" s="9"/>
      <c r="E20" s="9"/>
      <c r="F20" s="9"/>
      <c r="G20" s="9"/>
      <c r="H20" s="9"/>
      <c r="I20" s="22"/>
    </row>
    <row r="21" spans="2:9" ht="15.75" thickBot="1" x14ac:dyDescent="0.3">
      <c r="B21" s="461" t="s">
        <v>1</v>
      </c>
      <c r="C21" s="462"/>
      <c r="D21" s="462"/>
      <c r="E21" s="462"/>
      <c r="F21" s="39" t="s">
        <v>3</v>
      </c>
      <c r="G21" s="39" t="s">
        <v>4</v>
      </c>
      <c r="H21" s="20" t="s">
        <v>5</v>
      </c>
      <c r="I21" s="34"/>
    </row>
    <row r="22" spans="2:9" x14ac:dyDescent="0.25">
      <c r="B22" s="465"/>
      <c r="C22" s="466"/>
      <c r="D22" s="466"/>
      <c r="E22" s="466"/>
      <c r="F22" s="24">
        <v>443</v>
      </c>
      <c r="G22" s="25">
        <v>1</v>
      </c>
      <c r="H22" s="38">
        <f>+F22*G22</f>
        <v>443</v>
      </c>
      <c r="I22" s="34"/>
    </row>
    <row r="23" spans="2:9" x14ac:dyDescent="0.25">
      <c r="B23" s="459"/>
      <c r="C23" s="460"/>
      <c r="D23" s="460"/>
      <c r="E23" s="460"/>
      <c r="F23" s="23"/>
      <c r="G23" s="14"/>
      <c r="H23" s="2"/>
      <c r="I23" s="34"/>
    </row>
    <row r="24" spans="2:9" x14ac:dyDescent="0.25">
      <c r="B24" s="11"/>
      <c r="C24" s="5"/>
      <c r="D24" s="5"/>
      <c r="E24" s="5"/>
      <c r="F24" s="5"/>
      <c r="G24" s="5"/>
      <c r="H24" s="6" t="s">
        <v>6</v>
      </c>
      <c r="I24" s="36">
        <f>SUM(H22:H23)</f>
        <v>443</v>
      </c>
    </row>
    <row r="25" spans="2:9" ht="15.75" thickBot="1" x14ac:dyDescent="0.3">
      <c r="B25" s="10"/>
      <c r="I25" s="1"/>
    </row>
    <row r="26" spans="2:9" ht="15.75" thickBot="1" x14ac:dyDescent="0.3">
      <c r="B26" s="21" t="s">
        <v>11</v>
      </c>
      <c r="C26" s="9"/>
      <c r="D26" s="9"/>
      <c r="E26" s="9"/>
      <c r="F26" s="9"/>
      <c r="G26" s="9"/>
      <c r="H26" s="9"/>
      <c r="I26" s="22"/>
    </row>
    <row r="27" spans="2:9" ht="15.75" thickBot="1" x14ac:dyDescent="0.3">
      <c r="B27" s="461" t="s">
        <v>15</v>
      </c>
      <c r="C27" s="462"/>
      <c r="D27" s="39" t="s">
        <v>22</v>
      </c>
      <c r="E27" s="39" t="s">
        <v>12</v>
      </c>
      <c r="F27" s="39" t="s">
        <v>13</v>
      </c>
      <c r="G27" s="39" t="s">
        <v>14</v>
      </c>
      <c r="H27" s="20" t="s">
        <v>5</v>
      </c>
      <c r="I27" s="463"/>
    </row>
    <row r="28" spans="2:9" x14ac:dyDescent="0.25">
      <c r="B28" s="465" t="s">
        <v>20</v>
      </c>
      <c r="C28" s="466"/>
      <c r="D28" s="24">
        <v>74263</v>
      </c>
      <c r="E28" s="30">
        <f>+(0.66)*D28</f>
        <v>49013.58</v>
      </c>
      <c r="F28" s="30">
        <f>+D28+E28</f>
        <v>123276.58</v>
      </c>
      <c r="G28" s="32">
        <v>0.15</v>
      </c>
      <c r="H28" s="38">
        <f>+F28*G28</f>
        <v>18491.487000000001</v>
      </c>
      <c r="I28" s="464"/>
    </row>
    <row r="29" spans="2:9" x14ac:dyDescent="0.25">
      <c r="B29" s="459" t="s">
        <v>61</v>
      </c>
      <c r="C29" s="460"/>
      <c r="D29" s="23">
        <f>2*44702</f>
        <v>89404</v>
      </c>
      <c r="E29" s="30">
        <f>+(0.66)*D29</f>
        <v>59006.64</v>
      </c>
      <c r="F29" s="31">
        <f>+D29+E29</f>
        <v>148410.64000000001</v>
      </c>
      <c r="G29" s="32">
        <f>+G28</f>
        <v>0.15</v>
      </c>
      <c r="H29" s="38">
        <f>+F29*G29</f>
        <v>22261.596000000001</v>
      </c>
      <c r="I29" s="464"/>
    </row>
    <row r="30" spans="2:9" x14ac:dyDescent="0.25">
      <c r="B30" s="459"/>
      <c r="C30" s="460"/>
      <c r="D30" s="2"/>
      <c r="E30" s="2"/>
      <c r="F30" s="2"/>
      <c r="G30" s="2"/>
      <c r="H30" s="2"/>
      <c r="I30" s="464"/>
    </row>
    <row r="31" spans="2:9" x14ac:dyDescent="0.25">
      <c r="B31" s="467"/>
      <c r="C31" s="468"/>
      <c r="D31" s="7"/>
      <c r="E31" s="7"/>
      <c r="F31" s="7"/>
      <c r="G31" s="7"/>
      <c r="H31" s="7"/>
      <c r="I31" s="46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4">
        <f>SUM(H28:H31)</f>
        <v>40753.082999999999</v>
      </c>
    </row>
    <row r="33" spans="2:9" ht="15.75" thickBot="1" x14ac:dyDescent="0.3">
      <c r="B33" s="10"/>
      <c r="H33" s="33" t="s">
        <v>23</v>
      </c>
      <c r="I33" s="34"/>
    </row>
    <row r="34" spans="2:9" ht="16.5" thickBot="1" x14ac:dyDescent="0.3">
      <c r="B34" s="8"/>
      <c r="C34" s="9"/>
      <c r="D34" s="9"/>
      <c r="E34" s="9"/>
      <c r="F34" s="9"/>
      <c r="G34" s="469" t="s">
        <v>16</v>
      </c>
      <c r="H34" s="470"/>
      <c r="I34" s="35">
        <f>ROUND(SUM(I4:I33),0)</f>
        <v>232274</v>
      </c>
    </row>
    <row r="35" spans="2:9" ht="15.75" thickBot="1" x14ac:dyDescent="0.3"/>
    <row r="36" spans="2:9" x14ac:dyDescent="0.25">
      <c r="B36" s="471" t="s">
        <v>26</v>
      </c>
      <c r="C36" s="472"/>
      <c r="D36" s="472"/>
      <c r="E36" s="472"/>
      <c r="F36" s="472"/>
      <c r="G36" s="472"/>
      <c r="H36" s="472"/>
      <c r="I36" s="473"/>
    </row>
    <row r="37" spans="2:9" ht="48" customHeight="1" x14ac:dyDescent="0.25">
      <c r="B37" s="474" t="s">
        <v>862</v>
      </c>
      <c r="C37" s="475"/>
      <c r="D37" s="475"/>
      <c r="E37" s="475"/>
      <c r="F37" s="475"/>
      <c r="G37" s="475"/>
      <c r="H37" s="475"/>
      <c r="I37" s="476"/>
    </row>
    <row r="38" spans="2:9" x14ac:dyDescent="0.25">
      <c r="B38" s="477" t="s">
        <v>18</v>
      </c>
      <c r="C38" s="478"/>
      <c r="D38" s="478"/>
      <c r="E38" s="478"/>
      <c r="F38" s="478"/>
      <c r="G38" s="478"/>
      <c r="H38" s="478"/>
      <c r="I38" s="479"/>
    </row>
    <row r="39" spans="2:9" ht="15.75" thickBot="1" x14ac:dyDescent="0.3">
      <c r="B39" s="480" t="s">
        <v>27</v>
      </c>
      <c r="C39" s="481"/>
      <c r="D39" s="481"/>
      <c r="E39" s="481"/>
      <c r="F39" s="481"/>
      <c r="G39" s="481"/>
      <c r="H39" s="481"/>
      <c r="I39" s="482"/>
    </row>
    <row r="40" spans="2:9" ht="15.75" thickBot="1" x14ac:dyDescent="0.3">
      <c r="B40" s="8"/>
      <c r="C40" s="9"/>
      <c r="D40" s="9"/>
      <c r="E40" s="9"/>
      <c r="F40" s="9"/>
      <c r="G40" s="9"/>
      <c r="H40" s="9"/>
      <c r="I40" s="22"/>
    </row>
    <row r="41" spans="2:9" ht="15" customHeight="1" x14ac:dyDescent="0.25">
      <c r="B41" s="483" t="s">
        <v>17</v>
      </c>
      <c r="C41" s="505" t="s">
        <v>195</v>
      </c>
      <c r="D41" s="487" t="str">
        <f>+'[2] PRESUPUESTO CENTRO DE DESARROL'!$B$86</f>
        <v>Salida de alumbrado común 110V, incluye materiales, equipo y mano de obra.</v>
      </c>
      <c r="E41" s="487"/>
      <c r="F41" s="487"/>
      <c r="G41" s="487"/>
      <c r="H41" s="487"/>
      <c r="I41" s="45" t="s">
        <v>0</v>
      </c>
    </row>
    <row r="42" spans="2:9" ht="15.75" thickBot="1" x14ac:dyDescent="0.3">
      <c r="B42" s="484"/>
      <c r="C42" s="506"/>
      <c r="D42" s="488"/>
      <c r="E42" s="488"/>
      <c r="F42" s="488"/>
      <c r="G42" s="488"/>
      <c r="H42" s="488"/>
      <c r="I42" s="13" t="str">
        <f>+'[2] PRESUPUESTO CENTRO DE DESARROL'!$C$86</f>
        <v>UND</v>
      </c>
    </row>
    <row r="43" spans="2:9" ht="15.75" thickBot="1" x14ac:dyDescent="0.3">
      <c r="B43" s="21" t="s">
        <v>24</v>
      </c>
      <c r="C43" s="46"/>
      <c r="D43" s="40"/>
      <c r="E43" s="9"/>
      <c r="F43" s="9"/>
      <c r="G43" s="9"/>
      <c r="H43" s="9"/>
      <c r="I43" s="22"/>
    </row>
    <row r="44" spans="2:9" ht="15.75" thickBot="1" x14ac:dyDescent="0.3">
      <c r="B44" s="461" t="s">
        <v>1</v>
      </c>
      <c r="C44" s="462"/>
      <c r="D44" s="462"/>
      <c r="E44" s="39" t="s">
        <v>2</v>
      </c>
      <c r="F44" s="39" t="s">
        <v>3</v>
      </c>
      <c r="G44" s="39" t="s">
        <v>4</v>
      </c>
      <c r="H44" s="20" t="s">
        <v>5</v>
      </c>
      <c r="I44" s="463"/>
    </row>
    <row r="45" spans="2:9" ht="25.5" customHeight="1" x14ac:dyDescent="0.25">
      <c r="B45" s="489" t="s">
        <v>25</v>
      </c>
      <c r="C45" s="490"/>
      <c r="D45" s="491"/>
      <c r="E45" s="4" t="s">
        <v>19</v>
      </c>
      <c r="F45" s="26">
        <v>51500</v>
      </c>
      <c r="G45" s="43">
        <v>50</v>
      </c>
      <c r="H45" s="27">
        <f>+F45/G45</f>
        <v>1030</v>
      </c>
      <c r="I45" s="464"/>
    </row>
    <row r="46" spans="2:9" ht="23.25" customHeight="1" x14ac:dyDescent="0.25">
      <c r="B46" s="492" t="s">
        <v>28</v>
      </c>
      <c r="C46" s="493"/>
      <c r="D46" s="494"/>
      <c r="E46" s="3" t="s">
        <v>19</v>
      </c>
      <c r="F46" s="28">
        <v>51500</v>
      </c>
      <c r="G46" s="48">
        <v>20</v>
      </c>
      <c r="H46" s="27">
        <f>+F46/G46</f>
        <v>2575</v>
      </c>
      <c r="I46" s="464"/>
    </row>
    <row r="47" spans="2:9" x14ac:dyDescent="0.25">
      <c r="B47" s="459"/>
      <c r="C47" s="460"/>
      <c r="D47" s="460"/>
      <c r="E47" s="14"/>
      <c r="F47" s="26"/>
      <c r="G47" s="43"/>
      <c r="H47" s="27"/>
      <c r="I47" s="464"/>
    </row>
    <row r="48" spans="2:9" x14ac:dyDescent="0.25">
      <c r="B48" s="467"/>
      <c r="C48" s="468"/>
      <c r="D48" s="468"/>
      <c r="E48" s="15"/>
      <c r="F48" s="17"/>
      <c r="G48" s="15"/>
      <c r="H48" s="18"/>
      <c r="I48" s="464"/>
    </row>
    <row r="49" spans="2:9" x14ac:dyDescent="0.25">
      <c r="B49" s="11"/>
      <c r="C49" s="5"/>
      <c r="D49" s="5"/>
      <c r="E49" s="5"/>
      <c r="F49" s="5"/>
      <c r="G49" s="6"/>
      <c r="H49" s="6" t="s">
        <v>6</v>
      </c>
      <c r="I49" s="36">
        <f>SUM(H45:H48)</f>
        <v>3605</v>
      </c>
    </row>
    <row r="50" spans="2:9" ht="15.75" thickBot="1" x14ac:dyDescent="0.3">
      <c r="B50" s="10"/>
      <c r="I50" s="1"/>
    </row>
    <row r="51" spans="2:9" ht="15.75" thickBot="1" x14ac:dyDescent="0.3">
      <c r="B51" s="21" t="s">
        <v>7</v>
      </c>
      <c r="C51" s="9"/>
      <c r="D51" s="9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8</v>
      </c>
      <c r="G52" s="39" t="s">
        <v>9</v>
      </c>
      <c r="H52" s="20" t="s">
        <v>5</v>
      </c>
      <c r="I52" s="463"/>
    </row>
    <row r="53" spans="2:9" x14ac:dyDescent="0.25">
      <c r="B53" s="465" t="s">
        <v>107</v>
      </c>
      <c r="C53" s="466"/>
      <c r="D53" s="466"/>
      <c r="E53" s="4" t="s">
        <v>58</v>
      </c>
      <c r="F53" s="4">
        <v>3785</v>
      </c>
      <c r="G53" s="43">
        <v>2</v>
      </c>
      <c r="H53" s="4">
        <f>+F53*G53</f>
        <v>7570</v>
      </c>
      <c r="I53" s="464"/>
    </row>
    <row r="54" spans="2:9" x14ac:dyDescent="0.25">
      <c r="B54" s="459" t="s">
        <v>108</v>
      </c>
      <c r="C54" s="460"/>
      <c r="D54" s="460"/>
      <c r="E54" s="3" t="s">
        <v>70</v>
      </c>
      <c r="F54" s="3">
        <v>1236</v>
      </c>
      <c r="G54" s="3">
        <v>1</v>
      </c>
      <c r="H54" s="4">
        <f>+F54*G54</f>
        <v>1236</v>
      </c>
      <c r="I54" s="464"/>
    </row>
    <row r="55" spans="2:9" x14ac:dyDescent="0.25">
      <c r="B55" s="459" t="s">
        <v>109</v>
      </c>
      <c r="C55" s="460"/>
      <c r="D55" s="460"/>
      <c r="E55" s="3" t="s">
        <v>70</v>
      </c>
      <c r="F55" s="3">
        <v>1030</v>
      </c>
      <c r="G55" s="3">
        <v>1</v>
      </c>
      <c r="H55" s="4">
        <f t="shared" ref="H55:H60" si="0">+F55*G55</f>
        <v>1030</v>
      </c>
      <c r="I55" s="464"/>
    </row>
    <row r="56" spans="2:9" x14ac:dyDescent="0.25">
      <c r="B56" s="459" t="s">
        <v>110</v>
      </c>
      <c r="C56" s="460"/>
      <c r="D56" s="460"/>
      <c r="E56" s="3" t="s">
        <v>94</v>
      </c>
      <c r="F56" s="3">
        <v>4738</v>
      </c>
      <c r="G56" s="3">
        <v>18</v>
      </c>
      <c r="H56" s="4">
        <f t="shared" si="0"/>
        <v>85284</v>
      </c>
      <c r="I56" s="464"/>
    </row>
    <row r="57" spans="2:9" x14ac:dyDescent="0.25">
      <c r="B57" s="459" t="s">
        <v>113</v>
      </c>
      <c r="C57" s="460"/>
      <c r="D57" s="460"/>
      <c r="E57" s="3" t="s">
        <v>94</v>
      </c>
      <c r="F57" s="3">
        <v>6577</v>
      </c>
      <c r="G57" s="3">
        <v>2</v>
      </c>
      <c r="H57" s="4">
        <f t="shared" si="0"/>
        <v>13154</v>
      </c>
      <c r="I57" s="464"/>
    </row>
    <row r="58" spans="2:9" x14ac:dyDescent="0.25">
      <c r="B58" s="459" t="s">
        <v>111</v>
      </c>
      <c r="C58" s="460"/>
      <c r="D58" s="460"/>
      <c r="E58" s="3" t="s">
        <v>70</v>
      </c>
      <c r="F58" s="3">
        <v>26780</v>
      </c>
      <c r="G58" s="3">
        <v>0.1</v>
      </c>
      <c r="H58" s="4">
        <f t="shared" si="0"/>
        <v>2678</v>
      </c>
      <c r="I58" s="464"/>
    </row>
    <row r="59" spans="2:9" x14ac:dyDescent="0.25">
      <c r="B59" s="50" t="s">
        <v>112</v>
      </c>
      <c r="C59" s="51"/>
      <c r="D59" s="51"/>
      <c r="E59" s="3" t="s">
        <v>70</v>
      </c>
      <c r="F59" s="3">
        <v>3914</v>
      </c>
      <c r="G59" s="3">
        <v>1</v>
      </c>
      <c r="H59" s="4">
        <f t="shared" si="0"/>
        <v>3914</v>
      </c>
      <c r="I59" s="464"/>
    </row>
    <row r="60" spans="2:9" x14ac:dyDescent="0.25">
      <c r="B60" s="459" t="s">
        <v>114</v>
      </c>
      <c r="C60" s="460"/>
      <c r="D60" s="460"/>
      <c r="E60" s="3" t="s">
        <v>70</v>
      </c>
      <c r="F60" s="3">
        <v>16480</v>
      </c>
      <c r="G60" s="3">
        <v>1</v>
      </c>
      <c r="H60" s="4">
        <f t="shared" si="0"/>
        <v>16480</v>
      </c>
      <c r="I60" s="464"/>
    </row>
    <row r="61" spans="2:9" x14ac:dyDescent="0.25">
      <c r="B61" s="11"/>
      <c r="C61" s="5"/>
      <c r="D61" s="5"/>
      <c r="E61" s="5"/>
      <c r="F61" s="5"/>
      <c r="G61" s="5"/>
      <c r="H61" s="6" t="s">
        <v>6</v>
      </c>
      <c r="I61" s="37">
        <f>SUM(H53:H60)</f>
        <v>131346</v>
      </c>
    </row>
    <row r="62" spans="2:9" ht="15.75" thickBot="1" x14ac:dyDescent="0.3">
      <c r="B62" s="10"/>
      <c r="I62" s="1"/>
    </row>
    <row r="63" spans="2:9" ht="15.75" thickBot="1" x14ac:dyDescent="0.3">
      <c r="B63" s="21" t="s">
        <v>10</v>
      </c>
      <c r="C63" s="9"/>
      <c r="D63" s="9"/>
      <c r="E63" s="9"/>
      <c r="F63" s="9"/>
      <c r="G63" s="9"/>
      <c r="H63" s="9"/>
      <c r="I63" s="22"/>
    </row>
    <row r="64" spans="2:9" ht="15.75" thickBot="1" x14ac:dyDescent="0.3">
      <c r="B64" s="461" t="s">
        <v>1</v>
      </c>
      <c r="C64" s="462"/>
      <c r="D64" s="462"/>
      <c r="E64" s="462"/>
      <c r="F64" s="39" t="s">
        <v>3</v>
      </c>
      <c r="G64" s="39" t="s">
        <v>4</v>
      </c>
      <c r="H64" s="20" t="s">
        <v>5</v>
      </c>
      <c r="I64" s="34"/>
    </row>
    <row r="65" spans="2:9" x14ac:dyDescent="0.25">
      <c r="B65" s="465" t="s">
        <v>71</v>
      </c>
      <c r="C65" s="466"/>
      <c r="D65" s="466"/>
      <c r="E65" s="466"/>
      <c r="F65" s="24">
        <v>55</v>
      </c>
      <c r="G65" s="25">
        <v>1</v>
      </c>
      <c r="H65" s="38">
        <f>+F65*G65</f>
        <v>55</v>
      </c>
      <c r="I65" s="34"/>
    </row>
    <row r="66" spans="2:9" x14ac:dyDescent="0.25">
      <c r="B66" s="459"/>
      <c r="C66" s="460"/>
      <c r="D66" s="460"/>
      <c r="E66" s="460"/>
      <c r="F66" s="23"/>
      <c r="G66" s="14"/>
      <c r="H66" s="2"/>
      <c r="I66" s="34"/>
    </row>
    <row r="67" spans="2:9" x14ac:dyDescent="0.25">
      <c r="B67" s="11"/>
      <c r="C67" s="5"/>
      <c r="D67" s="5"/>
      <c r="E67" s="5"/>
      <c r="F67" s="5"/>
      <c r="G67" s="5"/>
      <c r="H67" s="6" t="s">
        <v>6</v>
      </c>
      <c r="I67" s="36">
        <f>SUM(H65:H66)</f>
        <v>55</v>
      </c>
    </row>
    <row r="68" spans="2:9" ht="15.75" thickBot="1" x14ac:dyDescent="0.3">
      <c r="B68" s="10"/>
      <c r="I68" s="1"/>
    </row>
    <row r="69" spans="2:9" ht="15.75" thickBot="1" x14ac:dyDescent="0.3">
      <c r="B69" s="21" t="s">
        <v>11</v>
      </c>
      <c r="C69" s="9"/>
      <c r="D69" s="9"/>
      <c r="E69" s="9"/>
      <c r="F69" s="9"/>
      <c r="G69" s="9"/>
      <c r="H69" s="9"/>
      <c r="I69" s="22"/>
    </row>
    <row r="70" spans="2:9" ht="15.75" thickBot="1" x14ac:dyDescent="0.3">
      <c r="B70" s="461" t="s">
        <v>15</v>
      </c>
      <c r="C70" s="462"/>
      <c r="D70" s="39" t="s">
        <v>22</v>
      </c>
      <c r="E70" s="39" t="s">
        <v>12</v>
      </c>
      <c r="F70" s="39" t="s">
        <v>13</v>
      </c>
      <c r="G70" s="39" t="s">
        <v>14</v>
      </c>
      <c r="H70" s="20" t="s">
        <v>5</v>
      </c>
      <c r="I70" s="463"/>
    </row>
    <row r="71" spans="2:9" x14ac:dyDescent="0.25">
      <c r="B71" s="465" t="s">
        <v>20</v>
      </c>
      <c r="C71" s="466"/>
      <c r="D71" s="24">
        <v>74263</v>
      </c>
      <c r="E71" s="30">
        <f>+(0.66)*D71</f>
        <v>49013.58</v>
      </c>
      <c r="F71" s="30">
        <f>+D71+E71</f>
        <v>123276.58</v>
      </c>
      <c r="G71" s="32">
        <v>0.16</v>
      </c>
      <c r="H71" s="38">
        <f>+F71*G71</f>
        <v>19724.252800000002</v>
      </c>
      <c r="I71" s="464"/>
    </row>
    <row r="72" spans="2:9" x14ac:dyDescent="0.25">
      <c r="B72" s="459" t="s">
        <v>61</v>
      </c>
      <c r="C72" s="460"/>
      <c r="D72" s="23">
        <f>2*44702</f>
        <v>89404</v>
      </c>
      <c r="E72" s="30">
        <f>+(0.66)*D72</f>
        <v>59006.64</v>
      </c>
      <c r="F72" s="31">
        <f>+D72+E72</f>
        <v>148410.64000000001</v>
      </c>
      <c r="G72" s="32">
        <f>+G71</f>
        <v>0.16</v>
      </c>
      <c r="H72" s="38">
        <f>+F72*G72</f>
        <v>23745.702400000002</v>
      </c>
      <c r="I72" s="464"/>
    </row>
    <row r="73" spans="2:9" x14ac:dyDescent="0.25">
      <c r="B73" s="459"/>
      <c r="C73" s="460"/>
      <c r="D73" s="2"/>
      <c r="E73" s="2"/>
      <c r="F73" s="2"/>
      <c r="G73" s="2"/>
      <c r="H73" s="2"/>
      <c r="I73" s="464"/>
    </row>
    <row r="74" spans="2:9" x14ac:dyDescent="0.25">
      <c r="B74" s="467"/>
      <c r="C74" s="468"/>
      <c r="D74" s="7"/>
      <c r="E74" s="7"/>
      <c r="F74" s="7"/>
      <c r="G74" s="7"/>
      <c r="H74" s="7"/>
      <c r="I74" s="46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4">
        <f>SUM(H71:H74)</f>
        <v>43469.955200000004</v>
      </c>
    </row>
    <row r="76" spans="2:9" ht="15.75" thickBot="1" x14ac:dyDescent="0.3">
      <c r="B76" s="10"/>
      <c r="H76" s="33" t="s">
        <v>23</v>
      </c>
      <c r="I76" s="34"/>
    </row>
    <row r="77" spans="2:9" ht="16.5" thickBot="1" x14ac:dyDescent="0.3">
      <c r="B77" s="8"/>
      <c r="C77" s="9"/>
      <c r="D77" s="9"/>
      <c r="E77" s="9"/>
      <c r="F77" s="9"/>
      <c r="G77" s="469" t="s">
        <v>16</v>
      </c>
      <c r="H77" s="470"/>
      <c r="I77" s="35">
        <f>ROUND(SUM(I47:I76),0)</f>
        <v>178476</v>
      </c>
    </row>
    <row r="78" spans="2:9" ht="15.75" thickBot="1" x14ac:dyDescent="0.3">
      <c r="B78" s="508"/>
      <c r="C78" s="509"/>
      <c r="D78" s="509"/>
      <c r="E78" s="509"/>
      <c r="F78" s="509"/>
      <c r="G78" s="509"/>
      <c r="H78" s="509"/>
      <c r="I78" s="510"/>
    </row>
    <row r="79" spans="2:9" x14ac:dyDescent="0.25">
      <c r="B79" s="471" t="s">
        <v>26</v>
      </c>
      <c r="C79" s="472"/>
      <c r="D79" s="472"/>
      <c r="E79" s="472"/>
      <c r="F79" s="472"/>
      <c r="G79" s="472"/>
      <c r="H79" s="472"/>
      <c r="I79" s="473"/>
    </row>
    <row r="80" spans="2:9" ht="48" customHeight="1" x14ac:dyDescent="0.25">
      <c r="B80" s="474" t="s">
        <v>862</v>
      </c>
      <c r="C80" s="475"/>
      <c r="D80" s="475"/>
      <c r="E80" s="475"/>
      <c r="F80" s="475"/>
      <c r="G80" s="475"/>
      <c r="H80" s="475"/>
      <c r="I80" s="476"/>
    </row>
    <row r="81" spans="2:9" x14ac:dyDescent="0.25">
      <c r="B81" s="477" t="s">
        <v>18</v>
      </c>
      <c r="C81" s="478"/>
      <c r="D81" s="478"/>
      <c r="E81" s="478"/>
      <c r="F81" s="478"/>
      <c r="G81" s="478"/>
      <c r="H81" s="478"/>
      <c r="I81" s="479"/>
    </row>
    <row r="82" spans="2:9" ht="15.75" thickBot="1" x14ac:dyDescent="0.3">
      <c r="B82" s="480" t="s">
        <v>27</v>
      </c>
      <c r="C82" s="481"/>
      <c r="D82" s="481"/>
      <c r="E82" s="481"/>
      <c r="F82" s="481"/>
      <c r="G82" s="481"/>
      <c r="H82" s="481"/>
      <c r="I82" s="482"/>
    </row>
    <row r="83" spans="2:9" ht="15.75" thickBot="1" x14ac:dyDescent="0.3">
      <c r="B83" s="8"/>
      <c r="C83" s="9"/>
      <c r="D83" s="9"/>
      <c r="E83" s="9"/>
      <c r="F83" s="9"/>
      <c r="G83" s="9"/>
      <c r="H83" s="9"/>
      <c r="I83" s="22"/>
    </row>
    <row r="84" spans="2:9" ht="15" customHeight="1" x14ac:dyDescent="0.25">
      <c r="B84" s="483" t="s">
        <v>17</v>
      </c>
      <c r="C84" s="505" t="s">
        <v>196</v>
      </c>
      <c r="D84" s="487" t="str">
        <f>+'[2] PRESUPUESTO CENTRO DE DESARROL'!$B$87</f>
        <v>Salida de tomacorriente común 110V, incluye materiales, equipo y mano de obra.</v>
      </c>
      <c r="E84" s="487"/>
      <c r="F84" s="487"/>
      <c r="G84" s="487"/>
      <c r="H84" s="487"/>
      <c r="I84" s="45" t="s">
        <v>0</v>
      </c>
    </row>
    <row r="85" spans="2:9" ht="15.75" thickBot="1" x14ac:dyDescent="0.3">
      <c r="B85" s="484"/>
      <c r="C85" s="506"/>
      <c r="D85" s="488"/>
      <c r="E85" s="488"/>
      <c r="F85" s="488"/>
      <c r="G85" s="488"/>
      <c r="H85" s="488"/>
      <c r="I85" s="13" t="str">
        <f>+'[2] PRESUPUESTO CENTRO DE DESARROL'!$C$87</f>
        <v>UND</v>
      </c>
    </row>
    <row r="86" spans="2:9" ht="15.75" thickBot="1" x14ac:dyDescent="0.3">
      <c r="B86" s="21" t="s">
        <v>24</v>
      </c>
      <c r="C86" s="46"/>
      <c r="D86" s="40"/>
      <c r="E86" s="9"/>
      <c r="F86" s="9"/>
      <c r="G86" s="9"/>
      <c r="H86" s="9"/>
      <c r="I86" s="22"/>
    </row>
    <row r="87" spans="2:9" ht="15.75" thickBot="1" x14ac:dyDescent="0.3">
      <c r="B87" s="461" t="s">
        <v>1</v>
      </c>
      <c r="C87" s="462"/>
      <c r="D87" s="462"/>
      <c r="E87" s="39" t="s">
        <v>2</v>
      </c>
      <c r="F87" s="39" t="s">
        <v>3</v>
      </c>
      <c r="G87" s="39" t="s">
        <v>4</v>
      </c>
      <c r="H87" s="20" t="s">
        <v>5</v>
      </c>
      <c r="I87" s="463"/>
    </row>
    <row r="88" spans="2:9" ht="25.5" customHeight="1" x14ac:dyDescent="0.25">
      <c r="B88" s="489" t="s">
        <v>25</v>
      </c>
      <c r="C88" s="490"/>
      <c r="D88" s="491"/>
      <c r="E88" s="4" t="s">
        <v>19</v>
      </c>
      <c r="F88" s="26">
        <v>51500</v>
      </c>
      <c r="G88" s="43">
        <v>50</v>
      </c>
      <c r="H88" s="27">
        <f>+F88/G88</f>
        <v>1030</v>
      </c>
      <c r="I88" s="464"/>
    </row>
    <row r="89" spans="2:9" ht="23.25" customHeight="1" x14ac:dyDescent="0.25">
      <c r="B89" s="492"/>
      <c r="C89" s="493"/>
      <c r="D89" s="494"/>
      <c r="E89" s="3"/>
      <c r="F89" s="28"/>
      <c r="G89" s="48"/>
      <c r="H89" s="27"/>
      <c r="I89" s="464"/>
    </row>
    <row r="90" spans="2:9" x14ac:dyDescent="0.25">
      <c r="B90" s="459"/>
      <c r="C90" s="460"/>
      <c r="D90" s="460"/>
      <c r="E90" s="14"/>
      <c r="F90" s="26"/>
      <c r="G90" s="43"/>
      <c r="H90" s="27"/>
      <c r="I90" s="464"/>
    </row>
    <row r="91" spans="2:9" x14ac:dyDescent="0.25">
      <c r="B91" s="467"/>
      <c r="C91" s="468"/>
      <c r="D91" s="468"/>
      <c r="E91" s="15"/>
      <c r="F91" s="17"/>
      <c r="G91" s="15"/>
      <c r="H91" s="18"/>
      <c r="I91" s="464"/>
    </row>
    <row r="92" spans="2:9" x14ac:dyDescent="0.25">
      <c r="B92" s="11"/>
      <c r="C92" s="5"/>
      <c r="D92" s="5"/>
      <c r="E92" s="5"/>
      <c r="F92" s="5"/>
      <c r="G92" s="6"/>
      <c r="H92" s="6" t="s">
        <v>6</v>
      </c>
      <c r="I92" s="36">
        <f>SUM(H88:H91)</f>
        <v>1030</v>
      </c>
    </row>
    <row r="93" spans="2:9" ht="15.75" thickBot="1" x14ac:dyDescent="0.3">
      <c r="B93" s="10"/>
      <c r="I93" s="1"/>
    </row>
    <row r="94" spans="2:9" ht="15.75" thickBot="1" x14ac:dyDescent="0.3">
      <c r="B94" s="21" t="s">
        <v>7</v>
      </c>
      <c r="C94" s="9"/>
      <c r="D94" s="9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8</v>
      </c>
      <c r="G95" s="39" t="s">
        <v>9</v>
      </c>
      <c r="H95" s="20" t="s">
        <v>5</v>
      </c>
      <c r="I95" s="463"/>
    </row>
    <row r="96" spans="2:9" x14ac:dyDescent="0.25">
      <c r="B96" s="465" t="s">
        <v>107</v>
      </c>
      <c r="C96" s="466"/>
      <c r="D96" s="466"/>
      <c r="E96" s="4" t="s">
        <v>58</v>
      </c>
      <c r="F96" s="4">
        <v>3785</v>
      </c>
      <c r="G96" s="43">
        <v>4</v>
      </c>
      <c r="H96" s="4">
        <f>+F96*G96</f>
        <v>15140</v>
      </c>
      <c r="I96" s="464"/>
    </row>
    <row r="97" spans="2:9" x14ac:dyDescent="0.25">
      <c r="B97" s="459" t="s">
        <v>108</v>
      </c>
      <c r="C97" s="460"/>
      <c r="D97" s="460"/>
      <c r="E97" s="3" t="s">
        <v>70</v>
      </c>
      <c r="F97" s="3">
        <v>1236</v>
      </c>
      <c r="G97" s="3">
        <v>1</v>
      </c>
      <c r="H97" s="4">
        <f>+F97*G97</f>
        <v>1236</v>
      </c>
      <c r="I97" s="464"/>
    </row>
    <row r="98" spans="2:9" x14ac:dyDescent="0.25">
      <c r="B98" s="459" t="s">
        <v>109</v>
      </c>
      <c r="C98" s="460"/>
      <c r="D98" s="460"/>
      <c r="E98" s="3" t="s">
        <v>70</v>
      </c>
      <c r="F98" s="3">
        <v>1030</v>
      </c>
      <c r="G98" s="3">
        <v>2</v>
      </c>
      <c r="H98" s="4">
        <f t="shared" ref="H98:H102" si="1">+F98*G98</f>
        <v>2060</v>
      </c>
      <c r="I98" s="464"/>
    </row>
    <row r="99" spans="2:9" x14ac:dyDescent="0.25">
      <c r="B99" s="459" t="s">
        <v>110</v>
      </c>
      <c r="C99" s="460"/>
      <c r="D99" s="460"/>
      <c r="E99" s="3" t="s">
        <v>94</v>
      </c>
      <c r="F99" s="3">
        <v>4738</v>
      </c>
      <c r="G99" s="3">
        <v>18</v>
      </c>
      <c r="H99" s="4">
        <f t="shared" si="1"/>
        <v>85284</v>
      </c>
      <c r="I99" s="464"/>
    </row>
    <row r="100" spans="2:9" x14ac:dyDescent="0.25">
      <c r="B100" s="459" t="s">
        <v>111</v>
      </c>
      <c r="C100" s="460"/>
      <c r="D100" s="460"/>
      <c r="E100" s="3" t="s">
        <v>70</v>
      </c>
      <c r="F100" s="3">
        <v>26780</v>
      </c>
      <c r="G100" s="3">
        <v>0.1</v>
      </c>
      <c r="H100" s="4">
        <f t="shared" si="1"/>
        <v>2678</v>
      </c>
      <c r="I100" s="464"/>
    </row>
    <row r="101" spans="2:9" x14ac:dyDescent="0.25">
      <c r="B101" s="50" t="s">
        <v>117</v>
      </c>
      <c r="C101" s="51"/>
      <c r="D101" s="51"/>
      <c r="E101" s="3" t="s">
        <v>70</v>
      </c>
      <c r="F101" s="3">
        <v>3000</v>
      </c>
      <c r="G101" s="3">
        <v>1</v>
      </c>
      <c r="H101" s="4">
        <f t="shared" si="1"/>
        <v>3000</v>
      </c>
      <c r="I101" s="464"/>
    </row>
    <row r="102" spans="2:9" x14ac:dyDescent="0.25">
      <c r="B102" s="459" t="s">
        <v>114</v>
      </c>
      <c r="C102" s="460"/>
      <c r="D102" s="460"/>
      <c r="E102" s="3" t="s">
        <v>70</v>
      </c>
      <c r="F102" s="3">
        <v>16480</v>
      </c>
      <c r="G102" s="3">
        <v>1</v>
      </c>
      <c r="H102" s="4">
        <f t="shared" si="1"/>
        <v>16480</v>
      </c>
      <c r="I102" s="464"/>
    </row>
    <row r="103" spans="2:9" x14ac:dyDescent="0.25">
      <c r="B103" s="459"/>
      <c r="C103" s="460"/>
      <c r="D103" s="460"/>
      <c r="E103" s="3"/>
      <c r="F103" s="3"/>
      <c r="G103" s="3"/>
      <c r="H103" s="4"/>
      <c r="I103" s="464"/>
    </row>
    <row r="104" spans="2:9" x14ac:dyDescent="0.25">
      <c r="B104" s="11"/>
      <c r="C104" s="5"/>
      <c r="D104" s="5"/>
      <c r="E104" s="5"/>
      <c r="F104" s="5"/>
      <c r="G104" s="5"/>
      <c r="H104" s="6" t="s">
        <v>6</v>
      </c>
      <c r="I104" s="37">
        <f>SUM(H96:H103)</f>
        <v>125878</v>
      </c>
    </row>
    <row r="105" spans="2:9" ht="15.75" thickBot="1" x14ac:dyDescent="0.3">
      <c r="B105" s="10"/>
      <c r="I105" s="1"/>
    </row>
    <row r="106" spans="2:9" ht="15.75" thickBot="1" x14ac:dyDescent="0.3">
      <c r="B106" s="21" t="s">
        <v>10</v>
      </c>
      <c r="C106" s="9"/>
      <c r="D106" s="9"/>
      <c r="E106" s="9"/>
      <c r="F106" s="9"/>
      <c r="G106" s="9"/>
      <c r="H106" s="9"/>
      <c r="I106" s="22"/>
    </row>
    <row r="107" spans="2:9" ht="15.75" thickBot="1" x14ac:dyDescent="0.3">
      <c r="B107" s="461" t="s">
        <v>1</v>
      </c>
      <c r="C107" s="462"/>
      <c r="D107" s="462"/>
      <c r="E107" s="462"/>
      <c r="F107" s="39" t="s">
        <v>3</v>
      </c>
      <c r="G107" s="39" t="s">
        <v>4</v>
      </c>
      <c r="H107" s="20" t="s">
        <v>5</v>
      </c>
      <c r="I107" s="34"/>
    </row>
    <row r="108" spans="2:9" x14ac:dyDescent="0.25">
      <c r="B108" s="465" t="s">
        <v>71</v>
      </c>
      <c r="C108" s="466"/>
      <c r="D108" s="466"/>
      <c r="E108" s="466"/>
      <c r="F108" s="24">
        <v>388</v>
      </c>
      <c r="G108" s="25">
        <v>1</v>
      </c>
      <c r="H108" s="38">
        <f>+F108*G108</f>
        <v>388</v>
      </c>
      <c r="I108" s="34"/>
    </row>
    <row r="109" spans="2:9" x14ac:dyDescent="0.25">
      <c r="B109" s="459"/>
      <c r="C109" s="460"/>
      <c r="D109" s="460"/>
      <c r="E109" s="460"/>
      <c r="F109" s="23"/>
      <c r="G109" s="14"/>
      <c r="H109" s="2"/>
      <c r="I109" s="34"/>
    </row>
    <row r="110" spans="2:9" x14ac:dyDescent="0.25">
      <c r="B110" s="11"/>
      <c r="C110" s="5"/>
      <c r="D110" s="5"/>
      <c r="E110" s="5"/>
      <c r="F110" s="5"/>
      <c r="G110" s="5"/>
      <c r="H110" s="6" t="s">
        <v>6</v>
      </c>
      <c r="I110" s="36">
        <f>SUM(H108:H109)</f>
        <v>388</v>
      </c>
    </row>
    <row r="111" spans="2:9" ht="15.75" thickBot="1" x14ac:dyDescent="0.3">
      <c r="B111" s="10"/>
      <c r="I111" s="1"/>
    </row>
    <row r="112" spans="2:9" ht="15.75" thickBot="1" x14ac:dyDescent="0.3">
      <c r="B112" s="21" t="s">
        <v>11</v>
      </c>
      <c r="C112" s="9"/>
      <c r="D112" s="9"/>
      <c r="E112" s="9"/>
      <c r="F112" s="9"/>
      <c r="G112" s="9"/>
      <c r="H112" s="9"/>
      <c r="I112" s="22"/>
    </row>
    <row r="113" spans="2:9" ht="15.75" thickBot="1" x14ac:dyDescent="0.3">
      <c r="B113" s="461" t="s">
        <v>15</v>
      </c>
      <c r="C113" s="462"/>
      <c r="D113" s="39" t="s">
        <v>22</v>
      </c>
      <c r="E113" s="39" t="s">
        <v>12</v>
      </c>
      <c r="F113" s="39" t="s">
        <v>13</v>
      </c>
      <c r="G113" s="39" t="s">
        <v>14</v>
      </c>
      <c r="H113" s="20" t="s">
        <v>5</v>
      </c>
      <c r="I113" s="463"/>
    </row>
    <row r="114" spans="2:9" x14ac:dyDescent="0.25">
      <c r="B114" s="465" t="s">
        <v>20</v>
      </c>
      <c r="C114" s="466"/>
      <c r="D114" s="24">
        <v>74263</v>
      </c>
      <c r="E114" s="30">
        <f>+(0.66)*D114</f>
        <v>49013.58</v>
      </c>
      <c r="F114" s="30">
        <f>+D114+E114</f>
        <v>123276.58</v>
      </c>
      <c r="G114" s="32">
        <v>0.18</v>
      </c>
      <c r="H114" s="38">
        <f>+F114*G114</f>
        <v>22189.7844</v>
      </c>
      <c r="I114" s="464"/>
    </row>
    <row r="115" spans="2:9" x14ac:dyDescent="0.25">
      <c r="B115" s="459" t="s">
        <v>61</v>
      </c>
      <c r="C115" s="460"/>
      <c r="D115" s="23">
        <f>2*44702</f>
        <v>89404</v>
      </c>
      <c r="E115" s="30">
        <f>+(0.66)*D115</f>
        <v>59006.64</v>
      </c>
      <c r="F115" s="31">
        <f>+D115+E115</f>
        <v>148410.64000000001</v>
      </c>
      <c r="G115" s="32">
        <f>+G114</f>
        <v>0.18</v>
      </c>
      <c r="H115" s="38">
        <f>+F115*G115</f>
        <v>26713.915200000003</v>
      </c>
      <c r="I115" s="464"/>
    </row>
    <row r="116" spans="2:9" x14ac:dyDescent="0.25">
      <c r="B116" s="459"/>
      <c r="C116" s="460"/>
      <c r="D116" s="2"/>
      <c r="E116" s="2"/>
      <c r="F116" s="2"/>
      <c r="G116" s="2"/>
      <c r="H116" s="2"/>
      <c r="I116" s="464"/>
    </row>
    <row r="117" spans="2:9" x14ac:dyDescent="0.25">
      <c r="B117" s="467"/>
      <c r="C117" s="468"/>
      <c r="D117" s="7"/>
      <c r="E117" s="7"/>
      <c r="F117" s="7"/>
      <c r="G117" s="7"/>
      <c r="H117" s="7"/>
      <c r="I117" s="46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4">
        <f>SUM(H114:H117)</f>
        <v>48903.699600000007</v>
      </c>
    </row>
    <row r="119" spans="2:9" ht="15.75" thickBot="1" x14ac:dyDescent="0.3">
      <c r="B119" s="10"/>
      <c r="H119" s="33" t="s">
        <v>23</v>
      </c>
      <c r="I119" s="34"/>
    </row>
    <row r="120" spans="2:9" ht="16.5" thickBot="1" x14ac:dyDescent="0.3">
      <c r="B120" s="8"/>
      <c r="C120" s="9"/>
      <c r="D120" s="9"/>
      <c r="E120" s="9"/>
      <c r="F120" s="9"/>
      <c r="G120" s="469" t="s">
        <v>16</v>
      </c>
      <c r="H120" s="470"/>
      <c r="I120" s="35">
        <f>ROUND(SUM(I90:I119),0)</f>
        <v>176200</v>
      </c>
    </row>
    <row r="121" spans="2:9" ht="15.75" thickBot="1" x14ac:dyDescent="0.3"/>
    <row r="122" spans="2:9" x14ac:dyDescent="0.25">
      <c r="B122" s="471" t="s">
        <v>26</v>
      </c>
      <c r="C122" s="472"/>
      <c r="D122" s="472"/>
      <c r="E122" s="472"/>
      <c r="F122" s="472"/>
      <c r="G122" s="472"/>
      <c r="H122" s="472"/>
      <c r="I122" s="473"/>
    </row>
    <row r="123" spans="2:9" ht="48" customHeight="1" x14ac:dyDescent="0.25">
      <c r="B123" s="474" t="s">
        <v>862</v>
      </c>
      <c r="C123" s="475"/>
      <c r="D123" s="475"/>
      <c r="E123" s="475"/>
      <c r="F123" s="475"/>
      <c r="G123" s="475"/>
      <c r="H123" s="475"/>
      <c r="I123" s="476"/>
    </row>
    <row r="124" spans="2:9" x14ac:dyDescent="0.25">
      <c r="B124" s="477" t="s">
        <v>18</v>
      </c>
      <c r="C124" s="478"/>
      <c r="D124" s="478"/>
      <c r="E124" s="478"/>
      <c r="F124" s="478"/>
      <c r="G124" s="478"/>
      <c r="H124" s="478"/>
      <c r="I124" s="479"/>
    </row>
    <row r="125" spans="2:9" ht="15.75" thickBot="1" x14ac:dyDescent="0.3">
      <c r="B125" s="480" t="s">
        <v>27</v>
      </c>
      <c r="C125" s="481"/>
      <c r="D125" s="481"/>
      <c r="E125" s="481"/>
      <c r="F125" s="481"/>
      <c r="G125" s="481"/>
      <c r="H125" s="481"/>
      <c r="I125" s="482"/>
    </row>
    <row r="126" spans="2:9" ht="15.75" thickBot="1" x14ac:dyDescent="0.3">
      <c r="B126" s="8"/>
      <c r="C126" s="9"/>
      <c r="D126" s="9"/>
      <c r="E126" s="9"/>
      <c r="F126" s="9"/>
      <c r="G126" s="9"/>
      <c r="H126" s="9"/>
      <c r="I126" s="22"/>
    </row>
    <row r="127" spans="2:9" ht="15" customHeight="1" x14ac:dyDescent="0.25">
      <c r="B127" s="483" t="s">
        <v>17</v>
      </c>
      <c r="C127" s="505" t="s">
        <v>194</v>
      </c>
      <c r="D127" s="487" t="str">
        <f>+'[2] PRESUPUESTO CENTRO DE DESARROL'!$B$88</f>
        <v>Salida de tomacorriente común 220V, incluye materiales, equipo y mano de obra.</v>
      </c>
      <c r="E127" s="487"/>
      <c r="F127" s="487"/>
      <c r="G127" s="487"/>
      <c r="H127" s="487"/>
      <c r="I127" s="45" t="s">
        <v>0</v>
      </c>
    </row>
    <row r="128" spans="2:9" ht="15.75" thickBot="1" x14ac:dyDescent="0.3">
      <c r="B128" s="484"/>
      <c r="C128" s="506"/>
      <c r="D128" s="488"/>
      <c r="E128" s="488"/>
      <c r="F128" s="488"/>
      <c r="G128" s="488"/>
      <c r="H128" s="488"/>
      <c r="I128" s="13" t="str">
        <f>+'[2] PRESUPUESTO CENTRO DE DESARROL'!$C$88</f>
        <v>UND</v>
      </c>
    </row>
    <row r="129" spans="2:9" ht="15.75" thickBot="1" x14ac:dyDescent="0.3">
      <c r="B129" s="21" t="s">
        <v>24</v>
      </c>
      <c r="C129" s="46"/>
      <c r="D129" s="40"/>
      <c r="E129" s="9"/>
      <c r="F129" s="9"/>
      <c r="G129" s="9"/>
      <c r="H129" s="9"/>
      <c r="I129" s="22"/>
    </row>
    <row r="130" spans="2:9" ht="15.75" thickBot="1" x14ac:dyDescent="0.3">
      <c r="B130" s="461" t="s">
        <v>1</v>
      </c>
      <c r="C130" s="462"/>
      <c r="D130" s="462"/>
      <c r="E130" s="39" t="s">
        <v>2</v>
      </c>
      <c r="F130" s="39" t="s">
        <v>3</v>
      </c>
      <c r="G130" s="39" t="s">
        <v>4</v>
      </c>
      <c r="H130" s="20" t="s">
        <v>5</v>
      </c>
      <c r="I130" s="463"/>
    </row>
    <row r="131" spans="2:9" ht="25.5" customHeight="1" x14ac:dyDescent="0.25">
      <c r="B131" s="489" t="s">
        <v>25</v>
      </c>
      <c r="C131" s="490"/>
      <c r="D131" s="491"/>
      <c r="E131" s="4" t="s">
        <v>19</v>
      </c>
      <c r="F131" s="26">
        <v>51500</v>
      </c>
      <c r="G131" s="43">
        <v>20</v>
      </c>
      <c r="H131" s="27">
        <f>+F131/G131</f>
        <v>2575</v>
      </c>
      <c r="I131" s="464"/>
    </row>
    <row r="132" spans="2:9" ht="23.25" customHeight="1" x14ac:dyDescent="0.25">
      <c r="B132" s="492"/>
      <c r="C132" s="493"/>
      <c r="D132" s="494"/>
      <c r="E132" s="3"/>
      <c r="F132" s="28"/>
      <c r="G132" s="48"/>
      <c r="H132" s="27"/>
      <c r="I132" s="464"/>
    </row>
    <row r="133" spans="2:9" x14ac:dyDescent="0.25">
      <c r="B133" s="459"/>
      <c r="C133" s="460"/>
      <c r="D133" s="460"/>
      <c r="E133" s="14"/>
      <c r="F133" s="26"/>
      <c r="G133" s="43"/>
      <c r="H133" s="27"/>
      <c r="I133" s="464"/>
    </row>
    <row r="134" spans="2:9" x14ac:dyDescent="0.25">
      <c r="B134" s="467"/>
      <c r="C134" s="468"/>
      <c r="D134" s="468"/>
      <c r="E134" s="15"/>
      <c r="F134" s="17"/>
      <c r="G134" s="15"/>
      <c r="H134" s="18"/>
      <c r="I134" s="464"/>
    </row>
    <row r="135" spans="2:9" x14ac:dyDescent="0.25">
      <c r="B135" s="11"/>
      <c r="C135" s="5"/>
      <c r="D135" s="5"/>
      <c r="E135" s="5"/>
      <c r="F135" s="5"/>
      <c r="G135" s="6"/>
      <c r="H135" s="6" t="s">
        <v>6</v>
      </c>
      <c r="I135" s="36">
        <f>SUM(H131:H134)</f>
        <v>2575</v>
      </c>
    </row>
    <row r="136" spans="2:9" ht="15.75" thickBot="1" x14ac:dyDescent="0.3">
      <c r="B136" s="10"/>
      <c r="I136" s="1"/>
    </row>
    <row r="137" spans="2:9" ht="15.75" thickBot="1" x14ac:dyDescent="0.3">
      <c r="B137" s="21" t="s">
        <v>7</v>
      </c>
      <c r="C137" s="9"/>
      <c r="D137" s="9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8</v>
      </c>
      <c r="G138" s="39" t="s">
        <v>9</v>
      </c>
      <c r="H138" s="20" t="s">
        <v>5</v>
      </c>
      <c r="I138" s="463"/>
    </row>
    <row r="139" spans="2:9" x14ac:dyDescent="0.25">
      <c r="B139" s="465" t="s">
        <v>107</v>
      </c>
      <c r="C139" s="466"/>
      <c r="D139" s="466"/>
      <c r="E139" s="4" t="s">
        <v>58</v>
      </c>
      <c r="F139" s="4">
        <v>3785</v>
      </c>
      <c r="G139" s="43">
        <v>4</v>
      </c>
      <c r="H139" s="4">
        <f>+F139*G139</f>
        <v>15140</v>
      </c>
      <c r="I139" s="464"/>
    </row>
    <row r="140" spans="2:9" x14ac:dyDescent="0.25">
      <c r="B140" s="459" t="s">
        <v>108</v>
      </c>
      <c r="C140" s="460"/>
      <c r="D140" s="460"/>
      <c r="E140" s="3" t="s">
        <v>70</v>
      </c>
      <c r="F140" s="3">
        <v>1236</v>
      </c>
      <c r="G140" s="3">
        <v>1</v>
      </c>
      <c r="H140" s="4">
        <f>+F140*G140</f>
        <v>1236</v>
      </c>
      <c r="I140" s="464"/>
    </row>
    <row r="141" spans="2:9" x14ac:dyDescent="0.25">
      <c r="B141" s="459" t="s">
        <v>109</v>
      </c>
      <c r="C141" s="460"/>
      <c r="D141" s="460"/>
      <c r="E141" s="3" t="s">
        <v>70</v>
      </c>
      <c r="F141" s="3">
        <v>1030</v>
      </c>
      <c r="G141" s="3">
        <v>2</v>
      </c>
      <c r="H141" s="4">
        <f t="shared" ref="H141:H145" si="2">+F141*G141</f>
        <v>2060</v>
      </c>
      <c r="I141" s="464"/>
    </row>
    <row r="142" spans="2:9" x14ac:dyDescent="0.25">
      <c r="B142" s="459" t="s">
        <v>110</v>
      </c>
      <c r="C142" s="460"/>
      <c r="D142" s="460"/>
      <c r="E142" s="3" t="s">
        <v>94</v>
      </c>
      <c r="F142" s="3">
        <v>4738</v>
      </c>
      <c r="G142" s="3">
        <v>24</v>
      </c>
      <c r="H142" s="4">
        <f t="shared" si="2"/>
        <v>113712</v>
      </c>
      <c r="I142" s="464"/>
    </row>
    <row r="143" spans="2:9" x14ac:dyDescent="0.25">
      <c r="B143" s="459" t="s">
        <v>111</v>
      </c>
      <c r="C143" s="460"/>
      <c r="D143" s="460"/>
      <c r="E143" s="3" t="s">
        <v>70</v>
      </c>
      <c r="F143" s="3">
        <v>26780</v>
      </c>
      <c r="G143" s="3">
        <v>0.1</v>
      </c>
      <c r="H143" s="4">
        <f t="shared" si="2"/>
        <v>2678</v>
      </c>
      <c r="I143" s="464"/>
    </row>
    <row r="144" spans="2:9" x14ac:dyDescent="0.25">
      <c r="B144" s="50" t="s">
        <v>117</v>
      </c>
      <c r="C144" s="51"/>
      <c r="D144" s="51"/>
      <c r="E144" s="3" t="s">
        <v>70</v>
      </c>
      <c r="F144" s="3">
        <v>3000</v>
      </c>
      <c r="G144" s="3">
        <v>1</v>
      </c>
      <c r="H144" s="4">
        <f t="shared" si="2"/>
        <v>3000</v>
      </c>
      <c r="I144" s="464"/>
    </row>
    <row r="145" spans="2:9" x14ac:dyDescent="0.25">
      <c r="B145" s="459" t="s">
        <v>114</v>
      </c>
      <c r="C145" s="460"/>
      <c r="D145" s="460"/>
      <c r="E145" s="3" t="s">
        <v>70</v>
      </c>
      <c r="F145" s="3">
        <v>17600</v>
      </c>
      <c r="G145" s="3">
        <v>1</v>
      </c>
      <c r="H145" s="4">
        <f t="shared" si="2"/>
        <v>17600</v>
      </c>
      <c r="I145" s="464"/>
    </row>
    <row r="146" spans="2:9" x14ac:dyDescent="0.25">
      <c r="B146" s="459"/>
      <c r="C146" s="460"/>
      <c r="D146" s="460"/>
      <c r="E146" s="3"/>
      <c r="F146" s="3"/>
      <c r="G146" s="3"/>
      <c r="H146" s="4"/>
      <c r="I146" s="464"/>
    </row>
    <row r="147" spans="2:9" x14ac:dyDescent="0.25">
      <c r="B147" s="11"/>
      <c r="C147" s="5"/>
      <c r="D147" s="5"/>
      <c r="E147" s="5"/>
      <c r="F147" s="5"/>
      <c r="G147" s="5"/>
      <c r="H147" s="6" t="s">
        <v>6</v>
      </c>
      <c r="I147" s="37">
        <f>SUM(H139:H146)</f>
        <v>155426</v>
      </c>
    </row>
    <row r="148" spans="2:9" ht="15.75" thickBot="1" x14ac:dyDescent="0.3">
      <c r="B148" s="10"/>
      <c r="I148" s="1"/>
    </row>
    <row r="149" spans="2:9" ht="15.75" thickBot="1" x14ac:dyDescent="0.3">
      <c r="B149" s="21" t="s">
        <v>10</v>
      </c>
      <c r="C149" s="9"/>
      <c r="D149" s="9"/>
      <c r="E149" s="9"/>
      <c r="F149" s="9"/>
      <c r="G149" s="9"/>
      <c r="H149" s="9"/>
      <c r="I149" s="22"/>
    </row>
    <row r="150" spans="2:9" ht="15.75" thickBot="1" x14ac:dyDescent="0.3">
      <c r="B150" s="461" t="s">
        <v>1</v>
      </c>
      <c r="C150" s="462"/>
      <c r="D150" s="462"/>
      <c r="E150" s="462"/>
      <c r="F150" s="39" t="s">
        <v>3</v>
      </c>
      <c r="G150" s="39" t="s">
        <v>4</v>
      </c>
      <c r="H150" s="20" t="s">
        <v>5</v>
      </c>
      <c r="I150" s="34"/>
    </row>
    <row r="151" spans="2:9" x14ac:dyDescent="0.25">
      <c r="B151" s="465" t="s">
        <v>71</v>
      </c>
      <c r="C151" s="466"/>
      <c r="D151" s="466"/>
      <c r="E151" s="466"/>
      <c r="F151" s="24">
        <v>551</v>
      </c>
      <c r="G151" s="25">
        <v>1</v>
      </c>
      <c r="H151" s="38">
        <f>+F151*G151</f>
        <v>551</v>
      </c>
      <c r="I151" s="34"/>
    </row>
    <row r="152" spans="2:9" x14ac:dyDescent="0.25">
      <c r="B152" s="459"/>
      <c r="C152" s="460"/>
      <c r="D152" s="460"/>
      <c r="E152" s="460"/>
      <c r="F152" s="23"/>
      <c r="G152" s="14"/>
      <c r="H152" s="2"/>
      <c r="I152" s="34"/>
    </row>
    <row r="153" spans="2:9" x14ac:dyDescent="0.25">
      <c r="B153" s="11"/>
      <c r="C153" s="5"/>
      <c r="D153" s="5"/>
      <c r="E153" s="5"/>
      <c r="F153" s="5"/>
      <c r="G153" s="5"/>
      <c r="H153" s="6" t="s">
        <v>6</v>
      </c>
      <c r="I153" s="36">
        <f>SUM(H151:H152)</f>
        <v>551</v>
      </c>
    </row>
    <row r="154" spans="2:9" ht="15.75" thickBot="1" x14ac:dyDescent="0.3">
      <c r="B154" s="10"/>
      <c r="I154" s="1"/>
    </row>
    <row r="155" spans="2:9" ht="15.75" thickBot="1" x14ac:dyDescent="0.3">
      <c r="B155" s="21" t="s">
        <v>11</v>
      </c>
      <c r="C155" s="9"/>
      <c r="D155" s="9"/>
      <c r="E155" s="9"/>
      <c r="F155" s="9"/>
      <c r="G155" s="9"/>
      <c r="H155" s="9"/>
      <c r="I155" s="22"/>
    </row>
    <row r="156" spans="2:9" ht="15.75" thickBot="1" x14ac:dyDescent="0.3">
      <c r="B156" s="461" t="s">
        <v>15</v>
      </c>
      <c r="C156" s="462"/>
      <c r="D156" s="39" t="s">
        <v>22</v>
      </c>
      <c r="E156" s="39" t="s">
        <v>12</v>
      </c>
      <c r="F156" s="39" t="s">
        <v>13</v>
      </c>
      <c r="G156" s="39" t="s">
        <v>14</v>
      </c>
      <c r="H156" s="20" t="s">
        <v>5</v>
      </c>
      <c r="I156" s="463"/>
    </row>
    <row r="157" spans="2:9" x14ac:dyDescent="0.25">
      <c r="B157" s="465" t="s">
        <v>20</v>
      </c>
      <c r="C157" s="466"/>
      <c r="D157" s="24">
        <v>74263</v>
      </c>
      <c r="E157" s="30">
        <f>+(0.66)*D157</f>
        <v>49013.58</v>
      </c>
      <c r="F157" s="30">
        <f>+D157+E157</f>
        <v>123276.58</v>
      </c>
      <c r="G157" s="32">
        <v>0.17</v>
      </c>
      <c r="H157" s="38">
        <f>+F157*G157</f>
        <v>20957.018600000003</v>
      </c>
      <c r="I157" s="464"/>
    </row>
    <row r="158" spans="2:9" x14ac:dyDescent="0.25">
      <c r="B158" s="459" t="s">
        <v>61</v>
      </c>
      <c r="C158" s="460"/>
      <c r="D158" s="23">
        <f>2*44702</f>
        <v>89404</v>
      </c>
      <c r="E158" s="30">
        <f>+(0.66)*D158</f>
        <v>59006.64</v>
      </c>
      <c r="F158" s="31">
        <f>+D158+E158</f>
        <v>148410.64000000001</v>
      </c>
      <c r="G158" s="32">
        <f>+G157</f>
        <v>0.17</v>
      </c>
      <c r="H158" s="38">
        <f>+F158*G158</f>
        <v>25229.808800000003</v>
      </c>
      <c r="I158" s="464"/>
    </row>
    <row r="159" spans="2:9" x14ac:dyDescent="0.25">
      <c r="B159" s="459"/>
      <c r="C159" s="460"/>
      <c r="D159" s="2"/>
      <c r="E159" s="2"/>
      <c r="F159" s="2"/>
      <c r="G159" s="2"/>
      <c r="H159" s="2"/>
      <c r="I159" s="464"/>
    </row>
    <row r="160" spans="2:9" x14ac:dyDescent="0.25">
      <c r="B160" s="467"/>
      <c r="C160" s="468"/>
      <c r="D160" s="7"/>
      <c r="E160" s="7"/>
      <c r="F160" s="7"/>
      <c r="G160" s="7"/>
      <c r="H160" s="7"/>
      <c r="I160" s="464"/>
    </row>
    <row r="161" spans="2:9" x14ac:dyDescent="0.25">
      <c r="B161" s="11"/>
      <c r="C161" s="5"/>
      <c r="D161" s="5"/>
      <c r="E161" s="5"/>
      <c r="F161" s="5"/>
      <c r="G161" s="5"/>
      <c r="H161" s="6" t="s">
        <v>6</v>
      </c>
      <c r="I161" s="34">
        <f>SUM(H157:H160)</f>
        <v>46186.827400000009</v>
      </c>
    </row>
    <row r="162" spans="2:9" ht="15.75" thickBot="1" x14ac:dyDescent="0.3">
      <c r="B162" s="10"/>
      <c r="H162" s="33" t="s">
        <v>23</v>
      </c>
      <c r="I162" s="34"/>
    </row>
    <row r="163" spans="2:9" ht="16.5" thickBot="1" x14ac:dyDescent="0.3">
      <c r="B163" s="8"/>
      <c r="C163" s="9"/>
      <c r="D163" s="9"/>
      <c r="E163" s="9"/>
      <c r="F163" s="9"/>
      <c r="G163" s="469" t="s">
        <v>16</v>
      </c>
      <c r="H163" s="470"/>
      <c r="I163" s="35">
        <f>ROUND(SUM(I133:I162),0)</f>
        <v>204739</v>
      </c>
    </row>
    <row r="164" spans="2:9" ht="15.75" thickBot="1" x14ac:dyDescent="0.3"/>
    <row r="165" spans="2:9" x14ac:dyDescent="0.25">
      <c r="B165" s="471" t="s">
        <v>26</v>
      </c>
      <c r="C165" s="472"/>
      <c r="D165" s="472"/>
      <c r="E165" s="472"/>
      <c r="F165" s="472"/>
      <c r="G165" s="472"/>
      <c r="H165" s="472"/>
      <c r="I165" s="473"/>
    </row>
    <row r="166" spans="2:9" ht="48" customHeight="1" x14ac:dyDescent="0.25">
      <c r="B166" s="474" t="s">
        <v>862</v>
      </c>
      <c r="C166" s="475"/>
      <c r="D166" s="475"/>
      <c r="E166" s="475"/>
      <c r="F166" s="475"/>
      <c r="G166" s="475"/>
      <c r="H166" s="475"/>
      <c r="I166" s="476"/>
    </row>
    <row r="167" spans="2:9" x14ac:dyDescent="0.25">
      <c r="B167" s="477" t="s">
        <v>18</v>
      </c>
      <c r="C167" s="478"/>
      <c r="D167" s="478"/>
      <c r="E167" s="478"/>
      <c r="F167" s="478"/>
      <c r="G167" s="478"/>
      <c r="H167" s="478"/>
      <c r="I167" s="479"/>
    </row>
    <row r="168" spans="2:9" ht="15.75" thickBot="1" x14ac:dyDescent="0.3">
      <c r="B168" s="480" t="s">
        <v>27</v>
      </c>
      <c r="C168" s="481"/>
      <c r="D168" s="481"/>
      <c r="E168" s="481"/>
      <c r="F168" s="481"/>
      <c r="G168" s="481"/>
      <c r="H168" s="481"/>
      <c r="I168" s="482"/>
    </row>
    <row r="169" spans="2:9" ht="15.75" thickBot="1" x14ac:dyDescent="0.3">
      <c r="B169" s="8"/>
      <c r="C169" s="9"/>
      <c r="D169" s="9"/>
      <c r="E169" s="9"/>
      <c r="F169" s="9"/>
      <c r="G169" s="9"/>
      <c r="H169" s="9"/>
      <c r="I169" s="22"/>
    </row>
    <row r="170" spans="2:9" ht="15" customHeight="1" x14ac:dyDescent="0.25">
      <c r="B170" s="483" t="s">
        <v>17</v>
      </c>
      <c r="C170" s="505" t="s">
        <v>193</v>
      </c>
      <c r="D170" s="487" t="str">
        <f>+'[2] PRESUPUESTO CENTRO DE DESARROL'!$B$85</f>
        <v>Acometida en alambre N° 12, centelsa o similar, incluye materiales, equipo y mano de obra.</v>
      </c>
      <c r="E170" s="487"/>
      <c r="F170" s="487"/>
      <c r="G170" s="487"/>
      <c r="H170" s="487"/>
      <c r="I170" s="45" t="s">
        <v>0</v>
      </c>
    </row>
    <row r="171" spans="2:9" ht="15.75" thickBot="1" x14ac:dyDescent="0.3">
      <c r="B171" s="484"/>
      <c r="C171" s="506"/>
      <c r="D171" s="488"/>
      <c r="E171" s="488"/>
      <c r="F171" s="488"/>
      <c r="G171" s="488"/>
      <c r="H171" s="488"/>
      <c r="I171" s="13" t="str">
        <f>+'[2] PRESUPUESTO CENTRO DE DESARROL'!$C$85</f>
        <v>ML</v>
      </c>
    </row>
    <row r="172" spans="2:9" ht="15.75" thickBot="1" x14ac:dyDescent="0.3">
      <c r="B172" s="21" t="s">
        <v>24</v>
      </c>
      <c r="C172" s="46"/>
      <c r="D172" s="40"/>
      <c r="E172" s="9"/>
      <c r="F172" s="9"/>
      <c r="G172" s="9"/>
      <c r="H172" s="9"/>
      <c r="I172" s="22" t="s">
        <v>123</v>
      </c>
    </row>
    <row r="173" spans="2:9" ht="15.75" thickBot="1" x14ac:dyDescent="0.3">
      <c r="B173" s="461" t="s">
        <v>1</v>
      </c>
      <c r="C173" s="462"/>
      <c r="D173" s="462"/>
      <c r="E173" s="39" t="s">
        <v>2</v>
      </c>
      <c r="F173" s="39" t="s">
        <v>3</v>
      </c>
      <c r="G173" s="39" t="s">
        <v>4</v>
      </c>
      <c r="H173" s="20" t="s">
        <v>5</v>
      </c>
      <c r="I173" s="463"/>
    </row>
    <row r="174" spans="2:9" ht="25.5" customHeight="1" x14ac:dyDescent="0.25">
      <c r="B174" s="489" t="s">
        <v>25</v>
      </c>
      <c r="C174" s="490"/>
      <c r="D174" s="491"/>
      <c r="E174" s="4" t="s">
        <v>19</v>
      </c>
      <c r="F174" s="26">
        <v>51500</v>
      </c>
      <c r="G174" s="43">
        <v>50</v>
      </c>
      <c r="H174" s="27">
        <f>+F174/G174</f>
        <v>1030</v>
      </c>
      <c r="I174" s="464"/>
    </row>
    <row r="175" spans="2:9" ht="23.25" customHeight="1" x14ac:dyDescent="0.25">
      <c r="B175" s="492"/>
      <c r="C175" s="493"/>
      <c r="D175" s="494"/>
      <c r="E175" s="3"/>
      <c r="F175" s="28"/>
      <c r="G175" s="48"/>
      <c r="H175" s="27"/>
      <c r="I175" s="464"/>
    </row>
    <row r="176" spans="2:9" x14ac:dyDescent="0.25">
      <c r="B176" s="459"/>
      <c r="C176" s="460"/>
      <c r="D176" s="460"/>
      <c r="E176" s="14"/>
      <c r="F176" s="26"/>
      <c r="G176" s="43"/>
      <c r="H176" s="27"/>
      <c r="I176" s="464"/>
    </row>
    <row r="177" spans="2:9" x14ac:dyDescent="0.25">
      <c r="B177" s="467"/>
      <c r="C177" s="468"/>
      <c r="D177" s="468"/>
      <c r="E177" s="15"/>
      <c r="F177" s="17"/>
      <c r="G177" s="15"/>
      <c r="H177" s="18"/>
      <c r="I177" s="464"/>
    </row>
    <row r="178" spans="2:9" x14ac:dyDescent="0.25">
      <c r="B178" s="11"/>
      <c r="C178" s="5"/>
      <c r="D178" s="5"/>
      <c r="E178" s="5"/>
      <c r="F178" s="5"/>
      <c r="G178" s="6"/>
      <c r="H178" s="6" t="s">
        <v>6</v>
      </c>
      <c r="I178" s="36">
        <f>SUM(H174:H177)</f>
        <v>1030</v>
      </c>
    </row>
    <row r="179" spans="2:9" ht="15.75" thickBot="1" x14ac:dyDescent="0.3">
      <c r="B179" s="10"/>
      <c r="I179" s="1"/>
    </row>
    <row r="180" spans="2:9" ht="15.75" thickBot="1" x14ac:dyDescent="0.3">
      <c r="B180" s="21" t="s">
        <v>7</v>
      </c>
      <c r="C180" s="9"/>
      <c r="D180" s="9"/>
      <c r="E180" s="9"/>
      <c r="F180" s="9"/>
      <c r="G180" s="9"/>
      <c r="H180" s="9"/>
      <c r="I180" s="22"/>
    </row>
    <row r="181" spans="2:9" ht="15.75" thickBot="1" x14ac:dyDescent="0.3">
      <c r="B181" s="461" t="s">
        <v>1</v>
      </c>
      <c r="C181" s="462"/>
      <c r="D181" s="462"/>
      <c r="E181" s="39" t="s">
        <v>2</v>
      </c>
      <c r="F181" s="39" t="s">
        <v>8</v>
      </c>
      <c r="G181" s="39" t="s">
        <v>9</v>
      </c>
      <c r="H181" s="20" t="s">
        <v>5</v>
      </c>
      <c r="I181" s="463"/>
    </row>
    <row r="182" spans="2:9" x14ac:dyDescent="0.25">
      <c r="B182" s="465" t="s">
        <v>120</v>
      </c>
      <c r="C182" s="466"/>
      <c r="D182" s="466"/>
      <c r="E182" s="4" t="s">
        <v>94</v>
      </c>
      <c r="F182" s="4">
        <v>3785</v>
      </c>
      <c r="G182" s="43">
        <v>1</v>
      </c>
      <c r="H182" s="4">
        <f>+F182*G182</f>
        <v>3785</v>
      </c>
      <c r="I182" s="464"/>
    </row>
    <row r="183" spans="2:9" x14ac:dyDescent="0.25">
      <c r="B183" s="459" t="s">
        <v>121</v>
      </c>
      <c r="C183" s="460"/>
      <c r="D183" s="460"/>
      <c r="E183" s="3" t="s">
        <v>94</v>
      </c>
      <c r="F183" s="3">
        <v>7210</v>
      </c>
      <c r="G183" s="3">
        <v>1</v>
      </c>
      <c r="H183" s="4">
        <f>+F183*G183</f>
        <v>7210</v>
      </c>
      <c r="I183" s="464"/>
    </row>
    <row r="184" spans="2:9" x14ac:dyDescent="0.25">
      <c r="B184" s="459"/>
      <c r="C184" s="460"/>
      <c r="D184" s="460"/>
      <c r="E184" s="3"/>
      <c r="F184" s="3"/>
      <c r="G184" s="3"/>
      <c r="H184" s="4">
        <f t="shared" ref="H184:H188" si="3">+F184*G184</f>
        <v>0</v>
      </c>
      <c r="I184" s="464"/>
    </row>
    <row r="185" spans="2:9" x14ac:dyDescent="0.25">
      <c r="B185" s="459"/>
      <c r="C185" s="460"/>
      <c r="D185" s="460"/>
      <c r="E185" s="3"/>
      <c r="F185" s="3"/>
      <c r="G185" s="3"/>
      <c r="H185" s="4">
        <f t="shared" si="3"/>
        <v>0</v>
      </c>
      <c r="I185" s="464"/>
    </row>
    <row r="186" spans="2:9" x14ac:dyDescent="0.25">
      <c r="B186" s="459"/>
      <c r="C186" s="460"/>
      <c r="D186" s="460"/>
      <c r="E186" s="3"/>
      <c r="F186" s="3"/>
      <c r="G186" s="3"/>
      <c r="H186" s="4">
        <f t="shared" si="3"/>
        <v>0</v>
      </c>
      <c r="I186" s="464"/>
    </row>
    <row r="187" spans="2:9" x14ac:dyDescent="0.25">
      <c r="B187" s="50"/>
      <c r="C187" s="51"/>
      <c r="D187" s="51"/>
      <c r="E187" s="3"/>
      <c r="F187" s="3"/>
      <c r="G187" s="3"/>
      <c r="H187" s="4">
        <f t="shared" si="3"/>
        <v>0</v>
      </c>
      <c r="I187" s="464"/>
    </row>
    <row r="188" spans="2:9" x14ac:dyDescent="0.25">
      <c r="B188" s="459"/>
      <c r="C188" s="460"/>
      <c r="D188" s="460"/>
      <c r="E188" s="3"/>
      <c r="F188" s="3"/>
      <c r="G188" s="3"/>
      <c r="H188" s="4">
        <f t="shared" si="3"/>
        <v>0</v>
      </c>
      <c r="I188" s="464"/>
    </row>
    <row r="189" spans="2:9" x14ac:dyDescent="0.25">
      <c r="B189" s="459"/>
      <c r="C189" s="460"/>
      <c r="D189" s="460"/>
      <c r="E189" s="3"/>
      <c r="F189" s="3"/>
      <c r="G189" s="3"/>
      <c r="H189" s="4"/>
      <c r="I189" s="464"/>
    </row>
    <row r="190" spans="2:9" x14ac:dyDescent="0.25">
      <c r="B190" s="11"/>
      <c r="C190" s="5"/>
      <c r="D190" s="5"/>
      <c r="E190" s="5"/>
      <c r="F190" s="5"/>
      <c r="G190" s="5"/>
      <c r="H190" s="6" t="s">
        <v>6</v>
      </c>
      <c r="I190" s="37">
        <f>SUM(H182:H189)</f>
        <v>10995</v>
      </c>
    </row>
    <row r="191" spans="2:9" ht="15.75" thickBot="1" x14ac:dyDescent="0.3">
      <c r="B191" s="10"/>
      <c r="I191" s="1"/>
    </row>
    <row r="192" spans="2:9" ht="15.75" thickBot="1" x14ac:dyDescent="0.3">
      <c r="B192" s="21" t="s">
        <v>10</v>
      </c>
      <c r="C192" s="9"/>
      <c r="D192" s="9"/>
      <c r="E192" s="9"/>
      <c r="F192" s="9"/>
      <c r="G192" s="9"/>
      <c r="H192" s="9"/>
      <c r="I192" s="22"/>
    </row>
    <row r="193" spans="2:9" ht="15.75" thickBot="1" x14ac:dyDescent="0.3">
      <c r="B193" s="461" t="s">
        <v>1</v>
      </c>
      <c r="C193" s="462"/>
      <c r="D193" s="462"/>
      <c r="E193" s="462"/>
      <c r="F193" s="39" t="s">
        <v>3</v>
      </c>
      <c r="G193" s="39" t="s">
        <v>4</v>
      </c>
      <c r="H193" s="20" t="s">
        <v>5</v>
      </c>
      <c r="I193" s="34"/>
    </row>
    <row r="194" spans="2:9" x14ac:dyDescent="0.25">
      <c r="B194" s="465" t="s">
        <v>71</v>
      </c>
      <c r="C194" s="466"/>
      <c r="D194" s="466"/>
      <c r="E194" s="466"/>
      <c r="F194" s="24">
        <v>288</v>
      </c>
      <c r="G194" s="25">
        <v>1</v>
      </c>
      <c r="H194" s="38">
        <f>+F194*G194</f>
        <v>288</v>
      </c>
      <c r="I194" s="34"/>
    </row>
    <row r="195" spans="2:9" x14ac:dyDescent="0.25">
      <c r="B195" s="459"/>
      <c r="C195" s="460"/>
      <c r="D195" s="460"/>
      <c r="E195" s="460"/>
      <c r="F195" s="23"/>
      <c r="G195" s="14"/>
      <c r="H195" s="2"/>
      <c r="I195" s="34"/>
    </row>
    <row r="196" spans="2:9" x14ac:dyDescent="0.25">
      <c r="B196" s="11"/>
      <c r="C196" s="5"/>
      <c r="D196" s="5"/>
      <c r="E196" s="5"/>
      <c r="F196" s="5"/>
      <c r="G196" s="5"/>
      <c r="H196" s="6" t="s">
        <v>6</v>
      </c>
      <c r="I196" s="36">
        <f>SUM(H194:H195)</f>
        <v>288</v>
      </c>
    </row>
    <row r="197" spans="2:9" ht="15.75" thickBot="1" x14ac:dyDescent="0.3">
      <c r="B197" s="10"/>
      <c r="I197" s="1"/>
    </row>
    <row r="198" spans="2:9" ht="15.75" thickBot="1" x14ac:dyDescent="0.3">
      <c r="B198" s="21" t="s">
        <v>11</v>
      </c>
      <c r="C198" s="9"/>
      <c r="D198" s="9"/>
      <c r="E198" s="9"/>
      <c r="F198" s="9"/>
      <c r="G198" s="9"/>
      <c r="H198" s="9"/>
      <c r="I198" s="22"/>
    </row>
    <row r="199" spans="2:9" ht="15.75" thickBot="1" x14ac:dyDescent="0.3">
      <c r="B199" s="461" t="s">
        <v>15</v>
      </c>
      <c r="C199" s="462"/>
      <c r="D199" s="39" t="s">
        <v>22</v>
      </c>
      <c r="E199" s="39" t="s">
        <v>12</v>
      </c>
      <c r="F199" s="39" t="s">
        <v>13</v>
      </c>
      <c r="G199" s="39" t="s">
        <v>14</v>
      </c>
      <c r="H199" s="20" t="s">
        <v>5</v>
      </c>
      <c r="I199" s="463"/>
    </row>
    <row r="200" spans="2:9" x14ac:dyDescent="0.25">
      <c r="B200" s="465" t="s">
        <v>20</v>
      </c>
      <c r="C200" s="466"/>
      <c r="D200" s="24">
        <v>74263</v>
      </c>
      <c r="E200" s="30">
        <f>+(0.66)*D200</f>
        <v>49013.58</v>
      </c>
      <c r="F200" s="30">
        <f>+D200+E200</f>
        <v>123276.58</v>
      </c>
      <c r="G200" s="32">
        <v>0.04</v>
      </c>
      <c r="H200" s="38">
        <f>+F200*G200</f>
        <v>4931.0632000000005</v>
      </c>
      <c r="I200" s="464"/>
    </row>
    <row r="201" spans="2:9" x14ac:dyDescent="0.25">
      <c r="B201" s="459" t="s">
        <v>61</v>
      </c>
      <c r="C201" s="460"/>
      <c r="D201" s="23">
        <f>2*44702</f>
        <v>89404</v>
      </c>
      <c r="E201" s="30">
        <f>+(0.66)*D201</f>
        <v>59006.64</v>
      </c>
      <c r="F201" s="31">
        <f>+D201+E201</f>
        <v>148410.64000000001</v>
      </c>
      <c r="G201" s="32">
        <f>+G200</f>
        <v>0.04</v>
      </c>
      <c r="H201" s="38">
        <f>+F201*G201</f>
        <v>5936.4256000000005</v>
      </c>
      <c r="I201" s="464"/>
    </row>
    <row r="202" spans="2:9" x14ac:dyDescent="0.25">
      <c r="B202" s="459"/>
      <c r="C202" s="460"/>
      <c r="D202" s="2"/>
      <c r="E202" s="2"/>
      <c r="F202" s="2"/>
      <c r="G202" s="2"/>
      <c r="H202" s="2"/>
      <c r="I202" s="464"/>
    </row>
    <row r="203" spans="2:9" x14ac:dyDescent="0.25">
      <c r="B203" s="467"/>
      <c r="C203" s="468"/>
      <c r="D203" s="7"/>
      <c r="E203" s="7"/>
      <c r="F203" s="7"/>
      <c r="G203" s="7"/>
      <c r="H203" s="7"/>
      <c r="I203" s="464"/>
    </row>
    <row r="204" spans="2:9" x14ac:dyDescent="0.25">
      <c r="B204" s="11"/>
      <c r="C204" s="5"/>
      <c r="D204" s="5"/>
      <c r="E204" s="5"/>
      <c r="F204" s="5"/>
      <c r="G204" s="5"/>
      <c r="H204" s="6" t="s">
        <v>6</v>
      </c>
      <c r="I204" s="34">
        <f>SUM(H200:H203)</f>
        <v>10867.488800000001</v>
      </c>
    </row>
    <row r="205" spans="2:9" ht="15.75" thickBot="1" x14ac:dyDescent="0.3">
      <c r="B205" s="10"/>
      <c r="H205" s="33" t="s">
        <v>23</v>
      </c>
      <c r="I205" s="34"/>
    </row>
    <row r="206" spans="2:9" ht="16.5" thickBot="1" x14ac:dyDescent="0.3">
      <c r="B206" s="8"/>
      <c r="C206" s="9"/>
      <c r="D206" s="9"/>
      <c r="E206" s="9"/>
      <c r="F206" s="9"/>
      <c r="G206" s="469" t="s">
        <v>16</v>
      </c>
      <c r="H206" s="470"/>
      <c r="I206" s="35">
        <f>ROUND(SUM(I176:I205),0)</f>
        <v>23180</v>
      </c>
    </row>
    <row r="207" spans="2:9" ht="15.75" thickBot="1" x14ac:dyDescent="0.3"/>
    <row r="208" spans="2:9" x14ac:dyDescent="0.25">
      <c r="B208" s="471" t="s">
        <v>26</v>
      </c>
      <c r="C208" s="472"/>
      <c r="D208" s="472"/>
      <c r="E208" s="472"/>
      <c r="F208" s="472"/>
      <c r="G208" s="472"/>
      <c r="H208" s="472"/>
      <c r="I208" s="473"/>
    </row>
    <row r="209" spans="2:9" ht="48" customHeight="1" x14ac:dyDescent="0.25">
      <c r="B209" s="474" t="s">
        <v>862</v>
      </c>
      <c r="C209" s="475"/>
      <c r="D209" s="475"/>
      <c r="E209" s="475"/>
      <c r="F209" s="475"/>
      <c r="G209" s="475"/>
      <c r="H209" s="475"/>
      <c r="I209" s="476"/>
    </row>
    <row r="210" spans="2:9" x14ac:dyDescent="0.25">
      <c r="B210" s="477" t="s">
        <v>18</v>
      </c>
      <c r="C210" s="478"/>
      <c r="D210" s="478"/>
      <c r="E210" s="478"/>
      <c r="F210" s="478"/>
      <c r="G210" s="478"/>
      <c r="H210" s="478"/>
      <c r="I210" s="479"/>
    </row>
    <row r="211" spans="2:9" ht="15.75" thickBot="1" x14ac:dyDescent="0.3">
      <c r="B211" s="480" t="s">
        <v>27</v>
      </c>
      <c r="C211" s="481"/>
      <c r="D211" s="481"/>
      <c r="E211" s="481"/>
      <c r="F211" s="481"/>
      <c r="G211" s="481"/>
      <c r="H211" s="481"/>
      <c r="I211" s="482"/>
    </row>
    <row r="212" spans="2:9" ht="15.75" thickBot="1" x14ac:dyDescent="0.3">
      <c r="B212" s="8"/>
      <c r="C212" s="9"/>
      <c r="D212" s="9"/>
      <c r="E212" s="9"/>
      <c r="F212" s="9"/>
      <c r="G212" s="9"/>
      <c r="H212" s="9"/>
      <c r="I212" s="22"/>
    </row>
    <row r="213" spans="2:9" ht="15" customHeight="1" x14ac:dyDescent="0.25">
      <c r="B213" s="483" t="s">
        <v>17</v>
      </c>
      <c r="C213" s="505" t="s">
        <v>197</v>
      </c>
      <c r="D213" s="487" t="str">
        <f>+'[2] PRESUPUESTO CENTRO DE DESARROL'!$B$89</f>
        <v>Tablero de 8 circuitos, incluye breaker, incluye materiales, equipo y mano de obra.</v>
      </c>
      <c r="E213" s="487"/>
      <c r="F213" s="487"/>
      <c r="G213" s="487"/>
      <c r="H213" s="487"/>
      <c r="I213" s="45" t="s">
        <v>0</v>
      </c>
    </row>
    <row r="214" spans="2:9" ht="15.75" thickBot="1" x14ac:dyDescent="0.3">
      <c r="B214" s="484"/>
      <c r="C214" s="506"/>
      <c r="D214" s="488"/>
      <c r="E214" s="488"/>
      <c r="F214" s="488"/>
      <c r="G214" s="488"/>
      <c r="H214" s="488"/>
      <c r="I214" s="13" t="str">
        <f>+'[2] PRESUPUESTO CENTRO DE DESARROL'!$C$89</f>
        <v>UND</v>
      </c>
    </row>
    <row r="215" spans="2:9" ht="15.75" thickBot="1" x14ac:dyDescent="0.3">
      <c r="B215" s="21" t="s">
        <v>24</v>
      </c>
      <c r="C215" s="46"/>
      <c r="D215" s="40"/>
      <c r="E215" s="9"/>
      <c r="F215" s="9"/>
      <c r="G215" s="9"/>
      <c r="H215" s="9"/>
      <c r="I215" s="22"/>
    </row>
    <row r="216" spans="2:9" ht="15.75" thickBot="1" x14ac:dyDescent="0.3">
      <c r="B216" s="461" t="s">
        <v>1</v>
      </c>
      <c r="C216" s="462"/>
      <c r="D216" s="462"/>
      <c r="E216" s="39" t="s">
        <v>2</v>
      </c>
      <c r="F216" s="39" t="s">
        <v>3</v>
      </c>
      <c r="G216" s="39" t="s">
        <v>4</v>
      </c>
      <c r="H216" s="20" t="s">
        <v>5</v>
      </c>
      <c r="I216" s="463"/>
    </row>
    <row r="217" spans="2:9" ht="25.5" customHeight="1" x14ac:dyDescent="0.25">
      <c r="B217" s="489" t="s">
        <v>25</v>
      </c>
      <c r="C217" s="490"/>
      <c r="D217" s="491"/>
      <c r="E217" s="4" t="s">
        <v>19</v>
      </c>
      <c r="F217" s="26">
        <v>51500</v>
      </c>
      <c r="G217" s="43">
        <v>50</v>
      </c>
      <c r="H217" s="27">
        <f>+F217/G217</f>
        <v>1030</v>
      </c>
      <c r="I217" s="464"/>
    </row>
    <row r="218" spans="2:9" ht="23.25" customHeight="1" x14ac:dyDescent="0.25">
      <c r="B218" s="492"/>
      <c r="C218" s="493"/>
      <c r="D218" s="494"/>
      <c r="E218" s="3"/>
      <c r="F218" s="28"/>
      <c r="G218" s="48"/>
      <c r="H218" s="27"/>
      <c r="I218" s="464"/>
    </row>
    <row r="219" spans="2:9" x14ac:dyDescent="0.25">
      <c r="B219" s="459"/>
      <c r="C219" s="460"/>
      <c r="D219" s="460"/>
      <c r="E219" s="14"/>
      <c r="F219" s="26"/>
      <c r="G219" s="43"/>
      <c r="H219" s="27"/>
      <c r="I219" s="464"/>
    </row>
    <row r="220" spans="2:9" x14ac:dyDescent="0.25">
      <c r="B220" s="467"/>
      <c r="C220" s="468"/>
      <c r="D220" s="468"/>
      <c r="E220" s="15"/>
      <c r="F220" s="17"/>
      <c r="G220" s="15"/>
      <c r="H220" s="18"/>
      <c r="I220" s="464"/>
    </row>
    <row r="221" spans="2:9" x14ac:dyDescent="0.25">
      <c r="B221" s="11"/>
      <c r="C221" s="5"/>
      <c r="D221" s="5"/>
      <c r="E221" s="5"/>
      <c r="F221" s="5"/>
      <c r="G221" s="6"/>
      <c r="H221" s="6" t="s">
        <v>6</v>
      </c>
      <c r="I221" s="36">
        <f>SUM(H217:H220)</f>
        <v>1030</v>
      </c>
    </row>
    <row r="222" spans="2:9" ht="15.75" thickBot="1" x14ac:dyDescent="0.3">
      <c r="B222" s="10"/>
      <c r="I222" s="1"/>
    </row>
    <row r="223" spans="2:9" ht="15.75" thickBot="1" x14ac:dyDescent="0.3">
      <c r="B223" s="21" t="s">
        <v>7</v>
      </c>
      <c r="C223" s="9"/>
      <c r="D223" s="9"/>
      <c r="E223" s="9"/>
      <c r="F223" s="9"/>
      <c r="G223" s="9"/>
      <c r="H223" s="9"/>
      <c r="I223" s="22"/>
    </row>
    <row r="224" spans="2:9" ht="15.75" thickBot="1" x14ac:dyDescent="0.3">
      <c r="B224" s="461" t="s">
        <v>1</v>
      </c>
      <c r="C224" s="462"/>
      <c r="D224" s="462"/>
      <c r="E224" s="39" t="s">
        <v>2</v>
      </c>
      <c r="F224" s="39" t="s">
        <v>8</v>
      </c>
      <c r="G224" s="39" t="s">
        <v>9</v>
      </c>
      <c r="H224" s="20" t="s">
        <v>5</v>
      </c>
      <c r="I224" s="463"/>
    </row>
    <row r="225" spans="2:12" x14ac:dyDescent="0.25">
      <c r="B225" s="465" t="s">
        <v>124</v>
      </c>
      <c r="C225" s="466"/>
      <c r="D225" s="466"/>
      <c r="E225" s="4" t="s">
        <v>70</v>
      </c>
      <c r="F225" s="4">
        <v>365650</v>
      </c>
      <c r="G225" s="43">
        <v>1</v>
      </c>
      <c r="H225" s="4">
        <f>+F225*G225</f>
        <v>365650</v>
      </c>
      <c r="I225" s="464"/>
      <c r="L225">
        <f>+F225*1.03</f>
        <v>376619.5</v>
      </c>
    </row>
    <row r="226" spans="2:12" x14ac:dyDescent="0.25">
      <c r="B226" s="459" t="s">
        <v>125</v>
      </c>
      <c r="C226" s="460"/>
      <c r="D226" s="460"/>
      <c r="E226" s="3" t="s">
        <v>70</v>
      </c>
      <c r="F226" s="3">
        <v>18540</v>
      </c>
      <c r="G226" s="3">
        <v>2</v>
      </c>
      <c r="H226" s="4">
        <f>+F226*G226</f>
        <v>37080</v>
      </c>
      <c r="I226" s="464"/>
      <c r="L226">
        <f t="shared" ref="L226:L228" si="4">+F226*1.03</f>
        <v>19096.2</v>
      </c>
    </row>
    <row r="227" spans="2:12" x14ac:dyDescent="0.25">
      <c r="B227" s="459" t="s">
        <v>126</v>
      </c>
      <c r="C227" s="460"/>
      <c r="D227" s="460"/>
      <c r="E227" s="3" t="s">
        <v>70</v>
      </c>
      <c r="F227" s="3">
        <v>22145</v>
      </c>
      <c r="G227" s="3">
        <v>2</v>
      </c>
      <c r="H227" s="4">
        <f t="shared" ref="H227:H231" si="5">+F227*G227</f>
        <v>44290</v>
      </c>
      <c r="I227" s="464"/>
      <c r="L227">
        <f t="shared" si="4"/>
        <v>22809.350000000002</v>
      </c>
    </row>
    <row r="228" spans="2:12" x14ac:dyDescent="0.25">
      <c r="B228" s="459"/>
      <c r="C228" s="460"/>
      <c r="D228" s="460"/>
      <c r="E228" s="3"/>
      <c r="F228" s="3"/>
      <c r="G228" s="3"/>
      <c r="H228" s="4">
        <f t="shared" si="5"/>
        <v>0</v>
      </c>
      <c r="I228" s="464"/>
      <c r="L228">
        <f t="shared" si="4"/>
        <v>0</v>
      </c>
    </row>
    <row r="229" spans="2:12" x14ac:dyDescent="0.25">
      <c r="B229" s="459"/>
      <c r="C229" s="460"/>
      <c r="D229" s="460"/>
      <c r="E229" s="3"/>
      <c r="F229" s="3"/>
      <c r="G229" s="3"/>
      <c r="H229" s="4">
        <f t="shared" si="5"/>
        <v>0</v>
      </c>
      <c r="I229" s="464"/>
    </row>
    <row r="230" spans="2:12" x14ac:dyDescent="0.25">
      <c r="B230" s="459"/>
      <c r="C230" s="460"/>
      <c r="D230" s="460"/>
      <c r="E230" s="3"/>
      <c r="F230" s="3"/>
      <c r="G230" s="3"/>
      <c r="H230" s="4">
        <f t="shared" si="5"/>
        <v>0</v>
      </c>
      <c r="I230" s="464"/>
    </row>
    <row r="231" spans="2:12" x14ac:dyDescent="0.25">
      <c r="B231" s="459"/>
      <c r="C231" s="460"/>
      <c r="D231" s="460"/>
      <c r="E231" s="3"/>
      <c r="F231" s="3"/>
      <c r="G231" s="3"/>
      <c r="H231" s="4">
        <f t="shared" si="5"/>
        <v>0</v>
      </c>
      <c r="I231" s="464"/>
    </row>
    <row r="232" spans="2:12" x14ac:dyDescent="0.25">
      <c r="B232" s="459"/>
      <c r="C232" s="460"/>
      <c r="D232" s="460"/>
      <c r="E232" s="3"/>
      <c r="F232" s="3"/>
      <c r="G232" s="3"/>
      <c r="H232" s="4"/>
      <c r="I232" s="464"/>
    </row>
    <row r="233" spans="2:12" x14ac:dyDescent="0.25">
      <c r="B233" s="11"/>
      <c r="C233" s="5"/>
      <c r="D233" s="5"/>
      <c r="E233" s="5"/>
      <c r="F233" s="5"/>
      <c r="G233" s="5"/>
      <c r="H233" s="6" t="s">
        <v>6</v>
      </c>
      <c r="I233" s="37">
        <f>SUM(H225:H232)</f>
        <v>447020</v>
      </c>
    </row>
    <row r="234" spans="2:12" ht="15.75" thickBot="1" x14ac:dyDescent="0.3">
      <c r="B234" s="10"/>
      <c r="I234" s="1"/>
    </row>
    <row r="235" spans="2:12" ht="15.75" thickBot="1" x14ac:dyDescent="0.3">
      <c r="B235" s="21" t="s">
        <v>10</v>
      </c>
      <c r="C235" s="9"/>
      <c r="D235" s="9"/>
      <c r="E235" s="9"/>
      <c r="F235" s="9"/>
      <c r="G235" s="9"/>
      <c r="H235" s="9"/>
      <c r="I235" s="22"/>
    </row>
    <row r="236" spans="2:12" ht="15.75" thickBot="1" x14ac:dyDescent="0.3">
      <c r="B236" s="461" t="s">
        <v>1</v>
      </c>
      <c r="C236" s="462"/>
      <c r="D236" s="462"/>
      <c r="E236" s="462"/>
      <c r="F236" s="39" t="s">
        <v>3</v>
      </c>
      <c r="G236" s="39" t="s">
        <v>4</v>
      </c>
      <c r="H236" s="20" t="s">
        <v>5</v>
      </c>
      <c r="I236" s="34"/>
    </row>
    <row r="237" spans="2:12" x14ac:dyDescent="0.25">
      <c r="B237" s="465" t="s">
        <v>71</v>
      </c>
      <c r="C237" s="466"/>
      <c r="D237" s="466"/>
      <c r="E237" s="466"/>
      <c r="F237" s="24">
        <v>956</v>
      </c>
      <c r="G237" s="25">
        <v>1</v>
      </c>
      <c r="H237" s="38">
        <f>+F237*G237</f>
        <v>956</v>
      </c>
      <c r="I237" s="34"/>
    </row>
    <row r="238" spans="2:12" x14ac:dyDescent="0.25">
      <c r="B238" s="459"/>
      <c r="C238" s="460"/>
      <c r="D238" s="460"/>
      <c r="E238" s="460"/>
      <c r="F238" s="23"/>
      <c r="G238" s="14"/>
      <c r="H238" s="2"/>
      <c r="I238" s="34"/>
    </row>
    <row r="239" spans="2:12" x14ac:dyDescent="0.25">
      <c r="B239" s="11"/>
      <c r="C239" s="5"/>
      <c r="D239" s="5"/>
      <c r="E239" s="5"/>
      <c r="F239" s="5"/>
      <c r="G239" s="5"/>
      <c r="H239" s="6" t="s">
        <v>6</v>
      </c>
      <c r="I239" s="36">
        <f>SUM(H237:H238)</f>
        <v>956</v>
      </c>
    </row>
    <row r="240" spans="2:12" ht="15.75" thickBot="1" x14ac:dyDescent="0.3">
      <c r="B240" s="10"/>
      <c r="I240" s="1"/>
    </row>
    <row r="241" spans="2:9" ht="15.75" thickBot="1" x14ac:dyDescent="0.3">
      <c r="B241" s="21" t="s">
        <v>11</v>
      </c>
      <c r="C241" s="9"/>
      <c r="D241" s="9"/>
      <c r="E241" s="9"/>
      <c r="F241" s="9"/>
      <c r="G241" s="9"/>
      <c r="H241" s="9"/>
      <c r="I241" s="22"/>
    </row>
    <row r="242" spans="2:9" ht="15.75" thickBot="1" x14ac:dyDescent="0.3">
      <c r="B242" s="461" t="s">
        <v>15</v>
      </c>
      <c r="C242" s="462"/>
      <c r="D242" s="39" t="s">
        <v>22</v>
      </c>
      <c r="E242" s="39" t="s">
        <v>12</v>
      </c>
      <c r="F242" s="39" t="s">
        <v>13</v>
      </c>
      <c r="G242" s="39" t="s">
        <v>14</v>
      </c>
      <c r="H242" s="20" t="s">
        <v>5</v>
      </c>
      <c r="I242" s="463"/>
    </row>
    <row r="243" spans="2:9" x14ac:dyDescent="0.25">
      <c r="B243" s="465" t="s">
        <v>20</v>
      </c>
      <c r="C243" s="466"/>
      <c r="D243" s="24">
        <v>72100</v>
      </c>
      <c r="E243" s="30">
        <f>+(0.66)*D243</f>
        <v>47586</v>
      </c>
      <c r="F243" s="30">
        <f>+D243+E243</f>
        <v>119686</v>
      </c>
      <c r="G243" s="32">
        <v>0.15</v>
      </c>
      <c r="H243" s="38">
        <f>+F243*G243</f>
        <v>17952.899999999998</v>
      </c>
      <c r="I243" s="464"/>
    </row>
    <row r="244" spans="2:9" x14ac:dyDescent="0.25">
      <c r="B244" s="459" t="s">
        <v>61</v>
      </c>
      <c r="C244" s="460"/>
      <c r="D244" s="23">
        <f>2*44702</f>
        <v>89404</v>
      </c>
      <c r="E244" s="30">
        <f>+(0.66)*D244</f>
        <v>59006.64</v>
      </c>
      <c r="F244" s="31">
        <f>+D244+E244</f>
        <v>148410.64000000001</v>
      </c>
      <c r="G244" s="32">
        <f>+G243</f>
        <v>0.15</v>
      </c>
      <c r="H244" s="38">
        <f>+F244*G244</f>
        <v>22261.596000000001</v>
      </c>
      <c r="I244" s="464"/>
    </row>
    <row r="245" spans="2:9" x14ac:dyDescent="0.25">
      <c r="B245" s="459"/>
      <c r="C245" s="460"/>
      <c r="D245" s="2"/>
      <c r="E245" s="2"/>
      <c r="F245" s="2"/>
      <c r="G245" s="2"/>
      <c r="H245" s="2"/>
      <c r="I245" s="464"/>
    </row>
    <row r="246" spans="2:9" x14ac:dyDescent="0.25">
      <c r="B246" s="467"/>
      <c r="C246" s="468"/>
      <c r="D246" s="7"/>
      <c r="E246" s="7"/>
      <c r="F246" s="7"/>
      <c r="G246" s="7"/>
      <c r="H246" s="7"/>
      <c r="I246" s="464"/>
    </row>
    <row r="247" spans="2:9" x14ac:dyDescent="0.25">
      <c r="B247" s="11"/>
      <c r="C247" s="5"/>
      <c r="D247" s="5"/>
      <c r="E247" s="5"/>
      <c r="F247" s="5"/>
      <c r="G247" s="5"/>
      <c r="H247" s="6" t="s">
        <v>6</v>
      </c>
      <c r="I247" s="34">
        <f>SUM(H243:H246)</f>
        <v>40214.495999999999</v>
      </c>
    </row>
    <row r="248" spans="2:9" ht="15.75" thickBot="1" x14ac:dyDescent="0.3">
      <c r="B248" s="10"/>
      <c r="H248" s="33" t="s">
        <v>23</v>
      </c>
      <c r="I248" s="34"/>
    </row>
    <row r="249" spans="2:9" ht="16.5" thickBot="1" x14ac:dyDescent="0.3">
      <c r="B249" s="8"/>
      <c r="C249" s="9"/>
      <c r="D249" s="9"/>
      <c r="E249" s="9"/>
      <c r="F249" s="9"/>
      <c r="G249" s="469" t="s">
        <v>16</v>
      </c>
      <c r="H249" s="470"/>
      <c r="I249" s="35">
        <f>ROUND(SUM(I219:I248),2)</f>
        <v>489220.5</v>
      </c>
    </row>
    <row r="250" spans="2:9" ht="15.75" thickBot="1" x14ac:dyDescent="0.3"/>
    <row r="251" spans="2:9" x14ac:dyDescent="0.25">
      <c r="B251" s="471" t="s">
        <v>26</v>
      </c>
      <c r="C251" s="472"/>
      <c r="D251" s="472"/>
      <c r="E251" s="472"/>
      <c r="F251" s="472"/>
      <c r="G251" s="472"/>
      <c r="H251" s="472"/>
      <c r="I251" s="473"/>
    </row>
    <row r="252" spans="2:9" ht="48" customHeight="1" x14ac:dyDescent="0.25">
      <c r="B252" s="474" t="s">
        <v>862</v>
      </c>
      <c r="C252" s="475"/>
      <c r="D252" s="475"/>
      <c r="E252" s="475"/>
      <c r="F252" s="475"/>
      <c r="G252" s="475"/>
      <c r="H252" s="475"/>
      <c r="I252" s="476"/>
    </row>
    <row r="253" spans="2:9" x14ac:dyDescent="0.25">
      <c r="B253" s="477" t="s">
        <v>18</v>
      </c>
      <c r="C253" s="478"/>
      <c r="D253" s="478"/>
      <c r="E253" s="478"/>
      <c r="F253" s="478"/>
      <c r="G253" s="478"/>
      <c r="H253" s="478"/>
      <c r="I253" s="479"/>
    </row>
    <row r="254" spans="2:9" ht="15.75" thickBot="1" x14ac:dyDescent="0.3">
      <c r="B254" s="480" t="s">
        <v>27</v>
      </c>
      <c r="C254" s="481"/>
      <c r="D254" s="481"/>
      <c r="E254" s="481"/>
      <c r="F254" s="481"/>
      <c r="G254" s="481"/>
      <c r="H254" s="481"/>
      <c r="I254" s="482"/>
    </row>
    <row r="255" spans="2:9" ht="15.75" thickBot="1" x14ac:dyDescent="0.3">
      <c r="B255" s="8"/>
      <c r="C255" s="9"/>
      <c r="D255" s="9"/>
      <c r="E255" s="9"/>
      <c r="F255" s="9"/>
      <c r="G255" s="9"/>
      <c r="H255" s="9"/>
      <c r="I255" s="22"/>
    </row>
    <row r="256" spans="2:9" ht="15" customHeight="1" x14ac:dyDescent="0.25">
      <c r="B256" s="483" t="s">
        <v>17</v>
      </c>
      <c r="C256" s="485" t="s">
        <v>200</v>
      </c>
      <c r="D256" s="487" t="str">
        <f>+'[2] PRESUPUESTO CENTRO DE DESARROL'!$B$91</f>
        <v>Suministro e instalación de aire acondicionado mini split de 18 btu, incluye materiales, equipo y mano de obra.</v>
      </c>
      <c r="E256" s="487"/>
      <c r="F256" s="487"/>
      <c r="G256" s="487"/>
      <c r="H256" s="487"/>
      <c r="I256" s="45" t="s">
        <v>0</v>
      </c>
    </row>
    <row r="257" spans="2:12" ht="15.75" thickBot="1" x14ac:dyDescent="0.3">
      <c r="B257" s="484"/>
      <c r="C257" s="486"/>
      <c r="D257" s="488"/>
      <c r="E257" s="488"/>
      <c r="F257" s="488"/>
      <c r="G257" s="488"/>
      <c r="H257" s="488"/>
      <c r="I257" s="13" t="str">
        <f>+'[2] PRESUPUESTO CENTRO DE DESARROL'!$C$91</f>
        <v>UND</v>
      </c>
    </row>
    <row r="258" spans="2:12" ht="15.75" thickBot="1" x14ac:dyDescent="0.3">
      <c r="B258" s="21" t="s">
        <v>24</v>
      </c>
      <c r="C258" s="46"/>
      <c r="D258" s="40"/>
      <c r="E258" s="9"/>
      <c r="F258" s="9"/>
      <c r="G258" s="9"/>
      <c r="H258" s="9"/>
      <c r="I258" s="22"/>
    </row>
    <row r="259" spans="2:12" ht="15.75" thickBot="1" x14ac:dyDescent="0.3">
      <c r="B259" s="461" t="s">
        <v>1</v>
      </c>
      <c r="C259" s="462"/>
      <c r="D259" s="462"/>
      <c r="E259" s="39" t="s">
        <v>2</v>
      </c>
      <c r="F259" s="39" t="s">
        <v>3</v>
      </c>
      <c r="G259" s="39" t="s">
        <v>4</v>
      </c>
      <c r="H259" s="20" t="s">
        <v>5</v>
      </c>
      <c r="I259" s="463"/>
    </row>
    <row r="260" spans="2:12" ht="25.5" customHeight="1" x14ac:dyDescent="0.25">
      <c r="B260" s="489" t="s">
        <v>25</v>
      </c>
      <c r="C260" s="490"/>
      <c r="D260" s="491"/>
      <c r="E260" s="4" t="s">
        <v>19</v>
      </c>
      <c r="F260" s="26">
        <v>51500</v>
      </c>
      <c r="G260" s="43">
        <v>0.9</v>
      </c>
      <c r="H260" s="27">
        <f>+F260/G260</f>
        <v>57222.222222222219</v>
      </c>
      <c r="I260" s="464"/>
    </row>
    <row r="261" spans="2:12" ht="23.25" customHeight="1" x14ac:dyDescent="0.25">
      <c r="B261" s="492" t="s">
        <v>206</v>
      </c>
      <c r="C261" s="493"/>
      <c r="D261" s="494"/>
      <c r="E261" s="4" t="s">
        <v>19</v>
      </c>
      <c r="F261" s="26">
        <v>51500</v>
      </c>
      <c r="G261" s="43">
        <v>20</v>
      </c>
      <c r="H261" s="27">
        <f>+F261/G261</f>
        <v>2575</v>
      </c>
      <c r="I261" s="464"/>
    </row>
    <row r="262" spans="2:12" x14ac:dyDescent="0.25">
      <c r="B262" s="459"/>
      <c r="C262" s="460"/>
      <c r="D262" s="460"/>
      <c r="E262" s="14"/>
      <c r="F262" s="26"/>
      <c r="G262" s="43"/>
      <c r="H262" s="27"/>
      <c r="I262" s="464"/>
    </row>
    <row r="263" spans="2:12" x14ac:dyDescent="0.25">
      <c r="B263" s="467"/>
      <c r="C263" s="468"/>
      <c r="D263" s="468"/>
      <c r="E263" s="15"/>
      <c r="F263" s="17"/>
      <c r="G263" s="15"/>
      <c r="H263" s="18"/>
      <c r="I263" s="464"/>
    </row>
    <row r="264" spans="2:12" x14ac:dyDescent="0.25">
      <c r="B264" s="11"/>
      <c r="C264" s="5"/>
      <c r="D264" s="5"/>
      <c r="E264" s="5"/>
      <c r="F264" s="5"/>
      <c r="G264" s="6"/>
      <c r="H264" s="6" t="s">
        <v>6</v>
      </c>
      <c r="I264" s="36">
        <f>SUM(H260:H263)</f>
        <v>59797.222222222219</v>
      </c>
    </row>
    <row r="265" spans="2:12" ht="15.75" thickBot="1" x14ac:dyDescent="0.3">
      <c r="B265" s="10"/>
      <c r="I265" s="1"/>
    </row>
    <row r="266" spans="2:12" ht="15.75" thickBot="1" x14ac:dyDescent="0.3">
      <c r="B266" s="21" t="s">
        <v>7</v>
      </c>
      <c r="C266" s="9"/>
      <c r="D266" s="9"/>
      <c r="E266" s="9"/>
      <c r="F266" s="9"/>
      <c r="G266" s="9"/>
      <c r="H266" s="9"/>
      <c r="I266" s="22"/>
    </row>
    <row r="267" spans="2:12" ht="15.75" thickBot="1" x14ac:dyDescent="0.3">
      <c r="B267" s="461" t="s">
        <v>1</v>
      </c>
      <c r="C267" s="462"/>
      <c r="D267" s="462"/>
      <c r="E267" s="39" t="s">
        <v>2</v>
      </c>
      <c r="F267" s="39" t="s">
        <v>8</v>
      </c>
      <c r="G267" s="39" t="s">
        <v>9</v>
      </c>
      <c r="H267" s="20" t="s">
        <v>5</v>
      </c>
      <c r="I267" s="463"/>
    </row>
    <row r="268" spans="2:12" x14ac:dyDescent="0.25">
      <c r="B268" s="465" t="s">
        <v>201</v>
      </c>
      <c r="C268" s="466"/>
      <c r="D268" s="466"/>
      <c r="E268" s="4" t="s">
        <v>70</v>
      </c>
      <c r="F268" s="4">
        <v>2940000</v>
      </c>
      <c r="G268" s="43">
        <v>1</v>
      </c>
      <c r="H268" s="4">
        <f>+F268*G268</f>
        <v>2940000</v>
      </c>
      <c r="I268" s="464"/>
      <c r="L268">
        <f>+F268*1.05</f>
        <v>3087000</v>
      </c>
    </row>
    <row r="269" spans="2:12" x14ac:dyDescent="0.25">
      <c r="B269" s="459" t="s">
        <v>202</v>
      </c>
      <c r="C269" s="460"/>
      <c r="D269" s="460"/>
      <c r="E269" s="4" t="s">
        <v>70</v>
      </c>
      <c r="F269" s="3">
        <v>16400</v>
      </c>
      <c r="G269" s="3">
        <v>8</v>
      </c>
      <c r="H269" s="4">
        <f>+F269*G269</f>
        <v>131200</v>
      </c>
      <c r="I269" s="464"/>
    </row>
    <row r="270" spans="2:12" x14ac:dyDescent="0.25">
      <c r="B270" s="459" t="s">
        <v>203</v>
      </c>
      <c r="C270" s="460"/>
      <c r="D270" s="460"/>
      <c r="E270" s="3" t="s">
        <v>70</v>
      </c>
      <c r="F270" s="3">
        <v>123600</v>
      </c>
      <c r="G270" s="3">
        <v>1</v>
      </c>
      <c r="H270" s="4">
        <f t="shared" ref="H270:H274" si="6">+F270*G270</f>
        <v>123600</v>
      </c>
      <c r="I270" s="464"/>
    </row>
    <row r="271" spans="2:12" x14ac:dyDescent="0.25">
      <c r="B271" s="459" t="s">
        <v>205</v>
      </c>
      <c r="C271" s="460"/>
      <c r="D271" s="460"/>
      <c r="E271" s="3" t="s">
        <v>70</v>
      </c>
      <c r="F271" s="3">
        <v>110000</v>
      </c>
      <c r="G271" s="3">
        <v>1</v>
      </c>
      <c r="H271" s="4">
        <f t="shared" si="6"/>
        <v>110000</v>
      </c>
      <c r="I271" s="464"/>
    </row>
    <row r="272" spans="2:12" x14ac:dyDescent="0.25">
      <c r="B272" s="459"/>
      <c r="C272" s="460"/>
      <c r="D272" s="460"/>
      <c r="E272" s="3"/>
      <c r="F272" s="3"/>
      <c r="G272" s="3"/>
      <c r="H272" s="4">
        <f t="shared" si="6"/>
        <v>0</v>
      </c>
      <c r="I272" s="464"/>
    </row>
    <row r="273" spans="2:9" x14ac:dyDescent="0.25">
      <c r="B273" s="459"/>
      <c r="C273" s="460"/>
      <c r="D273" s="460"/>
      <c r="E273" s="3"/>
      <c r="F273" s="3"/>
      <c r="G273" s="3"/>
      <c r="H273" s="4">
        <f t="shared" si="6"/>
        <v>0</v>
      </c>
      <c r="I273" s="464"/>
    </row>
    <row r="274" spans="2:9" x14ac:dyDescent="0.25">
      <c r="B274" s="459"/>
      <c r="C274" s="460"/>
      <c r="D274" s="460"/>
      <c r="E274" s="3"/>
      <c r="F274" s="3"/>
      <c r="G274" s="3"/>
      <c r="H274" s="4">
        <f t="shared" si="6"/>
        <v>0</v>
      </c>
      <c r="I274" s="464"/>
    </row>
    <row r="275" spans="2:9" x14ac:dyDescent="0.25">
      <c r="B275" s="459"/>
      <c r="C275" s="460"/>
      <c r="D275" s="460"/>
      <c r="E275" s="3"/>
      <c r="F275" s="3"/>
      <c r="G275" s="3"/>
      <c r="H275" s="4"/>
      <c r="I275" s="464"/>
    </row>
    <row r="276" spans="2:9" x14ac:dyDescent="0.25">
      <c r="B276" s="11"/>
      <c r="C276" s="5"/>
      <c r="D276" s="5"/>
      <c r="E276" s="5"/>
      <c r="F276" s="5"/>
      <c r="G276" s="5"/>
      <c r="H276" s="6" t="s">
        <v>6</v>
      </c>
      <c r="I276" s="37">
        <f>SUM(H268:H275)</f>
        <v>3304800</v>
      </c>
    </row>
    <row r="277" spans="2:9" ht="15.75" thickBot="1" x14ac:dyDescent="0.3">
      <c r="B277" s="10"/>
      <c r="I277" s="1"/>
    </row>
    <row r="278" spans="2:9" ht="15.75" thickBot="1" x14ac:dyDescent="0.3">
      <c r="B278" s="21" t="s">
        <v>10</v>
      </c>
      <c r="C278" s="9"/>
      <c r="D278" s="9"/>
      <c r="E278" s="9"/>
      <c r="F278" s="9"/>
      <c r="G278" s="9"/>
      <c r="H278" s="9"/>
      <c r="I278" s="22"/>
    </row>
    <row r="279" spans="2:9" ht="15.75" thickBot="1" x14ac:dyDescent="0.3">
      <c r="B279" s="461" t="s">
        <v>1</v>
      </c>
      <c r="C279" s="462"/>
      <c r="D279" s="462"/>
      <c r="E279" s="462"/>
      <c r="F279" s="39" t="s">
        <v>3</v>
      </c>
      <c r="G279" s="39" t="s">
        <v>4</v>
      </c>
      <c r="H279" s="20" t="s">
        <v>5</v>
      </c>
      <c r="I279" s="34"/>
    </row>
    <row r="280" spans="2:9" x14ac:dyDescent="0.25">
      <c r="B280" s="465" t="s">
        <v>71</v>
      </c>
      <c r="C280" s="466"/>
      <c r="D280" s="466"/>
      <c r="E280" s="466"/>
      <c r="F280" s="24">
        <v>328500</v>
      </c>
      <c r="G280" s="25">
        <v>1</v>
      </c>
      <c r="H280" s="38">
        <f>+F280*G280</f>
        <v>328500</v>
      </c>
      <c r="I280" s="34"/>
    </row>
    <row r="281" spans="2:9" x14ac:dyDescent="0.25">
      <c r="B281" s="459"/>
      <c r="C281" s="460"/>
      <c r="D281" s="460"/>
      <c r="E281" s="460"/>
      <c r="F281" s="23"/>
      <c r="G281" s="14"/>
      <c r="H281" s="2"/>
      <c r="I281" s="34"/>
    </row>
    <row r="282" spans="2:9" x14ac:dyDescent="0.25">
      <c r="B282" s="11"/>
      <c r="C282" s="5"/>
      <c r="D282" s="5"/>
      <c r="E282" s="5"/>
      <c r="F282" s="5"/>
      <c r="G282" s="5"/>
      <c r="H282" s="6" t="s">
        <v>6</v>
      </c>
      <c r="I282" s="36">
        <f>SUM(H280:H281)</f>
        <v>328500</v>
      </c>
    </row>
    <row r="283" spans="2:9" ht="15.75" thickBot="1" x14ac:dyDescent="0.3">
      <c r="B283" s="10"/>
      <c r="I283" s="1"/>
    </row>
    <row r="284" spans="2:9" ht="15.75" thickBot="1" x14ac:dyDescent="0.3">
      <c r="B284" s="21" t="s">
        <v>11</v>
      </c>
      <c r="C284" s="9"/>
      <c r="D284" s="9"/>
      <c r="E284" s="9"/>
      <c r="F284" s="9"/>
      <c r="G284" s="9"/>
      <c r="H284" s="9"/>
      <c r="I284" s="22"/>
    </row>
    <row r="285" spans="2:9" ht="15.75" thickBot="1" x14ac:dyDescent="0.3">
      <c r="B285" s="461" t="s">
        <v>15</v>
      </c>
      <c r="C285" s="462"/>
      <c r="D285" s="39" t="s">
        <v>22</v>
      </c>
      <c r="E285" s="39" t="s">
        <v>12</v>
      </c>
      <c r="F285" s="39" t="s">
        <v>13</v>
      </c>
      <c r="G285" s="39" t="s">
        <v>14</v>
      </c>
      <c r="H285" s="20" t="s">
        <v>5</v>
      </c>
      <c r="I285" s="463"/>
    </row>
    <row r="286" spans="2:9" x14ac:dyDescent="0.25">
      <c r="B286" s="465" t="s">
        <v>204</v>
      </c>
      <c r="C286" s="466"/>
      <c r="D286" s="24">
        <v>74263</v>
      </c>
      <c r="E286" s="30">
        <f>+(0.66)*D286</f>
        <v>49013.58</v>
      </c>
      <c r="F286" s="30">
        <f>+D286+E286</f>
        <v>123276.58</v>
      </c>
      <c r="G286" s="32">
        <v>1.6</v>
      </c>
      <c r="H286" s="38">
        <f>+F286*G286</f>
        <v>197242.52800000002</v>
      </c>
      <c r="I286" s="464"/>
    </row>
    <row r="287" spans="2:9" x14ac:dyDescent="0.25">
      <c r="B287" s="459" t="s">
        <v>21</v>
      </c>
      <c r="C287" s="460"/>
      <c r="D287" s="23">
        <f>1*44702</f>
        <v>44702</v>
      </c>
      <c r="E287" s="30">
        <f>+(0.66)*D287</f>
        <v>29503.32</v>
      </c>
      <c r="F287" s="31">
        <f>+D287+E287</f>
        <v>74205.320000000007</v>
      </c>
      <c r="G287" s="32">
        <f>+G286</f>
        <v>1.6</v>
      </c>
      <c r="H287" s="38">
        <f>+F287*G287</f>
        <v>118728.51200000002</v>
      </c>
      <c r="I287" s="464"/>
    </row>
    <row r="288" spans="2:9" x14ac:dyDescent="0.25">
      <c r="B288" s="459"/>
      <c r="C288" s="460"/>
      <c r="D288" s="2"/>
      <c r="E288" s="2"/>
      <c r="F288" s="2"/>
      <c r="G288" s="2"/>
      <c r="H288" s="2"/>
      <c r="I288" s="464"/>
    </row>
    <row r="289" spans="2:9" x14ac:dyDescent="0.25">
      <c r="B289" s="467"/>
      <c r="C289" s="468"/>
      <c r="D289" s="7"/>
      <c r="E289" s="7"/>
      <c r="F289" s="7"/>
      <c r="G289" s="7"/>
      <c r="H289" s="7"/>
      <c r="I289" s="464"/>
    </row>
    <row r="290" spans="2:9" x14ac:dyDescent="0.25">
      <c r="B290" s="11"/>
      <c r="C290" s="5"/>
      <c r="D290" s="5"/>
      <c r="E290" s="5"/>
      <c r="F290" s="5"/>
      <c r="G290" s="5"/>
      <c r="H290" s="6" t="s">
        <v>6</v>
      </c>
      <c r="I290" s="34">
        <f>SUM(H286:H289)</f>
        <v>315971.04000000004</v>
      </c>
    </row>
    <row r="291" spans="2:9" ht="15.75" thickBot="1" x14ac:dyDescent="0.3">
      <c r="B291" s="10"/>
      <c r="H291" s="33" t="s">
        <v>23</v>
      </c>
      <c r="I291" s="34"/>
    </row>
    <row r="292" spans="2:9" ht="16.5" thickBot="1" x14ac:dyDescent="0.3">
      <c r="B292" s="8"/>
      <c r="C292" s="9"/>
      <c r="D292" s="9"/>
      <c r="E292" s="9"/>
      <c r="F292" s="9"/>
      <c r="G292" s="469" t="s">
        <v>16</v>
      </c>
      <c r="H292" s="470"/>
      <c r="I292" s="35">
        <f>ROUND(SUM(I262:I291),0)</f>
        <v>4009068</v>
      </c>
    </row>
  </sheetData>
  <mergeCells count="221">
    <mergeCell ref="G292:H292"/>
    <mergeCell ref="B279:E279"/>
    <mergeCell ref="B280:E280"/>
    <mergeCell ref="B281:E281"/>
    <mergeCell ref="B285:C285"/>
    <mergeCell ref="I285:I289"/>
    <mergeCell ref="B286:C286"/>
    <mergeCell ref="B287:C287"/>
    <mergeCell ref="B288:C288"/>
    <mergeCell ref="B289:C289"/>
    <mergeCell ref="B267:D267"/>
    <mergeCell ref="I267:I275"/>
    <mergeCell ref="B268:D268"/>
    <mergeCell ref="B269:D269"/>
    <mergeCell ref="B270:D270"/>
    <mergeCell ref="B271:D271"/>
    <mergeCell ref="B272:D272"/>
    <mergeCell ref="B273:D273"/>
    <mergeCell ref="B274:D274"/>
    <mergeCell ref="B275:D275"/>
    <mergeCell ref="B259:D259"/>
    <mergeCell ref="I259:I263"/>
    <mergeCell ref="B260:D260"/>
    <mergeCell ref="B261:D261"/>
    <mergeCell ref="B262:D262"/>
    <mergeCell ref="B263:D263"/>
    <mergeCell ref="B251:I251"/>
    <mergeCell ref="B252:I252"/>
    <mergeCell ref="B253:I253"/>
    <mergeCell ref="B254:I254"/>
    <mergeCell ref="B256:B257"/>
    <mergeCell ref="C256:C257"/>
    <mergeCell ref="D256:H257"/>
    <mergeCell ref="G249:H249"/>
    <mergeCell ref="B236:E236"/>
    <mergeCell ref="B237:E237"/>
    <mergeCell ref="B238:E238"/>
    <mergeCell ref="B242:C242"/>
    <mergeCell ref="I242:I246"/>
    <mergeCell ref="B243:C243"/>
    <mergeCell ref="B244:C244"/>
    <mergeCell ref="B245:C245"/>
    <mergeCell ref="B246:C246"/>
    <mergeCell ref="B224:D224"/>
    <mergeCell ref="I224:I232"/>
    <mergeCell ref="B225:D225"/>
    <mergeCell ref="B226:D226"/>
    <mergeCell ref="B227:D227"/>
    <mergeCell ref="B228:D228"/>
    <mergeCell ref="B229:D229"/>
    <mergeCell ref="B230:D230"/>
    <mergeCell ref="B231:D231"/>
    <mergeCell ref="B232:D232"/>
    <mergeCell ref="B216:D216"/>
    <mergeCell ref="I216:I220"/>
    <mergeCell ref="B217:D217"/>
    <mergeCell ref="B218:D218"/>
    <mergeCell ref="B219:D219"/>
    <mergeCell ref="B220:D220"/>
    <mergeCell ref="G206:H206"/>
    <mergeCell ref="B208:I208"/>
    <mergeCell ref="B209:I209"/>
    <mergeCell ref="B210:I210"/>
    <mergeCell ref="B211:I211"/>
    <mergeCell ref="B213:B214"/>
    <mergeCell ref="C213:C214"/>
    <mergeCell ref="D213:H214"/>
    <mergeCell ref="B193:E193"/>
    <mergeCell ref="B194:E194"/>
    <mergeCell ref="B195:E195"/>
    <mergeCell ref="B199:C199"/>
    <mergeCell ref="I199:I203"/>
    <mergeCell ref="B200:C200"/>
    <mergeCell ref="B201:C201"/>
    <mergeCell ref="B202:C202"/>
    <mergeCell ref="B203:C203"/>
    <mergeCell ref="B181:D181"/>
    <mergeCell ref="I181:I189"/>
    <mergeCell ref="B182:D182"/>
    <mergeCell ref="B183:D183"/>
    <mergeCell ref="B184:D184"/>
    <mergeCell ref="B185:D185"/>
    <mergeCell ref="B186:D186"/>
    <mergeCell ref="B188:D188"/>
    <mergeCell ref="B189:D189"/>
    <mergeCell ref="B173:D173"/>
    <mergeCell ref="I173:I177"/>
    <mergeCell ref="B174:D174"/>
    <mergeCell ref="B175:D175"/>
    <mergeCell ref="B176:D176"/>
    <mergeCell ref="B177:D177"/>
    <mergeCell ref="G163:H163"/>
    <mergeCell ref="B165:I165"/>
    <mergeCell ref="B166:I166"/>
    <mergeCell ref="B167:I167"/>
    <mergeCell ref="B168:I168"/>
    <mergeCell ref="B170:B171"/>
    <mergeCell ref="C170:C171"/>
    <mergeCell ref="D170:H171"/>
    <mergeCell ref="B150:E150"/>
    <mergeCell ref="B151:E151"/>
    <mergeCell ref="B152:E152"/>
    <mergeCell ref="B156:C156"/>
    <mergeCell ref="I156:I160"/>
    <mergeCell ref="B157:C157"/>
    <mergeCell ref="B158:C158"/>
    <mergeCell ref="B159:C159"/>
    <mergeCell ref="B160:C160"/>
    <mergeCell ref="B138:D138"/>
    <mergeCell ref="I138:I146"/>
    <mergeCell ref="B139:D139"/>
    <mergeCell ref="B140:D140"/>
    <mergeCell ref="B141:D141"/>
    <mergeCell ref="B142:D142"/>
    <mergeCell ref="B143:D143"/>
    <mergeCell ref="B145:D145"/>
    <mergeCell ref="B146:D146"/>
    <mergeCell ref="B130:D130"/>
    <mergeCell ref="I130:I134"/>
    <mergeCell ref="B131:D131"/>
    <mergeCell ref="B132:D132"/>
    <mergeCell ref="B133:D133"/>
    <mergeCell ref="B134:D134"/>
    <mergeCell ref="G120:H120"/>
    <mergeCell ref="B122:I122"/>
    <mergeCell ref="B123:I123"/>
    <mergeCell ref="B124:I124"/>
    <mergeCell ref="B125:I125"/>
    <mergeCell ref="B127:B128"/>
    <mergeCell ref="C127:C128"/>
    <mergeCell ref="D127:H128"/>
    <mergeCell ref="B107:E107"/>
    <mergeCell ref="B108:E108"/>
    <mergeCell ref="B109:E109"/>
    <mergeCell ref="B113:C113"/>
    <mergeCell ref="I113:I117"/>
    <mergeCell ref="B114:C114"/>
    <mergeCell ref="B115:C115"/>
    <mergeCell ref="B116:C116"/>
    <mergeCell ref="B117:C117"/>
    <mergeCell ref="B95:D95"/>
    <mergeCell ref="I95:I103"/>
    <mergeCell ref="B96:D96"/>
    <mergeCell ref="B97:D97"/>
    <mergeCell ref="B98:D98"/>
    <mergeCell ref="B99:D99"/>
    <mergeCell ref="B100:D100"/>
    <mergeCell ref="B102:D102"/>
    <mergeCell ref="B103:D103"/>
    <mergeCell ref="B84:B85"/>
    <mergeCell ref="C84:C85"/>
    <mergeCell ref="D84:H85"/>
    <mergeCell ref="B87:D87"/>
    <mergeCell ref="I87:I91"/>
    <mergeCell ref="B88:D88"/>
    <mergeCell ref="B89:D89"/>
    <mergeCell ref="B90:D90"/>
    <mergeCell ref="B91:D91"/>
    <mergeCell ref="B78:I78"/>
    <mergeCell ref="B79:I79"/>
    <mergeCell ref="B80:I80"/>
    <mergeCell ref="B81:I81"/>
    <mergeCell ref="B82:I82"/>
    <mergeCell ref="G77:H77"/>
    <mergeCell ref="B64:E64"/>
    <mergeCell ref="B65:E65"/>
    <mergeCell ref="B66:E66"/>
    <mergeCell ref="B70:C70"/>
    <mergeCell ref="I70:I74"/>
    <mergeCell ref="B71:C71"/>
    <mergeCell ref="B72:C72"/>
    <mergeCell ref="B73:C73"/>
    <mergeCell ref="B74:C74"/>
    <mergeCell ref="B52:D52"/>
    <mergeCell ref="I52:I60"/>
    <mergeCell ref="B53:D53"/>
    <mergeCell ref="B54:D54"/>
    <mergeCell ref="B55:D55"/>
    <mergeCell ref="B56:D56"/>
    <mergeCell ref="B57:D57"/>
    <mergeCell ref="B58:D58"/>
    <mergeCell ref="B60:D60"/>
    <mergeCell ref="B44:D44"/>
    <mergeCell ref="I44:I48"/>
    <mergeCell ref="B45:D45"/>
    <mergeCell ref="B46:D46"/>
    <mergeCell ref="B47:D47"/>
    <mergeCell ref="B48:D48"/>
    <mergeCell ref="G34:H34"/>
    <mergeCell ref="B36:I36"/>
    <mergeCell ref="B37:I37"/>
    <mergeCell ref="B38:I38"/>
    <mergeCell ref="B39:I39"/>
    <mergeCell ref="B41:B42"/>
    <mergeCell ref="C41:C42"/>
    <mergeCell ref="D41:H42"/>
    <mergeCell ref="B21:E21"/>
    <mergeCell ref="B22:E22"/>
    <mergeCell ref="B23:E23"/>
    <mergeCell ref="B27:C27"/>
    <mergeCell ref="I27:I31"/>
    <mergeCell ref="B28:C28"/>
    <mergeCell ref="B29:C29"/>
    <mergeCell ref="B30:C30"/>
    <mergeCell ref="B31:C31"/>
    <mergeCell ref="B1:B2"/>
    <mergeCell ref="C1:C2"/>
    <mergeCell ref="D1:H2"/>
    <mergeCell ref="B12:D12"/>
    <mergeCell ref="I12:I17"/>
    <mergeCell ref="B13:D13"/>
    <mergeCell ref="B14:D14"/>
    <mergeCell ref="B15:D15"/>
    <mergeCell ref="B16:D16"/>
    <mergeCell ref="B17:D17"/>
    <mergeCell ref="B4:D4"/>
    <mergeCell ref="I4:I8"/>
    <mergeCell ref="B5:D5"/>
    <mergeCell ref="B6:D6"/>
    <mergeCell ref="B7:D7"/>
    <mergeCell ref="B8:D8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6" manualBreakCount="6">
    <brk id="34" max="9" man="1"/>
    <brk id="77" max="9" man="1"/>
    <brk id="120" max="9" man="1"/>
    <brk id="163" max="9" man="1"/>
    <brk id="206" max="9" man="1"/>
    <brk id="249" max="9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0"/>
  <sheetViews>
    <sheetView view="pageBreakPreview" topLeftCell="A91" zoomScale="60" zoomScaleNormal="100" workbookViewId="0">
      <selection activeCell="B41" sqref="B41:I41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9.8554687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" customHeight="1" x14ac:dyDescent="0.25">
      <c r="B5" s="483" t="s">
        <v>17</v>
      </c>
      <c r="C5" s="485" t="s">
        <v>207</v>
      </c>
      <c r="D5" s="487" t="str">
        <f>+'[2] PRESUPUESTO CENTRO DE DESARROL'!$B$93</f>
        <v>Mantenimiento general de ventaneria existente en perfileria de aluminio y vidrio, incluye materiales, equipo y mano de obra,</v>
      </c>
      <c r="E5" s="487"/>
      <c r="F5" s="487"/>
      <c r="G5" s="487"/>
      <c r="H5" s="487"/>
      <c r="I5" s="45" t="s">
        <v>0</v>
      </c>
    </row>
    <row r="6" spans="2:9" ht="15.75" thickBot="1" x14ac:dyDescent="0.3">
      <c r="B6" s="484"/>
      <c r="C6" s="486"/>
      <c r="D6" s="488"/>
      <c r="E6" s="488"/>
      <c r="F6" s="488"/>
      <c r="G6" s="488"/>
      <c r="H6" s="488"/>
      <c r="I6" s="13" t="str">
        <f>+'[2] PRESUPUESTO CENTRO DE DESARROL'!$C$93</f>
        <v>M2</v>
      </c>
    </row>
    <row r="7" spans="2:9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9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9" ht="25.5" customHeight="1" x14ac:dyDescent="0.25">
      <c r="B9" s="489" t="s">
        <v>25</v>
      </c>
      <c r="C9" s="490"/>
      <c r="D9" s="491"/>
      <c r="E9" s="4" t="s">
        <v>19</v>
      </c>
      <c r="F9" s="26">
        <v>51500</v>
      </c>
      <c r="G9" s="43">
        <v>90</v>
      </c>
      <c r="H9" s="27">
        <f>+F9/G9</f>
        <v>572.22222222222217</v>
      </c>
      <c r="I9" s="464"/>
    </row>
    <row r="10" spans="2:9" ht="23.25" customHeight="1" x14ac:dyDescent="0.25">
      <c r="B10" s="492" t="s">
        <v>211</v>
      </c>
      <c r="C10" s="493"/>
      <c r="D10" s="494"/>
      <c r="E10" s="3" t="s">
        <v>19</v>
      </c>
      <c r="F10" s="28">
        <v>20600</v>
      </c>
      <c r="G10" s="48">
        <v>50</v>
      </c>
      <c r="H10" s="27">
        <f>+F10/G10</f>
        <v>412</v>
      </c>
      <c r="I10" s="464"/>
    </row>
    <row r="11" spans="2:9" x14ac:dyDescent="0.25">
      <c r="B11" s="459" t="s">
        <v>212</v>
      </c>
      <c r="C11" s="460"/>
      <c r="D11" s="460"/>
      <c r="E11" s="14" t="s">
        <v>19</v>
      </c>
      <c r="F11" s="26">
        <v>20600</v>
      </c>
      <c r="G11" s="48">
        <v>50</v>
      </c>
      <c r="H11" s="27">
        <f>+F11/G11</f>
        <v>412</v>
      </c>
      <c r="I11" s="464"/>
    </row>
    <row r="12" spans="2:9" x14ac:dyDescent="0.25">
      <c r="B12" s="467" t="s">
        <v>213</v>
      </c>
      <c r="C12" s="468"/>
      <c r="D12" s="468"/>
      <c r="E12" s="15" t="s">
        <v>19</v>
      </c>
      <c r="F12" s="26">
        <v>30900</v>
      </c>
      <c r="G12" s="15">
        <v>70</v>
      </c>
      <c r="H12" s="27">
        <f>+F12/G12</f>
        <v>441.42857142857144</v>
      </c>
      <c r="I12" s="464"/>
    </row>
    <row r="13" spans="2:9" x14ac:dyDescent="0.25">
      <c r="B13" s="459" t="s">
        <v>212</v>
      </c>
      <c r="C13" s="460"/>
      <c r="D13" s="460"/>
      <c r="E13" s="14" t="s">
        <v>19</v>
      </c>
      <c r="F13" s="26">
        <v>20600</v>
      </c>
      <c r="G13" s="48">
        <v>50</v>
      </c>
      <c r="H13" s="27">
        <f>+F13/G13</f>
        <v>412</v>
      </c>
      <c r="I13" s="52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SUM(H9:H12)</f>
        <v>1837.6507936507937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208</v>
      </c>
      <c r="C18" s="466"/>
      <c r="D18" s="466"/>
      <c r="E18" s="4" t="s">
        <v>210</v>
      </c>
      <c r="F18" s="4">
        <v>123600</v>
      </c>
      <c r="G18" s="43">
        <v>0.5</v>
      </c>
      <c r="H18" s="4">
        <f>+F18*G18</f>
        <v>61800</v>
      </c>
      <c r="I18" s="464"/>
    </row>
    <row r="19" spans="2:9" x14ac:dyDescent="0.25">
      <c r="B19" s="459" t="s">
        <v>209</v>
      </c>
      <c r="C19" s="460"/>
      <c r="D19" s="460"/>
      <c r="E19" s="3" t="s">
        <v>210</v>
      </c>
      <c r="F19" s="3">
        <v>45000</v>
      </c>
      <c r="G19" s="3">
        <v>0.5</v>
      </c>
      <c r="H19" s="4">
        <f>+F19*G19</f>
        <v>22500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84300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>
        <v>255</v>
      </c>
      <c r="G27" s="25">
        <v>1</v>
      </c>
      <c r="H27" s="38">
        <f>+F27*G27</f>
        <v>255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255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24">
        <v>74263</v>
      </c>
      <c r="E33" s="30">
        <f>+(0.66)*D33</f>
        <v>49013.58</v>
      </c>
      <c r="F33" s="30">
        <f>+D33+E33</f>
        <v>123276.58</v>
      </c>
      <c r="G33" s="32">
        <v>0.628</v>
      </c>
      <c r="H33" s="38">
        <f>+F33*G33</f>
        <v>77417.692240000004</v>
      </c>
      <c r="I33" s="464"/>
    </row>
    <row r="34" spans="2:9" x14ac:dyDescent="0.25">
      <c r="B34" s="459" t="s">
        <v>61</v>
      </c>
      <c r="C34" s="460"/>
      <c r="D34" s="23">
        <f>2*44702</f>
        <v>89404</v>
      </c>
      <c r="E34" s="30">
        <f>+(0.66)*D34</f>
        <v>59006.64</v>
      </c>
      <c r="F34" s="31">
        <f>+D34+E34</f>
        <v>148410.64000000001</v>
      </c>
      <c r="G34" s="32">
        <f>+G33</f>
        <v>0.628</v>
      </c>
      <c r="H34" s="38">
        <f>+F34*G34</f>
        <v>93201.881920000014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170619.57416000002</v>
      </c>
    </row>
    <row r="38" spans="2:9" ht="15.75" thickBot="1" x14ac:dyDescent="0.3">
      <c r="B38" s="10"/>
      <c r="H38" s="33" t="s">
        <v>23</v>
      </c>
      <c r="I38" s="34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257012</v>
      </c>
    </row>
    <row r="40" spans="2:9" ht="15.75" thickBot="1" x14ac:dyDescent="0.3"/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8"/>
      <c r="C45" s="9"/>
      <c r="D45" s="9"/>
      <c r="E45" s="9"/>
      <c r="F45" s="9"/>
      <c r="G45" s="9"/>
      <c r="H45" s="9"/>
      <c r="I45" s="22"/>
    </row>
    <row r="46" spans="2:9" ht="15" customHeight="1" x14ac:dyDescent="0.25">
      <c r="B46" s="483" t="s">
        <v>17</v>
      </c>
      <c r="C46" s="485" t="s">
        <v>214</v>
      </c>
      <c r="D46" s="487" t="str">
        <f>+'[2] PRESUPUESTO CENTRO DE DESARROL'!$B$94</f>
        <v>Suministro e instalación de puerta en perfileria de aluminio de 1,00 x 2,00, incluye materiales, equipo y mano de obra.</v>
      </c>
      <c r="E46" s="487"/>
      <c r="F46" s="487"/>
      <c r="G46" s="487"/>
      <c r="H46" s="487"/>
      <c r="I46" s="45" t="s">
        <v>0</v>
      </c>
    </row>
    <row r="47" spans="2:9" ht="15.75" thickBot="1" x14ac:dyDescent="0.3">
      <c r="B47" s="484"/>
      <c r="C47" s="486"/>
      <c r="D47" s="488"/>
      <c r="E47" s="488"/>
      <c r="F47" s="488"/>
      <c r="G47" s="488"/>
      <c r="H47" s="488"/>
      <c r="I47" s="13" t="str">
        <f>+'[2] PRESUPUESTO CENTRO DE DESARROL'!$C$94</f>
        <v>UND</v>
      </c>
    </row>
    <row r="48" spans="2:9" ht="15.75" thickBot="1" x14ac:dyDescent="0.3">
      <c r="B48" s="21" t="s">
        <v>24</v>
      </c>
      <c r="C48" s="46"/>
      <c r="D48" s="40"/>
      <c r="E48" s="9"/>
      <c r="F48" s="9"/>
      <c r="G48" s="9"/>
      <c r="H48" s="9"/>
      <c r="I48" s="22"/>
    </row>
    <row r="49" spans="2:9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9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3">
        <v>50</v>
      </c>
      <c r="H50" s="27">
        <f>+F50/G50</f>
        <v>1030</v>
      </c>
      <c r="I50" s="464"/>
    </row>
    <row r="51" spans="2:9" ht="23.25" customHeight="1" x14ac:dyDescent="0.25">
      <c r="B51" s="492"/>
      <c r="C51" s="493"/>
      <c r="D51" s="494"/>
      <c r="E51" s="3"/>
      <c r="F51" s="28"/>
      <c r="G51" s="48"/>
      <c r="H51" s="27"/>
      <c r="I51" s="464"/>
    </row>
    <row r="52" spans="2:9" x14ac:dyDescent="0.25">
      <c r="B52" s="459"/>
      <c r="C52" s="460"/>
      <c r="D52" s="460"/>
      <c r="E52" s="14"/>
      <c r="F52" s="26"/>
      <c r="G52" s="43"/>
      <c r="H52" s="27"/>
      <c r="I52" s="464"/>
    </row>
    <row r="53" spans="2:9" x14ac:dyDescent="0.25">
      <c r="B53" s="467"/>
      <c r="C53" s="468"/>
      <c r="D53" s="468"/>
      <c r="E53" s="15"/>
      <c r="F53" s="17"/>
      <c r="G53" s="15"/>
      <c r="H53" s="18"/>
      <c r="I53" s="464"/>
    </row>
    <row r="54" spans="2:9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1030</v>
      </c>
    </row>
    <row r="55" spans="2:9" ht="15.75" thickBot="1" x14ac:dyDescent="0.3">
      <c r="B55" s="10"/>
      <c r="I55" s="1"/>
    </row>
    <row r="56" spans="2:9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9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9" x14ac:dyDescent="0.25">
      <c r="B58" s="465" t="s">
        <v>216</v>
      </c>
      <c r="C58" s="466"/>
      <c r="D58" s="466"/>
      <c r="E58" s="4" t="s">
        <v>59</v>
      </c>
      <c r="F58" s="4">
        <v>721000</v>
      </c>
      <c r="G58" s="43">
        <v>1</v>
      </c>
      <c r="H58" s="4">
        <f>+F58*G58</f>
        <v>721000</v>
      </c>
      <c r="I58" s="464"/>
    </row>
    <row r="59" spans="2:9" x14ac:dyDescent="0.25">
      <c r="B59" s="459" t="s">
        <v>215</v>
      </c>
      <c r="C59" s="460"/>
      <c r="D59" s="460"/>
      <c r="E59" s="3" t="s">
        <v>70</v>
      </c>
      <c r="F59" s="3">
        <v>200000</v>
      </c>
      <c r="G59" s="3">
        <v>1</v>
      </c>
      <c r="H59" s="4">
        <f>+F59*G59</f>
        <v>200000</v>
      </c>
      <c r="I59" s="464"/>
    </row>
    <row r="60" spans="2:9" x14ac:dyDescent="0.25">
      <c r="B60" s="459" t="s">
        <v>217</v>
      </c>
      <c r="C60" s="460"/>
      <c r="D60" s="460"/>
      <c r="E60" s="3" t="s">
        <v>70</v>
      </c>
      <c r="F60" s="3">
        <v>10000</v>
      </c>
      <c r="G60" s="3">
        <v>4</v>
      </c>
      <c r="H60" s="4">
        <f t="shared" ref="H60:H65" si="0">+F60*G60</f>
        <v>40000</v>
      </c>
      <c r="I60" s="464"/>
    </row>
    <row r="61" spans="2:9" x14ac:dyDescent="0.25">
      <c r="B61" s="459" t="s">
        <v>218</v>
      </c>
      <c r="C61" s="460"/>
      <c r="D61" s="460"/>
      <c r="E61" s="3" t="s">
        <v>70</v>
      </c>
      <c r="F61" s="3">
        <v>90000</v>
      </c>
      <c r="G61" s="3">
        <v>1</v>
      </c>
      <c r="H61" s="4">
        <f t="shared" si="0"/>
        <v>90000</v>
      </c>
      <c r="I61" s="464"/>
    </row>
    <row r="62" spans="2:9" x14ac:dyDescent="0.25">
      <c r="B62" s="459"/>
      <c r="C62" s="460"/>
      <c r="D62" s="460"/>
      <c r="E62" s="3"/>
      <c r="F62" s="3"/>
      <c r="G62" s="3"/>
      <c r="H62" s="4">
        <f t="shared" si="0"/>
        <v>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4">
        <f t="shared" si="0"/>
        <v>0</v>
      </c>
      <c r="I63" s="464"/>
    </row>
    <row r="64" spans="2:9" x14ac:dyDescent="0.25">
      <c r="B64" s="50"/>
      <c r="C64" s="51"/>
      <c r="D64" s="51"/>
      <c r="E64" s="3"/>
      <c r="F64" s="3"/>
      <c r="G64" s="3"/>
      <c r="H64" s="4">
        <f t="shared" si="0"/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 t="shared" si="0"/>
        <v>0</v>
      </c>
      <c r="I65" s="464"/>
    </row>
    <row r="66" spans="2:9" x14ac:dyDescent="0.25">
      <c r="B66" s="11"/>
      <c r="C66" s="5"/>
      <c r="D66" s="5"/>
      <c r="E66" s="5"/>
      <c r="F66" s="5"/>
      <c r="G66" s="5"/>
      <c r="H66" s="6" t="s">
        <v>6</v>
      </c>
      <c r="I66" s="37">
        <f>SUM(H58:H65)</f>
        <v>1051000</v>
      </c>
    </row>
    <row r="67" spans="2:9" ht="15.75" thickBot="1" x14ac:dyDescent="0.3">
      <c r="B67" s="10"/>
      <c r="I67" s="1"/>
    </row>
    <row r="68" spans="2:9" ht="15.75" thickBot="1" x14ac:dyDescent="0.3">
      <c r="B68" s="21" t="s">
        <v>10</v>
      </c>
      <c r="C68" s="9"/>
      <c r="D68" s="9"/>
      <c r="E68" s="9"/>
      <c r="F68" s="9"/>
      <c r="G68" s="9"/>
      <c r="H68" s="9"/>
      <c r="I68" s="22"/>
    </row>
    <row r="69" spans="2:9" ht="15.75" thickBot="1" x14ac:dyDescent="0.3">
      <c r="B69" s="461" t="s">
        <v>1</v>
      </c>
      <c r="C69" s="462"/>
      <c r="D69" s="462"/>
      <c r="E69" s="462"/>
      <c r="F69" s="39" t="s">
        <v>3</v>
      </c>
      <c r="G69" s="39" t="s">
        <v>4</v>
      </c>
      <c r="H69" s="20" t="s">
        <v>5</v>
      </c>
      <c r="I69" s="34"/>
    </row>
    <row r="70" spans="2:9" x14ac:dyDescent="0.25">
      <c r="B70" s="465" t="s">
        <v>71</v>
      </c>
      <c r="C70" s="466"/>
      <c r="D70" s="466"/>
      <c r="E70" s="466"/>
      <c r="F70" s="24">
        <v>1462</v>
      </c>
      <c r="G70" s="25">
        <v>1</v>
      </c>
      <c r="H70" s="38">
        <f>+F70*G70</f>
        <v>1462</v>
      </c>
      <c r="I70" s="34"/>
    </row>
    <row r="71" spans="2:9" x14ac:dyDescent="0.25">
      <c r="B71" s="459"/>
      <c r="C71" s="460"/>
      <c r="D71" s="460"/>
      <c r="E71" s="460"/>
      <c r="F71" s="23"/>
      <c r="G71" s="14"/>
      <c r="H71" s="2"/>
      <c r="I71" s="34"/>
    </row>
    <row r="72" spans="2:9" x14ac:dyDescent="0.25">
      <c r="B72" s="11"/>
      <c r="C72" s="5"/>
      <c r="D72" s="5"/>
      <c r="E72" s="5"/>
      <c r="F72" s="5"/>
      <c r="G72" s="5"/>
      <c r="H72" s="6" t="s">
        <v>6</v>
      </c>
      <c r="I72" s="36">
        <f>SUM(H70:H71)</f>
        <v>1462</v>
      </c>
    </row>
    <row r="73" spans="2:9" ht="15.75" thickBot="1" x14ac:dyDescent="0.3">
      <c r="B73" s="10"/>
      <c r="I73" s="1"/>
    </row>
    <row r="74" spans="2:9" ht="15.75" thickBot="1" x14ac:dyDescent="0.3">
      <c r="B74" s="21" t="s">
        <v>11</v>
      </c>
      <c r="C74" s="9"/>
      <c r="D74" s="9"/>
      <c r="E74" s="9"/>
      <c r="F74" s="9"/>
      <c r="G74" s="9"/>
      <c r="H74" s="9"/>
      <c r="I74" s="22"/>
    </row>
    <row r="75" spans="2:9" ht="15.75" thickBot="1" x14ac:dyDescent="0.3">
      <c r="B75" s="461" t="s">
        <v>15</v>
      </c>
      <c r="C75" s="462"/>
      <c r="D75" s="39" t="s">
        <v>22</v>
      </c>
      <c r="E75" s="39" t="s">
        <v>12</v>
      </c>
      <c r="F75" s="39" t="s">
        <v>13</v>
      </c>
      <c r="G75" s="39" t="s">
        <v>14</v>
      </c>
      <c r="H75" s="20" t="s">
        <v>5</v>
      </c>
      <c r="I75" s="463"/>
    </row>
    <row r="76" spans="2:9" x14ac:dyDescent="0.25">
      <c r="B76" s="465" t="s">
        <v>20</v>
      </c>
      <c r="C76" s="466"/>
      <c r="D76" s="24">
        <v>74263</v>
      </c>
      <c r="E76" s="30">
        <f>+(0.66)*D76</f>
        <v>49013.58</v>
      </c>
      <c r="F76" s="30">
        <f>+D76+E76</f>
        <v>123276.58</v>
      </c>
      <c r="G76" s="32">
        <v>0.89</v>
      </c>
      <c r="H76" s="38">
        <f>+F76*G76</f>
        <v>109716.1562</v>
      </c>
      <c r="I76" s="464"/>
    </row>
    <row r="77" spans="2:9" x14ac:dyDescent="0.25">
      <c r="B77" s="459" t="s">
        <v>21</v>
      </c>
      <c r="C77" s="460"/>
      <c r="D77" s="23">
        <f>44702</f>
        <v>44702</v>
      </c>
      <c r="E77" s="30">
        <f>+(0.66)*D77</f>
        <v>29503.32</v>
      </c>
      <c r="F77" s="31">
        <f>+D77+E77</f>
        <v>74205.320000000007</v>
      </c>
      <c r="G77" s="32">
        <f>+G76</f>
        <v>0.89</v>
      </c>
      <c r="H77" s="38">
        <f>+F77*G77</f>
        <v>66042.734800000006</v>
      </c>
      <c r="I77" s="464"/>
    </row>
    <row r="78" spans="2:9" x14ac:dyDescent="0.25">
      <c r="B78" s="459"/>
      <c r="C78" s="460"/>
      <c r="D78" s="2"/>
      <c r="E78" s="2"/>
      <c r="F78" s="2"/>
      <c r="G78" s="2"/>
      <c r="H78" s="2"/>
      <c r="I78" s="464"/>
    </row>
    <row r="79" spans="2:9" x14ac:dyDescent="0.25">
      <c r="B79" s="467"/>
      <c r="C79" s="468"/>
      <c r="D79" s="7"/>
      <c r="E79" s="7"/>
      <c r="F79" s="7"/>
      <c r="G79" s="7"/>
      <c r="H79" s="7"/>
      <c r="I79" s="464"/>
    </row>
    <row r="80" spans="2:9" x14ac:dyDescent="0.25">
      <c r="B80" s="11"/>
      <c r="C80" s="5"/>
      <c r="D80" s="5"/>
      <c r="E80" s="5"/>
      <c r="F80" s="5"/>
      <c r="G80" s="5"/>
      <c r="H80" s="6" t="s">
        <v>6</v>
      </c>
      <c r="I80" s="34">
        <f>SUM(H76:H79)</f>
        <v>175758.891</v>
      </c>
    </row>
    <row r="81" spans="2:9" ht="15.75" thickBot="1" x14ac:dyDescent="0.3">
      <c r="B81" s="10"/>
      <c r="H81" s="33" t="s">
        <v>23</v>
      </c>
      <c r="I81" s="34"/>
    </row>
    <row r="82" spans="2:9" ht="16.5" thickBot="1" x14ac:dyDescent="0.3">
      <c r="B82" s="8"/>
      <c r="C82" s="9"/>
      <c r="D82" s="9"/>
      <c r="E82" s="9"/>
      <c r="F82" s="9"/>
      <c r="G82" s="469" t="s">
        <v>16</v>
      </c>
      <c r="H82" s="470"/>
      <c r="I82" s="35">
        <f>ROUND(SUM(I52:I81),0)</f>
        <v>1229251</v>
      </c>
    </row>
    <row r="83" spans="2:9" ht="15.75" thickBot="1" x14ac:dyDescent="0.3">
      <c r="B83" s="509"/>
      <c r="C83" s="509"/>
      <c r="D83" s="509"/>
      <c r="E83" s="509"/>
      <c r="F83" s="509"/>
      <c r="G83" s="509"/>
      <c r="H83" s="509"/>
      <c r="I83" s="509"/>
    </row>
    <row r="84" spans="2:9" x14ac:dyDescent="0.25">
      <c r="B84" s="471" t="s">
        <v>26</v>
      </c>
      <c r="C84" s="472"/>
      <c r="D84" s="472"/>
      <c r="E84" s="472"/>
      <c r="F84" s="472"/>
      <c r="G84" s="472"/>
      <c r="H84" s="472"/>
      <c r="I84" s="473"/>
    </row>
    <row r="85" spans="2:9" ht="48" customHeight="1" x14ac:dyDescent="0.25">
      <c r="B85" s="474" t="s">
        <v>862</v>
      </c>
      <c r="C85" s="475"/>
      <c r="D85" s="475"/>
      <c r="E85" s="475"/>
      <c r="F85" s="475"/>
      <c r="G85" s="475"/>
      <c r="H85" s="475"/>
      <c r="I85" s="476"/>
    </row>
    <row r="86" spans="2:9" x14ac:dyDescent="0.25">
      <c r="B86" s="477" t="s">
        <v>18</v>
      </c>
      <c r="C86" s="478"/>
      <c r="D86" s="478"/>
      <c r="E86" s="478"/>
      <c r="F86" s="478"/>
      <c r="G86" s="478"/>
      <c r="H86" s="478"/>
      <c r="I86" s="479"/>
    </row>
    <row r="87" spans="2:9" ht="15.75" thickBot="1" x14ac:dyDescent="0.3">
      <c r="B87" s="480" t="s">
        <v>27</v>
      </c>
      <c r="C87" s="481"/>
      <c r="D87" s="481"/>
      <c r="E87" s="481"/>
      <c r="F87" s="481"/>
      <c r="G87" s="481"/>
      <c r="H87" s="481"/>
      <c r="I87" s="482"/>
    </row>
    <row r="88" spans="2:9" ht="15.75" thickBot="1" x14ac:dyDescent="0.3">
      <c r="B88" s="8"/>
      <c r="C88" s="9"/>
      <c r="D88" s="9"/>
      <c r="E88" s="9"/>
      <c r="F88" s="9"/>
      <c r="G88" s="9"/>
      <c r="H88" s="9"/>
      <c r="I88" s="22"/>
    </row>
    <row r="89" spans="2:9" ht="15" customHeight="1" x14ac:dyDescent="0.25">
      <c r="B89" s="483" t="s">
        <v>17</v>
      </c>
      <c r="C89" s="485" t="s">
        <v>219</v>
      </c>
      <c r="D89" s="487" t="str">
        <f>+'[2] PRESUPUESTO CENTRO DE DESARROL'!$B$95</f>
        <v>Suministro e instalación de reja metálica en varilla cuadrada de 1/2" de 1,00 x 2,00, incluye materiales, equipo y mano de obra.</v>
      </c>
      <c r="E89" s="487"/>
      <c r="F89" s="487"/>
      <c r="G89" s="487"/>
      <c r="H89" s="487"/>
      <c r="I89" s="45" t="s">
        <v>0</v>
      </c>
    </row>
    <row r="90" spans="2:9" ht="15.75" thickBot="1" x14ac:dyDescent="0.3">
      <c r="B90" s="484"/>
      <c r="C90" s="486"/>
      <c r="D90" s="488"/>
      <c r="E90" s="488"/>
      <c r="F90" s="488"/>
      <c r="G90" s="488"/>
      <c r="H90" s="488"/>
      <c r="I90" s="13" t="str">
        <f>+'[2] PRESUPUESTO CENTRO DE DESARROL'!$C$95</f>
        <v>M2</v>
      </c>
    </row>
    <row r="91" spans="2:9" ht="15.75" thickBot="1" x14ac:dyDescent="0.3">
      <c r="B91" s="21" t="s">
        <v>24</v>
      </c>
      <c r="C91" s="46"/>
      <c r="D91" s="40"/>
      <c r="E91" s="9"/>
      <c r="F91" s="9"/>
      <c r="G91" s="9"/>
      <c r="H91" s="9"/>
      <c r="I91" s="22"/>
    </row>
    <row r="92" spans="2:9" ht="15.75" thickBot="1" x14ac:dyDescent="0.3">
      <c r="B92" s="461" t="s">
        <v>1</v>
      </c>
      <c r="C92" s="462"/>
      <c r="D92" s="462"/>
      <c r="E92" s="39" t="s">
        <v>2</v>
      </c>
      <c r="F92" s="39" t="s">
        <v>3</v>
      </c>
      <c r="G92" s="39" t="s">
        <v>4</v>
      </c>
      <c r="H92" s="20" t="s">
        <v>5</v>
      </c>
      <c r="I92" s="463"/>
    </row>
    <row r="93" spans="2:9" ht="25.5" customHeight="1" x14ac:dyDescent="0.25">
      <c r="B93" s="489" t="s">
        <v>25</v>
      </c>
      <c r="C93" s="490"/>
      <c r="D93" s="491"/>
      <c r="E93" s="4" t="s">
        <v>19</v>
      </c>
      <c r="F93" s="26">
        <v>51500</v>
      </c>
      <c r="G93" s="43">
        <v>8</v>
      </c>
      <c r="H93" s="27">
        <f>+F93/G93</f>
        <v>6437.5</v>
      </c>
      <c r="I93" s="464"/>
    </row>
    <row r="94" spans="2:9" ht="23.25" customHeight="1" x14ac:dyDescent="0.25">
      <c r="B94" s="492" t="s">
        <v>50</v>
      </c>
      <c r="C94" s="493"/>
      <c r="D94" s="494"/>
      <c r="E94" s="3" t="s">
        <v>19</v>
      </c>
      <c r="F94" s="28">
        <v>103000</v>
      </c>
      <c r="G94" s="43">
        <v>10</v>
      </c>
      <c r="H94" s="27">
        <f>+F94/G94</f>
        <v>10300</v>
      </c>
      <c r="I94" s="464"/>
    </row>
    <row r="95" spans="2:9" x14ac:dyDescent="0.25">
      <c r="B95" s="459" t="s">
        <v>95</v>
      </c>
      <c r="C95" s="460"/>
      <c r="D95" s="460"/>
      <c r="E95" s="14" t="s">
        <v>19</v>
      </c>
      <c r="F95" s="26">
        <v>51500</v>
      </c>
      <c r="G95" s="43">
        <v>70</v>
      </c>
      <c r="H95" s="27">
        <f>+F95/G95</f>
        <v>735.71428571428567</v>
      </c>
      <c r="I95" s="464"/>
    </row>
    <row r="96" spans="2:9" x14ac:dyDescent="0.25">
      <c r="B96" s="467"/>
      <c r="C96" s="468"/>
      <c r="D96" s="468"/>
      <c r="E96" s="15"/>
      <c r="F96" s="17"/>
      <c r="G96" s="15"/>
      <c r="H96" s="18"/>
      <c r="I96" s="464"/>
    </row>
    <row r="97" spans="2:9" x14ac:dyDescent="0.25">
      <c r="B97" s="11"/>
      <c r="C97" s="5"/>
      <c r="D97" s="5"/>
      <c r="E97" s="5"/>
      <c r="F97" s="5"/>
      <c r="G97" s="6"/>
      <c r="H97" s="6" t="s">
        <v>6</v>
      </c>
      <c r="I97" s="36">
        <f>SUM(H93:H96)</f>
        <v>17473.214285714286</v>
      </c>
    </row>
    <row r="98" spans="2:9" ht="15.75" thickBot="1" x14ac:dyDescent="0.3">
      <c r="B98" s="10"/>
      <c r="I98" s="1"/>
    </row>
    <row r="99" spans="2:9" ht="15.75" thickBot="1" x14ac:dyDescent="0.3">
      <c r="B99" s="21" t="s">
        <v>7</v>
      </c>
      <c r="C99" s="9"/>
      <c r="D99" s="9"/>
      <c r="E99" s="9"/>
      <c r="F99" s="9"/>
      <c r="G99" s="9"/>
      <c r="H99" s="9"/>
      <c r="I99" s="22"/>
    </row>
    <row r="100" spans="2:9" ht="15.75" thickBot="1" x14ac:dyDescent="0.3">
      <c r="B100" s="461" t="s">
        <v>1</v>
      </c>
      <c r="C100" s="462"/>
      <c r="D100" s="462"/>
      <c r="E100" s="39" t="s">
        <v>2</v>
      </c>
      <c r="F100" s="39" t="s">
        <v>8</v>
      </c>
      <c r="G100" s="39" t="s">
        <v>9</v>
      </c>
      <c r="H100" s="20" t="s">
        <v>5</v>
      </c>
      <c r="I100" s="463"/>
    </row>
    <row r="101" spans="2:9" x14ac:dyDescent="0.25">
      <c r="B101" s="465" t="s">
        <v>220</v>
      </c>
      <c r="C101" s="466"/>
      <c r="D101" s="466"/>
      <c r="E101" s="4" t="s">
        <v>94</v>
      </c>
      <c r="F101" s="4">
        <v>8000</v>
      </c>
      <c r="G101" s="4">
        <v>13</v>
      </c>
      <c r="H101" s="4">
        <f>+F101*G101</f>
        <v>104000</v>
      </c>
      <c r="I101" s="464"/>
    </row>
    <row r="102" spans="2:9" x14ac:dyDescent="0.25">
      <c r="B102" s="459" t="s">
        <v>155</v>
      </c>
      <c r="C102" s="460"/>
      <c r="D102" s="460"/>
      <c r="E102" s="3" t="s">
        <v>52</v>
      </c>
      <c r="F102" s="3">
        <v>20600</v>
      </c>
      <c r="G102" s="3">
        <v>1</v>
      </c>
      <c r="H102" s="4">
        <f>+F102*G102</f>
        <v>20600</v>
      </c>
      <c r="I102" s="464"/>
    </row>
    <row r="103" spans="2:9" x14ac:dyDescent="0.25">
      <c r="B103" s="459" t="s">
        <v>149</v>
      </c>
      <c r="C103" s="460"/>
      <c r="D103" s="460"/>
      <c r="E103" s="3" t="s">
        <v>59</v>
      </c>
      <c r="F103" s="3">
        <v>77250</v>
      </c>
      <c r="G103" s="3">
        <v>0.05</v>
      </c>
      <c r="H103" s="4">
        <f>+F103*G103</f>
        <v>3862.5</v>
      </c>
      <c r="I103" s="464"/>
    </row>
    <row r="104" spans="2:9" x14ac:dyDescent="0.25">
      <c r="B104" s="459" t="s">
        <v>157</v>
      </c>
      <c r="C104" s="460"/>
      <c r="D104" s="460"/>
      <c r="E104" s="3" t="s">
        <v>59</v>
      </c>
      <c r="F104" s="3">
        <v>257500</v>
      </c>
      <c r="G104" s="3">
        <v>2.5000000000000001E-2</v>
      </c>
      <c r="H104" s="4">
        <f>+F104*G104</f>
        <v>6437.5</v>
      </c>
      <c r="I104" s="464"/>
    </row>
    <row r="105" spans="2:9" x14ac:dyDescent="0.25">
      <c r="B105" s="459" t="s">
        <v>156</v>
      </c>
      <c r="C105" s="460"/>
      <c r="D105" s="460"/>
      <c r="E105" s="3" t="s">
        <v>158</v>
      </c>
      <c r="F105" s="3">
        <v>669500</v>
      </c>
      <c r="G105" s="3">
        <v>0.02</v>
      </c>
      <c r="H105" s="4">
        <f>+F105*G105</f>
        <v>13390</v>
      </c>
      <c r="I105" s="464"/>
    </row>
    <row r="106" spans="2:9" x14ac:dyDescent="0.25">
      <c r="B106" s="459"/>
      <c r="C106" s="460"/>
      <c r="D106" s="460"/>
      <c r="E106" s="3"/>
      <c r="F106" s="3"/>
      <c r="G106" s="3"/>
      <c r="H106" s="3"/>
      <c r="I106" s="464"/>
    </row>
    <row r="107" spans="2:9" x14ac:dyDescent="0.25">
      <c r="B107" s="459"/>
      <c r="C107" s="460"/>
      <c r="D107" s="460"/>
      <c r="E107" s="3"/>
      <c r="F107" s="3"/>
      <c r="G107" s="3"/>
      <c r="H107" s="3"/>
      <c r="I107" s="464"/>
    </row>
    <row r="108" spans="2:9" x14ac:dyDescent="0.25">
      <c r="B108" s="459"/>
      <c r="C108" s="460"/>
      <c r="D108" s="460"/>
      <c r="E108" s="3"/>
      <c r="F108" s="3"/>
      <c r="G108" s="3"/>
      <c r="H108" s="3"/>
      <c r="I108" s="464"/>
    </row>
    <row r="109" spans="2:9" x14ac:dyDescent="0.25">
      <c r="B109" s="11"/>
      <c r="C109" s="5"/>
      <c r="D109" s="5"/>
      <c r="E109" s="5"/>
      <c r="F109" s="5"/>
      <c r="G109" s="5"/>
      <c r="H109" s="6" t="s">
        <v>6</v>
      </c>
      <c r="I109" s="37">
        <f>SUM(H101:H108)</f>
        <v>148290</v>
      </c>
    </row>
    <row r="110" spans="2:9" ht="15.75" thickBot="1" x14ac:dyDescent="0.3">
      <c r="B110" s="10"/>
      <c r="I110" s="1"/>
    </row>
    <row r="111" spans="2:9" ht="15.75" thickBot="1" x14ac:dyDescent="0.3">
      <c r="B111" s="21" t="s">
        <v>10</v>
      </c>
      <c r="C111" s="9"/>
      <c r="D111" s="9"/>
      <c r="E111" s="9"/>
      <c r="F111" s="9"/>
      <c r="G111" s="9"/>
      <c r="H111" s="9"/>
      <c r="I111" s="22"/>
    </row>
    <row r="112" spans="2:9" ht="15.75" thickBot="1" x14ac:dyDescent="0.3">
      <c r="B112" s="461" t="s">
        <v>1</v>
      </c>
      <c r="C112" s="462"/>
      <c r="D112" s="462"/>
      <c r="E112" s="462"/>
      <c r="F112" s="39" t="s">
        <v>3</v>
      </c>
      <c r="G112" s="39" t="s">
        <v>4</v>
      </c>
      <c r="H112" s="20" t="s">
        <v>5</v>
      </c>
      <c r="I112" s="34"/>
    </row>
    <row r="113" spans="2:9" x14ac:dyDescent="0.25">
      <c r="B113" s="465"/>
      <c r="C113" s="466"/>
      <c r="D113" s="466"/>
      <c r="E113" s="466"/>
      <c r="F113" s="24">
        <v>500</v>
      </c>
      <c r="G113" s="25">
        <v>1</v>
      </c>
      <c r="H113" s="38">
        <f>+F113*G113</f>
        <v>500</v>
      </c>
      <c r="I113" s="34"/>
    </row>
    <row r="114" spans="2:9" x14ac:dyDescent="0.25">
      <c r="B114" s="459"/>
      <c r="C114" s="460"/>
      <c r="D114" s="460"/>
      <c r="E114" s="460"/>
      <c r="F114" s="23"/>
      <c r="G114" s="14"/>
      <c r="H114" s="2"/>
      <c r="I114" s="34"/>
    </row>
    <row r="115" spans="2:9" x14ac:dyDescent="0.25">
      <c r="B115" s="11"/>
      <c r="C115" s="5"/>
      <c r="D115" s="5"/>
      <c r="E115" s="5"/>
      <c r="F115" s="5"/>
      <c r="G115" s="5"/>
      <c r="H115" s="6" t="s">
        <v>6</v>
      </c>
      <c r="I115" s="36">
        <f>SUM(H113:H114)</f>
        <v>500</v>
      </c>
    </row>
    <row r="116" spans="2:9" ht="15.75" thickBot="1" x14ac:dyDescent="0.3">
      <c r="B116" s="10"/>
      <c r="I116" s="1"/>
    </row>
    <row r="117" spans="2:9" ht="15.75" thickBot="1" x14ac:dyDescent="0.3">
      <c r="B117" s="21" t="s">
        <v>11</v>
      </c>
      <c r="C117" s="9"/>
      <c r="D117" s="9"/>
      <c r="E117" s="9"/>
      <c r="F117" s="9"/>
      <c r="G117" s="9"/>
      <c r="H117" s="9"/>
      <c r="I117" s="22"/>
    </row>
    <row r="118" spans="2:9" ht="15.75" thickBot="1" x14ac:dyDescent="0.3">
      <c r="B118" s="461" t="s">
        <v>15</v>
      </c>
      <c r="C118" s="462"/>
      <c r="D118" s="39" t="s">
        <v>22</v>
      </c>
      <c r="E118" s="39" t="s">
        <v>12</v>
      </c>
      <c r="F118" s="39" t="s">
        <v>13</v>
      </c>
      <c r="G118" s="39" t="s">
        <v>14</v>
      </c>
      <c r="H118" s="20" t="s">
        <v>5</v>
      </c>
      <c r="I118" s="463"/>
    </row>
    <row r="119" spans="2:9" x14ac:dyDescent="0.25">
      <c r="B119" s="465" t="s">
        <v>20</v>
      </c>
      <c r="C119" s="466"/>
      <c r="D119" s="24">
        <v>74263</v>
      </c>
      <c r="E119" s="30">
        <f>+(0.66)*D119</f>
        <v>49013.58</v>
      </c>
      <c r="F119" s="30">
        <f>+D119+E119</f>
        <v>123276.58</v>
      </c>
      <c r="G119" s="32">
        <v>0.55000000000000004</v>
      </c>
      <c r="H119" s="38">
        <f>+F119*G119</f>
        <v>67802.119000000006</v>
      </c>
      <c r="I119" s="464"/>
    </row>
    <row r="120" spans="2:9" x14ac:dyDescent="0.25">
      <c r="B120" s="459" t="s">
        <v>159</v>
      </c>
      <c r="C120" s="460"/>
      <c r="D120" s="23">
        <f>44702</f>
        <v>44702</v>
      </c>
      <c r="E120" s="30">
        <f>+(0.66)*D120</f>
        <v>29503.32</v>
      </c>
      <c r="F120" s="31">
        <f>+D120+E120</f>
        <v>74205.320000000007</v>
      </c>
      <c r="G120" s="32">
        <f>+G119</f>
        <v>0.55000000000000004</v>
      </c>
      <c r="H120" s="38">
        <f>+F120*G120</f>
        <v>40812.926000000007</v>
      </c>
      <c r="I120" s="464"/>
    </row>
    <row r="121" spans="2:9" x14ac:dyDescent="0.25">
      <c r="B121" s="459"/>
      <c r="C121" s="460"/>
      <c r="D121" s="2"/>
      <c r="E121" s="2"/>
      <c r="F121" s="2"/>
      <c r="G121" s="2"/>
      <c r="H121" s="2"/>
      <c r="I121" s="464"/>
    </row>
    <row r="122" spans="2:9" x14ac:dyDescent="0.25">
      <c r="B122" s="467"/>
      <c r="C122" s="468"/>
      <c r="D122" s="7"/>
      <c r="E122" s="7"/>
      <c r="F122" s="7"/>
      <c r="G122" s="7"/>
      <c r="H122" s="7"/>
      <c r="I122" s="464"/>
    </row>
    <row r="123" spans="2:9" x14ac:dyDescent="0.25">
      <c r="B123" s="11"/>
      <c r="C123" s="5"/>
      <c r="D123" s="5"/>
      <c r="E123" s="5"/>
      <c r="F123" s="5"/>
      <c r="G123" s="5"/>
      <c r="H123" s="6" t="s">
        <v>6</v>
      </c>
      <c r="I123" s="34">
        <f>SUM(H119:H122)</f>
        <v>108615.04500000001</v>
      </c>
    </row>
    <row r="124" spans="2:9" ht="15.75" thickBot="1" x14ac:dyDescent="0.3">
      <c r="B124" s="10"/>
      <c r="H124" s="33" t="s">
        <v>23</v>
      </c>
      <c r="I124" s="34"/>
    </row>
    <row r="125" spans="2:9" ht="16.5" customHeight="1" thickBot="1" x14ac:dyDescent="0.3">
      <c r="B125" s="8"/>
      <c r="C125" s="9"/>
      <c r="D125" s="9"/>
      <c r="E125" s="9"/>
      <c r="F125" s="9"/>
      <c r="G125" s="469" t="s">
        <v>16</v>
      </c>
      <c r="H125" s="470"/>
      <c r="I125" s="35">
        <f>ROUND(SUM(I95:I124),0)</f>
        <v>274878</v>
      </c>
    </row>
    <row r="126" spans="2:9" ht="15.75" thickBot="1" x14ac:dyDescent="0.3"/>
    <row r="127" spans="2:9" x14ac:dyDescent="0.25">
      <c r="B127" s="471" t="s">
        <v>26</v>
      </c>
      <c r="C127" s="472"/>
      <c r="D127" s="472"/>
      <c r="E127" s="472"/>
      <c r="F127" s="472"/>
      <c r="G127" s="472"/>
      <c r="H127" s="472"/>
      <c r="I127" s="473"/>
    </row>
    <row r="128" spans="2:9" ht="48" customHeight="1" x14ac:dyDescent="0.25">
      <c r="B128" s="474" t="s">
        <v>862</v>
      </c>
      <c r="C128" s="475"/>
      <c r="D128" s="475"/>
      <c r="E128" s="475"/>
      <c r="F128" s="475"/>
      <c r="G128" s="475"/>
      <c r="H128" s="475"/>
      <c r="I128" s="476"/>
    </row>
    <row r="129" spans="2:9" x14ac:dyDescent="0.25">
      <c r="B129" s="477" t="s">
        <v>18</v>
      </c>
      <c r="C129" s="478"/>
      <c r="D129" s="478"/>
      <c r="E129" s="478"/>
      <c r="F129" s="478"/>
      <c r="G129" s="478"/>
      <c r="H129" s="478"/>
      <c r="I129" s="479"/>
    </row>
    <row r="130" spans="2:9" ht="15.75" thickBot="1" x14ac:dyDescent="0.3">
      <c r="B130" s="480" t="s">
        <v>27</v>
      </c>
      <c r="C130" s="481"/>
      <c r="D130" s="481"/>
      <c r="E130" s="481"/>
      <c r="F130" s="481"/>
      <c r="G130" s="481"/>
      <c r="H130" s="481"/>
      <c r="I130" s="482"/>
    </row>
    <row r="131" spans="2:9" ht="15.75" thickBot="1" x14ac:dyDescent="0.3">
      <c r="B131" s="8"/>
      <c r="C131" s="9"/>
      <c r="D131" s="9"/>
      <c r="E131" s="9"/>
      <c r="F131" s="9"/>
      <c r="G131" s="9"/>
      <c r="H131" s="9"/>
      <c r="I131" s="22"/>
    </row>
    <row r="132" spans="2:9" ht="15" customHeight="1" x14ac:dyDescent="0.25">
      <c r="B132" s="483" t="s">
        <v>17</v>
      </c>
      <c r="C132" s="485" t="s">
        <v>221</v>
      </c>
      <c r="D132" s="487" t="str">
        <f>+'[2] PRESUPUESTO CENTRO DE DESARROL'!$B$96</f>
        <v>Suministro e instalación de perfileria de aluminio y vidrio en área de entrepaños, incluye materiales, equipo y mano de obra.</v>
      </c>
      <c r="E132" s="487"/>
      <c r="F132" s="487"/>
      <c r="G132" s="487"/>
      <c r="H132" s="487"/>
      <c r="I132" s="45" t="s">
        <v>0</v>
      </c>
    </row>
    <row r="133" spans="2:9" ht="15.75" thickBot="1" x14ac:dyDescent="0.3">
      <c r="B133" s="484"/>
      <c r="C133" s="486"/>
      <c r="D133" s="488"/>
      <c r="E133" s="488"/>
      <c r="F133" s="488"/>
      <c r="G133" s="488"/>
      <c r="H133" s="488"/>
      <c r="I133" s="13" t="str">
        <f>+'[2] PRESUPUESTO CENTRO DE DESARROL'!$C$96</f>
        <v>M2</v>
      </c>
    </row>
    <row r="134" spans="2:9" ht="15.75" thickBot="1" x14ac:dyDescent="0.3">
      <c r="B134" s="21" t="s">
        <v>24</v>
      </c>
      <c r="C134" s="46"/>
      <c r="D134" s="40"/>
      <c r="E134" s="9"/>
      <c r="F134" s="9"/>
      <c r="G134" s="9"/>
      <c r="H134" s="9"/>
      <c r="I134" s="22"/>
    </row>
    <row r="135" spans="2:9" ht="15.75" thickBot="1" x14ac:dyDescent="0.3">
      <c r="B135" s="461" t="s">
        <v>1</v>
      </c>
      <c r="C135" s="462"/>
      <c r="D135" s="462"/>
      <c r="E135" s="39" t="s">
        <v>2</v>
      </c>
      <c r="F135" s="39" t="s">
        <v>3</v>
      </c>
      <c r="G135" s="39" t="s">
        <v>4</v>
      </c>
      <c r="H135" s="20" t="s">
        <v>5</v>
      </c>
      <c r="I135" s="463"/>
    </row>
    <row r="136" spans="2:9" ht="18" customHeight="1" x14ac:dyDescent="0.25">
      <c r="B136" s="489" t="s">
        <v>25</v>
      </c>
      <c r="C136" s="490"/>
      <c r="D136" s="491"/>
      <c r="E136" s="4" t="s">
        <v>19</v>
      </c>
      <c r="F136" s="26">
        <v>51500</v>
      </c>
      <c r="G136" s="43">
        <v>50</v>
      </c>
      <c r="H136" s="27">
        <f>+F136/G136</f>
        <v>1030</v>
      </c>
      <c r="I136" s="464"/>
    </row>
    <row r="137" spans="2:9" ht="18" customHeight="1" x14ac:dyDescent="0.25">
      <c r="B137" s="492" t="s">
        <v>211</v>
      </c>
      <c r="C137" s="493"/>
      <c r="D137" s="494"/>
      <c r="E137" s="3" t="s">
        <v>19</v>
      </c>
      <c r="F137" s="28">
        <v>20600</v>
      </c>
      <c r="G137" s="48">
        <v>60</v>
      </c>
      <c r="H137" s="27">
        <f>+F137/G137</f>
        <v>343.33333333333331</v>
      </c>
      <c r="I137" s="464"/>
    </row>
    <row r="138" spans="2:9" ht="18" customHeight="1" x14ac:dyDescent="0.25">
      <c r="B138" s="459" t="s">
        <v>212</v>
      </c>
      <c r="C138" s="460"/>
      <c r="D138" s="460"/>
      <c r="E138" s="14" t="s">
        <v>19</v>
      </c>
      <c r="F138" s="26">
        <v>20600</v>
      </c>
      <c r="G138" s="48">
        <v>60</v>
      </c>
      <c r="H138" s="27">
        <f>+F138/G138</f>
        <v>343.33333333333331</v>
      </c>
      <c r="I138" s="464"/>
    </row>
    <row r="139" spans="2:9" ht="18" customHeight="1" x14ac:dyDescent="0.25">
      <c r="B139" s="467" t="s">
        <v>213</v>
      </c>
      <c r="C139" s="468"/>
      <c r="D139" s="468"/>
      <c r="E139" s="15" t="s">
        <v>19</v>
      </c>
      <c r="F139" s="26">
        <v>30900</v>
      </c>
      <c r="G139" s="59">
        <v>70</v>
      </c>
      <c r="H139" s="27">
        <f>+F139/G139</f>
        <v>441.42857142857144</v>
      </c>
      <c r="I139" s="464"/>
    </row>
    <row r="140" spans="2:9" x14ac:dyDescent="0.25">
      <c r="B140" s="459" t="s">
        <v>212</v>
      </c>
      <c r="C140" s="460"/>
      <c r="D140" s="460"/>
      <c r="E140" s="14" t="s">
        <v>19</v>
      </c>
      <c r="F140" s="26">
        <v>20600</v>
      </c>
      <c r="G140" s="48">
        <v>30</v>
      </c>
      <c r="H140" s="27">
        <f>+F140/G140</f>
        <v>686.66666666666663</v>
      </c>
      <c r="I140" s="464"/>
    </row>
    <row r="141" spans="2:9" x14ac:dyDescent="0.25">
      <c r="B141" s="511"/>
      <c r="C141" s="512"/>
      <c r="D141" s="513"/>
      <c r="E141" s="15"/>
      <c r="F141" s="17"/>
      <c r="G141" s="15"/>
      <c r="H141" s="18"/>
      <c r="I141" s="464"/>
    </row>
    <row r="142" spans="2:9" x14ac:dyDescent="0.25">
      <c r="B142" s="11"/>
      <c r="C142" s="5"/>
      <c r="D142" s="5"/>
      <c r="E142" s="5"/>
      <c r="F142" s="5"/>
      <c r="G142" s="6"/>
      <c r="H142" s="6" t="s">
        <v>6</v>
      </c>
      <c r="I142" s="36">
        <f>SUM(H136:H141)</f>
        <v>2844.7619047619046</v>
      </c>
    </row>
    <row r="143" spans="2:9" ht="15.75" thickBot="1" x14ac:dyDescent="0.3">
      <c r="B143" s="10"/>
      <c r="I143" s="1"/>
    </row>
    <row r="144" spans="2:9" ht="15.75" thickBot="1" x14ac:dyDescent="0.3">
      <c r="B144" s="21" t="s">
        <v>7</v>
      </c>
      <c r="C144" s="9"/>
      <c r="D144" s="9"/>
      <c r="E144" s="9"/>
      <c r="F144" s="9"/>
      <c r="G144" s="9"/>
      <c r="H144" s="9"/>
      <c r="I144" s="22"/>
    </row>
    <row r="145" spans="2:9" ht="15.75" thickBot="1" x14ac:dyDescent="0.3">
      <c r="B145" s="461" t="s">
        <v>1</v>
      </c>
      <c r="C145" s="462"/>
      <c r="D145" s="462"/>
      <c r="E145" s="39" t="s">
        <v>2</v>
      </c>
      <c r="F145" s="39" t="s">
        <v>8</v>
      </c>
      <c r="G145" s="39" t="s">
        <v>9</v>
      </c>
      <c r="H145" s="20" t="s">
        <v>5</v>
      </c>
      <c r="I145" s="463"/>
    </row>
    <row r="146" spans="2:9" x14ac:dyDescent="0.25">
      <c r="B146" s="465" t="s">
        <v>208</v>
      </c>
      <c r="C146" s="466"/>
      <c r="D146" s="466"/>
      <c r="E146" s="4" t="s">
        <v>210</v>
      </c>
      <c r="F146" s="4">
        <v>150000</v>
      </c>
      <c r="G146" s="43">
        <v>0.6</v>
      </c>
      <c r="H146" s="4">
        <f t="shared" ref="H146:H147" si="1">+F146*G146</f>
        <v>90000</v>
      </c>
      <c r="I146" s="464"/>
    </row>
    <row r="147" spans="2:9" x14ac:dyDescent="0.25">
      <c r="B147" s="459" t="s">
        <v>209</v>
      </c>
      <c r="C147" s="460"/>
      <c r="D147" s="460"/>
      <c r="E147" s="3" t="s">
        <v>210</v>
      </c>
      <c r="F147" s="3">
        <v>257500</v>
      </c>
      <c r="G147" s="43">
        <v>0.5</v>
      </c>
      <c r="H147" s="4">
        <f t="shared" si="1"/>
        <v>128750</v>
      </c>
      <c r="I147" s="464"/>
    </row>
    <row r="148" spans="2:9" x14ac:dyDescent="0.25">
      <c r="B148" s="465"/>
      <c r="C148" s="466"/>
      <c r="D148" s="466"/>
      <c r="E148" s="4"/>
      <c r="F148" s="4"/>
      <c r="G148" s="43"/>
      <c r="H148" s="4"/>
      <c r="I148" s="464"/>
    </row>
    <row r="149" spans="2:9" x14ac:dyDescent="0.25">
      <c r="B149" s="459"/>
      <c r="C149" s="460"/>
      <c r="D149" s="460"/>
      <c r="E149" s="3"/>
      <c r="F149" s="3"/>
      <c r="G149" s="3"/>
      <c r="H149" s="4"/>
      <c r="I149" s="464"/>
    </row>
    <row r="150" spans="2:9" x14ac:dyDescent="0.25">
      <c r="B150" s="465"/>
      <c r="C150" s="466"/>
      <c r="D150" s="466"/>
      <c r="E150" s="4"/>
      <c r="F150" s="4"/>
      <c r="G150" s="43"/>
      <c r="H150" s="4"/>
      <c r="I150" s="464"/>
    </row>
    <row r="151" spans="2:9" x14ac:dyDescent="0.25">
      <c r="B151" s="459"/>
      <c r="C151" s="460"/>
      <c r="D151" s="460"/>
      <c r="E151" s="3"/>
      <c r="F151" s="3"/>
      <c r="G151" s="3"/>
      <c r="H151" s="4"/>
      <c r="I151" s="464"/>
    </row>
    <row r="152" spans="2:9" x14ac:dyDescent="0.25">
      <c r="B152" s="459"/>
      <c r="C152" s="460"/>
      <c r="D152" s="460"/>
      <c r="E152" s="3"/>
      <c r="F152" s="3"/>
      <c r="G152" s="3"/>
      <c r="H152" s="4"/>
      <c r="I152" s="464"/>
    </row>
    <row r="153" spans="2:9" x14ac:dyDescent="0.25">
      <c r="B153" s="459"/>
      <c r="C153" s="460"/>
      <c r="D153" s="460"/>
      <c r="E153" s="3"/>
      <c r="F153" s="3"/>
      <c r="G153" s="3"/>
      <c r="H153" s="4"/>
      <c r="I153" s="464"/>
    </row>
    <row r="154" spans="2:9" x14ac:dyDescent="0.25">
      <c r="B154" s="11"/>
      <c r="C154" s="5"/>
      <c r="D154" s="5"/>
      <c r="E154" s="5"/>
      <c r="F154" s="5"/>
      <c r="G154" s="5"/>
      <c r="H154" s="6" t="s">
        <v>6</v>
      </c>
      <c r="I154" s="37">
        <f>SUM(H146:H153)</f>
        <v>218750</v>
      </c>
    </row>
    <row r="155" spans="2:9" ht="15.75" thickBot="1" x14ac:dyDescent="0.3">
      <c r="B155" s="10"/>
      <c r="I155" s="1"/>
    </row>
    <row r="156" spans="2:9" ht="15.75" thickBot="1" x14ac:dyDescent="0.3">
      <c r="B156" s="21" t="s">
        <v>10</v>
      </c>
      <c r="C156" s="9"/>
      <c r="D156" s="9"/>
      <c r="E156" s="9"/>
      <c r="F156" s="9"/>
      <c r="G156" s="9"/>
      <c r="H156" s="9"/>
      <c r="I156" s="22"/>
    </row>
    <row r="157" spans="2:9" ht="15.75" thickBot="1" x14ac:dyDescent="0.3">
      <c r="B157" s="461" t="s">
        <v>1</v>
      </c>
      <c r="C157" s="462"/>
      <c r="D157" s="462"/>
      <c r="E157" s="462"/>
      <c r="F157" s="39" t="s">
        <v>3</v>
      </c>
      <c r="G157" s="39" t="s">
        <v>4</v>
      </c>
      <c r="H157" s="20" t="s">
        <v>5</v>
      </c>
      <c r="I157" s="34"/>
    </row>
    <row r="158" spans="2:9" x14ac:dyDescent="0.25">
      <c r="B158" s="465" t="s">
        <v>71</v>
      </c>
      <c r="C158" s="466"/>
      <c r="D158" s="466"/>
      <c r="E158" s="466"/>
      <c r="F158" s="24">
        <v>51500</v>
      </c>
      <c r="G158" s="25">
        <v>1</v>
      </c>
      <c r="H158" s="38">
        <f>+F158*G158</f>
        <v>51500</v>
      </c>
      <c r="I158" s="34"/>
    </row>
    <row r="159" spans="2:9" x14ac:dyDescent="0.25">
      <c r="B159" s="459"/>
      <c r="C159" s="460"/>
      <c r="D159" s="460"/>
      <c r="E159" s="460"/>
      <c r="F159" s="23"/>
      <c r="G159" s="14"/>
      <c r="H159" s="2"/>
      <c r="I159" s="34"/>
    </row>
    <row r="160" spans="2:9" x14ac:dyDescent="0.25">
      <c r="B160" s="11"/>
      <c r="C160" s="5"/>
      <c r="D160" s="5"/>
      <c r="E160" s="5"/>
      <c r="F160" s="5"/>
      <c r="G160" s="5"/>
      <c r="H160" s="6" t="s">
        <v>6</v>
      </c>
      <c r="I160" s="36">
        <f>SUM(H158:H159)</f>
        <v>51500</v>
      </c>
    </row>
    <row r="161" spans="2:9" ht="15.75" thickBot="1" x14ac:dyDescent="0.3">
      <c r="B161" s="10"/>
      <c r="I161" s="1"/>
    </row>
    <row r="162" spans="2:9" ht="15.75" thickBot="1" x14ac:dyDescent="0.3">
      <c r="B162" s="21" t="s">
        <v>11</v>
      </c>
      <c r="C162" s="9"/>
      <c r="D162" s="9"/>
      <c r="E162" s="9"/>
      <c r="F162" s="9"/>
      <c r="G162" s="9"/>
      <c r="H162" s="9"/>
      <c r="I162" s="22"/>
    </row>
    <row r="163" spans="2:9" ht="15.75" thickBot="1" x14ac:dyDescent="0.3">
      <c r="B163" s="461" t="s">
        <v>15</v>
      </c>
      <c r="C163" s="462"/>
      <c r="D163" s="39" t="s">
        <v>22</v>
      </c>
      <c r="E163" s="39" t="s">
        <v>12</v>
      </c>
      <c r="F163" s="39" t="s">
        <v>13</v>
      </c>
      <c r="G163" s="39" t="s">
        <v>14</v>
      </c>
      <c r="H163" s="20" t="s">
        <v>5</v>
      </c>
      <c r="I163" s="463"/>
    </row>
    <row r="164" spans="2:9" x14ac:dyDescent="0.25">
      <c r="B164" s="465" t="s">
        <v>20</v>
      </c>
      <c r="C164" s="466"/>
      <c r="D164" s="24">
        <v>74263</v>
      </c>
      <c r="E164" s="30">
        <f>+(0.66)*D164</f>
        <v>49013.58</v>
      </c>
      <c r="F164" s="30">
        <f>+D164+E164</f>
        <v>123276.58</v>
      </c>
      <c r="G164" s="32">
        <v>0.7</v>
      </c>
      <c r="H164" s="38">
        <f>+F164*G164</f>
        <v>86293.606</v>
      </c>
      <c r="I164" s="464"/>
    </row>
    <row r="165" spans="2:9" x14ac:dyDescent="0.25">
      <c r="B165" s="459" t="s">
        <v>61</v>
      </c>
      <c r="C165" s="460"/>
      <c r="D165" s="23">
        <f>2*44702</f>
        <v>89404</v>
      </c>
      <c r="E165" s="30">
        <f>+(0.66)*D165</f>
        <v>59006.64</v>
      </c>
      <c r="F165" s="31">
        <f>+D165+E165</f>
        <v>148410.64000000001</v>
      </c>
      <c r="G165" s="32">
        <f>+G164</f>
        <v>0.7</v>
      </c>
      <c r="H165" s="38">
        <f>+F165*G165</f>
        <v>103887.448</v>
      </c>
      <c r="I165" s="464"/>
    </row>
    <row r="166" spans="2:9" x14ac:dyDescent="0.25">
      <c r="B166" s="459"/>
      <c r="C166" s="460"/>
      <c r="D166" s="2"/>
      <c r="E166" s="2"/>
      <c r="F166" s="2"/>
      <c r="G166" s="2"/>
      <c r="H166" s="2"/>
      <c r="I166" s="464"/>
    </row>
    <row r="167" spans="2:9" x14ac:dyDescent="0.25">
      <c r="B167" s="467"/>
      <c r="C167" s="468"/>
      <c r="D167" s="7"/>
      <c r="E167" s="7"/>
      <c r="F167" s="7"/>
      <c r="G167" s="7"/>
      <c r="H167" s="7"/>
      <c r="I167" s="464"/>
    </row>
    <row r="168" spans="2:9" x14ac:dyDescent="0.25">
      <c r="B168" s="11"/>
      <c r="C168" s="5"/>
      <c r="D168" s="5"/>
      <c r="E168" s="5"/>
      <c r="F168" s="5"/>
      <c r="G168" s="5"/>
      <c r="H168" s="6" t="s">
        <v>6</v>
      </c>
      <c r="I168" s="34">
        <f>SUM(H164:H167)</f>
        <v>190181.054</v>
      </c>
    </row>
    <row r="169" spans="2:9" ht="15.75" thickBot="1" x14ac:dyDescent="0.3">
      <c r="B169" s="10"/>
      <c r="H169" s="33" t="s">
        <v>23</v>
      </c>
      <c r="I169" s="34"/>
    </row>
    <row r="170" spans="2:9" ht="16.5" thickBot="1" x14ac:dyDescent="0.3">
      <c r="B170" s="8"/>
      <c r="C170" s="9"/>
      <c r="D170" s="9"/>
      <c r="E170" s="9"/>
      <c r="F170" s="9"/>
      <c r="G170" s="469" t="s">
        <v>16</v>
      </c>
      <c r="H170" s="470"/>
      <c r="I170" s="35">
        <f>ROUND(SUM(I140:I169),0)</f>
        <v>463276</v>
      </c>
    </row>
  </sheetData>
  <mergeCells count="132">
    <mergeCell ref="G170:H170"/>
    <mergeCell ref="B13:D13"/>
    <mergeCell ref="B157:E157"/>
    <mergeCell ref="B158:E158"/>
    <mergeCell ref="B159:E159"/>
    <mergeCell ref="B163:C163"/>
    <mergeCell ref="I163:I167"/>
    <mergeCell ref="B164:C164"/>
    <mergeCell ref="B165:C165"/>
    <mergeCell ref="B166:C166"/>
    <mergeCell ref="B167:C167"/>
    <mergeCell ref="B145:D145"/>
    <mergeCell ref="I145:I153"/>
    <mergeCell ref="B146:D146"/>
    <mergeCell ref="B147:D147"/>
    <mergeCell ref="B148:D148"/>
    <mergeCell ref="B149:D149"/>
    <mergeCell ref="B150:D150"/>
    <mergeCell ref="B152:D152"/>
    <mergeCell ref="B153:D153"/>
    <mergeCell ref="B135:D135"/>
    <mergeCell ref="I135:I141"/>
    <mergeCell ref="B136:D136"/>
    <mergeCell ref="B137:D137"/>
    <mergeCell ref="B141:D141"/>
    <mergeCell ref="G125:H125"/>
    <mergeCell ref="B127:I127"/>
    <mergeCell ref="B128:I128"/>
    <mergeCell ref="B129:I129"/>
    <mergeCell ref="B130:I130"/>
    <mergeCell ref="B132:B133"/>
    <mergeCell ref="C132:C133"/>
    <mergeCell ref="D132:H133"/>
    <mergeCell ref="B140:D140"/>
    <mergeCell ref="B138:D138"/>
    <mergeCell ref="B139:D139"/>
    <mergeCell ref="B112:E112"/>
    <mergeCell ref="B113:E113"/>
    <mergeCell ref="B114:E114"/>
    <mergeCell ref="B118:C118"/>
    <mergeCell ref="I118:I122"/>
    <mergeCell ref="B119:C119"/>
    <mergeCell ref="B120:C120"/>
    <mergeCell ref="B121:C121"/>
    <mergeCell ref="B122:C122"/>
    <mergeCell ref="B100:D100"/>
    <mergeCell ref="I100:I108"/>
    <mergeCell ref="B101:D101"/>
    <mergeCell ref="B102:D102"/>
    <mergeCell ref="B103:D103"/>
    <mergeCell ref="B104:D104"/>
    <mergeCell ref="B105:D105"/>
    <mergeCell ref="B107:D107"/>
    <mergeCell ref="B108:D108"/>
    <mergeCell ref="B106:D106"/>
    <mergeCell ref="B89:B90"/>
    <mergeCell ref="C89:C90"/>
    <mergeCell ref="D89:H90"/>
    <mergeCell ref="B92:D92"/>
    <mergeCell ref="I92:I96"/>
    <mergeCell ref="B93:D93"/>
    <mergeCell ref="B94:D94"/>
    <mergeCell ref="B95:D95"/>
    <mergeCell ref="B96:D96"/>
    <mergeCell ref="G82:H82"/>
    <mergeCell ref="B83:I83"/>
    <mergeCell ref="B84:I84"/>
    <mergeCell ref="B85:I85"/>
    <mergeCell ref="B86:I86"/>
    <mergeCell ref="B87:I87"/>
    <mergeCell ref="B69:E69"/>
    <mergeCell ref="B70:E70"/>
    <mergeCell ref="B71:E71"/>
    <mergeCell ref="B75:C75"/>
    <mergeCell ref="I75:I79"/>
    <mergeCell ref="B76:C76"/>
    <mergeCell ref="B77:C77"/>
    <mergeCell ref="B78:C78"/>
    <mergeCell ref="B79:C79"/>
    <mergeCell ref="B57:D57"/>
    <mergeCell ref="I57:I65"/>
    <mergeCell ref="B58:D58"/>
    <mergeCell ref="B59:D59"/>
    <mergeCell ref="B60:D60"/>
    <mergeCell ref="B61:D61"/>
    <mergeCell ref="B62:D62"/>
    <mergeCell ref="B63:D63"/>
    <mergeCell ref="B65:D65"/>
    <mergeCell ref="B52:D52"/>
    <mergeCell ref="B53:D53"/>
    <mergeCell ref="G39:H39"/>
    <mergeCell ref="B41:I41"/>
    <mergeCell ref="B42:I42"/>
    <mergeCell ref="B43:I43"/>
    <mergeCell ref="B44:I44"/>
    <mergeCell ref="B46:B47"/>
    <mergeCell ref="C46:C47"/>
    <mergeCell ref="D46:H47"/>
    <mergeCell ref="B51:D51"/>
    <mergeCell ref="B5:B6"/>
    <mergeCell ref="C5:C6"/>
    <mergeCell ref="D5:H6"/>
    <mergeCell ref="B8:D8"/>
    <mergeCell ref="I8:I12"/>
    <mergeCell ref="B9:D9"/>
    <mergeCell ref="B10:D10"/>
    <mergeCell ref="B11:D11"/>
    <mergeCell ref="B12:D12"/>
    <mergeCell ref="B1:I1"/>
    <mergeCell ref="B2:I2"/>
    <mergeCell ref="B3:I3"/>
    <mergeCell ref="B4:I4"/>
    <mergeCell ref="B151:D151"/>
    <mergeCell ref="B17:D17"/>
    <mergeCell ref="I17:I22"/>
    <mergeCell ref="B18:D18"/>
    <mergeCell ref="B19:D19"/>
    <mergeCell ref="B20:D20"/>
    <mergeCell ref="B21:D21"/>
    <mergeCell ref="B22:D22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49:D49"/>
    <mergeCell ref="I49:I53"/>
    <mergeCell ref="B50:D50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3" manualBreakCount="3">
    <brk id="39" max="9" man="1"/>
    <brk id="82" max="9" man="1"/>
    <brk id="125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8"/>
  <sheetViews>
    <sheetView view="pageBreakPreview" zoomScale="60" zoomScaleNormal="100" workbookViewId="0">
      <selection activeCell="H18" sqref="H1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" bestFit="1" customWidth="1"/>
    <col min="10" max="10" width="3.140625" customWidth="1"/>
  </cols>
  <sheetData>
    <row r="1" spans="2:9" ht="15" customHeight="1" x14ac:dyDescent="0.25">
      <c r="B1" s="483" t="s">
        <v>17</v>
      </c>
      <c r="C1" s="485" t="s">
        <v>222</v>
      </c>
      <c r="D1" s="487" t="str">
        <f>+'[2] PRESUPUESTO CENTRO DE DESARROL'!$B$98</f>
        <v>Suministro e instalación de granimarmol sintético para mesón de cocina.</v>
      </c>
      <c r="E1" s="487"/>
      <c r="F1" s="487"/>
      <c r="G1" s="487"/>
      <c r="H1" s="487"/>
      <c r="I1" s="45" t="s">
        <v>0</v>
      </c>
    </row>
    <row r="2" spans="2:9" ht="15.75" thickBot="1" x14ac:dyDescent="0.3">
      <c r="B2" s="484"/>
      <c r="C2" s="486"/>
      <c r="D2" s="488"/>
      <c r="E2" s="488"/>
      <c r="F2" s="488"/>
      <c r="G2" s="488"/>
      <c r="H2" s="488"/>
      <c r="I2" s="13" t="str">
        <f>+'[2] PRESUPUESTO CENTRO DE DESARROL'!$C$98</f>
        <v>ML</v>
      </c>
    </row>
    <row r="3" spans="2:9" ht="15.75" thickBot="1" x14ac:dyDescent="0.3">
      <c r="B3" s="21" t="s">
        <v>24</v>
      </c>
      <c r="C3" s="46"/>
      <c r="D3" s="40"/>
      <c r="E3" s="9"/>
      <c r="F3" s="9"/>
      <c r="G3" s="9"/>
      <c r="H3" s="9"/>
      <c r="I3" s="22"/>
    </row>
    <row r="4" spans="2:9" ht="15.75" thickBot="1" x14ac:dyDescent="0.3">
      <c r="B4" s="461" t="s">
        <v>1</v>
      </c>
      <c r="C4" s="462"/>
      <c r="D4" s="462"/>
      <c r="E4" s="39" t="s">
        <v>2</v>
      </c>
      <c r="F4" s="39" t="s">
        <v>3</v>
      </c>
      <c r="G4" s="39" t="s">
        <v>4</v>
      </c>
      <c r="H4" s="20" t="s">
        <v>5</v>
      </c>
      <c r="I4" s="463"/>
    </row>
    <row r="5" spans="2:9" ht="25.5" customHeight="1" x14ac:dyDescent="0.25">
      <c r="B5" s="489" t="s">
        <v>25</v>
      </c>
      <c r="C5" s="490"/>
      <c r="D5" s="491"/>
      <c r="E5" s="4" t="s">
        <v>19</v>
      </c>
      <c r="F5" s="26">
        <v>51500</v>
      </c>
      <c r="G5" s="43">
        <v>9</v>
      </c>
      <c r="H5" s="27">
        <f>+F5/G5</f>
        <v>5722.2222222222226</v>
      </c>
      <c r="I5" s="464"/>
    </row>
    <row r="6" spans="2:9" ht="23.25" customHeight="1" x14ac:dyDescent="0.25">
      <c r="B6" s="492"/>
      <c r="C6" s="493"/>
      <c r="D6" s="494"/>
      <c r="E6" s="3"/>
      <c r="F6" s="28"/>
      <c r="G6" s="48"/>
      <c r="H6" s="27"/>
      <c r="I6" s="464"/>
    </row>
    <row r="7" spans="2:9" x14ac:dyDescent="0.25">
      <c r="B7" s="459"/>
      <c r="C7" s="460"/>
      <c r="D7" s="460"/>
      <c r="E7" s="14"/>
      <c r="F7" s="26"/>
      <c r="G7" s="48"/>
      <c r="H7" s="27"/>
      <c r="I7" s="464"/>
    </row>
    <row r="8" spans="2:9" x14ac:dyDescent="0.25">
      <c r="B8" s="467"/>
      <c r="C8" s="468"/>
      <c r="D8" s="468"/>
      <c r="E8" s="15"/>
      <c r="F8" s="26"/>
      <c r="G8" s="15"/>
      <c r="H8" s="27"/>
      <c r="I8" s="464"/>
    </row>
    <row r="9" spans="2:9" x14ac:dyDescent="0.25">
      <c r="B9" s="459"/>
      <c r="C9" s="460"/>
      <c r="D9" s="460"/>
      <c r="E9" s="14"/>
      <c r="F9" s="26"/>
      <c r="G9" s="48"/>
      <c r="H9" s="27"/>
      <c r="I9" s="52"/>
    </row>
    <row r="10" spans="2:9" x14ac:dyDescent="0.25">
      <c r="B10" s="11"/>
      <c r="C10" s="5"/>
      <c r="D10" s="5"/>
      <c r="E10" s="5"/>
      <c r="F10" s="5"/>
      <c r="G10" s="6"/>
      <c r="H10" s="6" t="s">
        <v>6</v>
      </c>
      <c r="I10" s="36">
        <f>SUM(H5:H8)</f>
        <v>5722.2222222222226</v>
      </c>
    </row>
    <row r="11" spans="2:9" ht="15.75" thickBot="1" x14ac:dyDescent="0.3">
      <c r="B11" s="10"/>
      <c r="I11" s="1"/>
    </row>
    <row r="12" spans="2:9" ht="15.75" thickBot="1" x14ac:dyDescent="0.3">
      <c r="B12" s="21" t="s">
        <v>7</v>
      </c>
      <c r="C12" s="9"/>
      <c r="D12" s="9"/>
      <c r="E12" s="9"/>
      <c r="F12" s="9"/>
      <c r="G12" s="9"/>
      <c r="H12" s="9"/>
      <c r="I12" s="22"/>
    </row>
    <row r="13" spans="2:9" ht="15.75" thickBot="1" x14ac:dyDescent="0.3">
      <c r="B13" s="461" t="s">
        <v>1</v>
      </c>
      <c r="C13" s="462"/>
      <c r="D13" s="462"/>
      <c r="E13" s="39" t="s">
        <v>2</v>
      </c>
      <c r="F13" s="39" t="s">
        <v>8</v>
      </c>
      <c r="G13" s="39" t="s">
        <v>9</v>
      </c>
      <c r="H13" s="20" t="s">
        <v>5</v>
      </c>
      <c r="I13" s="463"/>
    </row>
    <row r="14" spans="2:9" x14ac:dyDescent="0.25">
      <c r="B14" s="465" t="s">
        <v>223</v>
      </c>
      <c r="C14" s="466"/>
      <c r="D14" s="466"/>
      <c r="E14" s="4" t="s">
        <v>37</v>
      </c>
      <c r="F14" s="4">
        <v>290000</v>
      </c>
      <c r="G14" s="43">
        <v>1</v>
      </c>
      <c r="H14" s="4">
        <f>+F14*G14</f>
        <v>290000</v>
      </c>
      <c r="I14" s="464"/>
    </row>
    <row r="15" spans="2:9" x14ac:dyDescent="0.25">
      <c r="B15" s="459" t="s">
        <v>224</v>
      </c>
      <c r="C15" s="460"/>
      <c r="D15" s="460"/>
      <c r="E15" s="3" t="s">
        <v>54</v>
      </c>
      <c r="F15" s="3">
        <v>30900</v>
      </c>
      <c r="G15" s="3">
        <v>0.09</v>
      </c>
      <c r="H15" s="4">
        <f>+F15*G15</f>
        <v>2781</v>
      </c>
      <c r="I15" s="464"/>
    </row>
    <row r="16" spans="2:9" x14ac:dyDescent="0.25">
      <c r="B16" s="459" t="s">
        <v>226</v>
      </c>
      <c r="C16" s="460"/>
      <c r="D16" s="460"/>
      <c r="E16" s="3" t="s">
        <v>225</v>
      </c>
      <c r="F16" s="3">
        <v>4700</v>
      </c>
      <c r="G16" s="3">
        <v>3</v>
      </c>
      <c r="H16" s="4">
        <f>+F16*G16</f>
        <v>14100</v>
      </c>
      <c r="I16" s="464"/>
    </row>
    <row r="17" spans="2:9" x14ac:dyDescent="0.25">
      <c r="B17" s="459"/>
      <c r="C17" s="460"/>
      <c r="D17" s="460"/>
      <c r="E17" s="3"/>
      <c r="F17" s="3"/>
      <c r="G17" s="3"/>
      <c r="H17" s="3"/>
      <c r="I17" s="464"/>
    </row>
    <row r="18" spans="2:9" x14ac:dyDescent="0.25">
      <c r="B18" s="459"/>
      <c r="C18" s="460"/>
      <c r="D18" s="460"/>
      <c r="E18" s="3"/>
      <c r="F18" s="3"/>
      <c r="G18" s="3"/>
      <c r="H18" s="3"/>
      <c r="I18" s="464"/>
    </row>
    <row r="19" spans="2:9" x14ac:dyDescent="0.25">
      <c r="B19" s="11"/>
      <c r="C19" s="5"/>
      <c r="D19" s="5"/>
      <c r="E19" s="5"/>
      <c r="F19" s="5"/>
      <c r="G19" s="5"/>
      <c r="H19" s="6" t="s">
        <v>6</v>
      </c>
      <c r="I19" s="37">
        <f>SUM(H14:H18)</f>
        <v>306881</v>
      </c>
    </row>
    <row r="20" spans="2:9" ht="15.75" thickBot="1" x14ac:dyDescent="0.3">
      <c r="B20" s="10"/>
      <c r="I20" s="1"/>
    </row>
    <row r="21" spans="2:9" ht="15.75" thickBot="1" x14ac:dyDescent="0.3">
      <c r="B21" s="21" t="s">
        <v>10</v>
      </c>
      <c r="C21" s="9"/>
      <c r="D21" s="9"/>
      <c r="E21" s="9"/>
      <c r="F21" s="9"/>
      <c r="G21" s="9"/>
      <c r="H21" s="9"/>
      <c r="I21" s="22"/>
    </row>
    <row r="22" spans="2:9" ht="15.75" thickBot="1" x14ac:dyDescent="0.3">
      <c r="B22" s="461" t="s">
        <v>1</v>
      </c>
      <c r="C22" s="462"/>
      <c r="D22" s="462"/>
      <c r="E22" s="462"/>
      <c r="F22" s="39" t="s">
        <v>3</v>
      </c>
      <c r="G22" s="39" t="s">
        <v>4</v>
      </c>
      <c r="H22" s="20" t="s">
        <v>5</v>
      </c>
      <c r="I22" s="34"/>
    </row>
    <row r="23" spans="2:9" x14ac:dyDescent="0.25">
      <c r="B23" s="465"/>
      <c r="C23" s="466"/>
      <c r="D23" s="466"/>
      <c r="E23" s="466"/>
      <c r="F23" s="24">
        <v>442</v>
      </c>
      <c r="G23" s="25">
        <v>1</v>
      </c>
      <c r="H23" s="38">
        <f>+F23*G23</f>
        <v>442</v>
      </c>
      <c r="I23" s="34"/>
    </row>
    <row r="24" spans="2:9" x14ac:dyDescent="0.25">
      <c r="B24" s="459"/>
      <c r="C24" s="460"/>
      <c r="D24" s="460"/>
      <c r="E24" s="460"/>
      <c r="F24" s="23"/>
      <c r="G24" s="14"/>
      <c r="H24" s="2"/>
      <c r="I24" s="34"/>
    </row>
    <row r="25" spans="2:9" x14ac:dyDescent="0.25">
      <c r="B25" s="11"/>
      <c r="C25" s="5"/>
      <c r="D25" s="5"/>
      <c r="E25" s="5"/>
      <c r="F25" s="5"/>
      <c r="G25" s="5"/>
      <c r="H25" s="6" t="s">
        <v>6</v>
      </c>
      <c r="I25" s="36">
        <f>SUM(H23:H24)</f>
        <v>442</v>
      </c>
    </row>
    <row r="26" spans="2:9" ht="15.75" thickBot="1" x14ac:dyDescent="0.3">
      <c r="B26" s="10"/>
      <c r="I26" s="1"/>
    </row>
    <row r="27" spans="2:9" ht="15.75" thickBot="1" x14ac:dyDescent="0.3">
      <c r="B27" s="21" t="s">
        <v>11</v>
      </c>
      <c r="C27" s="9"/>
      <c r="D27" s="9"/>
      <c r="E27" s="9"/>
      <c r="F27" s="9"/>
      <c r="G27" s="9"/>
      <c r="H27" s="9"/>
      <c r="I27" s="22"/>
    </row>
    <row r="28" spans="2:9" ht="15.75" thickBot="1" x14ac:dyDescent="0.3">
      <c r="B28" s="461" t="s">
        <v>15</v>
      </c>
      <c r="C28" s="462"/>
      <c r="D28" s="39" t="s">
        <v>22</v>
      </c>
      <c r="E28" s="39" t="s">
        <v>12</v>
      </c>
      <c r="F28" s="39" t="s">
        <v>13</v>
      </c>
      <c r="G28" s="39" t="s">
        <v>14</v>
      </c>
      <c r="H28" s="20" t="s">
        <v>5</v>
      </c>
      <c r="I28" s="463"/>
    </row>
    <row r="29" spans="2:9" x14ac:dyDescent="0.25">
      <c r="B29" s="465" t="s">
        <v>20</v>
      </c>
      <c r="C29" s="466"/>
      <c r="D29" s="24">
        <v>74263</v>
      </c>
      <c r="E29" s="30">
        <f>+(0.66)*D29</f>
        <v>49013.58</v>
      </c>
      <c r="F29" s="30">
        <f>+D29+E29</f>
        <v>123276.58</v>
      </c>
      <c r="G29" s="32">
        <v>0.7</v>
      </c>
      <c r="H29" s="38">
        <f>+F29*G29</f>
        <v>86293.606</v>
      </c>
      <c r="I29" s="464"/>
    </row>
    <row r="30" spans="2:9" x14ac:dyDescent="0.25">
      <c r="B30" s="459" t="s">
        <v>61</v>
      </c>
      <c r="C30" s="460"/>
      <c r="D30" s="23">
        <f>2*44702</f>
        <v>89404</v>
      </c>
      <c r="E30" s="30">
        <f>+(0.66)*D30</f>
        <v>59006.64</v>
      </c>
      <c r="F30" s="31">
        <f>+D30+E30</f>
        <v>148410.64000000001</v>
      </c>
      <c r="G30" s="32">
        <f>+G29</f>
        <v>0.7</v>
      </c>
      <c r="H30" s="38">
        <f>+F30*G30</f>
        <v>103887.448</v>
      </c>
      <c r="I30" s="464"/>
    </row>
    <row r="31" spans="2:9" x14ac:dyDescent="0.25">
      <c r="B31" s="459"/>
      <c r="C31" s="460"/>
      <c r="D31" s="2"/>
      <c r="E31" s="2"/>
      <c r="F31" s="2"/>
      <c r="G31" s="2"/>
      <c r="H31" s="2"/>
      <c r="I31" s="464"/>
    </row>
    <row r="32" spans="2:9" x14ac:dyDescent="0.25">
      <c r="B32" s="467"/>
      <c r="C32" s="468"/>
      <c r="D32" s="7"/>
      <c r="E32" s="7"/>
      <c r="F32" s="7"/>
      <c r="G32" s="7"/>
      <c r="H32" s="7"/>
      <c r="I32" s="464"/>
    </row>
    <row r="33" spans="2:9" x14ac:dyDescent="0.25">
      <c r="B33" s="11"/>
      <c r="C33" s="5"/>
      <c r="D33" s="5"/>
      <c r="E33" s="5"/>
      <c r="F33" s="5"/>
      <c r="G33" s="5"/>
      <c r="H33" s="6" t="s">
        <v>6</v>
      </c>
      <c r="I33" s="34">
        <f>SUM(H29:H32)</f>
        <v>190181.054</v>
      </c>
    </row>
    <row r="34" spans="2:9" ht="15.75" thickBot="1" x14ac:dyDescent="0.3">
      <c r="B34" s="10"/>
      <c r="H34" s="33" t="s">
        <v>23</v>
      </c>
      <c r="I34" s="34"/>
    </row>
    <row r="35" spans="2:9" ht="16.5" thickBot="1" x14ac:dyDescent="0.3">
      <c r="B35" s="8"/>
      <c r="C35" s="9"/>
      <c r="D35" s="9"/>
      <c r="E35" s="9"/>
      <c r="F35" s="9"/>
      <c r="G35" s="469" t="s">
        <v>16</v>
      </c>
      <c r="H35" s="470"/>
      <c r="I35" s="35">
        <f>ROUND(SUM(I5:I34),0)</f>
        <v>503226</v>
      </c>
    </row>
    <row r="36" spans="2:9" ht="15.75" thickBot="1" x14ac:dyDescent="0.3"/>
    <row r="37" spans="2:9" x14ac:dyDescent="0.25">
      <c r="B37" s="471" t="s">
        <v>26</v>
      </c>
      <c r="C37" s="472"/>
      <c r="D37" s="472"/>
      <c r="E37" s="472"/>
      <c r="F37" s="472"/>
      <c r="G37" s="472"/>
      <c r="H37" s="472"/>
      <c r="I37" s="473"/>
    </row>
    <row r="38" spans="2:9" ht="48" customHeight="1" x14ac:dyDescent="0.25">
      <c r="B38" s="474" t="s">
        <v>862</v>
      </c>
      <c r="C38" s="475"/>
      <c r="D38" s="475"/>
      <c r="E38" s="475"/>
      <c r="F38" s="475"/>
      <c r="G38" s="475"/>
      <c r="H38" s="475"/>
      <c r="I38" s="476"/>
    </row>
    <row r="39" spans="2:9" x14ac:dyDescent="0.25">
      <c r="B39" s="477" t="s">
        <v>18</v>
      </c>
      <c r="C39" s="478"/>
      <c r="D39" s="478"/>
      <c r="E39" s="478"/>
      <c r="F39" s="478"/>
      <c r="G39" s="478"/>
      <c r="H39" s="478"/>
      <c r="I39" s="479"/>
    </row>
    <row r="40" spans="2:9" ht="15.75" thickBot="1" x14ac:dyDescent="0.3">
      <c r="B40" s="480" t="s">
        <v>27</v>
      </c>
      <c r="C40" s="481"/>
      <c r="D40" s="481"/>
      <c r="E40" s="481"/>
      <c r="F40" s="481"/>
      <c r="G40" s="481"/>
      <c r="H40" s="481"/>
      <c r="I40" s="482"/>
    </row>
    <row r="41" spans="2:9" ht="15.75" thickBot="1" x14ac:dyDescent="0.3">
      <c r="B41" s="8"/>
      <c r="C41" s="9"/>
      <c r="D41" s="9"/>
      <c r="E41" s="9"/>
      <c r="F41" s="9"/>
      <c r="G41" s="9"/>
      <c r="H41" s="9"/>
      <c r="I41" s="22"/>
    </row>
    <row r="42" spans="2:9" ht="15" customHeight="1" x14ac:dyDescent="0.25">
      <c r="B42" s="483" t="s">
        <v>17</v>
      </c>
      <c r="C42" s="485" t="s">
        <v>227</v>
      </c>
      <c r="D42" s="487" t="str">
        <f>+'[2] PRESUPUESTO CENTRO DE DESARROL'!$B$99</f>
        <v>Enchape en cerámica área de mesones y entrepaños, incluye materiales, equipo y mano de obra.</v>
      </c>
      <c r="E42" s="487"/>
      <c r="F42" s="487"/>
      <c r="G42" s="487"/>
      <c r="H42" s="487"/>
      <c r="I42" s="45" t="s">
        <v>0</v>
      </c>
    </row>
    <row r="43" spans="2:9" ht="15.75" thickBot="1" x14ac:dyDescent="0.3">
      <c r="B43" s="484"/>
      <c r="C43" s="486"/>
      <c r="D43" s="488"/>
      <c r="E43" s="488"/>
      <c r="F43" s="488"/>
      <c r="G43" s="488"/>
      <c r="H43" s="488"/>
      <c r="I43" s="13" t="str">
        <f>+'[2] PRESUPUESTO CENTRO DE DESARROL'!$C$99</f>
        <v>M2</v>
      </c>
    </row>
    <row r="44" spans="2:9" ht="15.75" thickBot="1" x14ac:dyDescent="0.3">
      <c r="B44" s="21" t="s">
        <v>24</v>
      </c>
      <c r="C44" s="46"/>
      <c r="D44" s="40"/>
      <c r="E44" s="9"/>
      <c r="F44" s="9"/>
      <c r="G44" s="9"/>
      <c r="H44" s="9"/>
      <c r="I44" s="22"/>
    </row>
    <row r="45" spans="2:9" ht="15.75" thickBot="1" x14ac:dyDescent="0.3">
      <c r="B45" s="461" t="s">
        <v>1</v>
      </c>
      <c r="C45" s="462"/>
      <c r="D45" s="462"/>
      <c r="E45" s="39" t="s">
        <v>2</v>
      </c>
      <c r="F45" s="39" t="s">
        <v>3</v>
      </c>
      <c r="G45" s="39" t="s">
        <v>4</v>
      </c>
      <c r="H45" s="20" t="s">
        <v>5</v>
      </c>
      <c r="I45" s="463"/>
    </row>
    <row r="46" spans="2:9" ht="25.5" customHeight="1" x14ac:dyDescent="0.25">
      <c r="B46" s="489" t="s">
        <v>25</v>
      </c>
      <c r="C46" s="490"/>
      <c r="D46" s="491"/>
      <c r="E46" s="4" t="s">
        <v>19</v>
      </c>
      <c r="F46" s="26">
        <v>51500</v>
      </c>
      <c r="G46" s="43">
        <v>50</v>
      </c>
      <c r="H46" s="27">
        <f>+F46/G46</f>
        <v>1030</v>
      </c>
      <c r="I46" s="464"/>
    </row>
    <row r="47" spans="2:9" ht="23.25" customHeight="1" x14ac:dyDescent="0.25">
      <c r="B47" s="492"/>
      <c r="C47" s="493"/>
      <c r="D47" s="494"/>
      <c r="E47" s="3"/>
      <c r="F47" s="28"/>
      <c r="G47" s="48"/>
      <c r="H47" s="27"/>
      <c r="I47" s="464"/>
    </row>
    <row r="48" spans="2:9" x14ac:dyDescent="0.25">
      <c r="B48" s="459"/>
      <c r="C48" s="460"/>
      <c r="D48" s="460"/>
      <c r="E48" s="14"/>
      <c r="F48" s="26"/>
      <c r="G48" s="43"/>
      <c r="H48" s="27"/>
      <c r="I48" s="464"/>
    </row>
    <row r="49" spans="2:9" x14ac:dyDescent="0.25">
      <c r="B49" s="467"/>
      <c r="C49" s="468"/>
      <c r="D49" s="468"/>
      <c r="E49" s="15"/>
      <c r="F49" s="17"/>
      <c r="G49" s="15"/>
      <c r="H49" s="18"/>
      <c r="I49" s="464"/>
    </row>
    <row r="50" spans="2:9" x14ac:dyDescent="0.25">
      <c r="B50" s="11"/>
      <c r="C50" s="5"/>
      <c r="D50" s="5"/>
      <c r="E50" s="5"/>
      <c r="F50" s="5"/>
      <c r="G50" s="6"/>
      <c r="H50" s="6" t="s">
        <v>6</v>
      </c>
      <c r="I50" s="36">
        <f>SUM(H46:H49)</f>
        <v>1030</v>
      </c>
    </row>
    <row r="51" spans="2:9" ht="15.75" thickBot="1" x14ac:dyDescent="0.3">
      <c r="B51" s="10"/>
      <c r="I51" s="1"/>
    </row>
    <row r="52" spans="2:9" ht="15.75" thickBot="1" x14ac:dyDescent="0.3">
      <c r="B52" s="21" t="s">
        <v>7</v>
      </c>
      <c r="C52" s="9"/>
      <c r="D52" s="9"/>
      <c r="E52" s="9"/>
      <c r="F52" s="9"/>
      <c r="G52" s="9"/>
      <c r="H52" s="9"/>
      <c r="I52" s="22"/>
    </row>
    <row r="53" spans="2:9" ht="15.75" thickBot="1" x14ac:dyDescent="0.3">
      <c r="B53" s="461" t="s">
        <v>1</v>
      </c>
      <c r="C53" s="462"/>
      <c r="D53" s="462"/>
      <c r="E53" s="39" t="s">
        <v>2</v>
      </c>
      <c r="F53" s="39" t="s">
        <v>8</v>
      </c>
      <c r="G53" s="39" t="s">
        <v>9</v>
      </c>
      <c r="H53" s="20" t="s">
        <v>5</v>
      </c>
      <c r="I53" s="463"/>
    </row>
    <row r="54" spans="2:9" x14ac:dyDescent="0.25">
      <c r="B54" s="465" t="s">
        <v>228</v>
      </c>
      <c r="C54" s="466"/>
      <c r="D54" s="466"/>
      <c r="E54" s="4" t="s">
        <v>210</v>
      </c>
      <c r="F54" s="4">
        <v>45000</v>
      </c>
      <c r="G54" s="43">
        <v>1</v>
      </c>
      <c r="H54" s="4">
        <f>+F54*G54</f>
        <v>45000</v>
      </c>
      <c r="I54" s="464"/>
    </row>
    <row r="55" spans="2:9" x14ac:dyDescent="0.25">
      <c r="B55" s="459" t="s">
        <v>229</v>
      </c>
      <c r="C55" s="460"/>
      <c r="D55" s="460"/>
      <c r="E55" s="3" t="s">
        <v>54</v>
      </c>
      <c r="F55" s="3">
        <v>2000</v>
      </c>
      <c r="G55" s="3">
        <v>2</v>
      </c>
      <c r="H55" s="4">
        <f>+F55*G55</f>
        <v>4000</v>
      </c>
      <c r="I55" s="464"/>
    </row>
    <row r="56" spans="2:9" x14ac:dyDescent="0.25">
      <c r="B56" s="459" t="s">
        <v>143</v>
      </c>
      <c r="C56" s="460"/>
      <c r="D56" s="460"/>
      <c r="E56" s="3" t="s">
        <v>54</v>
      </c>
      <c r="F56" s="3">
        <v>7210</v>
      </c>
      <c r="G56" s="3">
        <v>0.5</v>
      </c>
      <c r="H56" s="4">
        <f t="shared" ref="H56:H61" si="0">+F56*G56</f>
        <v>3605</v>
      </c>
      <c r="I56" s="464"/>
    </row>
    <row r="57" spans="2:9" x14ac:dyDescent="0.25">
      <c r="B57" s="459"/>
      <c r="C57" s="460"/>
      <c r="D57" s="460"/>
      <c r="E57" s="3"/>
      <c r="F57" s="3"/>
      <c r="G57" s="3"/>
      <c r="H57" s="4">
        <f t="shared" si="0"/>
        <v>0</v>
      </c>
      <c r="I57" s="464"/>
    </row>
    <row r="58" spans="2:9" x14ac:dyDescent="0.25">
      <c r="B58" s="459"/>
      <c r="C58" s="460"/>
      <c r="D58" s="460"/>
      <c r="E58" s="3"/>
      <c r="F58" s="3"/>
      <c r="G58" s="3"/>
      <c r="H58" s="4">
        <f t="shared" si="0"/>
        <v>0</v>
      </c>
      <c r="I58" s="464"/>
    </row>
    <row r="59" spans="2:9" x14ac:dyDescent="0.25">
      <c r="B59" s="459"/>
      <c r="C59" s="460"/>
      <c r="D59" s="460"/>
      <c r="E59" s="3"/>
      <c r="F59" s="3"/>
      <c r="G59" s="3"/>
      <c r="H59" s="4">
        <f t="shared" si="0"/>
        <v>0</v>
      </c>
      <c r="I59" s="464"/>
    </row>
    <row r="60" spans="2:9" x14ac:dyDescent="0.25">
      <c r="B60" s="459"/>
      <c r="C60" s="460"/>
      <c r="D60" s="460"/>
      <c r="E60" s="3"/>
      <c r="F60" s="3"/>
      <c r="G60" s="3"/>
      <c r="H60" s="4">
        <f t="shared" si="0"/>
        <v>0</v>
      </c>
      <c r="I60" s="464"/>
    </row>
    <row r="61" spans="2:9" x14ac:dyDescent="0.25">
      <c r="B61" s="459"/>
      <c r="C61" s="460"/>
      <c r="D61" s="460"/>
      <c r="E61" s="3"/>
      <c r="F61" s="3"/>
      <c r="G61" s="3"/>
      <c r="H61" s="4">
        <f t="shared" si="0"/>
        <v>0</v>
      </c>
      <c r="I61" s="464"/>
    </row>
    <row r="62" spans="2:9" x14ac:dyDescent="0.25">
      <c r="B62" s="11"/>
      <c r="C62" s="5"/>
      <c r="D62" s="5"/>
      <c r="E62" s="5"/>
      <c r="F62" s="5"/>
      <c r="G62" s="5"/>
      <c r="H62" s="6" t="s">
        <v>6</v>
      </c>
      <c r="I62" s="37">
        <f>SUM(H54:H61)</f>
        <v>52605</v>
      </c>
    </row>
    <row r="63" spans="2:9" ht="15.75" thickBot="1" x14ac:dyDescent="0.3">
      <c r="B63" s="10"/>
      <c r="I63" s="1"/>
    </row>
    <row r="64" spans="2:9" ht="15.75" thickBot="1" x14ac:dyDescent="0.3">
      <c r="B64" s="21" t="s">
        <v>10</v>
      </c>
      <c r="C64" s="9"/>
      <c r="D64" s="9"/>
      <c r="E64" s="9"/>
      <c r="F64" s="9"/>
      <c r="G64" s="9"/>
      <c r="H64" s="9"/>
      <c r="I64" s="22"/>
    </row>
    <row r="65" spans="2:9" ht="15.75" thickBot="1" x14ac:dyDescent="0.3">
      <c r="B65" s="461" t="s">
        <v>1</v>
      </c>
      <c r="C65" s="462"/>
      <c r="D65" s="462"/>
      <c r="E65" s="462"/>
      <c r="F65" s="39" t="s">
        <v>3</v>
      </c>
      <c r="G65" s="39" t="s">
        <v>4</v>
      </c>
      <c r="H65" s="20" t="s">
        <v>5</v>
      </c>
      <c r="I65" s="34"/>
    </row>
    <row r="66" spans="2:9" x14ac:dyDescent="0.25">
      <c r="B66" s="465" t="s">
        <v>71</v>
      </c>
      <c r="C66" s="466"/>
      <c r="D66" s="466"/>
      <c r="E66" s="466"/>
      <c r="F66" s="24">
        <v>275</v>
      </c>
      <c r="G66" s="25">
        <v>1</v>
      </c>
      <c r="H66" s="38">
        <f>+F66*G66</f>
        <v>275</v>
      </c>
      <c r="I66" s="34"/>
    </row>
    <row r="67" spans="2:9" x14ac:dyDescent="0.25">
      <c r="B67" s="459"/>
      <c r="C67" s="460"/>
      <c r="D67" s="460"/>
      <c r="E67" s="460"/>
      <c r="F67" s="23"/>
      <c r="G67" s="14"/>
      <c r="H67" s="2"/>
      <c r="I67" s="34"/>
    </row>
    <row r="68" spans="2:9" x14ac:dyDescent="0.25">
      <c r="B68" s="11"/>
      <c r="C68" s="5"/>
      <c r="D68" s="5"/>
      <c r="E68" s="5"/>
      <c r="F68" s="5"/>
      <c r="G68" s="5"/>
      <c r="H68" s="6" t="s">
        <v>6</v>
      </c>
      <c r="I68" s="36">
        <f>SUM(H66:H67)</f>
        <v>275</v>
      </c>
    </row>
    <row r="69" spans="2:9" ht="15.75" thickBot="1" x14ac:dyDescent="0.3">
      <c r="B69" s="10"/>
      <c r="I69" s="1"/>
    </row>
    <row r="70" spans="2:9" ht="15.75" thickBot="1" x14ac:dyDescent="0.3">
      <c r="B70" s="21" t="s">
        <v>11</v>
      </c>
      <c r="C70" s="9"/>
      <c r="D70" s="9"/>
      <c r="E70" s="9"/>
      <c r="F70" s="9"/>
      <c r="G70" s="9"/>
      <c r="H70" s="9"/>
      <c r="I70" s="22"/>
    </row>
    <row r="71" spans="2:9" ht="15.75" thickBot="1" x14ac:dyDescent="0.3">
      <c r="B71" s="461" t="s">
        <v>15</v>
      </c>
      <c r="C71" s="462"/>
      <c r="D71" s="39" t="s">
        <v>22</v>
      </c>
      <c r="E71" s="39" t="s">
        <v>12</v>
      </c>
      <c r="F71" s="39" t="s">
        <v>13</v>
      </c>
      <c r="G71" s="39" t="s">
        <v>14</v>
      </c>
      <c r="H71" s="20" t="s">
        <v>5</v>
      </c>
      <c r="I71" s="463"/>
    </row>
    <row r="72" spans="2:9" x14ac:dyDescent="0.25">
      <c r="B72" s="465" t="s">
        <v>20</v>
      </c>
      <c r="C72" s="466"/>
      <c r="D72" s="24">
        <v>74263</v>
      </c>
      <c r="E72" s="30">
        <f>+(0.66)*D72</f>
        <v>49013.58</v>
      </c>
      <c r="F72" s="30">
        <f>+D72+E72</f>
        <v>123276.58</v>
      </c>
      <c r="G72" s="32">
        <v>0.13400000000000001</v>
      </c>
      <c r="H72" s="38">
        <f>+F72*G72</f>
        <v>16519.061720000002</v>
      </c>
      <c r="I72" s="464"/>
    </row>
    <row r="73" spans="2:9" x14ac:dyDescent="0.25">
      <c r="B73" s="459" t="s">
        <v>21</v>
      </c>
      <c r="C73" s="460"/>
      <c r="D73" s="23">
        <f>44702</f>
        <v>44702</v>
      </c>
      <c r="E73" s="30">
        <f>+(0.66)*D73</f>
        <v>29503.32</v>
      </c>
      <c r="F73" s="31">
        <f>+D73+E73</f>
        <v>74205.320000000007</v>
      </c>
      <c r="G73" s="32">
        <f>+G72</f>
        <v>0.13400000000000001</v>
      </c>
      <c r="H73" s="38">
        <f>+F73*G73</f>
        <v>9943.512880000002</v>
      </c>
      <c r="I73" s="464"/>
    </row>
    <row r="74" spans="2:9" x14ac:dyDescent="0.25">
      <c r="B74" s="459"/>
      <c r="C74" s="460"/>
      <c r="D74" s="2"/>
      <c r="E74" s="2"/>
      <c r="F74" s="2"/>
      <c r="G74" s="2"/>
      <c r="H74" s="2"/>
      <c r="I74" s="464"/>
    </row>
    <row r="75" spans="2:9" x14ac:dyDescent="0.25">
      <c r="B75" s="467"/>
      <c r="C75" s="468"/>
      <c r="D75" s="7"/>
      <c r="E75" s="7"/>
      <c r="F75" s="7"/>
      <c r="G75" s="7"/>
      <c r="H75" s="7"/>
      <c r="I75" s="464"/>
    </row>
    <row r="76" spans="2:9" x14ac:dyDescent="0.25">
      <c r="B76" s="11"/>
      <c r="C76" s="5"/>
      <c r="D76" s="5"/>
      <c r="E76" s="5"/>
      <c r="F76" s="5"/>
      <c r="G76" s="5"/>
      <c r="H76" s="6" t="s">
        <v>6</v>
      </c>
      <c r="I76" s="34">
        <f>SUM(H72:H75)</f>
        <v>26462.574600000004</v>
      </c>
    </row>
    <row r="77" spans="2:9" ht="15.75" thickBot="1" x14ac:dyDescent="0.3">
      <c r="B77" s="10"/>
      <c r="H77" s="33" t="s">
        <v>23</v>
      </c>
      <c r="I77" s="34"/>
    </row>
    <row r="78" spans="2:9" ht="16.5" thickBot="1" x14ac:dyDescent="0.3">
      <c r="B78" s="8"/>
      <c r="C78" s="9"/>
      <c r="D78" s="9"/>
      <c r="E78" s="9"/>
      <c r="F78" s="9"/>
      <c r="G78" s="469" t="s">
        <v>16</v>
      </c>
      <c r="H78" s="470"/>
      <c r="I78" s="35">
        <f>ROUND(SUM(I48:I77),0)</f>
        <v>80373</v>
      </c>
    </row>
  </sheetData>
  <mergeCells count="60">
    <mergeCell ref="B1:B2"/>
    <mergeCell ref="C1:C2"/>
    <mergeCell ref="D1:H2"/>
    <mergeCell ref="B4:D4"/>
    <mergeCell ref="I4:I8"/>
    <mergeCell ref="B5:D5"/>
    <mergeCell ref="B6:D6"/>
    <mergeCell ref="B7:D7"/>
    <mergeCell ref="B8:D8"/>
    <mergeCell ref="B32:C32"/>
    <mergeCell ref="B9:D9"/>
    <mergeCell ref="B13:D13"/>
    <mergeCell ref="I13:I18"/>
    <mergeCell ref="B14:D14"/>
    <mergeCell ref="B15:D15"/>
    <mergeCell ref="B16:D16"/>
    <mergeCell ref="B17:D17"/>
    <mergeCell ref="B18:D18"/>
    <mergeCell ref="B42:B43"/>
    <mergeCell ref="C42:C43"/>
    <mergeCell ref="D42:H43"/>
    <mergeCell ref="B22:E22"/>
    <mergeCell ref="B23:E23"/>
    <mergeCell ref="B24:E24"/>
    <mergeCell ref="B28:C28"/>
    <mergeCell ref="G35:H35"/>
    <mergeCell ref="B37:I37"/>
    <mergeCell ref="B38:I38"/>
    <mergeCell ref="B39:I39"/>
    <mergeCell ref="B40:I40"/>
    <mergeCell ref="I28:I32"/>
    <mergeCell ref="B29:C29"/>
    <mergeCell ref="B30:C30"/>
    <mergeCell ref="B31:C31"/>
    <mergeCell ref="B45:D45"/>
    <mergeCell ref="I45:I49"/>
    <mergeCell ref="B46:D46"/>
    <mergeCell ref="B47:D47"/>
    <mergeCell ref="B48:D48"/>
    <mergeCell ref="B49:D49"/>
    <mergeCell ref="B53:D53"/>
    <mergeCell ref="I53:I61"/>
    <mergeCell ref="B54:D54"/>
    <mergeCell ref="B55:D55"/>
    <mergeCell ref="B56:D56"/>
    <mergeCell ref="B57:D57"/>
    <mergeCell ref="B58:D58"/>
    <mergeCell ref="B59:D59"/>
    <mergeCell ref="B61:D61"/>
    <mergeCell ref="B60:D60"/>
    <mergeCell ref="I71:I75"/>
    <mergeCell ref="B72:C72"/>
    <mergeCell ref="B73:C73"/>
    <mergeCell ref="B74:C74"/>
    <mergeCell ref="B75:C75"/>
    <mergeCell ref="G78:H78"/>
    <mergeCell ref="B65:E65"/>
    <mergeCell ref="B66:E66"/>
    <mergeCell ref="B67:E67"/>
    <mergeCell ref="B71:C71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35" max="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0"/>
  <sheetViews>
    <sheetView view="pageBreakPreview" topLeftCell="A44" zoomScale="60" zoomScaleNormal="100" workbookViewId="0">
      <selection activeCell="B2" sqref="B2:I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  <col min="11" max="12" width="15.5703125" bestFit="1" customWidth="1"/>
  </cols>
  <sheetData>
    <row r="1" spans="2:13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3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3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3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3" ht="15.75" thickBot="1" x14ac:dyDescent="0.3">
      <c r="B5" s="8"/>
      <c r="C5" s="9"/>
      <c r="D5" s="9"/>
      <c r="E5" s="9"/>
      <c r="F5" s="9"/>
      <c r="G5" s="9"/>
      <c r="H5" s="9"/>
      <c r="I5" s="22"/>
    </row>
    <row r="6" spans="2:13" ht="15" customHeight="1" x14ac:dyDescent="0.25">
      <c r="B6" s="483" t="s">
        <v>17</v>
      </c>
      <c r="C6" s="485" t="s">
        <v>608</v>
      </c>
      <c r="D6" s="487" t="str">
        <f>+'[2] PRESUPUESTO CENTRO DE DESARROL'!$B$101</f>
        <v>Pintura sobre muros y calados internos y externos en vinilo tipo 1, tres manos, incluye resane del pañete en las áreas dañadas, incluye materiales, equipo y mano de obra.</v>
      </c>
      <c r="E6" s="487"/>
      <c r="F6" s="487"/>
      <c r="G6" s="487"/>
      <c r="H6" s="487"/>
      <c r="I6" s="45" t="s">
        <v>0</v>
      </c>
    </row>
    <row r="7" spans="2:13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DESARROL'!$C$101</f>
        <v>M2</v>
      </c>
    </row>
    <row r="8" spans="2:13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3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3" ht="25.5" customHeight="1" x14ac:dyDescent="0.25">
      <c r="B10" s="489" t="s">
        <v>25</v>
      </c>
      <c r="C10" s="490"/>
      <c r="D10" s="491"/>
      <c r="E10" s="4" t="s">
        <v>19</v>
      </c>
      <c r="F10" s="70">
        <v>30900</v>
      </c>
      <c r="G10" s="43">
        <v>40</v>
      </c>
      <c r="H10" s="27">
        <f>+F10/G10</f>
        <v>772.5</v>
      </c>
      <c r="I10" s="464"/>
    </row>
    <row r="11" spans="2:13" ht="23.25" customHeight="1" x14ac:dyDescent="0.25">
      <c r="B11" s="459" t="s">
        <v>28</v>
      </c>
      <c r="C11" s="460"/>
      <c r="D11" s="460"/>
      <c r="E11" s="3" t="s">
        <v>81</v>
      </c>
      <c r="F11" s="70">
        <v>51500</v>
      </c>
      <c r="G11" s="43">
        <v>40</v>
      </c>
      <c r="H11" s="27">
        <f>+F11/G11</f>
        <v>1287.5</v>
      </c>
      <c r="I11" s="464"/>
    </row>
    <row r="12" spans="2:13" x14ac:dyDescent="0.25">
      <c r="B12" s="459"/>
      <c r="C12" s="460"/>
      <c r="D12" s="460"/>
      <c r="E12" s="14"/>
      <c r="F12" s="70"/>
      <c r="G12" s="43"/>
      <c r="H12" s="27"/>
      <c r="I12" s="464"/>
    </row>
    <row r="13" spans="2:13" x14ac:dyDescent="0.25">
      <c r="B13" s="467"/>
      <c r="C13" s="468"/>
      <c r="D13" s="468"/>
      <c r="E13" s="15"/>
      <c r="F13" s="17"/>
      <c r="G13" s="15"/>
      <c r="H13" s="18"/>
      <c r="I13" s="464"/>
    </row>
    <row r="14" spans="2:13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2060</v>
      </c>
      <c r="L14" s="42">
        <f>+I14+L42</f>
        <v>1238</v>
      </c>
      <c r="M14" s="44">
        <f>+F10/L14</f>
        <v>24.959612277867528</v>
      </c>
    </row>
    <row r="15" spans="2:13" ht="15.75" thickBot="1" x14ac:dyDescent="0.3">
      <c r="B15" s="10"/>
      <c r="I15" s="1"/>
    </row>
    <row r="16" spans="2:13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146</v>
      </c>
      <c r="C18" s="466"/>
      <c r="D18" s="466"/>
      <c r="E18" s="4" t="s">
        <v>59</v>
      </c>
      <c r="F18" s="4">
        <v>412000</v>
      </c>
      <c r="G18" s="4">
        <v>3.5000000000000003E-2</v>
      </c>
      <c r="H18" s="4">
        <f>+F18*G18</f>
        <v>14420.000000000002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72">
        <f>SUM(H18:H25)</f>
        <v>14420.000000000002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73"/>
    </row>
    <row r="30" spans="2:9" x14ac:dyDescent="0.25">
      <c r="B30" s="465"/>
      <c r="C30" s="466"/>
      <c r="D30" s="466"/>
      <c r="E30" s="466"/>
      <c r="F30" s="74">
        <v>87</v>
      </c>
      <c r="G30" s="25">
        <v>1</v>
      </c>
      <c r="H30" s="75">
        <f>+F30*G30</f>
        <v>87</v>
      </c>
      <c r="I30" s="73"/>
    </row>
    <row r="31" spans="2:9" x14ac:dyDescent="0.25">
      <c r="B31" s="459"/>
      <c r="C31" s="460"/>
      <c r="D31" s="460"/>
      <c r="E31" s="460"/>
      <c r="F31" s="76"/>
      <c r="G31" s="14"/>
      <c r="H31" s="2"/>
      <c r="I31" s="73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87</v>
      </c>
    </row>
    <row r="33" spans="2:12" ht="15.75" thickBot="1" x14ac:dyDescent="0.3">
      <c r="B33" s="10"/>
      <c r="I33" s="1"/>
    </row>
    <row r="34" spans="2:12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12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12" x14ac:dyDescent="0.25">
      <c r="B36" s="465" t="s">
        <v>20</v>
      </c>
      <c r="C36" s="466"/>
      <c r="D36" s="74">
        <v>74263</v>
      </c>
      <c r="E36" s="30">
        <f>+(0.66)*D36</f>
        <v>49013.58</v>
      </c>
      <c r="F36" s="30">
        <f>+D36+E36</f>
        <v>123276.58</v>
      </c>
      <c r="G36" s="32">
        <v>0.03</v>
      </c>
      <c r="H36" s="75">
        <f>+F36*G36</f>
        <v>3698.2973999999999</v>
      </c>
      <c r="I36" s="464"/>
    </row>
    <row r="37" spans="2:12" x14ac:dyDescent="0.25">
      <c r="B37" s="459" t="s">
        <v>61</v>
      </c>
      <c r="C37" s="460"/>
      <c r="D37" s="76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0.03</v>
      </c>
      <c r="H37" s="75">
        <f>+F37*G37</f>
        <v>4452.3191999999999</v>
      </c>
      <c r="I37" s="464"/>
    </row>
    <row r="38" spans="2:12" x14ac:dyDescent="0.25">
      <c r="B38" s="459"/>
      <c r="C38" s="460"/>
      <c r="D38" s="2"/>
      <c r="E38" s="2"/>
      <c r="F38" s="2"/>
      <c r="G38" s="2"/>
      <c r="H38" s="2"/>
      <c r="I38" s="464"/>
    </row>
    <row r="39" spans="2:12" x14ac:dyDescent="0.25">
      <c r="B39" s="467"/>
      <c r="C39" s="468"/>
      <c r="D39" s="7"/>
      <c r="E39" s="7"/>
      <c r="F39" s="7"/>
      <c r="G39" s="7"/>
      <c r="H39" s="7"/>
      <c r="I39" s="464"/>
    </row>
    <row r="40" spans="2:12" x14ac:dyDescent="0.25">
      <c r="B40" s="11"/>
      <c r="C40" s="5"/>
      <c r="D40" s="5"/>
      <c r="E40" s="5"/>
      <c r="F40" s="5"/>
      <c r="G40" s="5"/>
      <c r="H40" s="6" t="s">
        <v>6</v>
      </c>
      <c r="I40" s="73">
        <f>SUM(H36:H39)</f>
        <v>8150.6165999999994</v>
      </c>
    </row>
    <row r="41" spans="2:12" ht="15.75" thickBot="1" x14ac:dyDescent="0.3">
      <c r="B41" s="10"/>
      <c r="H41" s="33" t="s">
        <v>23</v>
      </c>
      <c r="I41" s="73"/>
    </row>
    <row r="42" spans="2:12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24718</v>
      </c>
      <c r="K42">
        <v>23896</v>
      </c>
      <c r="L42" s="41">
        <f>+K42-I42</f>
        <v>-822</v>
      </c>
    </row>
    <row r="43" spans="2:12" ht="15.75" thickBot="1" x14ac:dyDescent="0.3">
      <c r="B43" s="9"/>
      <c r="C43" s="9"/>
      <c r="D43" s="9"/>
      <c r="E43" s="9"/>
      <c r="F43" s="9"/>
      <c r="G43" s="9"/>
      <c r="H43" s="9"/>
      <c r="I43" s="22"/>
    </row>
    <row r="44" spans="2:12" ht="15" customHeight="1" x14ac:dyDescent="0.25">
      <c r="B44" s="483" t="s">
        <v>17</v>
      </c>
      <c r="C44" s="485" t="s">
        <v>607</v>
      </c>
      <c r="D44" s="487" t="str">
        <f>+'[2] PRESUPUESTO CENTRO DE DESARROL'!$B$49</f>
        <v>Pintura de rejas en hierro en esmalte, incluye raspe y anticorrosivo, materiales, equipo y mano de obra.</v>
      </c>
      <c r="E44" s="487"/>
      <c r="F44" s="487"/>
      <c r="G44" s="487"/>
      <c r="H44" s="487"/>
      <c r="I44" s="45" t="s">
        <v>0</v>
      </c>
    </row>
    <row r="45" spans="2:12" ht="15.75" thickBot="1" x14ac:dyDescent="0.3">
      <c r="B45" s="484"/>
      <c r="C45" s="486"/>
      <c r="D45" s="488"/>
      <c r="E45" s="488"/>
      <c r="F45" s="488"/>
      <c r="G45" s="488"/>
      <c r="H45" s="488"/>
      <c r="I45" s="13" t="str">
        <f>+'[2] PRESUPUESTO CENTRO DE DESARROL'!$C$49</f>
        <v>M2</v>
      </c>
    </row>
    <row r="46" spans="2:12" ht="15.75" thickBot="1" x14ac:dyDescent="0.3">
      <c r="B46" s="21" t="s">
        <v>24</v>
      </c>
      <c r="C46" s="46"/>
      <c r="D46" s="40"/>
      <c r="E46" s="9"/>
      <c r="F46" s="9"/>
      <c r="G46" s="9"/>
      <c r="H46" s="9"/>
      <c r="I46" s="22"/>
    </row>
    <row r="47" spans="2:12" ht="15.75" thickBot="1" x14ac:dyDescent="0.3">
      <c r="B47" s="461" t="s">
        <v>1</v>
      </c>
      <c r="C47" s="462"/>
      <c r="D47" s="462"/>
      <c r="E47" s="39" t="s">
        <v>2</v>
      </c>
      <c r="F47" s="39" t="s">
        <v>3</v>
      </c>
      <c r="G47" s="39" t="s">
        <v>4</v>
      </c>
      <c r="H47" s="20" t="s">
        <v>5</v>
      </c>
      <c r="I47" s="463"/>
    </row>
    <row r="48" spans="2:12" ht="25.5" customHeight="1" x14ac:dyDescent="0.25">
      <c r="B48" s="489" t="s">
        <v>25</v>
      </c>
      <c r="C48" s="490"/>
      <c r="D48" s="491"/>
      <c r="E48" s="4" t="s">
        <v>19</v>
      </c>
      <c r="F48" s="70">
        <v>51500</v>
      </c>
      <c r="G48" s="43">
        <v>10</v>
      </c>
      <c r="H48" s="27">
        <f>+F48/G48</f>
        <v>5150</v>
      </c>
      <c r="I48" s="464"/>
    </row>
    <row r="49" spans="2:14" ht="23.25" customHeight="1" x14ac:dyDescent="0.25">
      <c r="B49" s="459"/>
      <c r="C49" s="460"/>
      <c r="D49" s="460"/>
      <c r="E49" s="3"/>
      <c r="F49" s="70"/>
      <c r="G49" s="43"/>
      <c r="H49" s="27"/>
      <c r="I49" s="464"/>
    </row>
    <row r="50" spans="2:14" x14ac:dyDescent="0.25">
      <c r="B50" s="459"/>
      <c r="C50" s="460"/>
      <c r="D50" s="460"/>
      <c r="E50" s="14"/>
      <c r="F50" s="70"/>
      <c r="G50" s="43"/>
      <c r="H50" s="27"/>
      <c r="I50" s="464"/>
    </row>
    <row r="51" spans="2:14" x14ac:dyDescent="0.25">
      <c r="B51" s="467"/>
      <c r="C51" s="468"/>
      <c r="D51" s="468"/>
      <c r="E51" s="15"/>
      <c r="F51" s="17"/>
      <c r="G51" s="15"/>
      <c r="H51" s="18"/>
      <c r="I51" s="464"/>
    </row>
    <row r="52" spans="2:14" x14ac:dyDescent="0.25">
      <c r="B52" s="11"/>
      <c r="C52" s="5"/>
      <c r="D52" s="5"/>
      <c r="E52" s="5"/>
      <c r="F52" s="5"/>
      <c r="G52" s="6"/>
      <c r="H52" s="6" t="s">
        <v>6</v>
      </c>
      <c r="I52" s="36">
        <f>SUM(H48:H51)</f>
        <v>5150</v>
      </c>
      <c r="L52" s="42"/>
      <c r="M52" s="44"/>
    </row>
    <row r="53" spans="2:14" ht="15.75" thickBot="1" x14ac:dyDescent="0.3">
      <c r="B53" s="10"/>
      <c r="I53" s="1"/>
    </row>
    <row r="54" spans="2:14" ht="15.75" thickBot="1" x14ac:dyDescent="0.3">
      <c r="B54" s="21" t="s">
        <v>7</v>
      </c>
      <c r="C54" s="9"/>
      <c r="D54" s="9"/>
      <c r="E54" s="9"/>
      <c r="F54" s="9"/>
      <c r="G54" s="9"/>
      <c r="H54" s="9"/>
      <c r="I54" s="22"/>
    </row>
    <row r="55" spans="2:14" ht="15.75" thickBot="1" x14ac:dyDescent="0.3">
      <c r="B55" s="461" t="s">
        <v>1</v>
      </c>
      <c r="C55" s="462"/>
      <c r="D55" s="462"/>
      <c r="E55" s="39" t="s">
        <v>2</v>
      </c>
      <c r="F55" s="39" t="s">
        <v>8</v>
      </c>
      <c r="G55" s="39" t="s">
        <v>9</v>
      </c>
      <c r="H55" s="20" t="s">
        <v>5</v>
      </c>
      <c r="I55" s="463"/>
    </row>
    <row r="56" spans="2:14" x14ac:dyDescent="0.25">
      <c r="B56" s="465" t="s">
        <v>148</v>
      </c>
      <c r="C56" s="466"/>
      <c r="D56" s="466"/>
      <c r="E56" s="4" t="s">
        <v>59</v>
      </c>
      <c r="F56" s="4">
        <v>82400</v>
      </c>
      <c r="G56" s="4">
        <v>0.02</v>
      </c>
      <c r="H56" s="4">
        <f>+F56*G56</f>
        <v>1648</v>
      </c>
      <c r="I56" s="464"/>
      <c r="K56">
        <f>+G56*L61</f>
        <v>4.0000000000000001E-3</v>
      </c>
    </row>
    <row r="57" spans="2:14" x14ac:dyDescent="0.25">
      <c r="B57" s="459" t="s">
        <v>149</v>
      </c>
      <c r="C57" s="460"/>
      <c r="D57" s="460"/>
      <c r="E57" s="3" t="s">
        <v>59</v>
      </c>
      <c r="F57" s="3">
        <v>77250</v>
      </c>
      <c r="G57" s="3">
        <v>0.2</v>
      </c>
      <c r="H57" s="4">
        <f>+F57*G57</f>
        <v>15450</v>
      </c>
      <c r="I57" s="464"/>
      <c r="L57">
        <f>0.5*0.1</f>
        <v>0.05</v>
      </c>
      <c r="N57" s="49"/>
    </row>
    <row r="58" spans="2:14" x14ac:dyDescent="0.25">
      <c r="B58" s="459" t="s">
        <v>150</v>
      </c>
      <c r="C58" s="460"/>
      <c r="D58" s="460"/>
      <c r="E58" s="3" t="s">
        <v>151</v>
      </c>
      <c r="F58" s="3">
        <v>5150</v>
      </c>
      <c r="G58" s="3">
        <v>0.1</v>
      </c>
      <c r="H58" s="4">
        <f>+F58*G58</f>
        <v>515</v>
      </c>
      <c r="I58" s="464"/>
      <c r="L58">
        <f>+L57*2</f>
        <v>0.1</v>
      </c>
    </row>
    <row r="59" spans="2:14" x14ac:dyDescent="0.25">
      <c r="B59" s="459"/>
      <c r="C59" s="460"/>
      <c r="D59" s="460"/>
      <c r="E59" s="3"/>
      <c r="F59" s="3"/>
      <c r="G59" s="3"/>
      <c r="H59" s="4">
        <f>+F59*G59</f>
        <v>0</v>
      </c>
      <c r="I59" s="464"/>
    </row>
    <row r="60" spans="2:14" x14ac:dyDescent="0.25">
      <c r="B60" s="459"/>
      <c r="C60" s="460"/>
      <c r="D60" s="460"/>
      <c r="E60" s="3"/>
      <c r="F60" s="3"/>
      <c r="G60" s="3"/>
      <c r="H60" s="4">
        <f>+F60*G60</f>
        <v>0</v>
      </c>
      <c r="I60" s="464"/>
    </row>
    <row r="61" spans="2:14" x14ac:dyDescent="0.25">
      <c r="B61" s="459"/>
      <c r="C61" s="460"/>
      <c r="D61" s="460"/>
      <c r="E61" s="3"/>
      <c r="F61" s="3"/>
      <c r="G61" s="3"/>
      <c r="H61" s="3"/>
      <c r="I61" s="464"/>
      <c r="L61">
        <f>+H57/F57</f>
        <v>0.2</v>
      </c>
    </row>
    <row r="62" spans="2:14" x14ac:dyDescent="0.25">
      <c r="B62" s="459"/>
      <c r="C62" s="460"/>
      <c r="D62" s="460"/>
      <c r="E62" s="3"/>
      <c r="F62" s="3"/>
      <c r="G62" s="3"/>
      <c r="H62" s="3"/>
      <c r="I62" s="464"/>
    </row>
    <row r="63" spans="2:14" x14ac:dyDescent="0.25">
      <c r="B63" s="459"/>
      <c r="C63" s="460"/>
      <c r="D63" s="460"/>
      <c r="E63" s="3"/>
      <c r="F63" s="3"/>
      <c r="G63" s="3"/>
      <c r="H63" s="3"/>
      <c r="I63" s="464"/>
    </row>
    <row r="64" spans="2:14" x14ac:dyDescent="0.25">
      <c r="B64" s="11"/>
      <c r="C64" s="5"/>
      <c r="D64" s="5"/>
      <c r="E64" s="5"/>
      <c r="F64" s="5"/>
      <c r="G64" s="5"/>
      <c r="H64" s="6" t="s">
        <v>6</v>
      </c>
      <c r="I64" s="72">
        <f>SUM(H56:H63)</f>
        <v>17613</v>
      </c>
    </row>
    <row r="65" spans="2:12" ht="15.75" thickBot="1" x14ac:dyDescent="0.3">
      <c r="B65" s="10"/>
      <c r="I65" s="1"/>
    </row>
    <row r="66" spans="2:12" ht="15.75" thickBot="1" x14ac:dyDescent="0.3">
      <c r="B66" s="21" t="s">
        <v>10</v>
      </c>
      <c r="C66" s="9"/>
      <c r="D66" s="9"/>
      <c r="E66" s="9"/>
      <c r="F66" s="9"/>
      <c r="G66" s="9"/>
      <c r="H66" s="9"/>
      <c r="I66" s="22"/>
    </row>
    <row r="67" spans="2:12" ht="15.75" thickBot="1" x14ac:dyDescent="0.3">
      <c r="B67" s="461" t="s">
        <v>1</v>
      </c>
      <c r="C67" s="462"/>
      <c r="D67" s="462"/>
      <c r="E67" s="462"/>
      <c r="F67" s="39" t="s">
        <v>3</v>
      </c>
      <c r="G67" s="39" t="s">
        <v>4</v>
      </c>
      <c r="H67" s="20" t="s">
        <v>5</v>
      </c>
      <c r="I67" s="73"/>
    </row>
    <row r="68" spans="2:12" x14ac:dyDescent="0.25">
      <c r="B68" s="465"/>
      <c r="C68" s="466"/>
      <c r="D68" s="466"/>
      <c r="E68" s="466"/>
      <c r="F68" s="74">
        <v>371</v>
      </c>
      <c r="G68" s="25">
        <v>1</v>
      </c>
      <c r="H68" s="75">
        <f>+F68*G68</f>
        <v>371</v>
      </c>
      <c r="I68" s="73"/>
    </row>
    <row r="69" spans="2:12" x14ac:dyDescent="0.25">
      <c r="B69" s="459"/>
      <c r="C69" s="460"/>
      <c r="D69" s="460"/>
      <c r="E69" s="460"/>
      <c r="F69" s="76"/>
      <c r="G69" s="14"/>
      <c r="H69" s="2"/>
      <c r="I69" s="73"/>
    </row>
    <row r="70" spans="2:12" x14ac:dyDescent="0.25">
      <c r="B70" s="11"/>
      <c r="C70" s="5"/>
      <c r="D70" s="5"/>
      <c r="E70" s="5"/>
      <c r="F70" s="5"/>
      <c r="G70" s="5"/>
      <c r="H70" s="6" t="s">
        <v>6</v>
      </c>
      <c r="I70" s="36">
        <f>SUM(H68:H69)</f>
        <v>371</v>
      </c>
    </row>
    <row r="71" spans="2:12" ht="15.75" thickBot="1" x14ac:dyDescent="0.3">
      <c r="B71" s="10"/>
      <c r="I71" s="1"/>
    </row>
    <row r="72" spans="2:12" ht="15.75" thickBot="1" x14ac:dyDescent="0.3">
      <c r="B72" s="21" t="s">
        <v>11</v>
      </c>
      <c r="C72" s="9"/>
      <c r="D72" s="9"/>
      <c r="E72" s="9"/>
      <c r="F72" s="9"/>
      <c r="G72" s="9"/>
      <c r="H72" s="9"/>
      <c r="I72" s="22"/>
    </row>
    <row r="73" spans="2:12" ht="15.75" thickBot="1" x14ac:dyDescent="0.3">
      <c r="B73" s="461" t="s">
        <v>15</v>
      </c>
      <c r="C73" s="462"/>
      <c r="D73" s="39" t="s">
        <v>22</v>
      </c>
      <c r="E73" s="39" t="s">
        <v>12</v>
      </c>
      <c r="F73" s="39" t="s">
        <v>13</v>
      </c>
      <c r="G73" s="39" t="s">
        <v>14</v>
      </c>
      <c r="H73" s="20" t="s">
        <v>5</v>
      </c>
      <c r="I73" s="463"/>
    </row>
    <row r="74" spans="2:12" x14ac:dyDescent="0.25">
      <c r="B74" s="465" t="s">
        <v>20</v>
      </c>
      <c r="C74" s="466"/>
      <c r="D74" s="74">
        <v>74263</v>
      </c>
      <c r="E74" s="30">
        <f>+(0.66)*D74</f>
        <v>49013.58</v>
      </c>
      <c r="F74" s="30">
        <f>+D74+E74</f>
        <v>123276.58</v>
      </c>
      <c r="G74" s="32">
        <v>0.1</v>
      </c>
      <c r="H74" s="75">
        <f>+F74*G74</f>
        <v>12327.658000000001</v>
      </c>
      <c r="I74" s="464"/>
    </row>
    <row r="75" spans="2:12" x14ac:dyDescent="0.25">
      <c r="B75" s="459" t="s">
        <v>61</v>
      </c>
      <c r="C75" s="460"/>
      <c r="D75" s="76">
        <f>2*44702</f>
        <v>89404</v>
      </c>
      <c r="E75" s="30">
        <f>+(0.66)*D75</f>
        <v>59006.64</v>
      </c>
      <c r="F75" s="31">
        <f>+D75+E75</f>
        <v>148410.64000000001</v>
      </c>
      <c r="G75" s="32">
        <f>+G74</f>
        <v>0.1</v>
      </c>
      <c r="H75" s="75">
        <f>+F75*G75</f>
        <v>14841.064000000002</v>
      </c>
      <c r="I75" s="464"/>
    </row>
    <row r="76" spans="2:12" x14ac:dyDescent="0.25">
      <c r="B76" s="459"/>
      <c r="C76" s="460"/>
      <c r="D76" s="2"/>
      <c r="E76" s="2"/>
      <c r="F76" s="2"/>
      <c r="G76" s="2"/>
      <c r="H76" s="2"/>
      <c r="I76" s="464"/>
    </row>
    <row r="77" spans="2:12" x14ac:dyDescent="0.25">
      <c r="B77" s="467"/>
      <c r="C77" s="468"/>
      <c r="D77" s="7"/>
      <c r="E77" s="7"/>
      <c r="F77" s="7"/>
      <c r="G77" s="7"/>
      <c r="H77" s="7"/>
      <c r="I77" s="464"/>
    </row>
    <row r="78" spans="2:12" x14ac:dyDescent="0.25">
      <c r="B78" s="11"/>
      <c r="C78" s="5"/>
      <c r="D78" s="5"/>
      <c r="E78" s="5"/>
      <c r="F78" s="5"/>
      <c r="G78" s="5"/>
      <c r="H78" s="6" t="s">
        <v>6</v>
      </c>
      <c r="I78" s="73">
        <f>SUM(H74:H77)</f>
        <v>27168.722000000002</v>
      </c>
      <c r="L78" s="41"/>
    </row>
    <row r="79" spans="2:12" ht="15.75" thickBot="1" x14ac:dyDescent="0.3">
      <c r="B79" s="10"/>
      <c r="H79" s="33" t="s">
        <v>23</v>
      </c>
      <c r="I79" s="73"/>
    </row>
    <row r="80" spans="2:12" ht="16.5" customHeight="1" thickBot="1" x14ac:dyDescent="0.3">
      <c r="B80" s="8"/>
      <c r="C80" s="9"/>
      <c r="D80" s="9"/>
      <c r="E80" s="9"/>
      <c r="F80" s="9"/>
      <c r="G80" s="469" t="s">
        <v>16</v>
      </c>
      <c r="H80" s="470"/>
      <c r="I80" s="35">
        <f>ROUND(SUM(I50:I79),0)</f>
        <v>50303</v>
      </c>
      <c r="K80">
        <v>48500</v>
      </c>
      <c r="L80" s="41">
        <f>+I80-K80</f>
        <v>1803</v>
      </c>
    </row>
  </sheetData>
  <mergeCells count="62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I35:I39"/>
    <mergeCell ref="B36:C36"/>
    <mergeCell ref="B37:C37"/>
    <mergeCell ref="B38:C38"/>
    <mergeCell ref="B39:C39"/>
    <mergeCell ref="B44:B45"/>
    <mergeCell ref="C44:C45"/>
    <mergeCell ref="D44:H45"/>
    <mergeCell ref="G42:H42"/>
    <mergeCell ref="B29:E29"/>
    <mergeCell ref="B30:E30"/>
    <mergeCell ref="B31:E31"/>
    <mergeCell ref="B35:C35"/>
    <mergeCell ref="B47:D47"/>
    <mergeCell ref="I47:I51"/>
    <mergeCell ref="B48:D48"/>
    <mergeCell ref="B49:D49"/>
    <mergeCell ref="B50:D50"/>
    <mergeCell ref="B51:D51"/>
    <mergeCell ref="B55:D55"/>
    <mergeCell ref="I55:I63"/>
    <mergeCell ref="B56:D56"/>
    <mergeCell ref="B57:D57"/>
    <mergeCell ref="B58:D58"/>
    <mergeCell ref="B59:D59"/>
    <mergeCell ref="B60:D60"/>
    <mergeCell ref="B61:D61"/>
    <mergeCell ref="B62:D62"/>
    <mergeCell ref="B63:D63"/>
    <mergeCell ref="I73:I77"/>
    <mergeCell ref="B74:C74"/>
    <mergeCell ref="B75:C75"/>
    <mergeCell ref="B76:C76"/>
    <mergeCell ref="B77:C77"/>
    <mergeCell ref="G80:H80"/>
    <mergeCell ref="B67:E67"/>
    <mergeCell ref="B68:E68"/>
    <mergeCell ref="B69:E69"/>
    <mergeCell ref="B73:C73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42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4"/>
  <sheetViews>
    <sheetView view="pageBreakPreview" topLeftCell="A12" zoomScale="60" zoomScaleNormal="100" workbookViewId="0">
      <selection activeCell="E37" sqref="E37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230</v>
      </c>
      <c r="D6" s="507" t="str">
        <f>+'[2] PRESUPUESTO CENTRO DE DESARROL'!$B$104</f>
        <v>Salida de gas natural laboratorio, incluye materiales,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DESARROL'!$C$104</f>
        <v>UND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30900</v>
      </c>
      <c r="G10" s="43">
        <v>15.38</v>
      </c>
      <c r="H10" s="27">
        <f>+F10/G10</f>
        <v>2009.1027308192456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2009.1027308192456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ht="24" customHeight="1" x14ac:dyDescent="0.25">
      <c r="B18" s="503" t="s">
        <v>231</v>
      </c>
      <c r="C18" s="504"/>
      <c r="D18" s="504"/>
      <c r="E18" s="4" t="s">
        <v>70</v>
      </c>
      <c r="F18" s="4">
        <v>4000</v>
      </c>
      <c r="G18" s="4">
        <v>1</v>
      </c>
      <c r="H18" s="4">
        <f t="shared" ref="H18:H25" si="0">+F18*G18</f>
        <v>4000</v>
      </c>
      <c r="I18" s="464"/>
    </row>
    <row r="19" spans="2:9" ht="26.25" customHeight="1" x14ac:dyDescent="0.25">
      <c r="B19" s="501" t="s">
        <v>232</v>
      </c>
      <c r="C19" s="502"/>
      <c r="D19" s="502"/>
      <c r="E19" s="3" t="s">
        <v>70</v>
      </c>
      <c r="F19" s="3">
        <v>12000</v>
      </c>
      <c r="G19" s="3">
        <v>1</v>
      </c>
      <c r="H19" s="4">
        <f t="shared" si="0"/>
        <v>12000</v>
      </c>
      <c r="I19" s="464"/>
    </row>
    <row r="20" spans="2:9" x14ac:dyDescent="0.25">
      <c r="B20" s="459" t="s">
        <v>233</v>
      </c>
      <c r="C20" s="460"/>
      <c r="D20" s="460"/>
      <c r="E20" s="3" t="s">
        <v>54</v>
      </c>
      <c r="F20" s="3">
        <v>92000</v>
      </c>
      <c r="G20" s="3">
        <v>0.15</v>
      </c>
      <c r="H20" s="4">
        <f t="shared" si="0"/>
        <v>13800</v>
      </c>
      <c r="I20" s="464"/>
    </row>
    <row r="21" spans="2:9" x14ac:dyDescent="0.25">
      <c r="B21" s="459" t="s">
        <v>234</v>
      </c>
      <c r="C21" s="460"/>
      <c r="D21" s="460"/>
      <c r="E21" s="4" t="s">
        <v>70</v>
      </c>
      <c r="F21" s="4">
        <v>12000</v>
      </c>
      <c r="G21" s="3">
        <v>1</v>
      </c>
      <c r="H21" s="4">
        <f t="shared" si="0"/>
        <v>12000</v>
      </c>
      <c r="I21" s="464"/>
    </row>
    <row r="22" spans="2:9" x14ac:dyDescent="0.25">
      <c r="B22" s="459" t="s">
        <v>235</v>
      </c>
      <c r="C22" s="460"/>
      <c r="D22" s="460"/>
      <c r="E22" s="3" t="s">
        <v>70</v>
      </c>
      <c r="F22" s="3">
        <v>12000</v>
      </c>
      <c r="G22" s="3">
        <v>1</v>
      </c>
      <c r="H22" s="4">
        <f t="shared" si="0"/>
        <v>12000</v>
      </c>
      <c r="I22" s="464"/>
    </row>
    <row r="23" spans="2:9" x14ac:dyDescent="0.25">
      <c r="B23" s="459" t="s">
        <v>236</v>
      </c>
      <c r="C23" s="460"/>
      <c r="D23" s="460"/>
      <c r="E23" s="3" t="s">
        <v>94</v>
      </c>
      <c r="F23" s="3">
        <v>60000</v>
      </c>
      <c r="G23" s="3">
        <v>1.4</v>
      </c>
      <c r="H23" s="3">
        <f t="shared" si="0"/>
        <v>84000</v>
      </c>
      <c r="I23" s="464"/>
    </row>
    <row r="24" spans="2:9" x14ac:dyDescent="0.25">
      <c r="B24" s="459" t="s">
        <v>236</v>
      </c>
      <c r="C24" s="460"/>
      <c r="D24" s="460"/>
      <c r="E24" s="3" t="s">
        <v>58</v>
      </c>
      <c r="F24" s="3">
        <v>96000</v>
      </c>
      <c r="G24" s="3">
        <v>1.4</v>
      </c>
      <c r="H24" s="3">
        <f t="shared" si="0"/>
        <v>134400</v>
      </c>
      <c r="I24" s="464"/>
    </row>
    <row r="25" spans="2:9" x14ac:dyDescent="0.25">
      <c r="B25" s="459" t="s">
        <v>237</v>
      </c>
      <c r="C25" s="460"/>
      <c r="D25" s="460"/>
      <c r="E25" s="3" t="s">
        <v>70</v>
      </c>
      <c r="F25" s="3">
        <v>48000</v>
      </c>
      <c r="G25" s="3">
        <v>1</v>
      </c>
      <c r="H25" s="3">
        <f t="shared" si="0"/>
        <v>48000</v>
      </c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320200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238</v>
      </c>
      <c r="C30" s="466"/>
      <c r="D30" s="466"/>
      <c r="E30" s="466"/>
      <c r="F30" s="24">
        <v>185000</v>
      </c>
      <c r="G30" s="25">
        <v>1</v>
      </c>
      <c r="H30" s="38">
        <f>+F30*G30</f>
        <v>185000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185000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844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1.3</v>
      </c>
      <c r="H36" s="38">
        <f>+F36*G36</f>
        <v>160259.554</v>
      </c>
      <c r="I36" s="464"/>
    </row>
    <row r="37" spans="2:9" x14ac:dyDescent="0.25">
      <c r="B37" s="459" t="s">
        <v>83</v>
      </c>
      <c r="C37" s="460"/>
      <c r="D37" s="23">
        <f>3*44702</f>
        <v>134106</v>
      </c>
      <c r="E37" s="30">
        <f>+(0.66)*D37</f>
        <v>88509.96</v>
      </c>
      <c r="F37" s="31">
        <f>+D37+E37</f>
        <v>222615.96000000002</v>
      </c>
      <c r="G37" s="32">
        <f>+G36</f>
        <v>1.3</v>
      </c>
      <c r="H37" s="38">
        <f>+F37*G37</f>
        <v>289400.74800000002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449660.30200000003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956869</v>
      </c>
    </row>
    <row r="43" spans="2:9" ht="16.5" thickBot="1" x14ac:dyDescent="0.3">
      <c r="B43" s="9"/>
      <c r="C43" s="9"/>
      <c r="D43" s="9"/>
      <c r="E43" s="9"/>
      <c r="F43" s="9"/>
      <c r="G43" s="56"/>
      <c r="H43" s="56"/>
      <c r="I43" s="60"/>
    </row>
    <row r="44" spans="2:9" ht="48" customHeight="1" x14ac:dyDescent="0.25">
      <c r="B44" s="474" t="s">
        <v>862</v>
      </c>
      <c r="C44" s="475"/>
      <c r="D44" s="475"/>
      <c r="E44" s="475"/>
      <c r="F44" s="475"/>
      <c r="G44" s="475"/>
      <c r="H44" s="475"/>
      <c r="I44" s="476"/>
    </row>
    <row r="45" spans="2:9" x14ac:dyDescent="0.25">
      <c r="B45" s="477" t="s">
        <v>18</v>
      </c>
      <c r="C45" s="478"/>
      <c r="D45" s="478"/>
      <c r="E45" s="478"/>
      <c r="F45" s="478"/>
      <c r="G45" s="478"/>
      <c r="H45" s="478"/>
      <c r="I45" s="479"/>
    </row>
    <row r="46" spans="2:9" ht="15.75" thickBot="1" x14ac:dyDescent="0.3">
      <c r="B46" s="480" t="s">
        <v>27</v>
      </c>
      <c r="C46" s="481"/>
      <c r="D46" s="481"/>
      <c r="E46" s="481"/>
      <c r="F46" s="481"/>
      <c r="G46" s="481"/>
      <c r="H46" s="481"/>
      <c r="I46" s="482"/>
    </row>
    <row r="47" spans="2:9" ht="15" customHeight="1" x14ac:dyDescent="0.25">
      <c r="B47" s="483" t="s">
        <v>17</v>
      </c>
      <c r="C47" s="485" t="s">
        <v>239</v>
      </c>
      <c r="D47" s="507" t="str">
        <f>+'[2] PRESUPUESTO CENTRO DE DESARROL'!$B$105</f>
        <v>Revisión y reparaciones  internas  de instalaciones hidráulicas y de aguas negras área laboratorio, incluye materiales, equipo y mano de obra.</v>
      </c>
      <c r="E47" s="487"/>
      <c r="F47" s="487"/>
      <c r="G47" s="487"/>
      <c r="H47" s="487"/>
      <c r="I47" s="45" t="s">
        <v>0</v>
      </c>
    </row>
    <row r="48" spans="2:9" ht="15.75" thickBot="1" x14ac:dyDescent="0.3">
      <c r="B48" s="484"/>
      <c r="C48" s="486"/>
      <c r="D48" s="488"/>
      <c r="E48" s="488"/>
      <c r="F48" s="488"/>
      <c r="G48" s="488"/>
      <c r="H48" s="488"/>
      <c r="I48" s="13" t="str">
        <f>+'[2] PRESUPUESTO CENTRO DE DESARROL'!$C$105</f>
        <v>GL</v>
      </c>
    </row>
    <row r="49" spans="2:11" ht="15.75" thickBot="1" x14ac:dyDescent="0.3">
      <c r="B49" s="21" t="s">
        <v>24</v>
      </c>
      <c r="C49" s="46"/>
      <c r="D49" s="40"/>
      <c r="E49" s="9"/>
      <c r="F49" s="9"/>
      <c r="G49" s="9"/>
      <c r="H49" s="9"/>
      <c r="I49" s="22"/>
    </row>
    <row r="50" spans="2:11" ht="15.75" thickBot="1" x14ac:dyDescent="0.3">
      <c r="B50" s="461" t="s">
        <v>1</v>
      </c>
      <c r="C50" s="462"/>
      <c r="D50" s="462"/>
      <c r="E50" s="39" t="s">
        <v>2</v>
      </c>
      <c r="F50" s="39" t="s">
        <v>3</v>
      </c>
      <c r="G50" s="39" t="s">
        <v>4</v>
      </c>
      <c r="H50" s="20" t="s">
        <v>5</v>
      </c>
      <c r="I50" s="463"/>
    </row>
    <row r="51" spans="2:11" ht="25.5" customHeight="1" x14ac:dyDescent="0.25">
      <c r="B51" s="489" t="s">
        <v>25</v>
      </c>
      <c r="C51" s="490"/>
      <c r="D51" s="491"/>
      <c r="E51" s="4" t="s">
        <v>19</v>
      </c>
      <c r="F51" s="26">
        <v>51500</v>
      </c>
      <c r="G51" s="43">
        <v>5</v>
      </c>
      <c r="H51" s="27">
        <f>+F51/G51</f>
        <v>10300</v>
      </c>
      <c r="I51" s="464"/>
    </row>
    <row r="52" spans="2:11" ht="23.25" customHeight="1" x14ac:dyDescent="0.25">
      <c r="B52" s="459"/>
      <c r="C52" s="460"/>
      <c r="D52" s="460"/>
      <c r="E52" s="3"/>
      <c r="F52" s="26"/>
      <c r="G52" s="43"/>
      <c r="H52" s="27"/>
      <c r="I52" s="464"/>
    </row>
    <row r="53" spans="2:11" x14ac:dyDescent="0.25">
      <c r="B53" s="459"/>
      <c r="C53" s="460"/>
      <c r="D53" s="460"/>
      <c r="E53" s="14"/>
      <c r="F53" s="26"/>
      <c r="G53" s="43"/>
      <c r="H53" s="27"/>
      <c r="I53" s="464"/>
    </row>
    <row r="54" spans="2:11" x14ac:dyDescent="0.25">
      <c r="B54" s="467"/>
      <c r="C54" s="468"/>
      <c r="D54" s="468"/>
      <c r="E54" s="15"/>
      <c r="F54" s="17"/>
      <c r="G54" s="15"/>
      <c r="H54" s="18"/>
      <c r="I54" s="464"/>
    </row>
    <row r="55" spans="2:11" x14ac:dyDescent="0.25">
      <c r="B55" s="11"/>
      <c r="C55" s="5"/>
      <c r="D55" s="5"/>
      <c r="E55" s="5"/>
      <c r="F55" s="5"/>
      <c r="G55" s="6"/>
      <c r="H55" s="6" t="s">
        <v>6</v>
      </c>
      <c r="I55" s="36">
        <f>SUM(H51:H54)</f>
        <v>10300</v>
      </c>
    </row>
    <row r="56" spans="2:11" ht="15.75" thickBot="1" x14ac:dyDescent="0.3">
      <c r="B56" s="10"/>
      <c r="I56" s="1"/>
    </row>
    <row r="57" spans="2:11" ht="15.75" thickBot="1" x14ac:dyDescent="0.3">
      <c r="B57" s="21" t="s">
        <v>7</v>
      </c>
      <c r="C57" s="9"/>
      <c r="D57" s="9"/>
      <c r="E57" s="9"/>
      <c r="F57" s="9"/>
      <c r="G57" s="9"/>
      <c r="H57" s="9"/>
      <c r="I57" s="22"/>
    </row>
    <row r="58" spans="2:11" ht="15.75" thickBot="1" x14ac:dyDescent="0.3">
      <c r="B58" s="461" t="s">
        <v>1</v>
      </c>
      <c r="C58" s="462"/>
      <c r="D58" s="462"/>
      <c r="E58" s="39" t="s">
        <v>2</v>
      </c>
      <c r="F58" s="39" t="s">
        <v>8</v>
      </c>
      <c r="G58" s="39" t="s">
        <v>9</v>
      </c>
      <c r="H58" s="20" t="s">
        <v>5</v>
      </c>
      <c r="I58" s="463"/>
    </row>
    <row r="59" spans="2:11" x14ac:dyDescent="0.25">
      <c r="B59" s="465" t="s">
        <v>240</v>
      </c>
      <c r="C59" s="466"/>
      <c r="D59" s="466"/>
      <c r="E59" s="4" t="s">
        <v>34</v>
      </c>
      <c r="F59" s="4">
        <v>15000</v>
      </c>
      <c r="G59" s="4">
        <v>18</v>
      </c>
      <c r="H59" s="4">
        <f t="shared" ref="H59:H64" si="1">+F59*G59</f>
        <v>270000</v>
      </c>
      <c r="I59" s="464"/>
    </row>
    <row r="60" spans="2:11" x14ac:dyDescent="0.25">
      <c r="B60" s="511" t="s">
        <v>241</v>
      </c>
      <c r="C60" s="512"/>
      <c r="D60" s="513"/>
      <c r="E60" s="3" t="s">
        <v>70</v>
      </c>
      <c r="F60" s="3">
        <v>12000</v>
      </c>
      <c r="G60" s="3">
        <v>4</v>
      </c>
      <c r="H60" s="4">
        <f t="shared" si="1"/>
        <v>48000</v>
      </c>
      <c r="I60" s="464"/>
      <c r="K60" s="49"/>
    </row>
    <row r="61" spans="2:11" x14ac:dyDescent="0.25">
      <c r="B61" s="459" t="s">
        <v>242</v>
      </c>
      <c r="C61" s="460"/>
      <c r="D61" s="460"/>
      <c r="E61" s="3" t="s">
        <v>94</v>
      </c>
      <c r="F61" s="3">
        <v>8000</v>
      </c>
      <c r="G61" s="3">
        <v>12</v>
      </c>
      <c r="H61" s="4">
        <f t="shared" si="1"/>
        <v>96000</v>
      </c>
      <c r="I61" s="464"/>
    </row>
    <row r="62" spans="2:11" x14ac:dyDescent="0.25">
      <c r="B62" s="511" t="s">
        <v>243</v>
      </c>
      <c r="C62" s="512"/>
      <c r="D62" s="513"/>
      <c r="E62" s="3" t="s">
        <v>70</v>
      </c>
      <c r="F62" s="3">
        <v>6000</v>
      </c>
      <c r="G62" s="3">
        <v>4</v>
      </c>
      <c r="H62" s="4">
        <f t="shared" si="1"/>
        <v>24000</v>
      </c>
      <c r="I62" s="464"/>
    </row>
    <row r="63" spans="2:11" x14ac:dyDescent="0.25">
      <c r="B63" s="459" t="s">
        <v>244</v>
      </c>
      <c r="C63" s="460"/>
      <c r="D63" s="460"/>
      <c r="E63" s="3" t="s">
        <v>59</v>
      </c>
      <c r="F63" s="3">
        <v>74263</v>
      </c>
      <c r="G63" s="3">
        <v>0.5</v>
      </c>
      <c r="H63" s="4">
        <f t="shared" si="1"/>
        <v>37131.5</v>
      </c>
      <c r="I63" s="464"/>
    </row>
    <row r="64" spans="2:11" x14ac:dyDescent="0.25">
      <c r="B64" s="459" t="s">
        <v>245</v>
      </c>
      <c r="C64" s="460"/>
      <c r="D64" s="460"/>
      <c r="E64" s="3" t="s">
        <v>70</v>
      </c>
      <c r="F64" s="3">
        <v>55000</v>
      </c>
      <c r="G64" s="3">
        <v>0.5</v>
      </c>
      <c r="H64" s="3">
        <f t="shared" si="1"/>
        <v>27500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3"/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11"/>
      <c r="C67" s="5"/>
      <c r="D67" s="5"/>
      <c r="E67" s="5"/>
      <c r="F67" s="5"/>
      <c r="G67" s="5"/>
      <c r="H67" s="6" t="s">
        <v>6</v>
      </c>
      <c r="I67" s="37">
        <f>SUM(H59:H66)</f>
        <v>502631.5</v>
      </c>
    </row>
    <row r="68" spans="2:9" ht="15.75" thickBot="1" x14ac:dyDescent="0.3">
      <c r="B68" s="10"/>
      <c r="I68" s="1"/>
    </row>
    <row r="69" spans="2:9" ht="15.75" thickBot="1" x14ac:dyDescent="0.3">
      <c r="B69" s="21" t="s">
        <v>10</v>
      </c>
      <c r="C69" s="9"/>
      <c r="D69" s="9"/>
      <c r="E69" s="9"/>
      <c r="F69" s="9"/>
      <c r="G69" s="9"/>
      <c r="H69" s="9"/>
      <c r="I69" s="22"/>
    </row>
    <row r="70" spans="2:9" ht="15.75" thickBot="1" x14ac:dyDescent="0.3">
      <c r="B70" s="461" t="s">
        <v>1</v>
      </c>
      <c r="C70" s="462"/>
      <c r="D70" s="462"/>
      <c r="E70" s="462"/>
      <c r="F70" s="39" t="s">
        <v>3</v>
      </c>
      <c r="G70" s="39" t="s">
        <v>4</v>
      </c>
      <c r="H70" s="20" t="s">
        <v>5</v>
      </c>
      <c r="I70" s="34"/>
    </row>
    <row r="71" spans="2:9" x14ac:dyDescent="0.25">
      <c r="B71" s="465"/>
      <c r="C71" s="466"/>
      <c r="D71" s="466"/>
      <c r="E71" s="466"/>
      <c r="F71" s="24">
        <v>1850</v>
      </c>
      <c r="G71" s="25">
        <v>1</v>
      </c>
      <c r="H71" s="38">
        <f>+F71*G71</f>
        <v>1850</v>
      </c>
      <c r="I71" s="34"/>
    </row>
    <row r="72" spans="2:9" x14ac:dyDescent="0.25">
      <c r="B72" s="459"/>
      <c r="C72" s="460"/>
      <c r="D72" s="460"/>
      <c r="E72" s="460"/>
      <c r="F72" s="23"/>
      <c r="G72" s="14"/>
      <c r="H72" s="2"/>
      <c r="I72" s="34"/>
    </row>
    <row r="73" spans="2:9" x14ac:dyDescent="0.25">
      <c r="B73" s="11"/>
      <c r="C73" s="5"/>
      <c r="D73" s="5"/>
      <c r="E73" s="5"/>
      <c r="F73" s="5"/>
      <c r="G73" s="5"/>
      <c r="H73" s="6" t="s">
        <v>6</v>
      </c>
      <c r="I73" s="36">
        <f>SUM(H71:H72)</f>
        <v>1850</v>
      </c>
    </row>
    <row r="74" spans="2:9" ht="15.75" thickBot="1" x14ac:dyDescent="0.3">
      <c r="B74" s="10"/>
      <c r="I74" s="1"/>
    </row>
    <row r="75" spans="2:9" ht="15.75" thickBot="1" x14ac:dyDescent="0.3">
      <c r="B75" s="21" t="s">
        <v>11</v>
      </c>
      <c r="C75" s="9"/>
      <c r="D75" s="9"/>
      <c r="E75" s="9"/>
      <c r="F75" s="9"/>
      <c r="G75" s="9"/>
      <c r="H75" s="9"/>
      <c r="I75" s="22"/>
    </row>
    <row r="76" spans="2:9" ht="15.75" thickBot="1" x14ac:dyDescent="0.3">
      <c r="B76" s="461" t="s">
        <v>15</v>
      </c>
      <c r="C76" s="462"/>
      <c r="D76" s="39" t="s">
        <v>22</v>
      </c>
      <c r="E76" s="39" t="s">
        <v>12</v>
      </c>
      <c r="F76" s="39" t="s">
        <v>13</v>
      </c>
      <c r="G76" s="39" t="s">
        <v>14</v>
      </c>
      <c r="H76" s="20" t="s">
        <v>5</v>
      </c>
      <c r="I76" s="463"/>
    </row>
    <row r="77" spans="2:9" x14ac:dyDescent="0.25">
      <c r="B77" s="465" t="s">
        <v>20</v>
      </c>
      <c r="C77" s="466"/>
      <c r="D77" s="24">
        <v>74263</v>
      </c>
      <c r="E77" s="30">
        <f>+(0.66)*D77</f>
        <v>49013.58</v>
      </c>
      <c r="F77" s="30">
        <f>+D77+E77</f>
        <v>123276.58</v>
      </c>
      <c r="G77" s="32">
        <v>0.2</v>
      </c>
      <c r="H77" s="38">
        <f>+F77*G77</f>
        <v>24655.316000000003</v>
      </c>
      <c r="I77" s="464"/>
    </row>
    <row r="78" spans="2:9" x14ac:dyDescent="0.25">
      <c r="B78" s="459" t="s">
        <v>21</v>
      </c>
      <c r="C78" s="460"/>
      <c r="D78" s="23">
        <f>1*44702</f>
        <v>44702</v>
      </c>
      <c r="E78" s="30">
        <f>+(0.66)*D78</f>
        <v>29503.32</v>
      </c>
      <c r="F78" s="31">
        <f>+D78+E78</f>
        <v>74205.320000000007</v>
      </c>
      <c r="G78" s="32">
        <f>+G77</f>
        <v>0.2</v>
      </c>
      <c r="H78" s="38">
        <f>+F78*G78</f>
        <v>14841.064000000002</v>
      </c>
      <c r="I78" s="464"/>
    </row>
    <row r="79" spans="2:9" x14ac:dyDescent="0.25">
      <c r="B79" s="459"/>
      <c r="C79" s="460"/>
      <c r="D79" s="2"/>
      <c r="E79" s="2"/>
      <c r="F79" s="2"/>
      <c r="G79" s="2"/>
      <c r="H79" s="2"/>
      <c r="I79" s="464"/>
    </row>
    <row r="80" spans="2:9" x14ac:dyDescent="0.25">
      <c r="B80" s="467"/>
      <c r="C80" s="468"/>
      <c r="D80" s="7"/>
      <c r="E80" s="7"/>
      <c r="F80" s="7"/>
      <c r="G80" s="7"/>
      <c r="H80" s="7"/>
      <c r="I80" s="464"/>
    </row>
    <row r="81" spans="2:9" x14ac:dyDescent="0.25">
      <c r="B81" s="11"/>
      <c r="C81" s="5"/>
      <c r="D81" s="5"/>
      <c r="E81" s="5"/>
      <c r="F81" s="5"/>
      <c r="G81" s="5"/>
      <c r="H81" s="6" t="s">
        <v>6</v>
      </c>
      <c r="I81" s="34">
        <f>SUM(H77:H80)</f>
        <v>39496.380000000005</v>
      </c>
    </row>
    <row r="82" spans="2:9" ht="15.75" thickBot="1" x14ac:dyDescent="0.3">
      <c r="B82" s="10"/>
      <c r="H82" s="33" t="s">
        <v>23</v>
      </c>
      <c r="I82" s="34"/>
    </row>
    <row r="83" spans="2:9" ht="16.5" customHeight="1" thickBot="1" x14ac:dyDescent="0.3">
      <c r="B83" s="8"/>
      <c r="C83" s="9"/>
      <c r="D83" s="9"/>
      <c r="E83" s="9"/>
      <c r="F83" s="9"/>
      <c r="G83" s="469" t="s">
        <v>16</v>
      </c>
      <c r="H83" s="470"/>
      <c r="I83" s="35">
        <f>ROUND(SUM(I53:I82),0)</f>
        <v>554278</v>
      </c>
    </row>
    <row r="85" spans="2:9" ht="48" customHeight="1" x14ac:dyDescent="0.25">
      <c r="B85" s="474" t="s">
        <v>862</v>
      </c>
      <c r="C85" s="475"/>
      <c r="D85" s="475"/>
      <c r="E85" s="475"/>
      <c r="F85" s="475"/>
      <c r="G85" s="475"/>
      <c r="H85" s="475"/>
      <c r="I85" s="476"/>
    </row>
    <row r="86" spans="2:9" x14ac:dyDescent="0.25">
      <c r="B86" s="477" t="s">
        <v>18</v>
      </c>
      <c r="C86" s="478"/>
      <c r="D86" s="478"/>
      <c r="E86" s="478"/>
      <c r="F86" s="478"/>
      <c r="G86" s="478"/>
      <c r="H86" s="478"/>
      <c r="I86" s="479"/>
    </row>
    <row r="87" spans="2:9" ht="15.75" thickBot="1" x14ac:dyDescent="0.3">
      <c r="B87" s="480" t="s">
        <v>27</v>
      </c>
      <c r="C87" s="481"/>
      <c r="D87" s="481"/>
      <c r="E87" s="481"/>
      <c r="F87" s="481"/>
      <c r="G87" s="481"/>
      <c r="H87" s="481"/>
      <c r="I87" s="482"/>
    </row>
    <row r="88" spans="2:9" ht="15" customHeight="1" x14ac:dyDescent="0.25">
      <c r="B88" s="483" t="s">
        <v>17</v>
      </c>
      <c r="C88" s="485" t="s">
        <v>246</v>
      </c>
      <c r="D88" s="507" t="str">
        <f>+'[2] PRESUPUESTO CENTRO DE DESARROL'!$B$106</f>
        <v>Suministro e instalación de lavaplatos en acero inoxidable tipo cubeta sencillo para sobreponer, incluye accesorios múltiples.</v>
      </c>
      <c r="E88" s="487"/>
      <c r="F88" s="487"/>
      <c r="G88" s="487"/>
      <c r="H88" s="487"/>
      <c r="I88" s="45" t="s">
        <v>0</v>
      </c>
    </row>
    <row r="89" spans="2:9" ht="15.75" thickBot="1" x14ac:dyDescent="0.3">
      <c r="B89" s="484"/>
      <c r="C89" s="486"/>
      <c r="D89" s="488"/>
      <c r="E89" s="488"/>
      <c r="F89" s="488"/>
      <c r="G89" s="488"/>
      <c r="H89" s="488"/>
      <c r="I89" s="13" t="str">
        <f>+'[2] PRESUPUESTO CENTRO DE DESARROL'!$C$106</f>
        <v>UND</v>
      </c>
    </row>
    <row r="90" spans="2:9" ht="15.75" thickBot="1" x14ac:dyDescent="0.3">
      <c r="B90" s="21" t="s">
        <v>24</v>
      </c>
      <c r="C90" s="46"/>
      <c r="D90" s="40"/>
      <c r="E90" s="9"/>
      <c r="F90" s="9"/>
      <c r="G90" s="9"/>
      <c r="H90" s="9"/>
      <c r="I90" s="22"/>
    </row>
    <row r="91" spans="2:9" ht="15.75" thickBot="1" x14ac:dyDescent="0.3">
      <c r="B91" s="461" t="s">
        <v>1</v>
      </c>
      <c r="C91" s="462"/>
      <c r="D91" s="462"/>
      <c r="E91" s="39" t="s">
        <v>2</v>
      </c>
      <c r="F91" s="39" t="s">
        <v>3</v>
      </c>
      <c r="G91" s="39" t="s">
        <v>4</v>
      </c>
      <c r="H91" s="20" t="s">
        <v>5</v>
      </c>
      <c r="I91" s="463"/>
    </row>
    <row r="92" spans="2:9" ht="25.5" customHeight="1" x14ac:dyDescent="0.25">
      <c r="B92" s="489" t="s">
        <v>25</v>
      </c>
      <c r="C92" s="490"/>
      <c r="D92" s="491"/>
      <c r="E92" s="4" t="s">
        <v>19</v>
      </c>
      <c r="F92" s="26">
        <v>51500</v>
      </c>
      <c r="G92" s="43">
        <v>50</v>
      </c>
      <c r="H92" s="27">
        <f>+F92/G92</f>
        <v>1030</v>
      </c>
      <c r="I92" s="464"/>
    </row>
    <row r="93" spans="2:9" ht="23.25" customHeight="1" x14ac:dyDescent="0.25">
      <c r="B93" s="459"/>
      <c r="C93" s="460"/>
      <c r="D93" s="460"/>
      <c r="E93" s="3"/>
      <c r="F93" s="26"/>
      <c r="G93" s="43"/>
      <c r="H93" s="27"/>
      <c r="I93" s="464"/>
    </row>
    <row r="94" spans="2:9" x14ac:dyDescent="0.25">
      <c r="B94" s="459"/>
      <c r="C94" s="460"/>
      <c r="D94" s="460"/>
      <c r="E94" s="14"/>
      <c r="F94" s="26"/>
      <c r="G94" s="43"/>
      <c r="H94" s="27"/>
      <c r="I94" s="464"/>
    </row>
    <row r="95" spans="2:9" x14ac:dyDescent="0.25">
      <c r="B95" s="467"/>
      <c r="C95" s="468"/>
      <c r="D95" s="468"/>
      <c r="E95" s="15"/>
      <c r="F95" s="17"/>
      <c r="G95" s="15"/>
      <c r="H95" s="18"/>
      <c r="I95" s="464"/>
    </row>
    <row r="96" spans="2:9" x14ac:dyDescent="0.25">
      <c r="B96" s="11"/>
      <c r="C96" s="5"/>
      <c r="D96" s="5"/>
      <c r="E96" s="5"/>
      <c r="F96" s="5"/>
      <c r="G96" s="6"/>
      <c r="H96" s="6" t="s">
        <v>6</v>
      </c>
      <c r="I96" s="36">
        <f>SUM(H92:H95)</f>
        <v>1030</v>
      </c>
    </row>
    <row r="97" spans="2:11" ht="15.75" thickBot="1" x14ac:dyDescent="0.3">
      <c r="B97" s="10"/>
      <c r="I97" s="1"/>
    </row>
    <row r="98" spans="2:11" ht="15.75" thickBot="1" x14ac:dyDescent="0.3">
      <c r="B98" s="21" t="s">
        <v>7</v>
      </c>
      <c r="C98" s="9"/>
      <c r="D98" s="9"/>
      <c r="E98" s="9"/>
      <c r="F98" s="9"/>
      <c r="G98" s="9"/>
      <c r="H98" s="9"/>
      <c r="I98" s="22"/>
    </row>
    <row r="99" spans="2:11" ht="15.75" thickBot="1" x14ac:dyDescent="0.3">
      <c r="B99" s="461" t="s">
        <v>1</v>
      </c>
      <c r="C99" s="462"/>
      <c r="D99" s="462"/>
      <c r="E99" s="39" t="s">
        <v>2</v>
      </c>
      <c r="F99" s="39" t="s">
        <v>8</v>
      </c>
      <c r="G99" s="39" t="s">
        <v>9</v>
      </c>
      <c r="H99" s="20" t="s">
        <v>5</v>
      </c>
      <c r="I99" s="463"/>
    </row>
    <row r="100" spans="2:11" x14ac:dyDescent="0.25">
      <c r="B100" s="465" t="s">
        <v>247</v>
      </c>
      <c r="C100" s="466"/>
      <c r="D100" s="466"/>
      <c r="E100" s="4" t="s">
        <v>70</v>
      </c>
      <c r="F100" s="4">
        <v>280000</v>
      </c>
      <c r="G100" s="4">
        <v>1</v>
      </c>
      <c r="H100" s="4">
        <f t="shared" ref="H100:H105" si="2">+F100*G100</f>
        <v>280000</v>
      </c>
      <c r="I100" s="464"/>
    </row>
    <row r="101" spans="2:11" ht="81.75" customHeight="1" x14ac:dyDescent="0.25">
      <c r="B101" s="514" t="s">
        <v>248</v>
      </c>
      <c r="C101" s="512"/>
      <c r="D101" s="513"/>
      <c r="E101" s="3" t="s">
        <v>70</v>
      </c>
      <c r="F101" s="3">
        <v>150000</v>
      </c>
      <c r="G101" s="3">
        <v>1</v>
      </c>
      <c r="H101" s="4">
        <f t="shared" si="2"/>
        <v>150000</v>
      </c>
      <c r="I101" s="464"/>
      <c r="K101" s="49"/>
    </row>
    <row r="102" spans="2:11" x14ac:dyDescent="0.25">
      <c r="B102" s="459" t="s">
        <v>249</v>
      </c>
      <c r="C102" s="460"/>
      <c r="D102" s="460"/>
      <c r="E102" s="3" t="s">
        <v>70</v>
      </c>
      <c r="F102" s="3">
        <v>25000</v>
      </c>
      <c r="G102" s="3">
        <v>1</v>
      </c>
      <c r="H102" s="4">
        <f t="shared" si="2"/>
        <v>25000</v>
      </c>
      <c r="I102" s="464"/>
    </row>
    <row r="103" spans="2:11" x14ac:dyDescent="0.25">
      <c r="B103" s="511" t="s">
        <v>250</v>
      </c>
      <c r="C103" s="512"/>
      <c r="D103" s="513"/>
      <c r="E103" s="3" t="s">
        <v>70</v>
      </c>
      <c r="F103" s="3">
        <v>56000</v>
      </c>
      <c r="G103" s="3">
        <v>1</v>
      </c>
      <c r="H103" s="4">
        <f t="shared" si="2"/>
        <v>56000</v>
      </c>
      <c r="I103" s="464"/>
    </row>
    <row r="104" spans="2:11" x14ac:dyDescent="0.25">
      <c r="B104" s="459"/>
      <c r="C104" s="460"/>
      <c r="D104" s="460"/>
      <c r="E104" s="3"/>
      <c r="F104" s="3"/>
      <c r="G104" s="3"/>
      <c r="H104" s="4">
        <f t="shared" si="2"/>
        <v>0</v>
      </c>
      <c r="I104" s="464"/>
    </row>
    <row r="105" spans="2:11" x14ac:dyDescent="0.25">
      <c r="B105" s="459"/>
      <c r="C105" s="460"/>
      <c r="D105" s="460"/>
      <c r="E105" s="3"/>
      <c r="F105" s="3"/>
      <c r="G105" s="3"/>
      <c r="H105" s="3">
        <f t="shared" si="2"/>
        <v>0</v>
      </c>
      <c r="I105" s="464"/>
    </row>
    <row r="106" spans="2:11" x14ac:dyDescent="0.25">
      <c r="B106" s="459"/>
      <c r="C106" s="460"/>
      <c r="D106" s="460"/>
      <c r="E106" s="3"/>
      <c r="F106" s="3"/>
      <c r="G106" s="3"/>
      <c r="H106" s="3"/>
      <c r="I106" s="464"/>
    </row>
    <row r="107" spans="2:11" x14ac:dyDescent="0.25">
      <c r="B107" s="459"/>
      <c r="C107" s="460"/>
      <c r="D107" s="460"/>
      <c r="E107" s="3"/>
      <c r="F107" s="3"/>
      <c r="G107" s="3"/>
      <c r="H107" s="3"/>
      <c r="I107" s="464"/>
    </row>
    <row r="108" spans="2:11" x14ac:dyDescent="0.25">
      <c r="B108" s="11"/>
      <c r="C108" s="5"/>
      <c r="D108" s="5"/>
      <c r="E108" s="5"/>
      <c r="F108" s="5"/>
      <c r="G108" s="5"/>
      <c r="H108" s="6" t="s">
        <v>6</v>
      </c>
      <c r="I108" s="37">
        <f>SUM(H100:H107)</f>
        <v>511000</v>
      </c>
    </row>
    <row r="109" spans="2:11" ht="15.75" thickBot="1" x14ac:dyDescent="0.3">
      <c r="B109" s="10"/>
      <c r="I109" s="1"/>
    </row>
    <row r="110" spans="2:11" ht="15.75" thickBot="1" x14ac:dyDescent="0.3">
      <c r="B110" s="21" t="s">
        <v>10</v>
      </c>
      <c r="C110" s="9"/>
      <c r="D110" s="9"/>
      <c r="E110" s="9"/>
      <c r="F110" s="9"/>
      <c r="G110" s="9"/>
      <c r="H110" s="9"/>
      <c r="I110" s="22"/>
    </row>
    <row r="111" spans="2:11" ht="15.75" thickBot="1" x14ac:dyDescent="0.3">
      <c r="B111" s="461" t="s">
        <v>1</v>
      </c>
      <c r="C111" s="462"/>
      <c r="D111" s="462"/>
      <c r="E111" s="462"/>
      <c r="F111" s="39" t="s">
        <v>3</v>
      </c>
      <c r="G111" s="39" t="s">
        <v>4</v>
      </c>
      <c r="H111" s="20" t="s">
        <v>5</v>
      </c>
      <c r="I111" s="34"/>
    </row>
    <row r="112" spans="2:11" x14ac:dyDescent="0.25">
      <c r="B112" s="465"/>
      <c r="C112" s="466"/>
      <c r="D112" s="466"/>
      <c r="E112" s="466"/>
      <c r="F112" s="24">
        <v>4550</v>
      </c>
      <c r="G112" s="25">
        <v>1</v>
      </c>
      <c r="H112" s="38">
        <f>+F112*G112</f>
        <v>4550</v>
      </c>
      <c r="I112" s="34"/>
    </row>
    <row r="113" spans="2:9" x14ac:dyDescent="0.25">
      <c r="B113" s="459"/>
      <c r="C113" s="460"/>
      <c r="D113" s="460"/>
      <c r="E113" s="460"/>
      <c r="F113" s="23"/>
      <c r="G113" s="14"/>
      <c r="H113" s="2"/>
      <c r="I113" s="34"/>
    </row>
    <row r="114" spans="2:9" x14ac:dyDescent="0.25">
      <c r="B114" s="11"/>
      <c r="C114" s="5"/>
      <c r="D114" s="5"/>
      <c r="E114" s="5"/>
      <c r="F114" s="5"/>
      <c r="G114" s="5"/>
      <c r="H114" s="6" t="s">
        <v>6</v>
      </c>
      <c r="I114" s="36">
        <f>SUM(H112:H113)</f>
        <v>4550</v>
      </c>
    </row>
    <row r="115" spans="2:9" ht="15.75" thickBot="1" x14ac:dyDescent="0.3">
      <c r="B115" s="10"/>
      <c r="I115" s="1"/>
    </row>
    <row r="116" spans="2:9" ht="15.75" thickBot="1" x14ac:dyDescent="0.3">
      <c r="B116" s="21" t="s">
        <v>11</v>
      </c>
      <c r="C116" s="9"/>
      <c r="D116" s="9"/>
      <c r="E116" s="9"/>
      <c r="F116" s="9"/>
      <c r="G116" s="9"/>
      <c r="H116" s="9"/>
      <c r="I116" s="22"/>
    </row>
    <row r="117" spans="2:9" ht="15.75" thickBot="1" x14ac:dyDescent="0.3">
      <c r="B117" s="461" t="s">
        <v>15</v>
      </c>
      <c r="C117" s="462"/>
      <c r="D117" s="39" t="s">
        <v>22</v>
      </c>
      <c r="E117" s="39" t="s">
        <v>12</v>
      </c>
      <c r="F117" s="39" t="s">
        <v>13</v>
      </c>
      <c r="G117" s="39" t="s">
        <v>14</v>
      </c>
      <c r="H117" s="20" t="s">
        <v>5</v>
      </c>
      <c r="I117" s="463"/>
    </row>
    <row r="118" spans="2:9" x14ac:dyDescent="0.25">
      <c r="B118" s="465" t="s">
        <v>20</v>
      </c>
      <c r="C118" s="466"/>
      <c r="D118" s="24">
        <v>74263</v>
      </c>
      <c r="E118" s="30">
        <f>+(0.66)*D118</f>
        <v>49013.58</v>
      </c>
      <c r="F118" s="30">
        <f>+D118+E118</f>
        <v>123276.58</v>
      </c>
      <c r="G118" s="32">
        <v>0.55000000000000004</v>
      </c>
      <c r="H118" s="38">
        <f>+F118*G118</f>
        <v>67802.119000000006</v>
      </c>
      <c r="I118" s="464"/>
    </row>
    <row r="119" spans="2:9" x14ac:dyDescent="0.25">
      <c r="B119" s="459" t="s">
        <v>21</v>
      </c>
      <c r="C119" s="460"/>
      <c r="D119" s="23">
        <f>1*44702</f>
        <v>44702</v>
      </c>
      <c r="E119" s="30">
        <f>+(0.66)*D119</f>
        <v>29503.32</v>
      </c>
      <c r="F119" s="31">
        <f>+D119+E119</f>
        <v>74205.320000000007</v>
      </c>
      <c r="G119" s="32">
        <f>+G118</f>
        <v>0.55000000000000004</v>
      </c>
      <c r="H119" s="38">
        <f>+F119*G119</f>
        <v>40812.926000000007</v>
      </c>
      <c r="I119" s="464"/>
    </row>
    <row r="120" spans="2:9" x14ac:dyDescent="0.25">
      <c r="B120" s="459"/>
      <c r="C120" s="460"/>
      <c r="D120" s="2"/>
      <c r="E120" s="2"/>
      <c r="F120" s="2"/>
      <c r="G120" s="2"/>
      <c r="H120" s="2"/>
      <c r="I120" s="464"/>
    </row>
    <row r="121" spans="2:9" x14ac:dyDescent="0.25">
      <c r="B121" s="467"/>
      <c r="C121" s="468"/>
      <c r="D121" s="7"/>
      <c r="E121" s="7"/>
      <c r="F121" s="7"/>
      <c r="G121" s="7"/>
      <c r="H121" s="7"/>
      <c r="I121" s="464"/>
    </row>
    <row r="122" spans="2:9" x14ac:dyDescent="0.25">
      <c r="B122" s="11"/>
      <c r="C122" s="5"/>
      <c r="D122" s="5"/>
      <c r="E122" s="5"/>
      <c r="F122" s="5"/>
      <c r="G122" s="5"/>
      <c r="H122" s="6" t="s">
        <v>6</v>
      </c>
      <c r="I122" s="34">
        <f>SUM(H118:H121)</f>
        <v>108615.04500000001</v>
      </c>
    </row>
    <row r="123" spans="2:9" ht="15.75" thickBot="1" x14ac:dyDescent="0.3">
      <c r="B123" s="10"/>
      <c r="H123" s="33" t="s">
        <v>23</v>
      </c>
      <c r="I123" s="34"/>
    </row>
    <row r="124" spans="2:9" ht="16.5" customHeight="1" thickBot="1" x14ac:dyDescent="0.3">
      <c r="B124" s="8"/>
      <c r="C124" s="9"/>
      <c r="D124" s="9"/>
      <c r="E124" s="9"/>
      <c r="F124" s="9"/>
      <c r="G124" s="469" t="s">
        <v>16</v>
      </c>
      <c r="H124" s="470"/>
      <c r="I124" s="35">
        <f>ROUND(SUM(I94:I123),0)</f>
        <v>625195</v>
      </c>
    </row>
  </sheetData>
  <mergeCells count="97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I50:I54"/>
    <mergeCell ref="B51:D51"/>
    <mergeCell ref="B52:D52"/>
    <mergeCell ref="B53:D53"/>
    <mergeCell ref="B54:D54"/>
    <mergeCell ref="B65:D65"/>
    <mergeCell ref="B66:D66"/>
    <mergeCell ref="G42:H42"/>
    <mergeCell ref="B47:B48"/>
    <mergeCell ref="C47:C48"/>
    <mergeCell ref="D47:H48"/>
    <mergeCell ref="B50:D50"/>
    <mergeCell ref="B60:D60"/>
    <mergeCell ref="B61:D61"/>
    <mergeCell ref="B62:D62"/>
    <mergeCell ref="B63:D63"/>
    <mergeCell ref="B64:D64"/>
    <mergeCell ref="G83:H83"/>
    <mergeCell ref="B44:I44"/>
    <mergeCell ref="B45:I45"/>
    <mergeCell ref="B46:I46"/>
    <mergeCell ref="B70:E70"/>
    <mergeCell ref="B71:E71"/>
    <mergeCell ref="B72:E72"/>
    <mergeCell ref="B76:C76"/>
    <mergeCell ref="I76:I80"/>
    <mergeCell ref="B77:C77"/>
    <mergeCell ref="B78:C78"/>
    <mergeCell ref="B79:C79"/>
    <mergeCell ref="B80:C80"/>
    <mergeCell ref="B58:D58"/>
    <mergeCell ref="I58:I66"/>
    <mergeCell ref="B59:D59"/>
    <mergeCell ref="B85:I85"/>
    <mergeCell ref="B86:I86"/>
    <mergeCell ref="B87:I87"/>
    <mergeCell ref="B88:B89"/>
    <mergeCell ref="C88:C89"/>
    <mergeCell ref="D88:H89"/>
    <mergeCell ref="B91:D91"/>
    <mergeCell ref="I91:I95"/>
    <mergeCell ref="B92:D92"/>
    <mergeCell ref="B93:D93"/>
    <mergeCell ref="B94:D94"/>
    <mergeCell ref="B95:D95"/>
    <mergeCell ref="B99:D99"/>
    <mergeCell ref="I99:I107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I117:I121"/>
    <mergeCell ref="B118:C118"/>
    <mergeCell ref="B119:C119"/>
    <mergeCell ref="B120:C120"/>
    <mergeCell ref="B121:C121"/>
    <mergeCell ref="G124:H124"/>
    <mergeCell ref="B111:E111"/>
    <mergeCell ref="B112:E112"/>
    <mergeCell ref="B113:E113"/>
    <mergeCell ref="B117:C117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" manualBreakCount="2">
    <brk id="42" max="9" man="1"/>
    <brk id="83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2"/>
  <sheetViews>
    <sheetView view="pageBreakPreview" zoomScale="60" zoomScaleNormal="100" workbookViewId="0">
      <selection activeCell="B2" sqref="B2:I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9.7109375" customWidth="1"/>
    <col min="10" max="10" width="1.28515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251</v>
      </c>
      <c r="D6" s="487" t="str">
        <f>+'[2] PRESUPUESTO CENTRO DE DESARROL'!$B$108</f>
        <v>Limpieza general y desalojo de material sobrante.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DESARROL'!$C$108</f>
        <v>GL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13</v>
      </c>
      <c r="H10" s="27">
        <f>+F10/G10</f>
        <v>1584.6153846153845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1584.6153846153845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167</v>
      </c>
      <c r="C30" s="466"/>
      <c r="D30" s="466"/>
      <c r="E30" s="466"/>
      <c r="F30" s="24">
        <v>30900</v>
      </c>
      <c r="G30" s="25">
        <v>3</v>
      </c>
      <c r="H30" s="38">
        <f>+F30*G30</f>
        <v>92700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92700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1.1000000000000001</v>
      </c>
      <c r="H37" s="38">
        <f>+F37*G37</f>
        <v>163251.70400000003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163251.70400000003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257536</v>
      </c>
    </row>
  </sheetData>
  <mergeCells count="33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I35:I39"/>
    <mergeCell ref="B36:C36"/>
    <mergeCell ref="B37:C37"/>
    <mergeCell ref="B38:C38"/>
    <mergeCell ref="B39:C39"/>
    <mergeCell ref="G42:H42"/>
    <mergeCell ref="B29:E29"/>
    <mergeCell ref="B30:E30"/>
    <mergeCell ref="B31:E31"/>
    <mergeCell ref="B35:C3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91"/>
  <sheetViews>
    <sheetView view="pageBreakPreview" topLeftCell="A72" zoomScale="85" zoomScaleNormal="100" zoomScaleSheetLayoutView="85" workbookViewId="0">
      <selection activeCell="I85" sqref="I85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  <col min="11" max="12" width="15.5703125" bestFit="1" customWidth="1"/>
    <col min="13" max="13" width="14.5703125" customWidth="1"/>
  </cols>
  <sheetData>
    <row r="1" spans="2:13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3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3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3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3" ht="15.75" thickBot="1" x14ac:dyDescent="0.3">
      <c r="B5" s="8"/>
      <c r="C5" s="9"/>
      <c r="D5" s="9"/>
      <c r="E5" s="9"/>
      <c r="F5" s="9"/>
      <c r="G5" s="9"/>
      <c r="H5" s="9"/>
      <c r="I5" s="22"/>
    </row>
    <row r="6" spans="2:13" ht="15" customHeight="1" x14ac:dyDescent="0.25">
      <c r="B6" s="483" t="s">
        <v>17</v>
      </c>
      <c r="C6" s="485" t="s">
        <v>252</v>
      </c>
      <c r="D6" s="487" t="str">
        <f>+'[2] PRESUPUESTO CENTRO DE DESARROL'!$B$114</f>
        <v>Red de aguas negras Ø 4",  incluye accesorios, material, equipo y mano de obra.</v>
      </c>
      <c r="E6" s="487"/>
      <c r="F6" s="487"/>
      <c r="G6" s="487"/>
      <c r="H6" s="487"/>
      <c r="I6" s="45" t="s">
        <v>0</v>
      </c>
    </row>
    <row r="7" spans="2:13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DESARROL'!$C$114</f>
        <v>ML</v>
      </c>
    </row>
    <row r="8" spans="2:13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3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3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110</v>
      </c>
      <c r="H10" s="27">
        <f>+F10/G10</f>
        <v>187.27272727272728</v>
      </c>
      <c r="I10" s="464"/>
    </row>
    <row r="11" spans="2:13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13" x14ac:dyDescent="0.25">
      <c r="B12" s="459"/>
      <c r="C12" s="460"/>
      <c r="D12" s="460"/>
      <c r="E12" s="14"/>
      <c r="F12" s="26"/>
      <c r="G12" s="43"/>
      <c r="H12" s="27"/>
      <c r="I12" s="464"/>
    </row>
    <row r="13" spans="2:13" x14ac:dyDescent="0.25">
      <c r="B13" s="467"/>
      <c r="C13" s="468"/>
      <c r="D13" s="468"/>
      <c r="E13" s="15"/>
      <c r="F13" s="17"/>
      <c r="G13" s="15"/>
      <c r="H13" s="18"/>
      <c r="I13" s="464"/>
    </row>
    <row r="14" spans="2:13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187.27272727272728</v>
      </c>
      <c r="L14" s="42">
        <f>+I14+L42</f>
        <v>-1480.7272727272727</v>
      </c>
      <c r="M14" s="44">
        <f>+F10/L14</f>
        <v>-13.912082514734774</v>
      </c>
    </row>
    <row r="15" spans="2:13" ht="15.75" thickBot="1" x14ac:dyDescent="0.3">
      <c r="B15" s="10"/>
      <c r="I15" s="1"/>
    </row>
    <row r="16" spans="2:13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253</v>
      </c>
      <c r="C18" s="466"/>
      <c r="D18" s="466"/>
      <c r="E18" s="4" t="s">
        <v>34</v>
      </c>
      <c r="F18" s="4">
        <v>25000</v>
      </c>
      <c r="G18" s="4">
        <v>1.05</v>
      </c>
      <c r="H18" s="4">
        <f>+F18*G18</f>
        <v>26250</v>
      </c>
      <c r="I18" s="464"/>
    </row>
    <row r="19" spans="2:9" x14ac:dyDescent="0.25">
      <c r="B19" s="459" t="s">
        <v>254</v>
      </c>
      <c r="C19" s="460"/>
      <c r="D19" s="460"/>
      <c r="E19" s="3" t="s">
        <v>256</v>
      </c>
      <c r="F19" s="3">
        <v>190000</v>
      </c>
      <c r="G19" s="3">
        <v>0.04</v>
      </c>
      <c r="H19" s="4">
        <f>+F19*G19</f>
        <v>7600</v>
      </c>
      <c r="I19" s="464"/>
    </row>
    <row r="20" spans="2:9" x14ac:dyDescent="0.25">
      <c r="B20" s="459" t="s">
        <v>255</v>
      </c>
      <c r="C20" s="460"/>
      <c r="D20" s="460"/>
      <c r="E20" s="3" t="s">
        <v>256</v>
      </c>
      <c r="F20" s="3">
        <f>84000*4</f>
        <v>336000</v>
      </c>
      <c r="G20" s="3">
        <v>0.04</v>
      </c>
      <c r="H20" s="4">
        <f>+F20*G20</f>
        <v>13440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47290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>
        <v>144</v>
      </c>
      <c r="G30" s="25">
        <v>1</v>
      </c>
      <c r="H30" s="38">
        <f>+F30*G30</f>
        <v>144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144</v>
      </c>
    </row>
    <row r="33" spans="2:12" ht="15.75" thickBot="1" x14ac:dyDescent="0.3">
      <c r="B33" s="10"/>
      <c r="I33" s="1"/>
    </row>
    <row r="34" spans="2:12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12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12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0.18</v>
      </c>
      <c r="H36" s="38">
        <f>+F36*G36</f>
        <v>22189.7844</v>
      </c>
      <c r="I36" s="464"/>
    </row>
    <row r="37" spans="2:12" x14ac:dyDescent="0.25">
      <c r="B37" s="459" t="s">
        <v>21</v>
      </c>
      <c r="C37" s="460"/>
      <c r="D37" s="23">
        <f>1*44702</f>
        <v>44702</v>
      </c>
      <c r="E37" s="30">
        <f>+(0.66)*D37</f>
        <v>29503.32</v>
      </c>
      <c r="F37" s="31">
        <f>+D37+E37</f>
        <v>74205.320000000007</v>
      </c>
      <c r="G37" s="32">
        <f>+G36</f>
        <v>0.18</v>
      </c>
      <c r="H37" s="38">
        <f>+F37*G37</f>
        <v>13356.957600000002</v>
      </c>
      <c r="I37" s="464"/>
    </row>
    <row r="38" spans="2:12" x14ac:dyDescent="0.25">
      <c r="B38" s="459"/>
      <c r="C38" s="460"/>
      <c r="D38" s="2"/>
      <c r="E38" s="2"/>
      <c r="F38" s="2"/>
      <c r="G38" s="2"/>
      <c r="H38" s="2"/>
      <c r="I38" s="464"/>
    </row>
    <row r="39" spans="2:12" x14ac:dyDescent="0.25">
      <c r="B39" s="467"/>
      <c r="C39" s="468"/>
      <c r="D39" s="7"/>
      <c r="E39" s="7"/>
      <c r="F39" s="7"/>
      <c r="G39" s="7"/>
      <c r="H39" s="7"/>
      <c r="I39" s="464"/>
    </row>
    <row r="40" spans="2:12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35546.741999999998</v>
      </c>
    </row>
    <row r="41" spans="2:12" ht="15.75" thickBot="1" x14ac:dyDescent="0.3">
      <c r="B41" s="10"/>
      <c r="H41" s="33" t="s">
        <v>23</v>
      </c>
      <c r="I41" s="34"/>
    </row>
    <row r="42" spans="2:12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83168</v>
      </c>
      <c r="K42">
        <v>81500</v>
      </c>
      <c r="L42" s="41">
        <f>+K42-I42</f>
        <v>-1668</v>
      </c>
    </row>
    <row r="43" spans="2:12" ht="15.75" thickBot="1" x14ac:dyDescent="0.3"/>
    <row r="44" spans="2:12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12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12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12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12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13" ht="15" customHeight="1" x14ac:dyDescent="0.25">
      <c r="B49" s="483" t="s">
        <v>17</v>
      </c>
      <c r="C49" s="485" t="s">
        <v>257</v>
      </c>
      <c r="D49" s="487" t="str">
        <f>+'[2] PRESUPUESTO CENTRO DE DESARROL'!$B$115</f>
        <v>Red de aguas negras Ø 2",  incluye accesorios, material, equipo y mano de obra.</v>
      </c>
      <c r="E49" s="487"/>
      <c r="F49" s="487"/>
      <c r="G49" s="487"/>
      <c r="H49" s="487"/>
      <c r="I49" s="45" t="s">
        <v>0</v>
      </c>
    </row>
    <row r="50" spans="2:13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DESARROL'!$C$115</f>
        <v>ML</v>
      </c>
    </row>
    <row r="51" spans="2:13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13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13" ht="25.5" customHeight="1" x14ac:dyDescent="0.25">
      <c r="B53" s="489" t="s">
        <v>25</v>
      </c>
      <c r="C53" s="490"/>
      <c r="D53" s="491"/>
      <c r="E53" s="4" t="s">
        <v>19</v>
      </c>
      <c r="F53" s="26">
        <v>20600</v>
      </c>
      <c r="G53" s="43">
        <v>110</v>
      </c>
      <c r="H53" s="27">
        <f>+F53/G53</f>
        <v>187.27272727272728</v>
      </c>
      <c r="I53" s="464"/>
    </row>
    <row r="54" spans="2:13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13" x14ac:dyDescent="0.25">
      <c r="B55" s="459"/>
      <c r="C55" s="460"/>
      <c r="D55" s="460"/>
      <c r="E55" s="14"/>
      <c r="F55" s="26"/>
      <c r="G55" s="43"/>
      <c r="H55" s="27"/>
      <c r="I55" s="464"/>
    </row>
    <row r="56" spans="2:13" x14ac:dyDescent="0.25">
      <c r="B56" s="467"/>
      <c r="C56" s="468"/>
      <c r="D56" s="468"/>
      <c r="E56" s="15"/>
      <c r="F56" s="17"/>
      <c r="G56" s="15"/>
      <c r="H56" s="18"/>
      <c r="I56" s="464"/>
    </row>
    <row r="57" spans="2:13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187.27272727272728</v>
      </c>
      <c r="L57" s="42">
        <f>+I57+L85</f>
        <v>-925.72727272727275</v>
      </c>
      <c r="M57" s="44">
        <f>+F53/L57</f>
        <v>-22.252774231562409</v>
      </c>
    </row>
    <row r="58" spans="2:13" ht="15.75" thickBot="1" x14ac:dyDescent="0.3">
      <c r="B58" s="10"/>
      <c r="I58" s="1"/>
    </row>
    <row r="59" spans="2:13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13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13" x14ac:dyDescent="0.25">
      <c r="B61" s="465" t="s">
        <v>258</v>
      </c>
      <c r="C61" s="466"/>
      <c r="D61" s="466"/>
      <c r="E61" s="4" t="s">
        <v>34</v>
      </c>
      <c r="F61" s="4">
        <v>7500</v>
      </c>
      <c r="G61" s="4">
        <v>1.05</v>
      </c>
      <c r="H61" s="4">
        <f>+F61*G61</f>
        <v>7875</v>
      </c>
      <c r="I61" s="464"/>
    </row>
    <row r="62" spans="2:13" x14ac:dyDescent="0.25">
      <c r="B62" s="459" t="s">
        <v>254</v>
      </c>
      <c r="C62" s="460"/>
      <c r="D62" s="460"/>
      <c r="E62" s="3" t="s">
        <v>256</v>
      </c>
      <c r="F62" s="3">
        <v>190000</v>
      </c>
      <c r="G62" s="3">
        <v>0.02</v>
      </c>
      <c r="H62" s="4">
        <f>+F62*G62</f>
        <v>3800</v>
      </c>
      <c r="I62" s="464"/>
    </row>
    <row r="63" spans="2:13" x14ac:dyDescent="0.25">
      <c r="B63" s="459" t="s">
        <v>255</v>
      </c>
      <c r="C63" s="460"/>
      <c r="D63" s="460"/>
      <c r="E63" s="3" t="s">
        <v>256</v>
      </c>
      <c r="F63" s="3">
        <f>84000*4</f>
        <v>336000</v>
      </c>
      <c r="G63" s="3">
        <v>0.02</v>
      </c>
      <c r="H63" s="4">
        <f>+F63*G63</f>
        <v>6720</v>
      </c>
      <c r="I63" s="464"/>
    </row>
    <row r="64" spans="2:13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18395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>
        <v>453</v>
      </c>
      <c r="G73" s="25">
        <v>1</v>
      </c>
      <c r="H73" s="38">
        <f>+F73*G73</f>
        <v>453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453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0.12</v>
      </c>
      <c r="H79" s="38">
        <f>+F79*G79</f>
        <v>14793.1896</v>
      </c>
      <c r="I79" s="464"/>
    </row>
    <row r="80" spans="2:9" x14ac:dyDescent="0.25">
      <c r="B80" s="459" t="s">
        <v>21</v>
      </c>
      <c r="C80" s="460"/>
      <c r="D80" s="23">
        <f>1*44702</f>
        <v>44702</v>
      </c>
      <c r="E80" s="30">
        <f>+(0.66)*D80</f>
        <v>29503.32</v>
      </c>
      <c r="F80" s="31">
        <f>+D80+E80</f>
        <v>74205.320000000007</v>
      </c>
      <c r="G80" s="32">
        <f>+G79</f>
        <v>0.12</v>
      </c>
      <c r="H80" s="38">
        <f>+F80*G80</f>
        <v>8904.6383999999998</v>
      </c>
      <c r="I80" s="464"/>
    </row>
    <row r="81" spans="2:12" x14ac:dyDescent="0.25">
      <c r="B81" s="459"/>
      <c r="C81" s="460"/>
      <c r="D81" s="2"/>
      <c r="E81" s="2"/>
      <c r="F81" s="2"/>
      <c r="G81" s="2"/>
      <c r="H81" s="2"/>
      <c r="I81" s="464"/>
    </row>
    <row r="82" spans="2:12" x14ac:dyDescent="0.25">
      <c r="B82" s="467"/>
      <c r="C82" s="468"/>
      <c r="D82" s="7"/>
      <c r="E82" s="7"/>
      <c r="F82" s="7"/>
      <c r="G82" s="7"/>
      <c r="H82" s="7"/>
      <c r="I82" s="464"/>
    </row>
    <row r="83" spans="2:12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23697.828000000001</v>
      </c>
    </row>
    <row r="84" spans="2:12" ht="15.75" thickBot="1" x14ac:dyDescent="0.3">
      <c r="B84" s="10"/>
      <c r="H84" s="33" t="s">
        <v>23</v>
      </c>
      <c r="I84" s="34"/>
    </row>
    <row r="85" spans="2:12" ht="16.5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42733</v>
      </c>
      <c r="K85">
        <v>41620</v>
      </c>
      <c r="L85" s="41">
        <f>+K85-I85</f>
        <v>-1113</v>
      </c>
    </row>
    <row r="86" spans="2:12" ht="15.75" thickBot="1" x14ac:dyDescent="0.3"/>
    <row r="87" spans="2:12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12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12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12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12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12" ht="15" customHeight="1" x14ac:dyDescent="0.25">
      <c r="B92" s="483" t="s">
        <v>17</v>
      </c>
      <c r="C92" s="485" t="s">
        <v>259</v>
      </c>
      <c r="D92" s="487" t="str">
        <f>+'[2] PRESUPUESTO CENTRO DE DESARROL'!$B$116</f>
        <v>Punto sanitario Ø 2",  incluye accesorios, material, equipo y mano de obra.</v>
      </c>
      <c r="E92" s="487"/>
      <c r="F92" s="487"/>
      <c r="G92" s="487"/>
      <c r="H92" s="487"/>
      <c r="I92" s="45" t="s">
        <v>0</v>
      </c>
    </row>
    <row r="93" spans="2:12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DESARROL'!$C$116</f>
        <v>UND</v>
      </c>
    </row>
    <row r="94" spans="2:12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12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12" ht="25.5" customHeight="1" x14ac:dyDescent="0.25">
      <c r="B96" s="489" t="s">
        <v>25</v>
      </c>
      <c r="C96" s="490"/>
      <c r="D96" s="491"/>
      <c r="E96" s="4" t="s">
        <v>19</v>
      </c>
      <c r="F96" s="26">
        <v>20600</v>
      </c>
      <c r="G96" s="43">
        <v>110</v>
      </c>
      <c r="H96" s="27">
        <f>+F96/G96</f>
        <v>187.27272727272728</v>
      </c>
      <c r="I96" s="464"/>
    </row>
    <row r="97" spans="2:13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13" x14ac:dyDescent="0.25">
      <c r="B98" s="459"/>
      <c r="C98" s="460"/>
      <c r="D98" s="460"/>
      <c r="E98" s="14"/>
      <c r="F98" s="26"/>
      <c r="G98" s="43"/>
      <c r="H98" s="27"/>
      <c r="I98" s="464"/>
    </row>
    <row r="99" spans="2:13" x14ac:dyDescent="0.25">
      <c r="B99" s="467"/>
      <c r="C99" s="468"/>
      <c r="D99" s="468"/>
      <c r="E99" s="15"/>
      <c r="F99" s="17"/>
      <c r="G99" s="15"/>
      <c r="H99" s="18"/>
      <c r="I99" s="464"/>
    </row>
    <row r="100" spans="2:13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187.27272727272728</v>
      </c>
      <c r="L100" s="42">
        <f>+I100+L128</f>
        <v>-845.72727272727275</v>
      </c>
      <c r="M100" s="44">
        <f>+F96/L100</f>
        <v>-24.35773406428034</v>
      </c>
    </row>
    <row r="101" spans="2:13" ht="15.75" thickBot="1" x14ac:dyDescent="0.3">
      <c r="B101" s="10"/>
      <c r="I101" s="1"/>
    </row>
    <row r="102" spans="2:13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13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13" x14ac:dyDescent="0.25">
      <c r="B104" s="465" t="s">
        <v>260</v>
      </c>
      <c r="C104" s="466"/>
      <c r="D104" s="466"/>
      <c r="E104" s="4" t="s">
        <v>59</v>
      </c>
      <c r="F104" s="4">
        <v>2500</v>
      </c>
      <c r="G104" s="4">
        <v>1</v>
      </c>
      <c r="H104" s="4">
        <f>+F104*G104</f>
        <v>2500</v>
      </c>
      <c r="I104" s="464"/>
    </row>
    <row r="105" spans="2:13" x14ac:dyDescent="0.25">
      <c r="B105" s="459" t="s">
        <v>254</v>
      </c>
      <c r="C105" s="460"/>
      <c r="D105" s="460"/>
      <c r="E105" s="3" t="s">
        <v>256</v>
      </c>
      <c r="F105" s="3">
        <v>190000</v>
      </c>
      <c r="G105" s="3">
        <v>0.02</v>
      </c>
      <c r="H105" s="4">
        <f>+F105*G105</f>
        <v>3800</v>
      </c>
      <c r="I105" s="464"/>
    </row>
    <row r="106" spans="2:13" x14ac:dyDescent="0.25">
      <c r="B106" s="459" t="s">
        <v>255</v>
      </c>
      <c r="C106" s="460"/>
      <c r="D106" s="460"/>
      <c r="E106" s="3" t="s">
        <v>256</v>
      </c>
      <c r="F106" s="3">
        <f>84000*4</f>
        <v>336000</v>
      </c>
      <c r="G106" s="3">
        <v>0.02</v>
      </c>
      <c r="H106" s="4">
        <f>+F106*G106</f>
        <v>6720</v>
      </c>
      <c r="I106" s="464"/>
    </row>
    <row r="107" spans="2:13" x14ac:dyDescent="0.25">
      <c r="B107" s="459" t="s">
        <v>261</v>
      </c>
      <c r="C107" s="460"/>
      <c r="D107" s="460"/>
      <c r="E107" s="3" t="s">
        <v>70</v>
      </c>
      <c r="F107" s="3">
        <v>8000</v>
      </c>
      <c r="G107" s="3">
        <v>1</v>
      </c>
      <c r="H107" s="4">
        <f>+F107*G107</f>
        <v>8000</v>
      </c>
      <c r="I107" s="464"/>
    </row>
    <row r="108" spans="2:13" x14ac:dyDescent="0.25">
      <c r="B108" s="459" t="s">
        <v>262</v>
      </c>
      <c r="C108" s="460"/>
      <c r="D108" s="460"/>
      <c r="E108" s="3" t="s">
        <v>94</v>
      </c>
      <c r="F108" s="3">
        <v>7500</v>
      </c>
      <c r="G108" s="3">
        <v>1.05</v>
      </c>
      <c r="H108" s="4">
        <f>+F108*G108</f>
        <v>7875</v>
      </c>
      <c r="I108" s="464"/>
    </row>
    <row r="109" spans="2:13" x14ac:dyDescent="0.25">
      <c r="B109" s="459"/>
      <c r="C109" s="460"/>
      <c r="D109" s="460"/>
      <c r="E109" s="3"/>
      <c r="F109" s="3"/>
      <c r="G109" s="3"/>
      <c r="H109" s="3"/>
      <c r="I109" s="464"/>
    </row>
    <row r="110" spans="2:13" x14ac:dyDescent="0.25">
      <c r="B110" s="459"/>
      <c r="C110" s="460"/>
      <c r="D110" s="460"/>
      <c r="E110" s="3"/>
      <c r="F110" s="3"/>
      <c r="G110" s="3"/>
      <c r="H110" s="3"/>
      <c r="I110" s="464"/>
    </row>
    <row r="111" spans="2:13" x14ac:dyDescent="0.25">
      <c r="B111" s="459"/>
      <c r="C111" s="460"/>
      <c r="D111" s="460"/>
      <c r="E111" s="3"/>
      <c r="F111" s="3"/>
      <c r="G111" s="3"/>
      <c r="H111" s="3"/>
      <c r="I111" s="464"/>
    </row>
    <row r="112" spans="2:13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28895</v>
      </c>
    </row>
    <row r="113" spans="2:12" ht="15.75" thickBot="1" x14ac:dyDescent="0.3">
      <c r="B113" s="10"/>
      <c r="I113" s="1"/>
    </row>
    <row r="114" spans="2:12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12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12" x14ac:dyDescent="0.25">
      <c r="B116" s="465"/>
      <c r="C116" s="466"/>
      <c r="D116" s="466"/>
      <c r="E116" s="466"/>
      <c r="F116" s="24">
        <v>453</v>
      </c>
      <c r="G116" s="25">
        <v>1</v>
      </c>
      <c r="H116" s="38">
        <f>+F116*G116</f>
        <v>453</v>
      </c>
      <c r="I116" s="34"/>
    </row>
    <row r="117" spans="2:12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12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453</v>
      </c>
    </row>
    <row r="119" spans="2:12" ht="15.75" thickBot="1" x14ac:dyDescent="0.3">
      <c r="B119" s="10"/>
      <c r="I119" s="1"/>
    </row>
    <row r="120" spans="2:12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12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12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0.12</v>
      </c>
      <c r="H122" s="38">
        <f>+F122*G122</f>
        <v>14793.1896</v>
      </c>
      <c r="I122" s="464"/>
    </row>
    <row r="123" spans="2:12" x14ac:dyDescent="0.25">
      <c r="B123" s="459" t="s">
        <v>21</v>
      </c>
      <c r="C123" s="460"/>
      <c r="D123" s="23">
        <f>1*44702</f>
        <v>44702</v>
      </c>
      <c r="E123" s="30">
        <f>+(0.66)*D123</f>
        <v>29503.32</v>
      </c>
      <c r="F123" s="31">
        <f>+D123+E123</f>
        <v>74205.320000000007</v>
      </c>
      <c r="G123" s="32">
        <f>+G122</f>
        <v>0.12</v>
      </c>
      <c r="H123" s="38">
        <f>+F123*G123</f>
        <v>8904.6383999999998</v>
      </c>
      <c r="I123" s="464"/>
    </row>
    <row r="124" spans="2:12" x14ac:dyDescent="0.25">
      <c r="B124" s="459"/>
      <c r="C124" s="460"/>
      <c r="D124" s="2"/>
      <c r="E124" s="2"/>
      <c r="F124" s="2"/>
      <c r="G124" s="2"/>
      <c r="H124" s="2"/>
      <c r="I124" s="464"/>
    </row>
    <row r="125" spans="2:12" x14ac:dyDescent="0.25">
      <c r="B125" s="467"/>
      <c r="C125" s="468"/>
      <c r="D125" s="7"/>
      <c r="E125" s="7"/>
      <c r="F125" s="7"/>
      <c r="G125" s="7"/>
      <c r="H125" s="7"/>
      <c r="I125" s="464"/>
    </row>
    <row r="126" spans="2:12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23697.828000000001</v>
      </c>
    </row>
    <row r="127" spans="2:12" ht="15.75" thickBot="1" x14ac:dyDescent="0.3">
      <c r="B127" s="10"/>
      <c r="H127" s="33" t="s">
        <v>23</v>
      </c>
      <c r="I127" s="34"/>
    </row>
    <row r="128" spans="2:12" ht="16.5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53233</v>
      </c>
      <c r="K128">
        <v>52200</v>
      </c>
      <c r="L128" s="41">
        <f>+K128-I128</f>
        <v>-1033</v>
      </c>
    </row>
    <row r="129" spans="2:13" ht="15.75" thickBot="1" x14ac:dyDescent="0.3"/>
    <row r="130" spans="2:13" x14ac:dyDescent="0.25">
      <c r="B130" s="471" t="s">
        <v>26</v>
      </c>
      <c r="C130" s="472"/>
      <c r="D130" s="472"/>
      <c r="E130" s="472"/>
      <c r="F130" s="472"/>
      <c r="G130" s="472"/>
      <c r="H130" s="472"/>
      <c r="I130" s="473"/>
    </row>
    <row r="131" spans="2:13" ht="48" customHeight="1" x14ac:dyDescent="0.25">
      <c r="B131" s="474" t="s">
        <v>862</v>
      </c>
      <c r="C131" s="475"/>
      <c r="D131" s="475"/>
      <c r="E131" s="475"/>
      <c r="F131" s="475"/>
      <c r="G131" s="475"/>
      <c r="H131" s="475"/>
      <c r="I131" s="476"/>
    </row>
    <row r="132" spans="2:13" x14ac:dyDescent="0.25">
      <c r="B132" s="477" t="s">
        <v>18</v>
      </c>
      <c r="C132" s="478"/>
      <c r="D132" s="478"/>
      <c r="E132" s="478"/>
      <c r="F132" s="478"/>
      <c r="G132" s="478"/>
      <c r="H132" s="478"/>
      <c r="I132" s="479"/>
    </row>
    <row r="133" spans="2:13" ht="15.75" thickBot="1" x14ac:dyDescent="0.3">
      <c r="B133" s="480" t="s">
        <v>27</v>
      </c>
      <c r="C133" s="481"/>
      <c r="D133" s="481"/>
      <c r="E133" s="481"/>
      <c r="F133" s="481"/>
      <c r="G133" s="481"/>
      <c r="H133" s="481"/>
      <c r="I133" s="482"/>
    </row>
    <row r="134" spans="2:13" ht="15.75" thickBot="1" x14ac:dyDescent="0.3">
      <c r="B134" s="8"/>
      <c r="C134" s="9"/>
      <c r="D134" s="9"/>
      <c r="E134" s="9"/>
      <c r="F134" s="9"/>
      <c r="G134" s="9"/>
      <c r="H134" s="9"/>
      <c r="I134" s="22"/>
    </row>
    <row r="135" spans="2:13" ht="15" customHeight="1" x14ac:dyDescent="0.25">
      <c r="B135" s="483" t="s">
        <v>17</v>
      </c>
      <c r="C135" s="485" t="s">
        <v>263</v>
      </c>
      <c r="D135" s="487" t="str">
        <f>+'[2] PRESUPUESTO CENTRO DE DESARROL'!$B$117</f>
        <v>Punto sanitario Ø 4",  incluye accesorios, material, equipo y mano de obra.</v>
      </c>
      <c r="E135" s="487"/>
      <c r="F135" s="487"/>
      <c r="G135" s="487"/>
      <c r="H135" s="487"/>
      <c r="I135" s="45" t="s">
        <v>0</v>
      </c>
    </row>
    <row r="136" spans="2:13" ht="15.75" thickBot="1" x14ac:dyDescent="0.3">
      <c r="B136" s="484"/>
      <c r="C136" s="486"/>
      <c r="D136" s="488"/>
      <c r="E136" s="488"/>
      <c r="F136" s="488"/>
      <c r="G136" s="488"/>
      <c r="H136" s="488"/>
      <c r="I136" s="13" t="str">
        <f>+'[2] PRESUPUESTO CENTRO DE DESARROL'!$C$117</f>
        <v>UND</v>
      </c>
    </row>
    <row r="137" spans="2:13" ht="15.75" thickBot="1" x14ac:dyDescent="0.3">
      <c r="B137" s="21" t="s">
        <v>24</v>
      </c>
      <c r="C137" s="46"/>
      <c r="D137" s="40"/>
      <c r="E137" s="9"/>
      <c r="F137" s="9"/>
      <c r="G137" s="9"/>
      <c r="H137" s="9"/>
      <c r="I137" s="22"/>
    </row>
    <row r="138" spans="2:13" ht="15.75" thickBot="1" x14ac:dyDescent="0.3">
      <c r="B138" s="461" t="s">
        <v>1</v>
      </c>
      <c r="C138" s="462"/>
      <c r="D138" s="462"/>
      <c r="E138" s="39" t="s">
        <v>2</v>
      </c>
      <c r="F138" s="39" t="s">
        <v>3</v>
      </c>
      <c r="G138" s="39" t="s">
        <v>4</v>
      </c>
      <c r="H138" s="20" t="s">
        <v>5</v>
      </c>
      <c r="I138" s="463"/>
    </row>
    <row r="139" spans="2:13" ht="25.5" customHeight="1" x14ac:dyDescent="0.25">
      <c r="B139" s="489" t="s">
        <v>25</v>
      </c>
      <c r="C139" s="490"/>
      <c r="D139" s="491"/>
      <c r="E139" s="4" t="s">
        <v>19</v>
      </c>
      <c r="F139" s="26">
        <v>20600</v>
      </c>
      <c r="G139" s="43">
        <v>110</v>
      </c>
      <c r="H139" s="27">
        <f>+F139/G139</f>
        <v>187.27272727272728</v>
      </c>
      <c r="I139" s="464"/>
    </row>
    <row r="140" spans="2:13" ht="23.25" customHeight="1" x14ac:dyDescent="0.25">
      <c r="B140" s="459"/>
      <c r="C140" s="460"/>
      <c r="D140" s="460"/>
      <c r="E140" s="3"/>
      <c r="F140" s="26"/>
      <c r="G140" s="43"/>
      <c r="H140" s="27"/>
      <c r="I140" s="464"/>
    </row>
    <row r="141" spans="2:13" x14ac:dyDescent="0.25">
      <c r="B141" s="459"/>
      <c r="C141" s="460"/>
      <c r="D141" s="460"/>
      <c r="E141" s="14"/>
      <c r="F141" s="26"/>
      <c r="G141" s="43"/>
      <c r="H141" s="27"/>
      <c r="I141" s="464"/>
    </row>
    <row r="142" spans="2:13" x14ac:dyDescent="0.25">
      <c r="B142" s="467"/>
      <c r="C142" s="468"/>
      <c r="D142" s="468"/>
      <c r="E142" s="15"/>
      <c r="F142" s="17"/>
      <c r="G142" s="15"/>
      <c r="H142" s="18"/>
      <c r="I142" s="464"/>
    </row>
    <row r="143" spans="2:13" x14ac:dyDescent="0.25">
      <c r="B143" s="11"/>
      <c r="C143" s="5"/>
      <c r="D143" s="5"/>
      <c r="E143" s="5"/>
      <c r="F143" s="5"/>
      <c r="G143" s="6"/>
      <c r="H143" s="6" t="s">
        <v>6</v>
      </c>
      <c r="I143" s="36">
        <f>SUM(H139:H142)</f>
        <v>187.27272727272728</v>
      </c>
      <c r="L143" s="42">
        <f>+I143+L171</f>
        <v>-925.72727272727275</v>
      </c>
      <c r="M143" s="44">
        <f>+F139/L143</f>
        <v>-22.252774231562409</v>
      </c>
    </row>
    <row r="144" spans="2:13" ht="15.75" thickBot="1" x14ac:dyDescent="0.3">
      <c r="B144" s="10"/>
      <c r="I144" s="1"/>
    </row>
    <row r="145" spans="2:9" ht="15.75" thickBot="1" x14ac:dyDescent="0.3">
      <c r="B145" s="21" t="s">
        <v>7</v>
      </c>
      <c r="C145" s="9"/>
      <c r="D145" s="9"/>
      <c r="E145" s="9"/>
      <c r="F145" s="9"/>
      <c r="G145" s="9"/>
      <c r="H145" s="9"/>
      <c r="I145" s="22"/>
    </row>
    <row r="146" spans="2:9" ht="15.75" thickBot="1" x14ac:dyDescent="0.3">
      <c r="B146" s="461" t="s">
        <v>1</v>
      </c>
      <c r="C146" s="462"/>
      <c r="D146" s="462"/>
      <c r="E146" s="39" t="s">
        <v>2</v>
      </c>
      <c r="F146" s="39" t="s">
        <v>8</v>
      </c>
      <c r="G146" s="39" t="s">
        <v>9</v>
      </c>
      <c r="H146" s="20" t="s">
        <v>5</v>
      </c>
      <c r="I146" s="463"/>
    </row>
    <row r="147" spans="2:9" x14ac:dyDescent="0.25">
      <c r="B147" s="465" t="s">
        <v>264</v>
      </c>
      <c r="C147" s="466"/>
      <c r="D147" s="466"/>
      <c r="E147" s="4" t="s">
        <v>59</v>
      </c>
      <c r="F147" s="4">
        <v>25000</v>
      </c>
      <c r="G147" s="4">
        <v>1</v>
      </c>
      <c r="H147" s="4">
        <f>+F147*G147</f>
        <v>25000</v>
      </c>
      <c r="I147" s="464"/>
    </row>
    <row r="148" spans="2:9" x14ac:dyDescent="0.25">
      <c r="B148" s="459" t="s">
        <v>254</v>
      </c>
      <c r="C148" s="460"/>
      <c r="D148" s="460"/>
      <c r="E148" s="3" t="s">
        <v>256</v>
      </c>
      <c r="F148" s="3">
        <v>190000</v>
      </c>
      <c r="G148" s="3">
        <v>0.04</v>
      </c>
      <c r="H148" s="4">
        <f>+F148*G148</f>
        <v>7600</v>
      </c>
      <c r="I148" s="464"/>
    </row>
    <row r="149" spans="2:9" x14ac:dyDescent="0.25">
      <c r="B149" s="459" t="s">
        <v>255</v>
      </c>
      <c r="C149" s="460"/>
      <c r="D149" s="460"/>
      <c r="E149" s="3" t="s">
        <v>256</v>
      </c>
      <c r="F149" s="3">
        <f>84000*4</f>
        <v>336000</v>
      </c>
      <c r="G149" s="3">
        <v>0.04</v>
      </c>
      <c r="H149" s="4">
        <f>+F149*G149</f>
        <v>13440</v>
      </c>
      <c r="I149" s="464"/>
    </row>
    <row r="150" spans="2:9" x14ac:dyDescent="0.25">
      <c r="B150" s="459" t="s">
        <v>262</v>
      </c>
      <c r="C150" s="460"/>
      <c r="D150" s="460"/>
      <c r="E150" s="3" t="s">
        <v>94</v>
      </c>
      <c r="F150" s="3">
        <v>25000</v>
      </c>
      <c r="G150" s="3">
        <v>1.05</v>
      </c>
      <c r="H150" s="4">
        <f>+F150*G150</f>
        <v>26250</v>
      </c>
      <c r="I150" s="464"/>
    </row>
    <row r="151" spans="2:9" x14ac:dyDescent="0.25">
      <c r="B151" s="459"/>
      <c r="C151" s="460"/>
      <c r="D151" s="460"/>
      <c r="E151" s="3"/>
      <c r="F151" s="3"/>
      <c r="G151" s="3"/>
      <c r="H151" s="4">
        <f>+F151*G151</f>
        <v>0</v>
      </c>
      <c r="I151" s="464"/>
    </row>
    <row r="152" spans="2:9" x14ac:dyDescent="0.25">
      <c r="B152" s="459"/>
      <c r="C152" s="460"/>
      <c r="D152" s="460"/>
      <c r="E152" s="3"/>
      <c r="F152" s="3"/>
      <c r="G152" s="3"/>
      <c r="H152" s="3"/>
      <c r="I152" s="464"/>
    </row>
    <row r="153" spans="2:9" x14ac:dyDescent="0.25">
      <c r="B153" s="459"/>
      <c r="C153" s="460"/>
      <c r="D153" s="460"/>
      <c r="E153" s="3"/>
      <c r="F153" s="3"/>
      <c r="G153" s="3"/>
      <c r="H153" s="3"/>
      <c r="I153" s="464"/>
    </row>
    <row r="154" spans="2:9" x14ac:dyDescent="0.25">
      <c r="B154" s="459"/>
      <c r="C154" s="460"/>
      <c r="D154" s="460"/>
      <c r="E154" s="3"/>
      <c r="F154" s="3"/>
      <c r="G154" s="3"/>
      <c r="H154" s="3"/>
      <c r="I154" s="464"/>
    </row>
    <row r="155" spans="2:9" x14ac:dyDescent="0.25">
      <c r="B155" s="11"/>
      <c r="C155" s="5"/>
      <c r="D155" s="5"/>
      <c r="E155" s="5"/>
      <c r="F155" s="5"/>
      <c r="G155" s="5"/>
      <c r="H155" s="6" t="s">
        <v>6</v>
      </c>
      <c r="I155" s="37">
        <f>SUM(H147:H154)</f>
        <v>72290</v>
      </c>
    </row>
    <row r="156" spans="2:9" ht="15.75" thickBot="1" x14ac:dyDescent="0.3">
      <c r="B156" s="10"/>
      <c r="I156" s="1"/>
    </row>
    <row r="157" spans="2:9" ht="15.75" thickBot="1" x14ac:dyDescent="0.3">
      <c r="B157" s="21" t="s">
        <v>10</v>
      </c>
      <c r="C157" s="9"/>
      <c r="D157" s="9"/>
      <c r="E157" s="9"/>
      <c r="F157" s="9"/>
      <c r="G157" s="9"/>
      <c r="H157" s="9"/>
      <c r="I157" s="22"/>
    </row>
    <row r="158" spans="2:9" ht="15.75" thickBot="1" x14ac:dyDescent="0.3">
      <c r="B158" s="461" t="s">
        <v>1</v>
      </c>
      <c r="C158" s="462"/>
      <c r="D158" s="462"/>
      <c r="E158" s="462"/>
      <c r="F158" s="39" t="s">
        <v>3</v>
      </c>
      <c r="G158" s="39" t="s">
        <v>4</v>
      </c>
      <c r="H158" s="20" t="s">
        <v>5</v>
      </c>
      <c r="I158" s="34"/>
    </row>
    <row r="159" spans="2:9" x14ac:dyDescent="0.25">
      <c r="B159" s="465"/>
      <c r="C159" s="466"/>
      <c r="D159" s="466"/>
      <c r="E159" s="466"/>
      <c r="F159" s="24">
        <v>138</v>
      </c>
      <c r="G159" s="25">
        <v>1</v>
      </c>
      <c r="H159" s="38">
        <f>+F159*G159</f>
        <v>138</v>
      </c>
      <c r="I159" s="34"/>
    </row>
    <row r="160" spans="2:9" x14ac:dyDescent="0.25">
      <c r="B160" s="459"/>
      <c r="C160" s="460"/>
      <c r="D160" s="460"/>
      <c r="E160" s="460"/>
      <c r="F160" s="23"/>
      <c r="G160" s="14"/>
      <c r="H160" s="2"/>
      <c r="I160" s="34"/>
    </row>
    <row r="161" spans="2:12" x14ac:dyDescent="0.25">
      <c r="B161" s="11"/>
      <c r="C161" s="5"/>
      <c r="D161" s="5"/>
      <c r="E161" s="5"/>
      <c r="F161" s="5"/>
      <c r="G161" s="5"/>
      <c r="H161" s="6" t="s">
        <v>6</v>
      </c>
      <c r="I161" s="36">
        <f>SUM(H159:H160)</f>
        <v>138</v>
      </c>
    </row>
    <row r="162" spans="2:12" ht="15.75" thickBot="1" x14ac:dyDescent="0.3">
      <c r="B162" s="10"/>
      <c r="I162" s="1"/>
    </row>
    <row r="163" spans="2:12" ht="15.75" thickBot="1" x14ac:dyDescent="0.3">
      <c r="B163" s="21" t="s">
        <v>11</v>
      </c>
      <c r="C163" s="9"/>
      <c r="D163" s="9"/>
      <c r="E163" s="9"/>
      <c r="F163" s="9"/>
      <c r="G163" s="9"/>
      <c r="H163" s="9"/>
      <c r="I163" s="22"/>
    </row>
    <row r="164" spans="2:12" ht="15.75" thickBot="1" x14ac:dyDescent="0.3">
      <c r="B164" s="461" t="s">
        <v>15</v>
      </c>
      <c r="C164" s="462"/>
      <c r="D164" s="39" t="s">
        <v>22</v>
      </c>
      <c r="E164" s="39" t="s">
        <v>12</v>
      </c>
      <c r="F164" s="39" t="s">
        <v>13</v>
      </c>
      <c r="G164" s="39" t="s">
        <v>14</v>
      </c>
      <c r="H164" s="20" t="s">
        <v>5</v>
      </c>
      <c r="I164" s="463"/>
    </row>
    <row r="165" spans="2:12" x14ac:dyDescent="0.25">
      <c r="B165" s="465" t="s">
        <v>20</v>
      </c>
      <c r="C165" s="466"/>
      <c r="D165" s="24">
        <v>74263</v>
      </c>
      <c r="E165" s="30">
        <f>+(0.66)*D165</f>
        <v>49013.58</v>
      </c>
      <c r="F165" s="30">
        <f>+D165+E165</f>
        <v>123276.58</v>
      </c>
      <c r="G165" s="32">
        <v>0.12</v>
      </c>
      <c r="H165" s="38">
        <f>+F165*G165</f>
        <v>14793.1896</v>
      </c>
      <c r="I165" s="464"/>
    </row>
    <row r="166" spans="2:12" x14ac:dyDescent="0.25">
      <c r="B166" s="459" t="s">
        <v>21</v>
      </c>
      <c r="C166" s="460"/>
      <c r="D166" s="23">
        <f>1*44702</f>
        <v>44702</v>
      </c>
      <c r="E166" s="30">
        <f>+(0.66)*D166</f>
        <v>29503.32</v>
      </c>
      <c r="F166" s="31">
        <f>+D166+E166</f>
        <v>74205.320000000007</v>
      </c>
      <c r="G166" s="32">
        <f>+G165</f>
        <v>0.12</v>
      </c>
      <c r="H166" s="38">
        <f>+F166*G166</f>
        <v>8904.6383999999998</v>
      </c>
      <c r="I166" s="464"/>
    </row>
    <row r="167" spans="2:12" x14ac:dyDescent="0.25">
      <c r="B167" s="459"/>
      <c r="C167" s="460"/>
      <c r="D167" s="2"/>
      <c r="E167" s="2"/>
      <c r="F167" s="2"/>
      <c r="G167" s="2"/>
      <c r="H167" s="2"/>
      <c r="I167" s="464"/>
    </row>
    <row r="168" spans="2:12" x14ac:dyDescent="0.25">
      <c r="B168" s="467"/>
      <c r="C168" s="468"/>
      <c r="D168" s="7"/>
      <c r="E168" s="7"/>
      <c r="F168" s="7"/>
      <c r="G168" s="7"/>
      <c r="H168" s="7"/>
      <c r="I168" s="464"/>
    </row>
    <row r="169" spans="2:12" x14ac:dyDescent="0.25">
      <c r="B169" s="11"/>
      <c r="C169" s="5"/>
      <c r="D169" s="5"/>
      <c r="E169" s="5"/>
      <c r="F169" s="5"/>
      <c r="G169" s="5"/>
      <c r="H169" s="6" t="s">
        <v>6</v>
      </c>
      <c r="I169" s="34">
        <f>SUM(H165:H168)</f>
        <v>23697.828000000001</v>
      </c>
    </row>
    <row r="170" spans="2:12" ht="15.75" thickBot="1" x14ac:dyDescent="0.3">
      <c r="B170" s="10"/>
      <c r="H170" s="33" t="s">
        <v>23</v>
      </c>
      <c r="I170" s="34"/>
    </row>
    <row r="171" spans="2:12" ht="16.5" thickBot="1" x14ac:dyDescent="0.3">
      <c r="B171" s="8"/>
      <c r="C171" s="9"/>
      <c r="D171" s="9"/>
      <c r="E171" s="9"/>
      <c r="F171" s="9"/>
      <c r="G171" s="469" t="s">
        <v>16</v>
      </c>
      <c r="H171" s="470"/>
      <c r="I171" s="35">
        <f>ROUND(SUM(I141:I170),0)</f>
        <v>96313</v>
      </c>
      <c r="K171">
        <v>95200</v>
      </c>
      <c r="L171" s="41">
        <f>+K171-I171</f>
        <v>-1113</v>
      </c>
    </row>
    <row r="172" spans="2:12" ht="15.75" thickBot="1" x14ac:dyDescent="0.3"/>
    <row r="173" spans="2:12" x14ac:dyDescent="0.25">
      <c r="B173" s="471" t="s">
        <v>26</v>
      </c>
      <c r="C173" s="472"/>
      <c r="D173" s="472"/>
      <c r="E173" s="472"/>
      <c r="F173" s="472"/>
      <c r="G173" s="472"/>
      <c r="H173" s="472"/>
      <c r="I173" s="473"/>
    </row>
    <row r="174" spans="2:12" ht="48" customHeight="1" x14ac:dyDescent="0.25">
      <c r="B174" s="474" t="s">
        <v>862</v>
      </c>
      <c r="C174" s="475"/>
      <c r="D174" s="475"/>
      <c r="E174" s="475"/>
      <c r="F174" s="475"/>
      <c r="G174" s="475"/>
      <c r="H174" s="475"/>
      <c r="I174" s="476"/>
    </row>
    <row r="175" spans="2:12" x14ac:dyDescent="0.25">
      <c r="B175" s="477" t="s">
        <v>18</v>
      </c>
      <c r="C175" s="478"/>
      <c r="D175" s="478"/>
      <c r="E175" s="478"/>
      <c r="F175" s="478"/>
      <c r="G175" s="478"/>
      <c r="H175" s="478"/>
      <c r="I175" s="479"/>
    </row>
    <row r="176" spans="2:12" ht="15.75" thickBot="1" x14ac:dyDescent="0.3">
      <c r="B176" s="480" t="s">
        <v>27</v>
      </c>
      <c r="C176" s="481"/>
      <c r="D176" s="481"/>
      <c r="E176" s="481"/>
      <c r="F176" s="481"/>
      <c r="G176" s="481"/>
      <c r="H176" s="481"/>
      <c r="I176" s="482"/>
    </row>
    <row r="177" spans="2:16" ht="15.75" thickBot="1" x14ac:dyDescent="0.3">
      <c r="B177" s="8"/>
      <c r="C177" s="9"/>
      <c r="D177" s="9"/>
      <c r="E177" s="9"/>
      <c r="F177" s="9"/>
      <c r="G177" s="9"/>
      <c r="H177" s="9"/>
      <c r="I177" s="22"/>
    </row>
    <row r="178" spans="2:16" ht="15" customHeight="1" x14ac:dyDescent="0.25">
      <c r="B178" s="483" t="s">
        <v>17</v>
      </c>
      <c r="C178" s="485" t="s">
        <v>265</v>
      </c>
      <c r="D178" s="487" t="str">
        <f>+'[2] PRESUPUESTO CENTRO DE DESARROL'!$B$118</f>
        <v>Registro sanitario en ladrillo común de 0,60x 0,60 x 0,60 mts,  incluye tapa en concreto, pañete impermeabilizado interno, material, equipo y mano de obra.</v>
      </c>
      <c r="E178" s="487"/>
      <c r="F178" s="487"/>
      <c r="G178" s="487"/>
      <c r="H178" s="487"/>
      <c r="I178" s="45" t="s">
        <v>0</v>
      </c>
    </row>
    <row r="179" spans="2:16" ht="15.75" thickBot="1" x14ac:dyDescent="0.3">
      <c r="B179" s="484"/>
      <c r="C179" s="486"/>
      <c r="D179" s="488"/>
      <c r="E179" s="488"/>
      <c r="F179" s="488"/>
      <c r="G179" s="488"/>
      <c r="H179" s="488"/>
      <c r="I179" s="13" t="str">
        <f>+'[2] PRESUPUESTO CENTRO DE DESARROL'!$C$118</f>
        <v>UND</v>
      </c>
    </row>
    <row r="180" spans="2:16" ht="15.75" thickBot="1" x14ac:dyDescent="0.3">
      <c r="B180" s="21" t="s">
        <v>24</v>
      </c>
      <c r="C180" s="46"/>
      <c r="D180" s="40"/>
      <c r="E180" s="9"/>
      <c r="F180" s="9"/>
      <c r="G180" s="9"/>
      <c r="H180" s="9"/>
      <c r="I180" s="22"/>
    </row>
    <row r="181" spans="2:16" ht="15.75" thickBot="1" x14ac:dyDescent="0.3">
      <c r="B181" s="461" t="s">
        <v>1</v>
      </c>
      <c r="C181" s="462"/>
      <c r="D181" s="462"/>
      <c r="E181" s="39" t="s">
        <v>2</v>
      </c>
      <c r="F181" s="39" t="s">
        <v>3</v>
      </c>
      <c r="G181" s="39" t="s">
        <v>4</v>
      </c>
      <c r="H181" s="20" t="s">
        <v>5</v>
      </c>
      <c r="I181" s="463"/>
    </row>
    <row r="182" spans="2:16" ht="25.5" customHeight="1" x14ac:dyDescent="0.25">
      <c r="B182" s="489" t="s">
        <v>25</v>
      </c>
      <c r="C182" s="490"/>
      <c r="D182" s="491"/>
      <c r="E182" s="4" t="s">
        <v>19</v>
      </c>
      <c r="F182" s="26">
        <v>51500</v>
      </c>
      <c r="G182" s="43">
        <v>12</v>
      </c>
      <c r="H182" s="27">
        <f>+F182/G182</f>
        <v>4291.666666666667</v>
      </c>
      <c r="I182" s="464"/>
    </row>
    <row r="183" spans="2:16" ht="23.25" customHeight="1" x14ac:dyDescent="0.25">
      <c r="B183" s="459"/>
      <c r="C183" s="460"/>
      <c r="D183" s="460"/>
      <c r="E183" s="3"/>
      <c r="F183" s="26"/>
      <c r="G183" s="43"/>
      <c r="H183" s="27"/>
      <c r="I183" s="464"/>
    </row>
    <row r="184" spans="2:16" x14ac:dyDescent="0.25">
      <c r="B184" s="459"/>
      <c r="C184" s="460"/>
      <c r="D184" s="460"/>
      <c r="E184" s="14"/>
      <c r="F184" s="26"/>
      <c r="G184" s="43"/>
      <c r="H184" s="27"/>
      <c r="I184" s="464"/>
    </row>
    <row r="185" spans="2:16" x14ac:dyDescent="0.25">
      <c r="B185" s="467"/>
      <c r="C185" s="468"/>
      <c r="D185" s="468"/>
      <c r="E185" s="15"/>
      <c r="F185" s="17"/>
      <c r="G185" s="15"/>
      <c r="H185" s="18"/>
      <c r="I185" s="464"/>
    </row>
    <row r="186" spans="2:16" x14ac:dyDescent="0.25">
      <c r="B186" s="11"/>
      <c r="C186" s="5"/>
      <c r="D186" s="5"/>
      <c r="E186" s="5"/>
      <c r="F186" s="5"/>
      <c r="G186" s="6"/>
      <c r="H186" s="6" t="s">
        <v>6</v>
      </c>
      <c r="I186" s="36">
        <f>SUM(H182:H185)</f>
        <v>4291.666666666667</v>
      </c>
      <c r="L186" s="42">
        <f>+I186+L214</f>
        <v>-1124.333333333333</v>
      </c>
      <c r="M186" s="44">
        <f>+F182/L186</f>
        <v>-45.80492143492441</v>
      </c>
    </row>
    <row r="187" spans="2:16" ht="15.75" thickBot="1" x14ac:dyDescent="0.3">
      <c r="B187" s="10"/>
      <c r="I187" s="1"/>
    </row>
    <row r="188" spans="2:16" ht="15.75" thickBot="1" x14ac:dyDescent="0.3">
      <c r="B188" s="21" t="s">
        <v>7</v>
      </c>
      <c r="C188" s="9"/>
      <c r="D188" s="9"/>
      <c r="E188" s="9"/>
      <c r="F188" s="9"/>
      <c r="G188" s="9"/>
      <c r="H188" s="9"/>
      <c r="I188" s="22"/>
    </row>
    <row r="189" spans="2:16" ht="15.75" thickBot="1" x14ac:dyDescent="0.3">
      <c r="B189" s="461" t="s">
        <v>1</v>
      </c>
      <c r="C189" s="462"/>
      <c r="D189" s="462"/>
      <c r="E189" s="39" t="s">
        <v>2</v>
      </c>
      <c r="F189" s="39" t="s">
        <v>8</v>
      </c>
      <c r="G189" s="39" t="s">
        <v>9</v>
      </c>
      <c r="H189" s="20" t="s">
        <v>5</v>
      </c>
      <c r="I189" s="463"/>
    </row>
    <row r="190" spans="2:16" x14ac:dyDescent="0.25">
      <c r="B190" s="465" t="s">
        <v>266</v>
      </c>
      <c r="C190" s="466"/>
      <c r="D190" s="466"/>
      <c r="E190" s="4" t="s">
        <v>54</v>
      </c>
      <c r="F190" s="4">
        <v>4000</v>
      </c>
      <c r="G190" s="4">
        <v>2.5</v>
      </c>
      <c r="H190" s="4">
        <f t="shared" ref="H190:H195" si="0">+F190*G190</f>
        <v>10000</v>
      </c>
      <c r="I190" s="464"/>
    </row>
    <row r="191" spans="2:16" x14ac:dyDescent="0.25">
      <c r="B191" s="459" t="s">
        <v>267</v>
      </c>
      <c r="C191" s="460"/>
      <c r="D191" s="460"/>
      <c r="E191" s="3" t="s">
        <v>54</v>
      </c>
      <c r="F191" s="3">
        <v>5150</v>
      </c>
      <c r="G191" s="3">
        <v>0.3</v>
      </c>
      <c r="H191" s="4">
        <f t="shared" si="0"/>
        <v>1545</v>
      </c>
      <c r="I191" s="464"/>
      <c r="L191">
        <f>+G190*0.03</f>
        <v>7.4999999999999997E-2</v>
      </c>
    </row>
    <row r="192" spans="2:16" x14ac:dyDescent="0.25">
      <c r="B192" s="459" t="s">
        <v>268</v>
      </c>
      <c r="C192" s="460"/>
      <c r="D192" s="460"/>
      <c r="E192" s="3" t="s">
        <v>70</v>
      </c>
      <c r="F192" s="3">
        <v>800</v>
      </c>
      <c r="G192" s="3">
        <v>120</v>
      </c>
      <c r="H192" s="4">
        <f t="shared" si="0"/>
        <v>96000</v>
      </c>
      <c r="I192" s="464"/>
      <c r="P192">
        <f>1/0.07</f>
        <v>14.285714285714285</v>
      </c>
    </row>
    <row r="193" spans="2:16" x14ac:dyDescent="0.25">
      <c r="B193" s="459" t="s">
        <v>269</v>
      </c>
      <c r="C193" s="460"/>
      <c r="D193" s="460"/>
      <c r="E193" s="3" t="s">
        <v>79</v>
      </c>
      <c r="F193" s="3">
        <v>25000</v>
      </c>
      <c r="G193" s="3">
        <v>0.09</v>
      </c>
      <c r="H193" s="4">
        <f t="shared" si="0"/>
        <v>2250</v>
      </c>
      <c r="I193" s="464"/>
      <c r="P193">
        <f>+P192*3</f>
        <v>42.857142857142854</v>
      </c>
    </row>
    <row r="194" spans="2:16" x14ac:dyDescent="0.25">
      <c r="B194" s="459" t="s">
        <v>271</v>
      </c>
      <c r="C194" s="460"/>
      <c r="D194" s="460"/>
      <c r="E194" s="3" t="s">
        <v>54</v>
      </c>
      <c r="F194" s="3">
        <v>20600</v>
      </c>
      <c r="G194" s="3">
        <v>3</v>
      </c>
      <c r="H194" s="4">
        <f t="shared" si="0"/>
        <v>61800</v>
      </c>
      <c r="I194" s="464"/>
      <c r="P194">
        <f>+P193*4</f>
        <v>171.42857142857142</v>
      </c>
    </row>
    <row r="195" spans="2:16" x14ac:dyDescent="0.25">
      <c r="B195" s="459" t="s">
        <v>270</v>
      </c>
      <c r="C195" s="460"/>
      <c r="D195" s="460"/>
      <c r="E195" s="3" t="s">
        <v>79</v>
      </c>
      <c r="F195" s="3">
        <v>772500</v>
      </c>
      <c r="G195" s="3">
        <v>0.03</v>
      </c>
      <c r="H195" s="3">
        <f t="shared" si="0"/>
        <v>23175</v>
      </c>
      <c r="I195" s="464"/>
    </row>
    <row r="196" spans="2:16" x14ac:dyDescent="0.25">
      <c r="B196" s="459"/>
      <c r="C196" s="460"/>
      <c r="D196" s="460"/>
      <c r="E196" s="3"/>
      <c r="F196" s="3"/>
      <c r="G196" s="3"/>
      <c r="H196" s="3"/>
      <c r="I196" s="464"/>
    </row>
    <row r="197" spans="2:16" x14ac:dyDescent="0.25">
      <c r="B197" s="459"/>
      <c r="C197" s="460"/>
      <c r="D197" s="460"/>
      <c r="E197" s="3"/>
      <c r="F197" s="3"/>
      <c r="G197" s="3"/>
      <c r="H197" s="3"/>
      <c r="I197" s="464"/>
    </row>
    <row r="198" spans="2:16" x14ac:dyDescent="0.25">
      <c r="B198" s="11"/>
      <c r="C198" s="5"/>
      <c r="D198" s="5"/>
      <c r="E198" s="5"/>
      <c r="F198" s="5"/>
      <c r="G198" s="5"/>
      <c r="H198" s="6" t="s">
        <v>6</v>
      </c>
      <c r="I198" s="37">
        <f>SUM(H190:H197)</f>
        <v>194770</v>
      </c>
    </row>
    <row r="199" spans="2:16" ht="15.75" thickBot="1" x14ac:dyDescent="0.3">
      <c r="B199" s="10"/>
      <c r="I199" s="1"/>
    </row>
    <row r="200" spans="2:16" ht="15.75" thickBot="1" x14ac:dyDescent="0.3">
      <c r="B200" s="21" t="s">
        <v>10</v>
      </c>
      <c r="C200" s="9"/>
      <c r="D200" s="9"/>
      <c r="E200" s="9"/>
      <c r="F200" s="9"/>
      <c r="G200" s="9"/>
      <c r="H200" s="9"/>
      <c r="I200" s="22"/>
    </row>
    <row r="201" spans="2:16" ht="15.75" thickBot="1" x14ac:dyDescent="0.3">
      <c r="B201" s="461" t="s">
        <v>1</v>
      </c>
      <c r="C201" s="462"/>
      <c r="D201" s="462"/>
      <c r="E201" s="462"/>
      <c r="F201" s="39" t="s">
        <v>3</v>
      </c>
      <c r="G201" s="39" t="s">
        <v>4</v>
      </c>
      <c r="H201" s="20" t="s">
        <v>5</v>
      </c>
      <c r="I201" s="34"/>
    </row>
    <row r="202" spans="2:16" x14ac:dyDescent="0.25">
      <c r="B202" s="465"/>
      <c r="C202" s="466"/>
      <c r="D202" s="466"/>
      <c r="E202" s="466"/>
      <c r="F202" s="24">
        <v>610</v>
      </c>
      <c r="G202" s="25">
        <v>1</v>
      </c>
      <c r="H202" s="38">
        <f>+F202*G202</f>
        <v>610</v>
      </c>
      <c r="I202" s="34"/>
    </row>
    <row r="203" spans="2:16" x14ac:dyDescent="0.25">
      <c r="B203" s="459"/>
      <c r="C203" s="460"/>
      <c r="D203" s="460"/>
      <c r="E203" s="460"/>
      <c r="F203" s="23"/>
      <c r="G203" s="14"/>
      <c r="H203" s="2"/>
      <c r="I203" s="34"/>
    </row>
    <row r="204" spans="2:16" x14ac:dyDescent="0.25">
      <c r="B204" s="11"/>
      <c r="C204" s="5"/>
      <c r="D204" s="5"/>
      <c r="E204" s="5"/>
      <c r="F204" s="5"/>
      <c r="G204" s="5"/>
      <c r="H204" s="6" t="s">
        <v>6</v>
      </c>
      <c r="I204" s="36">
        <f>SUM(H202:H203)</f>
        <v>610</v>
      </c>
    </row>
    <row r="205" spans="2:16" ht="15.75" thickBot="1" x14ac:dyDescent="0.3">
      <c r="B205" s="10"/>
      <c r="I205" s="1"/>
    </row>
    <row r="206" spans="2:16" ht="15.75" thickBot="1" x14ac:dyDescent="0.3">
      <c r="B206" s="21" t="s">
        <v>11</v>
      </c>
      <c r="C206" s="9"/>
      <c r="D206" s="9"/>
      <c r="E206" s="9"/>
      <c r="F206" s="9"/>
      <c r="G206" s="9"/>
      <c r="H206" s="9"/>
      <c r="I206" s="22"/>
    </row>
    <row r="207" spans="2:16" ht="15.75" thickBot="1" x14ac:dyDescent="0.3">
      <c r="B207" s="461" t="s">
        <v>15</v>
      </c>
      <c r="C207" s="462"/>
      <c r="D207" s="39" t="s">
        <v>22</v>
      </c>
      <c r="E207" s="39" t="s">
        <v>12</v>
      </c>
      <c r="F207" s="39" t="s">
        <v>13</v>
      </c>
      <c r="G207" s="39" t="s">
        <v>14</v>
      </c>
      <c r="H207" s="20" t="s">
        <v>5</v>
      </c>
      <c r="I207" s="463"/>
    </row>
    <row r="208" spans="2:16" x14ac:dyDescent="0.25">
      <c r="B208" s="465" t="s">
        <v>20</v>
      </c>
      <c r="C208" s="466"/>
      <c r="D208" s="24">
        <v>74263</v>
      </c>
      <c r="E208" s="30">
        <f>+(0.66)*D208</f>
        <v>49013.58</v>
      </c>
      <c r="F208" s="30">
        <f>+D208+E208</f>
        <v>123276.58</v>
      </c>
      <c r="G208" s="32">
        <v>0.3</v>
      </c>
      <c r="H208" s="38">
        <f>+F208*G208</f>
        <v>36982.974000000002</v>
      </c>
      <c r="I208" s="464"/>
    </row>
    <row r="209" spans="2:12" x14ac:dyDescent="0.25">
      <c r="B209" s="459" t="s">
        <v>21</v>
      </c>
      <c r="C209" s="460"/>
      <c r="D209" s="23">
        <f>1*44702</f>
        <v>44702</v>
      </c>
      <c r="E209" s="30">
        <f>+(0.66)*D209</f>
        <v>29503.32</v>
      </c>
      <c r="F209" s="31">
        <f>+D209+E209</f>
        <v>74205.320000000007</v>
      </c>
      <c r="G209" s="32">
        <f>+G208</f>
        <v>0.3</v>
      </c>
      <c r="H209" s="38">
        <f>+F209*G209</f>
        <v>22261.596000000001</v>
      </c>
      <c r="I209" s="464"/>
    </row>
    <row r="210" spans="2:12" x14ac:dyDescent="0.25">
      <c r="B210" s="459"/>
      <c r="C210" s="460"/>
      <c r="D210" s="2"/>
      <c r="E210" s="2"/>
      <c r="F210" s="2"/>
      <c r="G210" s="2"/>
      <c r="H210" s="2"/>
      <c r="I210" s="464"/>
    </row>
    <row r="211" spans="2:12" x14ac:dyDescent="0.25">
      <c r="B211" s="467"/>
      <c r="C211" s="468"/>
      <c r="D211" s="7"/>
      <c r="E211" s="7"/>
      <c r="F211" s="7"/>
      <c r="G211" s="7"/>
      <c r="H211" s="7"/>
      <c r="I211" s="464"/>
    </row>
    <row r="212" spans="2:12" x14ac:dyDescent="0.25">
      <c r="B212" s="11"/>
      <c r="C212" s="5"/>
      <c r="D212" s="5"/>
      <c r="E212" s="5"/>
      <c r="F212" s="5"/>
      <c r="G212" s="5"/>
      <c r="H212" s="6" t="s">
        <v>6</v>
      </c>
      <c r="I212" s="34">
        <f>SUM(H208:H211)</f>
        <v>59244.570000000007</v>
      </c>
    </row>
    <row r="213" spans="2:12" ht="15.75" thickBot="1" x14ac:dyDescent="0.3">
      <c r="B213" s="10"/>
      <c r="H213" s="33" t="s">
        <v>23</v>
      </c>
      <c r="I213" s="34"/>
    </row>
    <row r="214" spans="2:12" ht="16.5" thickBot="1" x14ac:dyDescent="0.3">
      <c r="B214" s="8"/>
      <c r="C214" s="9"/>
      <c r="D214" s="9"/>
      <c r="E214" s="9"/>
      <c r="F214" s="9"/>
      <c r="G214" s="469" t="s">
        <v>16</v>
      </c>
      <c r="H214" s="470"/>
      <c r="I214" s="35">
        <f>ROUND(SUM(I184:I213),0)</f>
        <v>258916</v>
      </c>
      <c r="K214">
        <v>253500</v>
      </c>
      <c r="L214" s="41">
        <f>+K214-I214</f>
        <v>-5416</v>
      </c>
    </row>
    <row r="215" spans="2:12" ht="15.75" thickBot="1" x14ac:dyDescent="0.3"/>
    <row r="216" spans="2:12" x14ac:dyDescent="0.25">
      <c r="B216" s="471" t="s">
        <v>26</v>
      </c>
      <c r="C216" s="472"/>
      <c r="D216" s="472"/>
      <c r="E216" s="472"/>
      <c r="F216" s="472"/>
      <c r="G216" s="472"/>
      <c r="H216" s="472"/>
      <c r="I216" s="473"/>
    </row>
    <row r="217" spans="2:12" ht="48" customHeight="1" x14ac:dyDescent="0.25">
      <c r="B217" s="474" t="s">
        <v>862</v>
      </c>
      <c r="C217" s="475"/>
      <c r="D217" s="475"/>
      <c r="E217" s="475"/>
      <c r="F217" s="475"/>
      <c r="G217" s="475"/>
      <c r="H217" s="475"/>
      <c r="I217" s="476"/>
    </row>
    <row r="218" spans="2:12" x14ac:dyDescent="0.25">
      <c r="B218" s="477" t="s">
        <v>18</v>
      </c>
      <c r="C218" s="478"/>
      <c r="D218" s="478"/>
      <c r="E218" s="478"/>
      <c r="F218" s="478"/>
      <c r="G218" s="478"/>
      <c r="H218" s="478"/>
      <c r="I218" s="479"/>
    </row>
    <row r="219" spans="2:12" ht="15.75" thickBot="1" x14ac:dyDescent="0.3">
      <c r="B219" s="480" t="s">
        <v>27</v>
      </c>
      <c r="C219" s="481"/>
      <c r="D219" s="481"/>
      <c r="E219" s="481"/>
      <c r="F219" s="481"/>
      <c r="G219" s="481"/>
      <c r="H219" s="481"/>
      <c r="I219" s="482"/>
    </row>
    <row r="220" spans="2:12" ht="15.75" thickBot="1" x14ac:dyDescent="0.3">
      <c r="B220" s="8"/>
      <c r="C220" s="9"/>
      <c r="D220" s="9"/>
      <c r="E220" s="9"/>
      <c r="F220" s="9"/>
      <c r="G220" s="9"/>
      <c r="H220" s="9"/>
      <c r="I220" s="22"/>
    </row>
    <row r="221" spans="2:12" ht="15" customHeight="1" x14ac:dyDescent="0.25">
      <c r="B221" s="483" t="s">
        <v>17</v>
      </c>
      <c r="C221" s="485" t="s">
        <v>272</v>
      </c>
      <c r="D221" s="487" t="str">
        <f>+'[2] PRESUPUESTO CENTRO DE DESARROL'!$B$119</f>
        <v>Acometida agua potable  Ø  3/4",  incluye accesorios, material, equipo y mano de obra.</v>
      </c>
      <c r="E221" s="487"/>
      <c r="F221" s="487"/>
      <c r="G221" s="487"/>
      <c r="H221" s="487"/>
      <c r="I221" s="45" t="s">
        <v>0</v>
      </c>
    </row>
    <row r="222" spans="2:12" ht="15.75" thickBot="1" x14ac:dyDescent="0.3">
      <c r="B222" s="484"/>
      <c r="C222" s="486"/>
      <c r="D222" s="488"/>
      <c r="E222" s="488"/>
      <c r="F222" s="488"/>
      <c r="G222" s="488"/>
      <c r="H222" s="488"/>
      <c r="I222" s="13" t="s">
        <v>94</v>
      </c>
    </row>
    <row r="223" spans="2:12" ht="15.75" thickBot="1" x14ac:dyDescent="0.3">
      <c r="B223" s="21" t="s">
        <v>24</v>
      </c>
      <c r="C223" s="46"/>
      <c r="D223" s="40"/>
      <c r="E223" s="9"/>
      <c r="F223" s="9"/>
      <c r="G223" s="9"/>
      <c r="H223" s="9"/>
      <c r="I223" s="22"/>
    </row>
    <row r="224" spans="2:12" ht="15.75" thickBot="1" x14ac:dyDescent="0.3">
      <c r="B224" s="461" t="s">
        <v>1</v>
      </c>
      <c r="C224" s="462"/>
      <c r="D224" s="462"/>
      <c r="E224" s="39" t="s">
        <v>2</v>
      </c>
      <c r="F224" s="39" t="s">
        <v>3</v>
      </c>
      <c r="G224" s="39" t="s">
        <v>4</v>
      </c>
      <c r="H224" s="20" t="s">
        <v>5</v>
      </c>
      <c r="I224" s="463"/>
    </row>
    <row r="225" spans="2:16" ht="25.5" customHeight="1" x14ac:dyDescent="0.25">
      <c r="B225" s="489" t="s">
        <v>25</v>
      </c>
      <c r="C225" s="490"/>
      <c r="D225" s="491"/>
      <c r="E225" s="4" t="s">
        <v>19</v>
      </c>
      <c r="F225" s="26">
        <v>51500</v>
      </c>
      <c r="G225" s="43">
        <v>12</v>
      </c>
      <c r="H225" s="27">
        <f>+F225/G225</f>
        <v>4291.666666666667</v>
      </c>
      <c r="I225" s="464"/>
    </row>
    <row r="226" spans="2:16" ht="23.25" customHeight="1" x14ac:dyDescent="0.25">
      <c r="B226" s="459"/>
      <c r="C226" s="460"/>
      <c r="D226" s="460"/>
      <c r="E226" s="3"/>
      <c r="F226" s="26"/>
      <c r="G226" s="43"/>
      <c r="H226" s="27"/>
      <c r="I226" s="464"/>
    </row>
    <row r="227" spans="2:16" x14ac:dyDescent="0.25">
      <c r="B227" s="459"/>
      <c r="C227" s="460"/>
      <c r="D227" s="460"/>
      <c r="E227" s="14"/>
      <c r="F227" s="26"/>
      <c r="G227" s="43"/>
      <c r="H227" s="27"/>
      <c r="I227" s="464"/>
    </row>
    <row r="228" spans="2:16" x14ac:dyDescent="0.25">
      <c r="B228" s="467"/>
      <c r="C228" s="468"/>
      <c r="D228" s="468"/>
      <c r="E228" s="15"/>
      <c r="F228" s="17"/>
      <c r="G228" s="15"/>
      <c r="H228" s="18"/>
      <c r="I228" s="464"/>
    </row>
    <row r="229" spans="2:16" x14ac:dyDescent="0.25">
      <c r="B229" s="11"/>
      <c r="C229" s="5"/>
      <c r="D229" s="5"/>
      <c r="E229" s="5"/>
      <c r="F229" s="5"/>
      <c r="G229" s="6"/>
      <c r="H229" s="6" t="s">
        <v>6</v>
      </c>
      <c r="I229" s="36">
        <f>SUM(H225:H228)</f>
        <v>4291.666666666667</v>
      </c>
      <c r="L229" s="42">
        <f>+I229+L257</f>
        <v>3385.666666666667</v>
      </c>
      <c r="M229" s="44">
        <f>+F225/L229</f>
        <v>15.211184404843948</v>
      </c>
    </row>
    <row r="230" spans="2:16" ht="15.75" thickBot="1" x14ac:dyDescent="0.3">
      <c r="B230" s="10"/>
      <c r="I230" s="1"/>
    </row>
    <row r="231" spans="2:16" ht="15.75" thickBot="1" x14ac:dyDescent="0.3">
      <c r="B231" s="21" t="s">
        <v>7</v>
      </c>
      <c r="C231" s="9"/>
      <c r="D231" s="9"/>
      <c r="E231" s="9"/>
      <c r="F231" s="9"/>
      <c r="G231" s="9"/>
      <c r="H231" s="9"/>
      <c r="I231" s="22"/>
    </row>
    <row r="232" spans="2:16" ht="15.75" thickBot="1" x14ac:dyDescent="0.3">
      <c r="B232" s="461" t="s">
        <v>1</v>
      </c>
      <c r="C232" s="462"/>
      <c r="D232" s="462"/>
      <c r="E232" s="39" t="s">
        <v>2</v>
      </c>
      <c r="F232" s="39" t="s">
        <v>8</v>
      </c>
      <c r="G232" s="39" t="s">
        <v>9</v>
      </c>
      <c r="H232" s="20" t="s">
        <v>5</v>
      </c>
      <c r="I232" s="463"/>
    </row>
    <row r="233" spans="2:16" x14ac:dyDescent="0.25">
      <c r="B233" s="465" t="s">
        <v>273</v>
      </c>
      <c r="C233" s="466"/>
      <c r="D233" s="466"/>
      <c r="E233" s="4" t="s">
        <v>94</v>
      </c>
      <c r="F233" s="4">
        <v>4000</v>
      </c>
      <c r="G233" s="4">
        <v>1.05</v>
      </c>
      <c r="H233" s="4">
        <f>+F233*G233</f>
        <v>4200</v>
      </c>
      <c r="I233" s="464"/>
    </row>
    <row r="234" spans="2:16" x14ac:dyDescent="0.25">
      <c r="B234" s="459" t="s">
        <v>274</v>
      </c>
      <c r="C234" s="460"/>
      <c r="D234" s="460"/>
      <c r="E234" s="3" t="s">
        <v>70</v>
      </c>
      <c r="F234" s="3">
        <v>4200</v>
      </c>
      <c r="G234" s="3">
        <v>1</v>
      </c>
      <c r="H234" s="4">
        <f>+F234*G234</f>
        <v>4200</v>
      </c>
      <c r="I234" s="464"/>
      <c r="L234">
        <f>+G233*0.03</f>
        <v>3.15E-2</v>
      </c>
    </row>
    <row r="235" spans="2:16" x14ac:dyDescent="0.25">
      <c r="B235" s="459" t="s">
        <v>244</v>
      </c>
      <c r="C235" s="460"/>
      <c r="D235" s="460"/>
      <c r="E235" s="3" t="s">
        <v>70</v>
      </c>
      <c r="F235" s="3">
        <v>74263</v>
      </c>
      <c r="G235" s="3">
        <v>0.01</v>
      </c>
      <c r="H235" s="4">
        <f>+F235*G235</f>
        <v>742.63</v>
      </c>
      <c r="I235" s="464"/>
      <c r="P235">
        <f>1/0.07</f>
        <v>14.285714285714285</v>
      </c>
    </row>
    <row r="236" spans="2:16" x14ac:dyDescent="0.25">
      <c r="B236" s="459"/>
      <c r="C236" s="460"/>
      <c r="D236" s="460"/>
      <c r="E236" s="3"/>
      <c r="F236" s="3"/>
      <c r="G236" s="3"/>
      <c r="H236" s="4"/>
      <c r="I236" s="464"/>
      <c r="P236">
        <f>+P235*3</f>
        <v>42.857142857142854</v>
      </c>
    </row>
    <row r="237" spans="2:16" x14ac:dyDescent="0.25">
      <c r="B237" s="459"/>
      <c r="C237" s="460"/>
      <c r="D237" s="460"/>
      <c r="E237" s="3"/>
      <c r="F237" s="3"/>
      <c r="G237" s="3"/>
      <c r="H237" s="4"/>
      <c r="I237" s="464"/>
      <c r="P237">
        <f>+P236*4</f>
        <v>171.42857142857142</v>
      </c>
    </row>
    <row r="238" spans="2:16" x14ac:dyDescent="0.25">
      <c r="B238" s="459"/>
      <c r="C238" s="460"/>
      <c r="D238" s="460"/>
      <c r="E238" s="3"/>
      <c r="F238" s="3"/>
      <c r="G238" s="3"/>
      <c r="H238" s="3"/>
      <c r="I238" s="464"/>
    </row>
    <row r="239" spans="2:16" x14ac:dyDescent="0.25">
      <c r="B239" s="459"/>
      <c r="C239" s="460"/>
      <c r="D239" s="460"/>
      <c r="E239" s="3"/>
      <c r="F239" s="3"/>
      <c r="G239" s="3"/>
      <c r="H239" s="3"/>
      <c r="I239" s="464"/>
    </row>
    <row r="240" spans="2:16" x14ac:dyDescent="0.25">
      <c r="B240" s="459"/>
      <c r="C240" s="460"/>
      <c r="D240" s="460"/>
      <c r="E240" s="3"/>
      <c r="F240" s="3"/>
      <c r="G240" s="3"/>
      <c r="H240" s="3"/>
      <c r="I240" s="464"/>
    </row>
    <row r="241" spans="2:9" x14ac:dyDescent="0.25">
      <c r="B241" s="11"/>
      <c r="C241" s="5"/>
      <c r="D241" s="5"/>
      <c r="E241" s="5"/>
      <c r="F241" s="5"/>
      <c r="G241" s="5"/>
      <c r="H241" s="6" t="s">
        <v>6</v>
      </c>
      <c r="I241" s="37">
        <f>SUM(H233:H240)</f>
        <v>9142.6299999999992</v>
      </c>
    </row>
    <row r="242" spans="2:9" ht="15.75" thickBot="1" x14ac:dyDescent="0.3">
      <c r="B242" s="10"/>
      <c r="I242" s="1"/>
    </row>
    <row r="243" spans="2:9" ht="15.75" thickBot="1" x14ac:dyDescent="0.3">
      <c r="B243" s="21" t="s">
        <v>10</v>
      </c>
      <c r="C243" s="9"/>
      <c r="D243" s="9"/>
      <c r="E243" s="9"/>
      <c r="F243" s="9"/>
      <c r="G243" s="9"/>
      <c r="H243" s="9"/>
      <c r="I243" s="22"/>
    </row>
    <row r="244" spans="2:9" ht="15.75" thickBot="1" x14ac:dyDescent="0.3">
      <c r="B244" s="461" t="s">
        <v>1</v>
      </c>
      <c r="C244" s="462"/>
      <c r="D244" s="462"/>
      <c r="E244" s="462"/>
      <c r="F244" s="39" t="s">
        <v>3</v>
      </c>
      <c r="G244" s="39" t="s">
        <v>4</v>
      </c>
      <c r="H244" s="20" t="s">
        <v>5</v>
      </c>
      <c r="I244" s="34"/>
    </row>
    <row r="245" spans="2:9" x14ac:dyDescent="0.25">
      <c r="B245" s="465"/>
      <c r="C245" s="466"/>
      <c r="D245" s="466"/>
      <c r="E245" s="466"/>
      <c r="F245" s="24">
        <v>173</v>
      </c>
      <c r="G245" s="25">
        <v>1</v>
      </c>
      <c r="H245" s="38">
        <f>+F245*G245</f>
        <v>173</v>
      </c>
      <c r="I245" s="34"/>
    </row>
    <row r="246" spans="2:9" x14ac:dyDescent="0.25">
      <c r="B246" s="459"/>
      <c r="C246" s="460"/>
      <c r="D246" s="460"/>
      <c r="E246" s="460"/>
      <c r="F246" s="23"/>
      <c r="G246" s="14"/>
      <c r="H246" s="2"/>
      <c r="I246" s="34"/>
    </row>
    <row r="247" spans="2:9" x14ac:dyDescent="0.25">
      <c r="B247" s="11"/>
      <c r="C247" s="5"/>
      <c r="D247" s="5"/>
      <c r="E247" s="5"/>
      <c r="F247" s="5"/>
      <c r="G247" s="5"/>
      <c r="H247" s="6" t="s">
        <v>6</v>
      </c>
      <c r="I247" s="36">
        <f>SUM(H245:H246)</f>
        <v>173</v>
      </c>
    </row>
    <row r="248" spans="2:9" ht="15.75" thickBot="1" x14ac:dyDescent="0.3">
      <c r="B248" s="10"/>
      <c r="I248" s="1"/>
    </row>
    <row r="249" spans="2:9" ht="15.75" thickBot="1" x14ac:dyDescent="0.3">
      <c r="B249" s="21" t="s">
        <v>11</v>
      </c>
      <c r="C249" s="9"/>
      <c r="D249" s="9"/>
      <c r="E249" s="9"/>
      <c r="F249" s="9"/>
      <c r="G249" s="9"/>
      <c r="H249" s="9"/>
      <c r="I249" s="22"/>
    </row>
    <row r="250" spans="2:9" ht="15.75" thickBot="1" x14ac:dyDescent="0.3">
      <c r="B250" s="461" t="s">
        <v>15</v>
      </c>
      <c r="C250" s="462"/>
      <c r="D250" s="39" t="s">
        <v>22</v>
      </c>
      <c r="E250" s="39" t="s">
        <v>12</v>
      </c>
      <c r="F250" s="39" t="s">
        <v>13</v>
      </c>
      <c r="G250" s="39" t="s">
        <v>14</v>
      </c>
      <c r="H250" s="20" t="s">
        <v>5</v>
      </c>
      <c r="I250" s="463"/>
    </row>
    <row r="251" spans="2:9" x14ac:dyDescent="0.25">
      <c r="B251" s="465" t="s">
        <v>20</v>
      </c>
      <c r="C251" s="466"/>
      <c r="D251" s="24">
        <v>74263</v>
      </c>
      <c r="E251" s="30">
        <f>+(0.66)*D251</f>
        <v>49013.58</v>
      </c>
      <c r="F251" s="30">
        <f>+D251+E251</f>
        <v>123276.58</v>
      </c>
      <c r="G251" s="32">
        <v>0.08</v>
      </c>
      <c r="H251" s="38">
        <f>+F251*G251</f>
        <v>9862.126400000001</v>
      </c>
      <c r="I251" s="464"/>
    </row>
    <row r="252" spans="2:9" x14ac:dyDescent="0.25">
      <c r="B252" s="459" t="s">
        <v>21</v>
      </c>
      <c r="C252" s="460"/>
      <c r="D252" s="23">
        <f>1*44702</f>
        <v>44702</v>
      </c>
      <c r="E252" s="30">
        <f>+(0.66)*D252</f>
        <v>29503.32</v>
      </c>
      <c r="F252" s="31">
        <f>+D252+E252</f>
        <v>74205.320000000007</v>
      </c>
      <c r="G252" s="32">
        <f>+G251</f>
        <v>0.08</v>
      </c>
      <c r="H252" s="38">
        <f>+F252*G252</f>
        <v>5936.4256000000005</v>
      </c>
      <c r="I252" s="464"/>
    </row>
    <row r="253" spans="2:9" x14ac:dyDescent="0.25">
      <c r="B253" s="459"/>
      <c r="C253" s="460"/>
      <c r="D253" s="2"/>
      <c r="E253" s="2"/>
      <c r="F253" s="2"/>
      <c r="G253" s="2"/>
      <c r="H253" s="2"/>
      <c r="I253" s="464"/>
    </row>
    <row r="254" spans="2:9" x14ac:dyDescent="0.25">
      <c r="B254" s="467"/>
      <c r="C254" s="468"/>
      <c r="D254" s="7"/>
      <c r="E254" s="7"/>
      <c r="F254" s="7"/>
      <c r="G254" s="7"/>
      <c r="H254" s="7"/>
      <c r="I254" s="464"/>
    </row>
    <row r="255" spans="2:9" x14ac:dyDescent="0.25">
      <c r="B255" s="11"/>
      <c r="C255" s="5"/>
      <c r="D255" s="5"/>
      <c r="E255" s="5"/>
      <c r="F255" s="5"/>
      <c r="G255" s="5"/>
      <c r="H255" s="6" t="s">
        <v>6</v>
      </c>
      <c r="I255" s="34">
        <f>SUM(H251:H254)</f>
        <v>15798.552000000001</v>
      </c>
    </row>
    <row r="256" spans="2:9" ht="15.75" thickBot="1" x14ac:dyDescent="0.3">
      <c r="B256" s="10"/>
      <c r="H256" s="33" t="s">
        <v>23</v>
      </c>
      <c r="I256" s="34"/>
    </row>
    <row r="257" spans="2:13" ht="16.5" thickBot="1" x14ac:dyDescent="0.3">
      <c r="B257" s="8"/>
      <c r="C257" s="9"/>
      <c r="D257" s="9"/>
      <c r="E257" s="9"/>
      <c r="F257" s="9"/>
      <c r="G257" s="469" t="s">
        <v>16</v>
      </c>
      <c r="H257" s="470"/>
      <c r="I257" s="35">
        <f>ROUND(SUM(I227:I256),0)</f>
        <v>29406</v>
      </c>
      <c r="K257">
        <v>28500</v>
      </c>
      <c r="L257" s="41">
        <f>+K257-I257</f>
        <v>-906</v>
      </c>
    </row>
    <row r="258" spans="2:13" ht="15.75" thickBot="1" x14ac:dyDescent="0.3"/>
    <row r="259" spans="2:13" x14ac:dyDescent="0.25">
      <c r="B259" s="471" t="s">
        <v>26</v>
      </c>
      <c r="C259" s="472"/>
      <c r="D259" s="472"/>
      <c r="E259" s="472"/>
      <c r="F259" s="472"/>
      <c r="G259" s="472"/>
      <c r="H259" s="472"/>
      <c r="I259" s="473"/>
    </row>
    <row r="260" spans="2:13" ht="48" customHeight="1" x14ac:dyDescent="0.25">
      <c r="B260" s="474" t="s">
        <v>862</v>
      </c>
      <c r="C260" s="475"/>
      <c r="D260" s="475"/>
      <c r="E260" s="475"/>
      <c r="F260" s="475"/>
      <c r="G260" s="475"/>
      <c r="H260" s="475"/>
      <c r="I260" s="476"/>
    </row>
    <row r="261" spans="2:13" x14ac:dyDescent="0.25">
      <c r="B261" s="477" t="s">
        <v>18</v>
      </c>
      <c r="C261" s="478"/>
      <c r="D261" s="478"/>
      <c r="E261" s="478"/>
      <c r="F261" s="478"/>
      <c r="G261" s="478"/>
      <c r="H261" s="478"/>
      <c r="I261" s="479"/>
    </row>
    <row r="262" spans="2:13" ht="15.75" thickBot="1" x14ac:dyDescent="0.3">
      <c r="B262" s="480" t="s">
        <v>27</v>
      </c>
      <c r="C262" s="481"/>
      <c r="D262" s="481"/>
      <c r="E262" s="481"/>
      <c r="F262" s="481"/>
      <c r="G262" s="481"/>
      <c r="H262" s="481"/>
      <c r="I262" s="482"/>
    </row>
    <row r="263" spans="2:13" ht="15.75" thickBot="1" x14ac:dyDescent="0.3">
      <c r="B263" s="8"/>
      <c r="C263" s="9"/>
      <c r="D263" s="9"/>
      <c r="E263" s="9"/>
      <c r="F263" s="9"/>
      <c r="G263" s="9"/>
      <c r="H263" s="9"/>
      <c r="I263" s="22"/>
    </row>
    <row r="264" spans="2:13" ht="15" customHeight="1" x14ac:dyDescent="0.25">
      <c r="B264" s="483" t="s">
        <v>17</v>
      </c>
      <c r="C264" s="485" t="s">
        <v>275</v>
      </c>
      <c r="D264" s="487" t="str">
        <f>+'[2] PRESUPUESTO CENTRO DE DESARROL'!$B$120</f>
        <v>Punto agua potable  Ø 1/2" RDE 21,  incluye accesorios, material, equipo y mano de obra.</v>
      </c>
      <c r="E264" s="487"/>
      <c r="F264" s="487"/>
      <c r="G264" s="487"/>
      <c r="H264" s="487"/>
      <c r="I264" s="45" t="s">
        <v>0</v>
      </c>
    </row>
    <row r="265" spans="2:13" ht="15.75" thickBot="1" x14ac:dyDescent="0.3">
      <c r="B265" s="484"/>
      <c r="C265" s="486"/>
      <c r="D265" s="488"/>
      <c r="E265" s="488"/>
      <c r="F265" s="488"/>
      <c r="G265" s="488"/>
      <c r="H265" s="488"/>
      <c r="I265" s="13" t="str">
        <f>+'[2] PRESUPUESTO CENTRO DE DESARROL'!$C$120</f>
        <v>UND</v>
      </c>
    </row>
    <row r="266" spans="2:13" ht="15.75" thickBot="1" x14ac:dyDescent="0.3">
      <c r="B266" s="21" t="s">
        <v>24</v>
      </c>
      <c r="C266" s="46"/>
      <c r="D266" s="40"/>
      <c r="E266" s="9"/>
      <c r="F266" s="9"/>
      <c r="G266" s="9"/>
      <c r="H266" s="9"/>
      <c r="I266" s="22"/>
    </row>
    <row r="267" spans="2:13" ht="15.75" thickBot="1" x14ac:dyDescent="0.3">
      <c r="B267" s="461" t="s">
        <v>1</v>
      </c>
      <c r="C267" s="462"/>
      <c r="D267" s="462"/>
      <c r="E267" s="39" t="s">
        <v>2</v>
      </c>
      <c r="F267" s="39" t="s">
        <v>3</v>
      </c>
      <c r="G267" s="39" t="s">
        <v>4</v>
      </c>
      <c r="H267" s="20" t="s">
        <v>5</v>
      </c>
      <c r="I267" s="463"/>
    </row>
    <row r="268" spans="2:13" ht="25.5" customHeight="1" x14ac:dyDescent="0.25">
      <c r="B268" s="489" t="s">
        <v>25</v>
      </c>
      <c r="C268" s="490"/>
      <c r="D268" s="491"/>
      <c r="E268" s="4" t="s">
        <v>19</v>
      </c>
      <c r="F268" s="26">
        <v>51500</v>
      </c>
      <c r="G268" s="43">
        <v>12</v>
      </c>
      <c r="H268" s="27">
        <f>+F268/G268</f>
        <v>4291.666666666667</v>
      </c>
      <c r="I268" s="464"/>
    </row>
    <row r="269" spans="2:13" ht="23.25" customHeight="1" x14ac:dyDescent="0.25">
      <c r="B269" s="459"/>
      <c r="C269" s="460"/>
      <c r="D269" s="460"/>
      <c r="E269" s="3"/>
      <c r="F269" s="26"/>
      <c r="G269" s="43"/>
      <c r="H269" s="27"/>
      <c r="I269" s="464"/>
    </row>
    <row r="270" spans="2:13" x14ac:dyDescent="0.25">
      <c r="B270" s="459"/>
      <c r="C270" s="460"/>
      <c r="D270" s="460"/>
      <c r="E270" s="14"/>
      <c r="F270" s="26"/>
      <c r="G270" s="43"/>
      <c r="H270" s="27"/>
      <c r="I270" s="464"/>
    </row>
    <row r="271" spans="2:13" x14ac:dyDescent="0.25">
      <c r="B271" s="467"/>
      <c r="C271" s="468"/>
      <c r="D271" s="468"/>
      <c r="E271" s="15"/>
      <c r="F271" s="17"/>
      <c r="G271" s="15"/>
      <c r="H271" s="18"/>
      <c r="I271" s="464"/>
    </row>
    <row r="272" spans="2:13" x14ac:dyDescent="0.25">
      <c r="B272" s="11"/>
      <c r="C272" s="5"/>
      <c r="D272" s="5"/>
      <c r="E272" s="5"/>
      <c r="F272" s="5"/>
      <c r="G272" s="6"/>
      <c r="H272" s="6" t="s">
        <v>6</v>
      </c>
      <c r="I272" s="36">
        <f>SUM(H268:H271)</f>
        <v>4291.666666666667</v>
      </c>
      <c r="L272" s="42">
        <f>+I272+L300</f>
        <v>3226.666666666667</v>
      </c>
      <c r="M272" s="44">
        <f>+F268/L272</f>
        <v>15.960743801652891</v>
      </c>
    </row>
    <row r="273" spans="2:16" ht="15.75" thickBot="1" x14ac:dyDescent="0.3">
      <c r="B273" s="10"/>
      <c r="I273" s="1"/>
    </row>
    <row r="274" spans="2:16" ht="15.75" thickBot="1" x14ac:dyDescent="0.3">
      <c r="B274" s="21" t="s">
        <v>7</v>
      </c>
      <c r="C274" s="9"/>
      <c r="D274" s="9"/>
      <c r="E274" s="9"/>
      <c r="F274" s="9"/>
      <c r="G274" s="9"/>
      <c r="H274" s="9"/>
      <c r="I274" s="22"/>
    </row>
    <row r="275" spans="2:16" ht="15.75" thickBot="1" x14ac:dyDescent="0.3">
      <c r="B275" s="461" t="s">
        <v>1</v>
      </c>
      <c r="C275" s="462"/>
      <c r="D275" s="462"/>
      <c r="E275" s="39" t="s">
        <v>2</v>
      </c>
      <c r="F275" s="39" t="s">
        <v>8</v>
      </c>
      <c r="G275" s="39" t="s">
        <v>9</v>
      </c>
      <c r="H275" s="20" t="s">
        <v>5</v>
      </c>
      <c r="I275" s="463"/>
    </row>
    <row r="276" spans="2:16" x14ac:dyDescent="0.25">
      <c r="B276" s="465" t="s">
        <v>276</v>
      </c>
      <c r="C276" s="466"/>
      <c r="D276" s="466"/>
      <c r="E276" s="4" t="s">
        <v>94</v>
      </c>
      <c r="F276" s="4">
        <v>2163</v>
      </c>
      <c r="G276" s="4">
        <v>1.05</v>
      </c>
      <c r="H276" s="4">
        <f>+F276*G276</f>
        <v>2271.15</v>
      </c>
      <c r="I276" s="464"/>
    </row>
    <row r="277" spans="2:16" x14ac:dyDescent="0.25">
      <c r="B277" s="459" t="s">
        <v>277</v>
      </c>
      <c r="C277" s="460"/>
      <c r="D277" s="460"/>
      <c r="E277" s="3" t="s">
        <v>70</v>
      </c>
      <c r="F277" s="3">
        <v>1500</v>
      </c>
      <c r="G277" s="3">
        <v>1</v>
      </c>
      <c r="H277" s="4">
        <f>+F277*G277</f>
        <v>1500</v>
      </c>
      <c r="I277" s="464"/>
      <c r="L277">
        <f>+G276*0.03</f>
        <v>3.15E-2</v>
      </c>
    </row>
    <row r="278" spans="2:16" x14ac:dyDescent="0.25">
      <c r="B278" s="459" t="s">
        <v>244</v>
      </c>
      <c r="C278" s="460"/>
      <c r="D278" s="460"/>
      <c r="E278" s="3" t="s">
        <v>70</v>
      </c>
      <c r="F278" s="3">
        <v>74263</v>
      </c>
      <c r="G278" s="3">
        <v>0.01</v>
      </c>
      <c r="H278" s="4">
        <f>+F278*G278</f>
        <v>742.63</v>
      </c>
      <c r="I278" s="464"/>
      <c r="P278">
        <f>1/0.07</f>
        <v>14.285714285714285</v>
      </c>
    </row>
    <row r="279" spans="2:16" x14ac:dyDescent="0.25">
      <c r="B279" s="459"/>
      <c r="C279" s="460"/>
      <c r="D279" s="460"/>
      <c r="E279" s="3"/>
      <c r="F279" s="3"/>
      <c r="G279" s="3"/>
      <c r="H279" s="4"/>
      <c r="I279" s="464"/>
      <c r="P279">
        <f>+P278*3</f>
        <v>42.857142857142854</v>
      </c>
    </row>
    <row r="280" spans="2:16" x14ac:dyDescent="0.25">
      <c r="B280" s="459"/>
      <c r="C280" s="460"/>
      <c r="D280" s="460"/>
      <c r="E280" s="3"/>
      <c r="F280" s="3"/>
      <c r="G280" s="3"/>
      <c r="H280" s="4"/>
      <c r="I280" s="464"/>
      <c r="P280">
        <f>+P279*4</f>
        <v>171.42857142857142</v>
      </c>
    </row>
    <row r="281" spans="2:16" x14ac:dyDescent="0.25">
      <c r="B281" s="459"/>
      <c r="C281" s="460"/>
      <c r="D281" s="460"/>
      <c r="E281" s="3"/>
      <c r="F281" s="3"/>
      <c r="G281" s="3"/>
      <c r="H281" s="3"/>
      <c r="I281" s="464"/>
    </row>
    <row r="282" spans="2:16" x14ac:dyDescent="0.25">
      <c r="B282" s="459"/>
      <c r="C282" s="460"/>
      <c r="D282" s="460"/>
      <c r="E282" s="3"/>
      <c r="F282" s="3"/>
      <c r="G282" s="3"/>
      <c r="H282" s="3"/>
      <c r="I282" s="464"/>
    </row>
    <row r="283" spans="2:16" x14ac:dyDescent="0.25">
      <c r="B283" s="459"/>
      <c r="C283" s="460"/>
      <c r="D283" s="460"/>
      <c r="E283" s="3"/>
      <c r="F283" s="3"/>
      <c r="G283" s="3"/>
      <c r="H283" s="3"/>
      <c r="I283" s="464"/>
    </row>
    <row r="284" spans="2:16" x14ac:dyDescent="0.25">
      <c r="B284" s="11"/>
      <c r="C284" s="5"/>
      <c r="D284" s="5"/>
      <c r="E284" s="5"/>
      <c r="F284" s="5"/>
      <c r="G284" s="5"/>
      <c r="H284" s="6" t="s">
        <v>6</v>
      </c>
      <c r="I284" s="37">
        <f>SUM(H276:H283)</f>
        <v>4513.78</v>
      </c>
    </row>
    <row r="285" spans="2:16" ht="15.75" thickBot="1" x14ac:dyDescent="0.3">
      <c r="B285" s="10"/>
      <c r="I285" s="1"/>
    </row>
    <row r="286" spans="2:16" ht="15.75" thickBot="1" x14ac:dyDescent="0.3">
      <c r="B286" s="21" t="s">
        <v>10</v>
      </c>
      <c r="C286" s="9"/>
      <c r="D286" s="9"/>
      <c r="E286" s="9"/>
      <c r="F286" s="9"/>
      <c r="G286" s="9"/>
      <c r="H286" s="9"/>
      <c r="I286" s="22"/>
    </row>
    <row r="287" spans="2:16" ht="15.75" thickBot="1" x14ac:dyDescent="0.3">
      <c r="B287" s="461" t="s">
        <v>1</v>
      </c>
      <c r="C287" s="462"/>
      <c r="D287" s="462"/>
      <c r="E287" s="462"/>
      <c r="F287" s="39" t="s">
        <v>3</v>
      </c>
      <c r="G287" s="39" t="s">
        <v>4</v>
      </c>
      <c r="H287" s="20" t="s">
        <v>5</v>
      </c>
      <c r="I287" s="34"/>
    </row>
    <row r="288" spans="2:16" x14ac:dyDescent="0.25">
      <c r="B288" s="465"/>
      <c r="C288" s="466"/>
      <c r="D288" s="466"/>
      <c r="E288" s="466"/>
      <c r="F288" s="24">
        <v>786</v>
      </c>
      <c r="G288" s="25">
        <v>1</v>
      </c>
      <c r="H288" s="38">
        <f>+F288*G288</f>
        <v>786</v>
      </c>
      <c r="I288" s="34"/>
    </row>
    <row r="289" spans="2:12" x14ac:dyDescent="0.25">
      <c r="B289" s="459"/>
      <c r="C289" s="460"/>
      <c r="D289" s="460"/>
      <c r="E289" s="460"/>
      <c r="F289" s="23"/>
      <c r="G289" s="14"/>
      <c r="H289" s="2"/>
      <c r="I289" s="34"/>
    </row>
    <row r="290" spans="2:12" x14ac:dyDescent="0.25">
      <c r="B290" s="11"/>
      <c r="C290" s="5"/>
      <c r="D290" s="5"/>
      <c r="E290" s="5"/>
      <c r="F290" s="5"/>
      <c r="G290" s="5"/>
      <c r="H290" s="6" t="s">
        <v>6</v>
      </c>
      <c r="I290" s="36">
        <f>SUM(H288:H289)</f>
        <v>786</v>
      </c>
    </row>
    <row r="291" spans="2:12" ht="15.75" thickBot="1" x14ac:dyDescent="0.3">
      <c r="B291" s="10"/>
      <c r="I291" s="1"/>
    </row>
    <row r="292" spans="2:12" ht="15.75" thickBot="1" x14ac:dyDescent="0.3">
      <c r="B292" s="21" t="s">
        <v>11</v>
      </c>
      <c r="C292" s="9"/>
      <c r="D292" s="9"/>
      <c r="E292" s="9"/>
      <c r="F292" s="9"/>
      <c r="G292" s="9"/>
      <c r="H292" s="9"/>
      <c r="I292" s="22"/>
    </row>
    <row r="293" spans="2:12" ht="15.75" thickBot="1" x14ac:dyDescent="0.3">
      <c r="B293" s="461" t="s">
        <v>15</v>
      </c>
      <c r="C293" s="462"/>
      <c r="D293" s="39" t="s">
        <v>22</v>
      </c>
      <c r="E293" s="39" t="s">
        <v>12</v>
      </c>
      <c r="F293" s="39" t="s">
        <v>13</v>
      </c>
      <c r="G293" s="39" t="s">
        <v>14</v>
      </c>
      <c r="H293" s="20" t="s">
        <v>5</v>
      </c>
      <c r="I293" s="463"/>
    </row>
    <row r="294" spans="2:12" x14ac:dyDescent="0.25">
      <c r="B294" s="465" t="s">
        <v>20</v>
      </c>
      <c r="C294" s="466"/>
      <c r="D294" s="24">
        <v>74263</v>
      </c>
      <c r="E294" s="30">
        <f>+(0.66)*D294</f>
        <v>49013.58</v>
      </c>
      <c r="F294" s="30">
        <f>+D294+E294</f>
        <v>123276.58</v>
      </c>
      <c r="G294" s="32">
        <v>0.09</v>
      </c>
      <c r="H294" s="38">
        <f>+F294*G294</f>
        <v>11094.8922</v>
      </c>
      <c r="I294" s="464"/>
    </row>
    <row r="295" spans="2:12" x14ac:dyDescent="0.25">
      <c r="B295" s="459" t="s">
        <v>21</v>
      </c>
      <c r="C295" s="460"/>
      <c r="D295" s="23">
        <f>1*44702</f>
        <v>44702</v>
      </c>
      <c r="E295" s="30">
        <f>+(0.66)*D295</f>
        <v>29503.32</v>
      </c>
      <c r="F295" s="31">
        <f>+D295+E295</f>
        <v>74205.320000000007</v>
      </c>
      <c r="G295" s="32">
        <f>+G294</f>
        <v>0.09</v>
      </c>
      <c r="H295" s="38">
        <f>+F295*G295</f>
        <v>6678.4788000000008</v>
      </c>
      <c r="I295" s="464"/>
    </row>
    <row r="296" spans="2:12" x14ac:dyDescent="0.25">
      <c r="B296" s="459"/>
      <c r="C296" s="460"/>
      <c r="D296" s="2"/>
      <c r="E296" s="2"/>
      <c r="F296" s="2"/>
      <c r="G296" s="2"/>
      <c r="H296" s="2"/>
      <c r="I296" s="464"/>
    </row>
    <row r="297" spans="2:12" x14ac:dyDescent="0.25">
      <c r="B297" s="467"/>
      <c r="C297" s="468"/>
      <c r="D297" s="7"/>
      <c r="E297" s="7"/>
      <c r="F297" s="7"/>
      <c r="G297" s="7"/>
      <c r="H297" s="7"/>
      <c r="I297" s="464"/>
    </row>
    <row r="298" spans="2:12" x14ac:dyDescent="0.25">
      <c r="B298" s="11"/>
      <c r="C298" s="5"/>
      <c r="D298" s="5"/>
      <c r="E298" s="5"/>
      <c r="F298" s="5"/>
      <c r="G298" s="5"/>
      <c r="H298" s="6" t="s">
        <v>6</v>
      </c>
      <c r="I298" s="34">
        <f>SUM(H294:H297)</f>
        <v>17773.370999999999</v>
      </c>
    </row>
    <row r="299" spans="2:12" ht="15.75" thickBot="1" x14ac:dyDescent="0.3">
      <c r="B299" s="10"/>
      <c r="H299" s="33" t="s">
        <v>23</v>
      </c>
      <c r="I299" s="34"/>
    </row>
    <row r="300" spans="2:12" ht="16.5" thickBot="1" x14ac:dyDescent="0.3">
      <c r="B300" s="8"/>
      <c r="C300" s="9"/>
      <c r="D300" s="9"/>
      <c r="E300" s="9"/>
      <c r="F300" s="9"/>
      <c r="G300" s="469" t="s">
        <v>16</v>
      </c>
      <c r="H300" s="470"/>
      <c r="I300" s="35">
        <f>ROUND(SUM(I270:I299),0)</f>
        <v>27365</v>
      </c>
      <c r="K300">
        <v>26300</v>
      </c>
      <c r="L300" s="41">
        <f>+K300-I300</f>
        <v>-1065</v>
      </c>
    </row>
    <row r="301" spans="2:12" ht="15.75" thickBot="1" x14ac:dyDescent="0.3"/>
    <row r="302" spans="2:12" x14ac:dyDescent="0.25">
      <c r="B302" s="471" t="s">
        <v>26</v>
      </c>
      <c r="C302" s="472"/>
      <c r="D302" s="472"/>
      <c r="E302" s="472"/>
      <c r="F302" s="472"/>
      <c r="G302" s="472"/>
      <c r="H302" s="472"/>
      <c r="I302" s="473"/>
    </row>
    <row r="303" spans="2:12" ht="48" customHeight="1" x14ac:dyDescent="0.25">
      <c r="B303" s="474" t="s">
        <v>862</v>
      </c>
      <c r="C303" s="475"/>
      <c r="D303" s="475"/>
      <c r="E303" s="475"/>
      <c r="F303" s="475"/>
      <c r="G303" s="475"/>
      <c r="H303" s="475"/>
      <c r="I303" s="476"/>
    </row>
    <row r="304" spans="2:12" x14ac:dyDescent="0.25">
      <c r="B304" s="477" t="s">
        <v>18</v>
      </c>
      <c r="C304" s="478"/>
      <c r="D304" s="478"/>
      <c r="E304" s="478"/>
      <c r="F304" s="478"/>
      <c r="G304" s="478"/>
      <c r="H304" s="478"/>
      <c r="I304" s="479"/>
    </row>
    <row r="305" spans="2:13" ht="15.75" thickBot="1" x14ac:dyDescent="0.3">
      <c r="B305" s="480" t="s">
        <v>27</v>
      </c>
      <c r="C305" s="481"/>
      <c r="D305" s="481"/>
      <c r="E305" s="481"/>
      <c r="F305" s="481"/>
      <c r="G305" s="481"/>
      <c r="H305" s="481"/>
      <c r="I305" s="482"/>
    </row>
    <row r="306" spans="2:13" ht="15.75" thickBot="1" x14ac:dyDescent="0.3">
      <c r="B306" s="8"/>
      <c r="C306" s="9"/>
      <c r="D306" s="9"/>
      <c r="E306" s="9"/>
      <c r="F306" s="9"/>
      <c r="G306" s="9"/>
      <c r="H306" s="9"/>
      <c r="I306" s="22"/>
    </row>
    <row r="307" spans="2:13" ht="15" customHeight="1" x14ac:dyDescent="0.25">
      <c r="B307" s="483" t="s">
        <v>17</v>
      </c>
      <c r="C307" s="485" t="s">
        <v>278</v>
      </c>
      <c r="D307" s="487" t="str">
        <f>+'[2] PRESUPUESTO CENTRO DE DESARROL'!$B$121</f>
        <v>Suministro e instalación de tanques plásticos agua de 1000 Lts, incluye accesorios, material, equipo y mano de obra</v>
      </c>
      <c r="E307" s="487"/>
      <c r="F307" s="487"/>
      <c r="G307" s="487"/>
      <c r="H307" s="487"/>
      <c r="I307" s="45" t="s">
        <v>0</v>
      </c>
    </row>
    <row r="308" spans="2:13" ht="15.75" thickBot="1" x14ac:dyDescent="0.3">
      <c r="B308" s="484"/>
      <c r="C308" s="486"/>
      <c r="D308" s="488"/>
      <c r="E308" s="488"/>
      <c r="F308" s="488"/>
      <c r="G308" s="488"/>
      <c r="H308" s="488"/>
      <c r="I308" s="13" t="str">
        <f>+'[2] PRESUPUESTO CENTRO DE DESARROL'!$C$121</f>
        <v>UND</v>
      </c>
    </row>
    <row r="309" spans="2:13" ht="15.75" thickBot="1" x14ac:dyDescent="0.3">
      <c r="B309" s="21" t="s">
        <v>24</v>
      </c>
      <c r="C309" s="46"/>
      <c r="D309" s="40"/>
      <c r="E309" s="9"/>
      <c r="F309" s="9"/>
      <c r="G309" s="9"/>
      <c r="H309" s="9"/>
      <c r="I309" s="22"/>
    </row>
    <row r="310" spans="2:13" ht="15.75" thickBot="1" x14ac:dyDescent="0.3">
      <c r="B310" s="461" t="s">
        <v>1</v>
      </c>
      <c r="C310" s="462"/>
      <c r="D310" s="462"/>
      <c r="E310" s="39" t="s">
        <v>2</v>
      </c>
      <c r="F310" s="39" t="s">
        <v>3</v>
      </c>
      <c r="G310" s="39" t="s">
        <v>4</v>
      </c>
      <c r="H310" s="20" t="s">
        <v>5</v>
      </c>
      <c r="I310" s="463"/>
    </row>
    <row r="311" spans="2:13" ht="25.5" customHeight="1" x14ac:dyDescent="0.25">
      <c r="B311" s="489" t="s">
        <v>25</v>
      </c>
      <c r="C311" s="490"/>
      <c r="D311" s="491"/>
      <c r="E311" s="4" t="s">
        <v>19</v>
      </c>
      <c r="F311" s="26">
        <v>51500</v>
      </c>
      <c r="G311" s="43">
        <v>12</v>
      </c>
      <c r="H311" s="27">
        <f>+F311/G311</f>
        <v>4291.666666666667</v>
      </c>
      <c r="I311" s="464"/>
    </row>
    <row r="312" spans="2:13" ht="23.25" customHeight="1" x14ac:dyDescent="0.25">
      <c r="B312" s="459" t="s">
        <v>28</v>
      </c>
      <c r="C312" s="460"/>
      <c r="D312" s="460"/>
      <c r="E312" s="3" t="s">
        <v>19</v>
      </c>
      <c r="F312" s="26">
        <v>51500</v>
      </c>
      <c r="G312" s="43">
        <v>50</v>
      </c>
      <c r="H312" s="27">
        <f>+F312/G312</f>
        <v>1030</v>
      </c>
      <c r="I312" s="464"/>
    </row>
    <row r="313" spans="2:13" x14ac:dyDescent="0.25">
      <c r="B313" s="459"/>
      <c r="C313" s="460"/>
      <c r="D313" s="460"/>
      <c r="E313" s="14"/>
      <c r="F313" s="26"/>
      <c r="G313" s="43"/>
      <c r="H313" s="27"/>
      <c r="I313" s="464"/>
    </row>
    <row r="314" spans="2:13" x14ac:dyDescent="0.25">
      <c r="B314" s="467"/>
      <c r="C314" s="468"/>
      <c r="D314" s="468"/>
      <c r="E314" s="15"/>
      <c r="F314" s="17"/>
      <c r="G314" s="15"/>
      <c r="H314" s="18"/>
      <c r="I314" s="464"/>
    </row>
    <row r="315" spans="2:13" x14ac:dyDescent="0.25">
      <c r="B315" s="11"/>
      <c r="C315" s="5"/>
      <c r="D315" s="5"/>
      <c r="E315" s="5"/>
      <c r="F315" s="5"/>
      <c r="G315" s="6"/>
      <c r="H315" s="6" t="s">
        <v>6</v>
      </c>
      <c r="I315" s="36">
        <f>SUM(H311:H314)</f>
        <v>5321.666666666667</v>
      </c>
      <c r="L315" s="42">
        <f>+I315+L343</f>
        <v>-19552.333333333332</v>
      </c>
      <c r="M315" s="44">
        <f>+F311/L315</f>
        <v>-2.6339567315068964</v>
      </c>
    </row>
    <row r="316" spans="2:13" ht="15.75" thickBot="1" x14ac:dyDescent="0.3">
      <c r="B316" s="10"/>
      <c r="I316" s="1"/>
    </row>
    <row r="317" spans="2:13" ht="15.75" thickBot="1" x14ac:dyDescent="0.3">
      <c r="B317" s="21" t="s">
        <v>7</v>
      </c>
      <c r="C317" s="9"/>
      <c r="D317" s="9"/>
      <c r="E317" s="9"/>
      <c r="F317" s="9"/>
      <c r="G317" s="9"/>
      <c r="H317" s="9"/>
      <c r="I317" s="22"/>
    </row>
    <row r="318" spans="2:13" ht="15.75" thickBot="1" x14ac:dyDescent="0.3">
      <c r="B318" s="461" t="s">
        <v>1</v>
      </c>
      <c r="C318" s="462"/>
      <c r="D318" s="462"/>
      <c r="E318" s="39" t="s">
        <v>2</v>
      </c>
      <c r="F318" s="39" t="s">
        <v>8</v>
      </c>
      <c r="G318" s="39" t="s">
        <v>9</v>
      </c>
      <c r="H318" s="20" t="s">
        <v>5</v>
      </c>
      <c r="I318" s="463"/>
    </row>
    <row r="319" spans="2:13" x14ac:dyDescent="0.25">
      <c r="B319" s="465" t="s">
        <v>279</v>
      </c>
      <c r="C319" s="466"/>
      <c r="D319" s="466"/>
      <c r="E319" s="4" t="s">
        <v>70</v>
      </c>
      <c r="F319" s="4">
        <v>618600</v>
      </c>
      <c r="G319" s="4">
        <v>1</v>
      </c>
      <c r="H319" s="4">
        <f t="shared" ref="H319:H324" si="1">+F319*G319</f>
        <v>618600</v>
      </c>
      <c r="I319" s="464"/>
      <c r="K319">
        <f>+F319*1.03</f>
        <v>637158</v>
      </c>
    </row>
    <row r="320" spans="2:13" x14ac:dyDescent="0.25">
      <c r="B320" s="459" t="s">
        <v>277</v>
      </c>
      <c r="C320" s="460"/>
      <c r="D320" s="460"/>
      <c r="E320" s="3" t="s">
        <v>70</v>
      </c>
      <c r="F320" s="3">
        <v>3</v>
      </c>
      <c r="G320" s="3">
        <v>1</v>
      </c>
      <c r="H320" s="4">
        <f t="shared" si="1"/>
        <v>3</v>
      </c>
      <c r="I320" s="464"/>
      <c r="L320">
        <f>+G319*0.03</f>
        <v>0.03</v>
      </c>
    </row>
    <row r="321" spans="2:16" x14ac:dyDescent="0.25">
      <c r="B321" s="459" t="s">
        <v>244</v>
      </c>
      <c r="C321" s="460"/>
      <c r="D321" s="460"/>
      <c r="E321" s="3" t="s">
        <v>70</v>
      </c>
      <c r="F321" s="3">
        <v>74263</v>
      </c>
      <c r="G321" s="3">
        <v>0.04</v>
      </c>
      <c r="H321" s="4">
        <f t="shared" si="1"/>
        <v>2970.52</v>
      </c>
      <c r="I321" s="464"/>
      <c r="P321">
        <f>1/0.07</f>
        <v>14.285714285714285</v>
      </c>
    </row>
    <row r="322" spans="2:16" x14ac:dyDescent="0.25">
      <c r="B322" s="465" t="s">
        <v>276</v>
      </c>
      <c r="C322" s="466"/>
      <c r="D322" s="466"/>
      <c r="E322" s="4" t="s">
        <v>94</v>
      </c>
      <c r="F322" s="4">
        <v>2163</v>
      </c>
      <c r="G322" s="4">
        <v>5</v>
      </c>
      <c r="H322" s="4">
        <f t="shared" si="1"/>
        <v>10815</v>
      </c>
      <c r="I322" s="464"/>
      <c r="P322">
        <f>+P321*3</f>
        <v>42.857142857142854</v>
      </c>
    </row>
    <row r="323" spans="2:16" x14ac:dyDescent="0.25">
      <c r="B323" s="459" t="s">
        <v>280</v>
      </c>
      <c r="C323" s="460"/>
      <c r="D323" s="460"/>
      <c r="E323" s="3" t="s">
        <v>131</v>
      </c>
      <c r="F323" s="3">
        <v>16800</v>
      </c>
      <c r="G323" s="3">
        <v>1</v>
      </c>
      <c r="H323" s="4">
        <f t="shared" si="1"/>
        <v>16800</v>
      </c>
      <c r="I323" s="464"/>
      <c r="P323">
        <f>+P322*4</f>
        <v>171.42857142857142</v>
      </c>
    </row>
    <row r="324" spans="2:16" x14ac:dyDescent="0.25">
      <c r="B324" s="459" t="s">
        <v>281</v>
      </c>
      <c r="C324" s="460"/>
      <c r="D324" s="460"/>
      <c r="E324" s="3" t="s">
        <v>131</v>
      </c>
      <c r="F324" s="3">
        <v>32000</v>
      </c>
      <c r="G324" s="3">
        <v>2</v>
      </c>
      <c r="H324" s="3">
        <f t="shared" si="1"/>
        <v>64000</v>
      </c>
      <c r="I324" s="464"/>
    </row>
    <row r="325" spans="2:16" x14ac:dyDescent="0.25">
      <c r="B325" s="459" t="s">
        <v>282</v>
      </c>
      <c r="C325" s="460"/>
      <c r="D325" s="460"/>
      <c r="E325" s="3"/>
      <c r="F325" s="3"/>
      <c r="G325" s="3"/>
      <c r="H325" s="3"/>
      <c r="I325" s="464"/>
    </row>
    <row r="326" spans="2:16" x14ac:dyDescent="0.25">
      <c r="B326" s="459"/>
      <c r="C326" s="460"/>
      <c r="D326" s="460"/>
      <c r="E326" s="3"/>
      <c r="F326" s="3"/>
      <c r="G326" s="3"/>
      <c r="H326" s="3"/>
      <c r="I326" s="464"/>
    </row>
    <row r="327" spans="2:16" x14ac:dyDescent="0.25">
      <c r="B327" s="11"/>
      <c r="C327" s="5"/>
      <c r="D327" s="5"/>
      <c r="E327" s="5"/>
      <c r="F327" s="5"/>
      <c r="G327" s="5"/>
      <c r="H327" s="6" t="s">
        <v>6</v>
      </c>
      <c r="I327" s="37">
        <f>SUM(H319:H326)</f>
        <v>713188.52</v>
      </c>
    </row>
    <row r="328" spans="2:16" ht="15.75" thickBot="1" x14ac:dyDescent="0.3">
      <c r="B328" s="10"/>
      <c r="I328" s="1"/>
    </row>
    <row r="329" spans="2:16" ht="15.75" thickBot="1" x14ac:dyDescent="0.3">
      <c r="B329" s="21" t="s">
        <v>10</v>
      </c>
      <c r="C329" s="9"/>
      <c r="D329" s="9"/>
      <c r="E329" s="9"/>
      <c r="F329" s="9"/>
      <c r="G329" s="9"/>
      <c r="H329" s="9"/>
      <c r="I329" s="22"/>
    </row>
    <row r="330" spans="2:16" ht="15.75" thickBot="1" x14ac:dyDescent="0.3">
      <c r="B330" s="461" t="s">
        <v>1</v>
      </c>
      <c r="C330" s="462"/>
      <c r="D330" s="462"/>
      <c r="E330" s="462"/>
      <c r="F330" s="39" t="s">
        <v>3</v>
      </c>
      <c r="G330" s="39" t="s">
        <v>4</v>
      </c>
      <c r="H330" s="20" t="s">
        <v>5</v>
      </c>
      <c r="I330" s="34"/>
    </row>
    <row r="331" spans="2:16" x14ac:dyDescent="0.25">
      <c r="B331" s="465" t="s">
        <v>283</v>
      </c>
      <c r="C331" s="466"/>
      <c r="D331" s="466"/>
      <c r="E331" s="466"/>
      <c r="F331" s="24">
        <v>18900</v>
      </c>
      <c r="G331" s="25">
        <v>1</v>
      </c>
      <c r="H331" s="38">
        <f>+F331*G331</f>
        <v>18900</v>
      </c>
      <c r="I331" s="34"/>
    </row>
    <row r="332" spans="2:16" x14ac:dyDescent="0.25">
      <c r="B332" s="459"/>
      <c r="C332" s="460"/>
      <c r="D332" s="460"/>
      <c r="E332" s="460"/>
      <c r="F332" s="23"/>
      <c r="G332" s="14"/>
      <c r="H332" s="2"/>
      <c r="I332" s="34"/>
    </row>
    <row r="333" spans="2:16" x14ac:dyDescent="0.25">
      <c r="B333" s="11"/>
      <c r="C333" s="5"/>
      <c r="D333" s="5"/>
      <c r="E333" s="5"/>
      <c r="F333" s="5"/>
      <c r="G333" s="5"/>
      <c r="H333" s="6" t="s">
        <v>6</v>
      </c>
      <c r="I333" s="36">
        <f>SUM(H331:H332)</f>
        <v>18900</v>
      </c>
    </row>
    <row r="334" spans="2:16" ht="15.75" thickBot="1" x14ac:dyDescent="0.3">
      <c r="B334" s="10"/>
      <c r="I334" s="1"/>
    </row>
    <row r="335" spans="2:16" ht="15.75" thickBot="1" x14ac:dyDescent="0.3">
      <c r="B335" s="21" t="s">
        <v>11</v>
      </c>
      <c r="C335" s="9"/>
      <c r="D335" s="9"/>
      <c r="E335" s="9"/>
      <c r="F335" s="9"/>
      <c r="G335" s="9"/>
      <c r="H335" s="9"/>
      <c r="I335" s="22"/>
    </row>
    <row r="336" spans="2:16" ht="15.75" thickBot="1" x14ac:dyDescent="0.3">
      <c r="B336" s="461" t="s">
        <v>15</v>
      </c>
      <c r="C336" s="462"/>
      <c r="D336" s="39" t="s">
        <v>22</v>
      </c>
      <c r="E336" s="39" t="s">
        <v>12</v>
      </c>
      <c r="F336" s="39" t="s">
        <v>13</v>
      </c>
      <c r="G336" s="39" t="s">
        <v>14</v>
      </c>
      <c r="H336" s="20" t="s">
        <v>5</v>
      </c>
      <c r="I336" s="463"/>
    </row>
    <row r="337" spans="2:12" x14ac:dyDescent="0.25">
      <c r="B337" s="465" t="s">
        <v>20</v>
      </c>
      <c r="C337" s="466"/>
      <c r="D337" s="24">
        <v>74263</v>
      </c>
      <c r="E337" s="30">
        <f>+(0.66)*D337</f>
        <v>49013.58</v>
      </c>
      <c r="F337" s="30">
        <f>+D337+E337</f>
        <v>123276.58</v>
      </c>
      <c r="G337" s="32">
        <v>0.61</v>
      </c>
      <c r="H337" s="38">
        <f>+F337*G337</f>
        <v>75198.713799999998</v>
      </c>
      <c r="I337" s="464"/>
    </row>
    <row r="338" spans="2:12" x14ac:dyDescent="0.25">
      <c r="B338" s="459" t="s">
        <v>21</v>
      </c>
      <c r="C338" s="460"/>
      <c r="D338" s="23">
        <f>1*44702</f>
        <v>44702</v>
      </c>
      <c r="E338" s="30">
        <f>+(0.66)*D338</f>
        <v>29503.32</v>
      </c>
      <c r="F338" s="31">
        <f>+D338+E338</f>
        <v>74205.320000000007</v>
      </c>
      <c r="G338" s="32">
        <f>+G337</f>
        <v>0.61</v>
      </c>
      <c r="H338" s="38">
        <f>+F338*G338</f>
        <v>45265.245200000005</v>
      </c>
      <c r="I338" s="464"/>
    </row>
    <row r="339" spans="2:12" x14ac:dyDescent="0.25">
      <c r="B339" s="459"/>
      <c r="C339" s="460"/>
      <c r="D339" s="2"/>
      <c r="E339" s="2"/>
      <c r="F339" s="2"/>
      <c r="G339" s="2"/>
      <c r="H339" s="2"/>
      <c r="I339" s="464"/>
    </row>
    <row r="340" spans="2:12" x14ac:dyDescent="0.25">
      <c r="B340" s="467"/>
      <c r="C340" s="468"/>
      <c r="D340" s="7"/>
      <c r="E340" s="7"/>
      <c r="F340" s="7"/>
      <c r="G340" s="7"/>
      <c r="H340" s="7"/>
      <c r="I340" s="464"/>
    </row>
    <row r="341" spans="2:12" x14ac:dyDescent="0.25">
      <c r="B341" s="11"/>
      <c r="C341" s="5"/>
      <c r="D341" s="5"/>
      <c r="E341" s="5"/>
      <c r="F341" s="5"/>
      <c r="G341" s="5"/>
      <c r="H341" s="6" t="s">
        <v>6</v>
      </c>
      <c r="I341" s="34">
        <f>SUM(H337:H340)</f>
        <v>120463.959</v>
      </c>
    </row>
    <row r="342" spans="2:12" ht="15.75" thickBot="1" x14ac:dyDescent="0.3">
      <c r="B342" s="10"/>
      <c r="H342" s="33" t="s">
        <v>23</v>
      </c>
      <c r="I342" s="34"/>
    </row>
    <row r="343" spans="2:12" ht="16.5" thickBot="1" x14ac:dyDescent="0.3">
      <c r="B343" s="8"/>
      <c r="C343" s="9"/>
      <c r="D343" s="9"/>
      <c r="E343" s="9"/>
      <c r="F343" s="9"/>
      <c r="G343" s="469" t="s">
        <v>16</v>
      </c>
      <c r="H343" s="470"/>
      <c r="I343" s="35">
        <f>ROUND(SUM(I313:I342),0)</f>
        <v>857874</v>
      </c>
      <c r="K343">
        <v>833000</v>
      </c>
      <c r="L343" s="41">
        <f>+K343-I343</f>
        <v>-24874</v>
      </c>
    </row>
    <row r="344" spans="2:12" ht="15.75" thickBot="1" x14ac:dyDescent="0.3"/>
    <row r="345" spans="2:12" x14ac:dyDescent="0.25">
      <c r="B345" s="471" t="s">
        <v>26</v>
      </c>
      <c r="C345" s="472"/>
      <c r="D345" s="472"/>
      <c r="E345" s="472"/>
      <c r="F345" s="472"/>
      <c r="G345" s="472"/>
      <c r="H345" s="472"/>
      <c r="I345" s="473"/>
    </row>
    <row r="346" spans="2:12" ht="48" customHeight="1" x14ac:dyDescent="0.25">
      <c r="B346" s="474" t="s">
        <v>862</v>
      </c>
      <c r="C346" s="475"/>
      <c r="D346" s="475"/>
      <c r="E346" s="475"/>
      <c r="F346" s="475"/>
      <c r="G346" s="475"/>
      <c r="H346" s="475"/>
      <c r="I346" s="476"/>
    </row>
    <row r="347" spans="2:12" x14ac:dyDescent="0.25">
      <c r="B347" s="477" t="s">
        <v>18</v>
      </c>
      <c r="C347" s="478"/>
      <c r="D347" s="478"/>
      <c r="E347" s="478"/>
      <c r="F347" s="478"/>
      <c r="G347" s="478"/>
      <c r="H347" s="478"/>
      <c r="I347" s="479"/>
    </row>
    <row r="348" spans="2:12" ht="15.75" thickBot="1" x14ac:dyDescent="0.3">
      <c r="B348" s="480" t="s">
        <v>27</v>
      </c>
      <c r="C348" s="481"/>
      <c r="D348" s="481"/>
      <c r="E348" s="481"/>
      <c r="F348" s="481"/>
      <c r="G348" s="481"/>
      <c r="H348" s="481"/>
      <c r="I348" s="482"/>
    </row>
    <row r="349" spans="2:12" ht="15.75" thickBot="1" x14ac:dyDescent="0.3">
      <c r="B349" s="8"/>
      <c r="C349" s="9"/>
      <c r="D349" s="9"/>
      <c r="E349" s="9"/>
      <c r="F349" s="9"/>
      <c r="G349" s="9"/>
      <c r="H349" s="9"/>
      <c r="I349" s="22"/>
    </row>
    <row r="350" spans="2:12" ht="15" customHeight="1" x14ac:dyDescent="0.25">
      <c r="B350" s="483" t="s">
        <v>17</v>
      </c>
      <c r="C350" s="485" t="s">
        <v>284</v>
      </c>
      <c r="D350" s="487" t="str">
        <f>+'[2] PRESUPUESTO CENTRO DE DESARROL'!$B$122</f>
        <v>Acometida de agua potable de 1", incluye accesorios, material,  equipo y mano de obra.</v>
      </c>
      <c r="E350" s="487"/>
      <c r="F350" s="487"/>
      <c r="G350" s="487"/>
      <c r="H350" s="487"/>
      <c r="I350" s="45" t="s">
        <v>0</v>
      </c>
    </row>
    <row r="351" spans="2:12" ht="15.75" thickBot="1" x14ac:dyDescent="0.3">
      <c r="B351" s="484"/>
      <c r="C351" s="486"/>
      <c r="D351" s="488"/>
      <c r="E351" s="488"/>
      <c r="F351" s="488"/>
      <c r="G351" s="488"/>
      <c r="H351" s="488"/>
      <c r="I351" s="13" t="str">
        <f>+'[2] PRESUPUESTO CENTRO DE DESARROL'!$C$122</f>
        <v>ML</v>
      </c>
    </row>
    <row r="352" spans="2:12" ht="15.75" thickBot="1" x14ac:dyDescent="0.3">
      <c r="B352" s="21" t="s">
        <v>24</v>
      </c>
      <c r="C352" s="46"/>
      <c r="D352" s="40"/>
      <c r="E352" s="9"/>
      <c r="F352" s="9"/>
      <c r="G352" s="9"/>
      <c r="H352" s="9"/>
      <c r="I352" s="22"/>
    </row>
    <row r="353" spans="2:16" ht="15.75" thickBot="1" x14ac:dyDescent="0.3">
      <c r="B353" s="461" t="s">
        <v>1</v>
      </c>
      <c r="C353" s="462"/>
      <c r="D353" s="462"/>
      <c r="E353" s="39" t="s">
        <v>2</v>
      </c>
      <c r="F353" s="39" t="s">
        <v>3</v>
      </c>
      <c r="G353" s="39" t="s">
        <v>4</v>
      </c>
      <c r="H353" s="20" t="s">
        <v>5</v>
      </c>
      <c r="I353" s="463"/>
    </row>
    <row r="354" spans="2:16" ht="25.5" customHeight="1" x14ac:dyDescent="0.25">
      <c r="B354" s="489" t="s">
        <v>25</v>
      </c>
      <c r="C354" s="490"/>
      <c r="D354" s="491"/>
      <c r="E354" s="4" t="s">
        <v>19</v>
      </c>
      <c r="F354" s="26">
        <v>51500</v>
      </c>
      <c r="G354" s="43">
        <v>12</v>
      </c>
      <c r="H354" s="27">
        <f>+F354/G354</f>
        <v>4291.666666666667</v>
      </c>
      <c r="I354" s="464"/>
    </row>
    <row r="355" spans="2:16" ht="23.25" customHeight="1" x14ac:dyDescent="0.25">
      <c r="B355" s="459"/>
      <c r="C355" s="460"/>
      <c r="D355" s="460"/>
      <c r="E355" s="3"/>
      <c r="F355" s="26"/>
      <c r="G355" s="43"/>
      <c r="H355" s="27"/>
      <c r="I355" s="464"/>
    </row>
    <row r="356" spans="2:16" x14ac:dyDescent="0.25">
      <c r="B356" s="459"/>
      <c r="C356" s="460"/>
      <c r="D356" s="460"/>
      <c r="E356" s="14"/>
      <c r="F356" s="26"/>
      <c r="G356" s="43"/>
      <c r="H356" s="27"/>
      <c r="I356" s="464"/>
    </row>
    <row r="357" spans="2:16" x14ac:dyDescent="0.25">
      <c r="B357" s="467"/>
      <c r="C357" s="468"/>
      <c r="D357" s="468"/>
      <c r="E357" s="15"/>
      <c r="F357" s="17"/>
      <c r="G357" s="15"/>
      <c r="H357" s="18"/>
      <c r="I357" s="464"/>
    </row>
    <row r="358" spans="2:16" x14ac:dyDescent="0.25">
      <c r="B358" s="11"/>
      <c r="C358" s="5"/>
      <c r="D358" s="5"/>
      <c r="E358" s="5"/>
      <c r="F358" s="5"/>
      <c r="G358" s="6"/>
      <c r="H358" s="6" t="s">
        <v>6</v>
      </c>
      <c r="I358" s="36">
        <f>SUM(H354:H357)</f>
        <v>4291.666666666667</v>
      </c>
      <c r="L358" s="42">
        <f>+I358+L386</f>
        <v>3300.666666666667</v>
      </c>
      <c r="M358" s="44">
        <f>+F354/L358</f>
        <v>15.602908503332658</v>
      </c>
    </row>
    <row r="359" spans="2:16" ht="15.75" thickBot="1" x14ac:dyDescent="0.3">
      <c r="B359" s="10"/>
      <c r="I359" s="1"/>
    </row>
    <row r="360" spans="2:16" ht="15.75" thickBot="1" x14ac:dyDescent="0.3">
      <c r="B360" s="21" t="s">
        <v>7</v>
      </c>
      <c r="C360" s="9"/>
      <c r="D360" s="9"/>
      <c r="E360" s="9"/>
      <c r="F360" s="9"/>
      <c r="G360" s="9"/>
      <c r="H360" s="9"/>
      <c r="I360" s="22"/>
    </row>
    <row r="361" spans="2:16" ht="15.75" thickBot="1" x14ac:dyDescent="0.3">
      <c r="B361" s="461" t="s">
        <v>1</v>
      </c>
      <c r="C361" s="462"/>
      <c r="D361" s="462"/>
      <c r="E361" s="39" t="s">
        <v>2</v>
      </c>
      <c r="F361" s="39" t="s">
        <v>8</v>
      </c>
      <c r="G361" s="39" t="s">
        <v>9</v>
      </c>
      <c r="H361" s="20" t="s">
        <v>5</v>
      </c>
      <c r="I361" s="463"/>
    </row>
    <row r="362" spans="2:16" x14ac:dyDescent="0.25">
      <c r="B362" s="465" t="s">
        <v>285</v>
      </c>
      <c r="C362" s="466"/>
      <c r="D362" s="466"/>
      <c r="E362" s="4" t="s">
        <v>94</v>
      </c>
      <c r="F362" s="4">
        <v>4500</v>
      </c>
      <c r="G362" s="4">
        <v>1.05</v>
      </c>
      <c r="H362" s="4">
        <f>+F362*G362</f>
        <v>4725</v>
      </c>
      <c r="I362" s="464"/>
    </row>
    <row r="363" spans="2:16" x14ac:dyDescent="0.25">
      <c r="B363" s="459" t="s">
        <v>274</v>
      </c>
      <c r="C363" s="460"/>
      <c r="D363" s="460"/>
      <c r="E363" s="3" t="s">
        <v>70</v>
      </c>
      <c r="F363" s="3">
        <v>4500</v>
      </c>
      <c r="G363" s="3">
        <v>1</v>
      </c>
      <c r="H363" s="4">
        <f>+F363*G363</f>
        <v>4500</v>
      </c>
      <c r="I363" s="464"/>
      <c r="L363">
        <f>+G362*0.03</f>
        <v>3.15E-2</v>
      </c>
    </row>
    <row r="364" spans="2:16" x14ac:dyDescent="0.25">
      <c r="B364" s="459" t="s">
        <v>244</v>
      </c>
      <c r="C364" s="460"/>
      <c r="D364" s="460"/>
      <c r="E364" s="3" t="s">
        <v>70</v>
      </c>
      <c r="F364" s="3">
        <v>74263</v>
      </c>
      <c r="G364" s="3">
        <v>0.03</v>
      </c>
      <c r="H364" s="4">
        <f>+F364*G364</f>
        <v>2227.89</v>
      </c>
      <c r="I364" s="464"/>
      <c r="P364">
        <f>1/0.07</f>
        <v>14.285714285714285</v>
      </c>
    </row>
    <row r="365" spans="2:16" x14ac:dyDescent="0.25">
      <c r="B365" s="459"/>
      <c r="C365" s="460"/>
      <c r="D365" s="460"/>
      <c r="E365" s="3"/>
      <c r="F365" s="3"/>
      <c r="G365" s="3"/>
      <c r="H365" s="4"/>
      <c r="I365" s="464"/>
      <c r="P365">
        <f>+P364*3</f>
        <v>42.857142857142854</v>
      </c>
    </row>
    <row r="366" spans="2:16" x14ac:dyDescent="0.25">
      <c r="B366" s="459"/>
      <c r="C366" s="460"/>
      <c r="D366" s="460"/>
      <c r="E366" s="3"/>
      <c r="F366" s="3"/>
      <c r="G366" s="3"/>
      <c r="H366" s="4"/>
      <c r="I366" s="464"/>
      <c r="P366">
        <f>+P365*4</f>
        <v>171.42857142857142</v>
      </c>
    </row>
    <row r="367" spans="2:16" x14ac:dyDescent="0.25">
      <c r="B367" s="459"/>
      <c r="C367" s="460"/>
      <c r="D367" s="460"/>
      <c r="E367" s="3"/>
      <c r="F367" s="3"/>
      <c r="G367" s="3"/>
      <c r="H367" s="3"/>
      <c r="I367" s="464"/>
    </row>
    <row r="368" spans="2:16" x14ac:dyDescent="0.25">
      <c r="B368" s="459"/>
      <c r="C368" s="460"/>
      <c r="D368" s="460"/>
      <c r="E368" s="3"/>
      <c r="F368" s="3"/>
      <c r="G368" s="3"/>
      <c r="H368" s="3"/>
      <c r="I368" s="464"/>
    </row>
    <row r="369" spans="2:9" x14ac:dyDescent="0.25">
      <c r="B369" s="459"/>
      <c r="C369" s="460"/>
      <c r="D369" s="460"/>
      <c r="E369" s="3"/>
      <c r="F369" s="3"/>
      <c r="G369" s="3"/>
      <c r="H369" s="3"/>
      <c r="I369" s="464"/>
    </row>
    <row r="370" spans="2:9" x14ac:dyDescent="0.25">
      <c r="B370" s="11"/>
      <c r="C370" s="5"/>
      <c r="D370" s="5"/>
      <c r="E370" s="5"/>
      <c r="F370" s="5"/>
      <c r="G370" s="5"/>
      <c r="H370" s="6" t="s">
        <v>6</v>
      </c>
      <c r="I370" s="37">
        <f>SUM(H362:H369)</f>
        <v>11452.89</v>
      </c>
    </row>
    <row r="371" spans="2:9" ht="15.75" thickBot="1" x14ac:dyDescent="0.3">
      <c r="B371" s="10"/>
      <c r="I371" s="1"/>
    </row>
    <row r="372" spans="2:9" ht="15.75" thickBot="1" x14ac:dyDescent="0.3">
      <c r="B372" s="21" t="s">
        <v>10</v>
      </c>
      <c r="C372" s="9"/>
      <c r="D372" s="9"/>
      <c r="E372" s="9"/>
      <c r="F372" s="9"/>
      <c r="G372" s="9"/>
      <c r="H372" s="9"/>
      <c r="I372" s="22"/>
    </row>
    <row r="373" spans="2:9" ht="15.75" thickBot="1" x14ac:dyDescent="0.3">
      <c r="B373" s="461" t="s">
        <v>1</v>
      </c>
      <c r="C373" s="462"/>
      <c r="D373" s="462"/>
      <c r="E373" s="462"/>
      <c r="F373" s="39" t="s">
        <v>3</v>
      </c>
      <c r="G373" s="39" t="s">
        <v>4</v>
      </c>
      <c r="H373" s="20" t="s">
        <v>5</v>
      </c>
      <c r="I373" s="34"/>
    </row>
    <row r="374" spans="2:9" x14ac:dyDescent="0.25">
      <c r="B374" s="465"/>
      <c r="C374" s="466"/>
      <c r="D374" s="466"/>
      <c r="E374" s="466"/>
      <c r="F374" s="24">
        <v>548</v>
      </c>
      <c r="G374" s="25">
        <v>1</v>
      </c>
      <c r="H374" s="38">
        <f>+F374*G374</f>
        <v>548</v>
      </c>
      <c r="I374" s="34"/>
    </row>
    <row r="375" spans="2:9" x14ac:dyDescent="0.25">
      <c r="B375" s="459"/>
      <c r="C375" s="460"/>
      <c r="D375" s="460"/>
      <c r="E375" s="460"/>
      <c r="F375" s="23"/>
      <c r="G375" s="14"/>
      <c r="H375" s="2"/>
      <c r="I375" s="34"/>
    </row>
    <row r="376" spans="2:9" x14ac:dyDescent="0.25">
      <c r="B376" s="11"/>
      <c r="C376" s="5"/>
      <c r="D376" s="5"/>
      <c r="E376" s="5"/>
      <c r="F376" s="5"/>
      <c r="G376" s="5"/>
      <c r="H376" s="6" t="s">
        <v>6</v>
      </c>
      <c r="I376" s="36">
        <f>SUM(H374:H375)</f>
        <v>548</v>
      </c>
    </row>
    <row r="377" spans="2:9" ht="15.75" thickBot="1" x14ac:dyDescent="0.3">
      <c r="B377" s="10"/>
      <c r="I377" s="1"/>
    </row>
    <row r="378" spans="2:9" ht="15.75" thickBot="1" x14ac:dyDescent="0.3">
      <c r="B378" s="21" t="s">
        <v>11</v>
      </c>
      <c r="C378" s="9"/>
      <c r="D378" s="9"/>
      <c r="E378" s="9"/>
      <c r="F378" s="9"/>
      <c r="G378" s="9"/>
      <c r="H378" s="9"/>
      <c r="I378" s="22"/>
    </row>
    <row r="379" spans="2:9" ht="15.75" thickBot="1" x14ac:dyDescent="0.3">
      <c r="B379" s="461" t="s">
        <v>15</v>
      </c>
      <c r="C379" s="462"/>
      <c r="D379" s="39" t="s">
        <v>22</v>
      </c>
      <c r="E379" s="39" t="s">
        <v>12</v>
      </c>
      <c r="F379" s="39" t="s">
        <v>13</v>
      </c>
      <c r="G379" s="39" t="s">
        <v>14</v>
      </c>
      <c r="H379" s="20" t="s">
        <v>5</v>
      </c>
      <c r="I379" s="463"/>
    </row>
    <row r="380" spans="2:9" x14ac:dyDescent="0.25">
      <c r="B380" s="465" t="s">
        <v>20</v>
      </c>
      <c r="C380" s="466"/>
      <c r="D380" s="24">
        <v>74263</v>
      </c>
      <c r="E380" s="30">
        <f>+(0.66)*D380</f>
        <v>49013.58</v>
      </c>
      <c r="F380" s="30">
        <f>+D380+E380</f>
        <v>123276.58</v>
      </c>
      <c r="G380" s="32">
        <v>0.08</v>
      </c>
      <c r="H380" s="38">
        <f>+F380*G380</f>
        <v>9862.126400000001</v>
      </c>
      <c r="I380" s="464"/>
    </row>
    <row r="381" spans="2:9" x14ac:dyDescent="0.25">
      <c r="B381" s="459" t="s">
        <v>21</v>
      </c>
      <c r="C381" s="460"/>
      <c r="D381" s="23">
        <f>1*44702</f>
        <v>44702</v>
      </c>
      <c r="E381" s="30">
        <f>+(0.66)*D381</f>
        <v>29503.32</v>
      </c>
      <c r="F381" s="31">
        <f>+D381+E381</f>
        <v>74205.320000000007</v>
      </c>
      <c r="G381" s="32">
        <f>+G380</f>
        <v>0.08</v>
      </c>
      <c r="H381" s="38">
        <f>+F381*G381</f>
        <v>5936.4256000000005</v>
      </c>
      <c r="I381" s="464"/>
    </row>
    <row r="382" spans="2:9" x14ac:dyDescent="0.25">
      <c r="B382" s="459"/>
      <c r="C382" s="460"/>
      <c r="D382" s="2"/>
      <c r="E382" s="2"/>
      <c r="F382" s="2"/>
      <c r="G382" s="2"/>
      <c r="H382" s="2"/>
      <c r="I382" s="464"/>
    </row>
    <row r="383" spans="2:9" x14ac:dyDescent="0.25">
      <c r="B383" s="467"/>
      <c r="C383" s="468"/>
      <c r="D383" s="7"/>
      <c r="E383" s="7"/>
      <c r="F383" s="7"/>
      <c r="G383" s="7"/>
      <c r="H383" s="7"/>
      <c r="I383" s="464"/>
    </row>
    <row r="384" spans="2:9" x14ac:dyDescent="0.25">
      <c r="B384" s="11"/>
      <c r="C384" s="5"/>
      <c r="D384" s="5"/>
      <c r="E384" s="5"/>
      <c r="F384" s="5"/>
      <c r="G384" s="5"/>
      <c r="H384" s="6" t="s">
        <v>6</v>
      </c>
      <c r="I384" s="34">
        <f>SUM(H380:H383)</f>
        <v>15798.552000000001</v>
      </c>
    </row>
    <row r="385" spans="2:12" ht="15.75" thickBot="1" x14ac:dyDescent="0.3">
      <c r="B385" s="10"/>
      <c r="H385" s="33" t="s">
        <v>23</v>
      </c>
      <c r="I385" s="34"/>
    </row>
    <row r="386" spans="2:12" ht="16.5" thickBot="1" x14ac:dyDescent="0.3">
      <c r="B386" s="8"/>
      <c r="C386" s="9"/>
      <c r="D386" s="9"/>
      <c r="E386" s="9"/>
      <c r="F386" s="9"/>
      <c r="G386" s="469" t="s">
        <v>16</v>
      </c>
      <c r="H386" s="470"/>
      <c r="I386" s="35">
        <f>ROUND(SUM(I356:I385),0)</f>
        <v>32091</v>
      </c>
      <c r="K386">
        <v>31100</v>
      </c>
      <c r="L386" s="41">
        <f>+K386-I386</f>
        <v>-991</v>
      </c>
    </row>
    <row r="387" spans="2:12" ht="15.75" thickBot="1" x14ac:dyDescent="0.3"/>
    <row r="388" spans="2:12" x14ac:dyDescent="0.25">
      <c r="B388" s="471" t="s">
        <v>26</v>
      </c>
      <c r="C388" s="472"/>
      <c r="D388" s="472"/>
      <c r="E388" s="472"/>
      <c r="F388" s="472"/>
      <c r="G388" s="472"/>
      <c r="H388" s="472"/>
      <c r="I388" s="473"/>
    </row>
    <row r="389" spans="2:12" ht="48" customHeight="1" x14ac:dyDescent="0.25">
      <c r="B389" s="474" t="s">
        <v>862</v>
      </c>
      <c r="C389" s="475"/>
      <c r="D389" s="475"/>
      <c r="E389" s="475"/>
      <c r="F389" s="475"/>
      <c r="G389" s="475"/>
      <c r="H389" s="475"/>
      <c r="I389" s="476"/>
    </row>
    <row r="390" spans="2:12" x14ac:dyDescent="0.25">
      <c r="B390" s="477" t="s">
        <v>18</v>
      </c>
      <c r="C390" s="478"/>
      <c r="D390" s="478"/>
      <c r="E390" s="478"/>
      <c r="F390" s="478"/>
      <c r="G390" s="478"/>
      <c r="H390" s="478"/>
      <c r="I390" s="479"/>
    </row>
    <row r="391" spans="2:12" ht="15.75" thickBot="1" x14ac:dyDescent="0.3">
      <c r="B391" s="480" t="s">
        <v>27</v>
      </c>
      <c r="C391" s="481"/>
      <c r="D391" s="481"/>
      <c r="E391" s="481"/>
      <c r="F391" s="481"/>
      <c r="G391" s="481"/>
      <c r="H391" s="481"/>
      <c r="I391" s="482"/>
    </row>
    <row r="392" spans="2:12" ht="15.75" thickBot="1" x14ac:dyDescent="0.3">
      <c r="B392" s="8"/>
      <c r="C392" s="9"/>
      <c r="D392" s="9"/>
      <c r="E392" s="9"/>
      <c r="F392" s="9"/>
      <c r="G392" s="9"/>
      <c r="H392" s="9"/>
      <c r="I392" s="22"/>
    </row>
    <row r="393" spans="2:12" ht="15" customHeight="1" x14ac:dyDescent="0.25">
      <c r="B393" s="483" t="s">
        <v>17</v>
      </c>
      <c r="C393" s="485" t="s">
        <v>286</v>
      </c>
      <c r="D393" s="487" t="str">
        <f>+'[2] PRESUPUESTO CENTRO DE DESARROL'!$B$123</f>
        <v>Llave de control de 1", incluye accesorios, material, equipo y mano de obra.</v>
      </c>
      <c r="E393" s="487"/>
      <c r="F393" s="487"/>
      <c r="G393" s="487"/>
      <c r="H393" s="487"/>
      <c r="I393" s="45" t="s">
        <v>0</v>
      </c>
    </row>
    <row r="394" spans="2:12" ht="15.75" thickBot="1" x14ac:dyDescent="0.3">
      <c r="B394" s="484"/>
      <c r="C394" s="486"/>
      <c r="D394" s="488"/>
      <c r="E394" s="488"/>
      <c r="F394" s="488"/>
      <c r="G394" s="488"/>
      <c r="H394" s="488"/>
      <c r="I394" s="13" t="str">
        <f>+'[2] PRESUPUESTO CENTRO DE DESARROL'!$C$123</f>
        <v>UND</v>
      </c>
    </row>
    <row r="395" spans="2:12" ht="15.75" thickBot="1" x14ac:dyDescent="0.3">
      <c r="B395" s="21" t="s">
        <v>24</v>
      </c>
      <c r="C395" s="46"/>
      <c r="D395" s="40"/>
      <c r="E395" s="9"/>
      <c r="F395" s="9"/>
      <c r="G395" s="9"/>
      <c r="H395" s="9"/>
      <c r="I395" s="22"/>
    </row>
    <row r="396" spans="2:12" ht="15.75" thickBot="1" x14ac:dyDescent="0.3">
      <c r="B396" s="461" t="s">
        <v>1</v>
      </c>
      <c r="C396" s="462"/>
      <c r="D396" s="462"/>
      <c r="E396" s="39" t="s">
        <v>2</v>
      </c>
      <c r="F396" s="39" t="s">
        <v>3</v>
      </c>
      <c r="G396" s="39" t="s">
        <v>4</v>
      </c>
      <c r="H396" s="20" t="s">
        <v>5</v>
      </c>
      <c r="I396" s="463"/>
    </row>
    <row r="397" spans="2:12" ht="25.5" customHeight="1" x14ac:dyDescent="0.25">
      <c r="B397" s="489" t="s">
        <v>25</v>
      </c>
      <c r="C397" s="490"/>
      <c r="D397" s="491"/>
      <c r="E397" s="4" t="s">
        <v>19</v>
      </c>
      <c r="F397" s="26">
        <v>51500</v>
      </c>
      <c r="G397" s="43">
        <v>30</v>
      </c>
      <c r="H397" s="27">
        <f>+F397/G397</f>
        <v>1716.6666666666667</v>
      </c>
      <c r="I397" s="464"/>
    </row>
    <row r="398" spans="2:12" ht="23.25" customHeight="1" x14ac:dyDescent="0.25">
      <c r="B398" s="459"/>
      <c r="C398" s="460"/>
      <c r="D398" s="460"/>
      <c r="E398" s="3"/>
      <c r="F398" s="26"/>
      <c r="G398" s="43"/>
      <c r="H398" s="27"/>
      <c r="I398" s="464"/>
    </row>
    <row r="399" spans="2:12" x14ac:dyDescent="0.25">
      <c r="B399" s="459"/>
      <c r="C399" s="460"/>
      <c r="D399" s="460"/>
      <c r="E399" s="14"/>
      <c r="F399" s="26"/>
      <c r="G399" s="43"/>
      <c r="H399" s="27"/>
      <c r="I399" s="464"/>
    </row>
    <row r="400" spans="2:12" x14ac:dyDescent="0.25">
      <c r="B400" s="467"/>
      <c r="C400" s="468"/>
      <c r="D400" s="468"/>
      <c r="E400" s="15"/>
      <c r="F400" s="17"/>
      <c r="G400" s="15"/>
      <c r="H400" s="18"/>
      <c r="I400" s="464"/>
    </row>
    <row r="401" spans="2:16" x14ac:dyDescent="0.25">
      <c r="B401" s="11"/>
      <c r="C401" s="5"/>
      <c r="D401" s="5"/>
      <c r="E401" s="5"/>
      <c r="F401" s="5"/>
      <c r="G401" s="6"/>
      <c r="H401" s="6" t="s">
        <v>6</v>
      </c>
      <c r="I401" s="36">
        <f>SUM(H397:H400)</f>
        <v>1716.6666666666667</v>
      </c>
      <c r="L401" s="42">
        <f>+I401+L429</f>
        <v>1140.6666666666667</v>
      </c>
      <c r="M401" s="44">
        <f>+F397/L401</f>
        <v>45.149035651665692</v>
      </c>
    </row>
    <row r="402" spans="2:16" ht="15.75" thickBot="1" x14ac:dyDescent="0.3">
      <c r="B402" s="10"/>
      <c r="I402" s="1"/>
    </row>
    <row r="403" spans="2:16" ht="15.75" thickBot="1" x14ac:dyDescent="0.3">
      <c r="B403" s="21" t="s">
        <v>7</v>
      </c>
      <c r="C403" s="9"/>
      <c r="D403" s="9"/>
      <c r="E403" s="9"/>
      <c r="F403" s="9"/>
      <c r="G403" s="9"/>
      <c r="H403" s="9"/>
      <c r="I403" s="22"/>
    </row>
    <row r="404" spans="2:16" ht="15.75" thickBot="1" x14ac:dyDescent="0.3">
      <c r="B404" s="461" t="s">
        <v>1</v>
      </c>
      <c r="C404" s="462"/>
      <c r="D404" s="462"/>
      <c r="E404" s="39" t="s">
        <v>2</v>
      </c>
      <c r="F404" s="39" t="s">
        <v>8</v>
      </c>
      <c r="G404" s="39" t="s">
        <v>9</v>
      </c>
      <c r="H404" s="20" t="s">
        <v>5</v>
      </c>
      <c r="I404" s="463"/>
    </row>
    <row r="405" spans="2:16" x14ac:dyDescent="0.25">
      <c r="B405" s="465" t="s">
        <v>287</v>
      </c>
      <c r="C405" s="466"/>
      <c r="D405" s="466"/>
      <c r="E405" s="4" t="s">
        <v>70</v>
      </c>
      <c r="F405" s="4">
        <v>17000</v>
      </c>
      <c r="G405" s="4">
        <v>1</v>
      </c>
      <c r="H405" s="4">
        <f>+F405*G405</f>
        <v>17000</v>
      </c>
      <c r="I405" s="464"/>
    </row>
    <row r="406" spans="2:16" x14ac:dyDescent="0.25">
      <c r="B406" s="459"/>
      <c r="C406" s="460"/>
      <c r="D406" s="460"/>
      <c r="E406" s="3"/>
      <c r="F406" s="3"/>
      <c r="G406" s="3"/>
      <c r="H406" s="4">
        <f>+F406*G406</f>
        <v>0</v>
      </c>
      <c r="I406" s="464"/>
      <c r="L406">
        <f>+G405*0.03</f>
        <v>0.03</v>
      </c>
    </row>
    <row r="407" spans="2:16" x14ac:dyDescent="0.25">
      <c r="B407" s="459" t="s">
        <v>244</v>
      </c>
      <c r="C407" s="460"/>
      <c r="D407" s="460"/>
      <c r="E407" s="3" t="s">
        <v>70</v>
      </c>
      <c r="F407" s="3">
        <v>74263</v>
      </c>
      <c r="G407" s="3">
        <v>0.02</v>
      </c>
      <c r="H407" s="4">
        <f>+F407*G407</f>
        <v>1485.26</v>
      </c>
      <c r="I407" s="464"/>
      <c r="P407">
        <f>1/0.07</f>
        <v>14.285714285714285</v>
      </c>
    </row>
    <row r="408" spans="2:16" x14ac:dyDescent="0.25">
      <c r="B408" s="459"/>
      <c r="C408" s="460"/>
      <c r="D408" s="460"/>
      <c r="E408" s="3"/>
      <c r="F408" s="3"/>
      <c r="G408" s="3"/>
      <c r="H408" s="4"/>
      <c r="I408" s="464"/>
      <c r="P408">
        <f>+P407*3</f>
        <v>42.857142857142854</v>
      </c>
    </row>
    <row r="409" spans="2:16" x14ac:dyDescent="0.25">
      <c r="B409" s="459"/>
      <c r="C409" s="460"/>
      <c r="D409" s="460"/>
      <c r="E409" s="3"/>
      <c r="F409" s="3"/>
      <c r="G409" s="3"/>
      <c r="H409" s="4"/>
      <c r="I409" s="464"/>
      <c r="P409">
        <f>+P408*4</f>
        <v>171.42857142857142</v>
      </c>
    </row>
    <row r="410" spans="2:16" x14ac:dyDescent="0.25">
      <c r="B410" s="459"/>
      <c r="C410" s="460"/>
      <c r="D410" s="460"/>
      <c r="E410" s="3"/>
      <c r="F410" s="3"/>
      <c r="G410" s="3"/>
      <c r="H410" s="3"/>
      <c r="I410" s="464"/>
    </row>
    <row r="411" spans="2:16" x14ac:dyDescent="0.25">
      <c r="B411" s="459"/>
      <c r="C411" s="460"/>
      <c r="D411" s="460"/>
      <c r="E411" s="3"/>
      <c r="F411" s="3"/>
      <c r="G411" s="3"/>
      <c r="H411" s="3"/>
      <c r="I411" s="464"/>
    </row>
    <row r="412" spans="2:16" x14ac:dyDescent="0.25">
      <c r="B412" s="459"/>
      <c r="C412" s="460"/>
      <c r="D412" s="460"/>
      <c r="E412" s="3"/>
      <c r="F412" s="3"/>
      <c r="G412" s="3"/>
      <c r="H412" s="3"/>
      <c r="I412" s="464"/>
    </row>
    <row r="413" spans="2:16" x14ac:dyDescent="0.25">
      <c r="B413" s="11"/>
      <c r="C413" s="5"/>
      <c r="D413" s="5"/>
      <c r="E413" s="5"/>
      <c r="F413" s="5"/>
      <c r="G413" s="5"/>
      <c r="H413" s="6" t="s">
        <v>6</v>
      </c>
      <c r="I413" s="37">
        <f>SUM(H405:H412)</f>
        <v>18485.259999999998</v>
      </c>
    </row>
    <row r="414" spans="2:16" ht="15.75" thickBot="1" x14ac:dyDescent="0.3">
      <c r="B414" s="10"/>
      <c r="I414" s="1"/>
    </row>
    <row r="415" spans="2:16" ht="15.75" thickBot="1" x14ac:dyDescent="0.3">
      <c r="B415" s="21" t="s">
        <v>10</v>
      </c>
      <c r="C415" s="9"/>
      <c r="D415" s="9"/>
      <c r="E415" s="9"/>
      <c r="F415" s="9"/>
      <c r="G415" s="9"/>
      <c r="H415" s="9"/>
      <c r="I415" s="22"/>
    </row>
    <row r="416" spans="2:16" ht="15.75" thickBot="1" x14ac:dyDescent="0.3">
      <c r="B416" s="461" t="s">
        <v>1</v>
      </c>
      <c r="C416" s="462"/>
      <c r="D416" s="462"/>
      <c r="E416" s="462"/>
      <c r="F416" s="39" t="s">
        <v>3</v>
      </c>
      <c r="G416" s="39" t="s">
        <v>4</v>
      </c>
      <c r="H416" s="20" t="s">
        <v>5</v>
      </c>
      <c r="I416" s="34"/>
    </row>
    <row r="417" spans="2:12" x14ac:dyDescent="0.25">
      <c r="B417" s="465"/>
      <c r="C417" s="466"/>
      <c r="D417" s="466"/>
      <c r="E417" s="466"/>
      <c r="F417" s="24"/>
      <c r="G417" s="25">
        <v>1</v>
      </c>
      <c r="H417" s="38">
        <f>+F417*G417</f>
        <v>0</v>
      </c>
      <c r="I417" s="34"/>
    </row>
    <row r="418" spans="2:12" x14ac:dyDescent="0.25">
      <c r="B418" s="459"/>
      <c r="C418" s="460"/>
      <c r="D418" s="460"/>
      <c r="E418" s="460"/>
      <c r="F418" s="23"/>
      <c r="G418" s="14"/>
      <c r="H418" s="2"/>
      <c r="I418" s="34"/>
    </row>
    <row r="419" spans="2:12" x14ac:dyDescent="0.25">
      <c r="B419" s="11"/>
      <c r="C419" s="5"/>
      <c r="D419" s="5"/>
      <c r="E419" s="5"/>
      <c r="F419" s="5"/>
      <c r="G419" s="5"/>
      <c r="H419" s="6" t="s">
        <v>6</v>
      </c>
      <c r="I419" s="36">
        <f>SUM(H417:H418)</f>
        <v>0</v>
      </c>
    </row>
    <row r="420" spans="2:12" ht="15.75" thickBot="1" x14ac:dyDescent="0.3">
      <c r="B420" s="10"/>
      <c r="I420" s="1"/>
    </row>
    <row r="421" spans="2:12" ht="15.75" thickBot="1" x14ac:dyDescent="0.3">
      <c r="B421" s="21" t="s">
        <v>11</v>
      </c>
      <c r="C421" s="9"/>
      <c r="D421" s="9"/>
      <c r="E421" s="9"/>
      <c r="F421" s="9"/>
      <c r="G421" s="9"/>
      <c r="H421" s="9"/>
      <c r="I421" s="22"/>
    </row>
    <row r="422" spans="2:12" ht="15.75" thickBot="1" x14ac:dyDescent="0.3">
      <c r="B422" s="461" t="s">
        <v>15</v>
      </c>
      <c r="C422" s="462"/>
      <c r="D422" s="39" t="s">
        <v>22</v>
      </c>
      <c r="E422" s="39" t="s">
        <v>12</v>
      </c>
      <c r="F422" s="39" t="s">
        <v>13</v>
      </c>
      <c r="G422" s="39" t="s">
        <v>14</v>
      </c>
      <c r="H422" s="20" t="s">
        <v>5</v>
      </c>
      <c r="I422" s="463"/>
    </row>
    <row r="423" spans="2:12" x14ac:dyDescent="0.25">
      <c r="B423" s="465" t="s">
        <v>20</v>
      </c>
      <c r="C423" s="466"/>
      <c r="D423" s="24">
        <v>74263</v>
      </c>
      <c r="E423" s="30">
        <f>+(0.66)*D423</f>
        <v>49013.58</v>
      </c>
      <c r="F423" s="30">
        <f>+D423+E423</f>
        <v>123276.58</v>
      </c>
      <c r="G423" s="32">
        <v>0.05</v>
      </c>
      <c r="H423" s="38">
        <f>+F423*G423</f>
        <v>6163.8290000000006</v>
      </c>
      <c r="I423" s="464"/>
    </row>
    <row r="424" spans="2:12" x14ac:dyDescent="0.25">
      <c r="B424" s="459" t="s">
        <v>21</v>
      </c>
      <c r="C424" s="460"/>
      <c r="D424" s="23">
        <f>1*44702</f>
        <v>44702</v>
      </c>
      <c r="E424" s="30">
        <f>+(0.66)*D424</f>
        <v>29503.32</v>
      </c>
      <c r="F424" s="31">
        <f>+D424+E424</f>
        <v>74205.320000000007</v>
      </c>
      <c r="G424" s="32">
        <f>+G423</f>
        <v>0.05</v>
      </c>
      <c r="H424" s="38">
        <f>+F424*G424</f>
        <v>3710.2660000000005</v>
      </c>
      <c r="I424" s="464"/>
    </row>
    <row r="425" spans="2:12" x14ac:dyDescent="0.25">
      <c r="B425" s="459"/>
      <c r="C425" s="460"/>
      <c r="D425" s="2"/>
      <c r="E425" s="2"/>
      <c r="F425" s="2"/>
      <c r="G425" s="2"/>
      <c r="H425" s="2"/>
      <c r="I425" s="464"/>
    </row>
    <row r="426" spans="2:12" x14ac:dyDescent="0.25">
      <c r="B426" s="467"/>
      <c r="C426" s="468"/>
      <c r="D426" s="7"/>
      <c r="E426" s="7"/>
      <c r="F426" s="7"/>
      <c r="G426" s="7"/>
      <c r="H426" s="7"/>
      <c r="I426" s="464"/>
    </row>
    <row r="427" spans="2:12" x14ac:dyDescent="0.25">
      <c r="B427" s="11"/>
      <c r="C427" s="5"/>
      <c r="D427" s="5"/>
      <c r="E427" s="5"/>
      <c r="F427" s="5"/>
      <c r="G427" s="5"/>
      <c r="H427" s="6" t="s">
        <v>6</v>
      </c>
      <c r="I427" s="34">
        <f>SUM(H423:H426)</f>
        <v>9874.0950000000012</v>
      </c>
    </row>
    <row r="428" spans="2:12" ht="15.75" thickBot="1" x14ac:dyDescent="0.3">
      <c r="B428" s="10"/>
      <c r="H428" s="33" t="s">
        <v>23</v>
      </c>
      <c r="I428" s="34"/>
    </row>
    <row r="429" spans="2:12" ht="16.5" thickBot="1" x14ac:dyDescent="0.3">
      <c r="B429" s="8"/>
      <c r="C429" s="9"/>
      <c r="D429" s="9"/>
      <c r="E429" s="9"/>
      <c r="F429" s="9"/>
      <c r="G429" s="469" t="s">
        <v>16</v>
      </c>
      <c r="H429" s="470"/>
      <c r="I429" s="35">
        <f>ROUND(SUM(I399:I428),0)</f>
        <v>30076</v>
      </c>
      <c r="K429">
        <v>29500</v>
      </c>
      <c r="L429" s="41">
        <f>+K429-I429</f>
        <v>-576</v>
      </c>
    </row>
    <row r="430" spans="2:12" ht="15.75" thickBot="1" x14ac:dyDescent="0.3"/>
    <row r="431" spans="2:12" x14ac:dyDescent="0.25">
      <c r="B431" s="471" t="s">
        <v>26</v>
      </c>
      <c r="C431" s="472"/>
      <c r="D431" s="472"/>
      <c r="E431" s="472"/>
      <c r="F431" s="472"/>
      <c r="G431" s="472"/>
      <c r="H431" s="472"/>
      <c r="I431" s="473"/>
    </row>
    <row r="432" spans="2:12" ht="48" customHeight="1" x14ac:dyDescent="0.25">
      <c r="B432" s="474" t="s">
        <v>862</v>
      </c>
      <c r="C432" s="475"/>
      <c r="D432" s="475"/>
      <c r="E432" s="475"/>
      <c r="F432" s="475"/>
      <c r="G432" s="475"/>
      <c r="H432" s="475"/>
      <c r="I432" s="476"/>
    </row>
    <row r="433" spans="2:13" x14ac:dyDescent="0.25">
      <c r="B433" s="477" t="s">
        <v>18</v>
      </c>
      <c r="C433" s="478"/>
      <c r="D433" s="478"/>
      <c r="E433" s="478"/>
      <c r="F433" s="478"/>
      <c r="G433" s="478"/>
      <c r="H433" s="478"/>
      <c r="I433" s="479"/>
    </row>
    <row r="434" spans="2:13" ht="15.75" thickBot="1" x14ac:dyDescent="0.3">
      <c r="B434" s="480" t="s">
        <v>27</v>
      </c>
      <c r="C434" s="481"/>
      <c r="D434" s="481"/>
      <c r="E434" s="481"/>
      <c r="F434" s="481"/>
      <c r="G434" s="481"/>
      <c r="H434" s="481"/>
      <c r="I434" s="482"/>
    </row>
    <row r="435" spans="2:13" ht="15.75" thickBot="1" x14ac:dyDescent="0.3">
      <c r="B435" s="8"/>
      <c r="C435" s="9"/>
      <c r="D435" s="9"/>
      <c r="E435" s="9"/>
      <c r="F435" s="9"/>
      <c r="G435" s="9"/>
      <c r="H435" s="9"/>
      <c r="I435" s="22"/>
    </row>
    <row r="436" spans="2:13" ht="15" customHeight="1" x14ac:dyDescent="0.25">
      <c r="B436" s="483" t="s">
        <v>17</v>
      </c>
      <c r="C436" s="485" t="s">
        <v>288</v>
      </c>
      <c r="D436" s="487" t="str">
        <f>+'[2] PRESUPUESTO CENTRO DE DESARROL'!$B$124</f>
        <v>Llave de control de 1/2",  incluye material, equipo y mano de obra.</v>
      </c>
      <c r="E436" s="487"/>
      <c r="F436" s="487"/>
      <c r="G436" s="487"/>
      <c r="H436" s="487"/>
      <c r="I436" s="45" t="s">
        <v>0</v>
      </c>
    </row>
    <row r="437" spans="2:13" ht="15.75" thickBot="1" x14ac:dyDescent="0.3">
      <c r="B437" s="484"/>
      <c r="C437" s="486"/>
      <c r="D437" s="488"/>
      <c r="E437" s="488"/>
      <c r="F437" s="488"/>
      <c r="G437" s="488"/>
      <c r="H437" s="488"/>
      <c r="I437" s="13" t="str">
        <f>+'[2] PRESUPUESTO CENTRO DE DESARROL'!$C$123</f>
        <v>UND</v>
      </c>
    </row>
    <row r="438" spans="2:13" ht="15.75" thickBot="1" x14ac:dyDescent="0.3">
      <c r="B438" s="21" t="s">
        <v>24</v>
      </c>
      <c r="C438" s="46"/>
      <c r="D438" s="40"/>
      <c r="E438" s="9"/>
      <c r="F438" s="9"/>
      <c r="G438" s="9"/>
      <c r="H438" s="9"/>
      <c r="I438" s="22"/>
    </row>
    <row r="439" spans="2:13" ht="15.75" thickBot="1" x14ac:dyDescent="0.3">
      <c r="B439" s="461" t="s">
        <v>1</v>
      </c>
      <c r="C439" s="462"/>
      <c r="D439" s="462"/>
      <c r="E439" s="39" t="s">
        <v>2</v>
      </c>
      <c r="F439" s="39" t="s">
        <v>3</v>
      </c>
      <c r="G439" s="39" t="s">
        <v>4</v>
      </c>
      <c r="H439" s="20" t="s">
        <v>5</v>
      </c>
      <c r="I439" s="463"/>
    </row>
    <row r="440" spans="2:13" ht="25.5" customHeight="1" x14ac:dyDescent="0.25">
      <c r="B440" s="489" t="s">
        <v>25</v>
      </c>
      <c r="C440" s="490"/>
      <c r="D440" s="491"/>
      <c r="E440" s="4" t="s">
        <v>19</v>
      </c>
      <c r="F440" s="26">
        <v>51500</v>
      </c>
      <c r="G440" s="43">
        <v>30</v>
      </c>
      <c r="H440" s="27">
        <f>+F440/G440</f>
        <v>1716.6666666666667</v>
      </c>
      <c r="I440" s="464"/>
    </row>
    <row r="441" spans="2:13" ht="23.25" customHeight="1" x14ac:dyDescent="0.25">
      <c r="B441" s="459"/>
      <c r="C441" s="460"/>
      <c r="D441" s="460"/>
      <c r="E441" s="3"/>
      <c r="F441" s="26"/>
      <c r="G441" s="43"/>
      <c r="H441" s="27"/>
      <c r="I441" s="464"/>
    </row>
    <row r="442" spans="2:13" x14ac:dyDescent="0.25">
      <c r="B442" s="459"/>
      <c r="C442" s="460"/>
      <c r="D442" s="460"/>
      <c r="E442" s="14"/>
      <c r="F442" s="26"/>
      <c r="G442" s="43"/>
      <c r="H442" s="27"/>
      <c r="I442" s="464"/>
    </row>
    <row r="443" spans="2:13" x14ac:dyDescent="0.25">
      <c r="B443" s="467"/>
      <c r="C443" s="468"/>
      <c r="D443" s="468"/>
      <c r="E443" s="15"/>
      <c r="F443" s="17"/>
      <c r="G443" s="15"/>
      <c r="H443" s="18"/>
      <c r="I443" s="464"/>
    </row>
    <row r="444" spans="2:13" x14ac:dyDescent="0.25">
      <c r="B444" s="11"/>
      <c r="C444" s="5"/>
      <c r="D444" s="5"/>
      <c r="E444" s="5"/>
      <c r="F444" s="5"/>
      <c r="G444" s="6"/>
      <c r="H444" s="6" t="s">
        <v>6</v>
      </c>
      <c r="I444" s="36">
        <f>SUM(H440:H443)</f>
        <v>1716.6666666666667</v>
      </c>
      <c r="L444" s="42">
        <f>+I444+L472</f>
        <v>1035.6666666666667</v>
      </c>
      <c r="M444" s="44">
        <f>+F440/L444</f>
        <v>49.726424203411646</v>
      </c>
    </row>
    <row r="445" spans="2:13" ht="15.75" thickBot="1" x14ac:dyDescent="0.3">
      <c r="B445" s="10"/>
      <c r="I445" s="1"/>
    </row>
    <row r="446" spans="2:13" ht="15.75" thickBot="1" x14ac:dyDescent="0.3">
      <c r="B446" s="21" t="s">
        <v>7</v>
      </c>
      <c r="C446" s="9"/>
      <c r="D446" s="9"/>
      <c r="E446" s="9"/>
      <c r="F446" s="9"/>
      <c r="G446" s="9"/>
      <c r="H446" s="9"/>
      <c r="I446" s="22"/>
    </row>
    <row r="447" spans="2:13" ht="15.75" thickBot="1" x14ac:dyDescent="0.3">
      <c r="B447" s="461" t="s">
        <v>1</v>
      </c>
      <c r="C447" s="462"/>
      <c r="D447" s="462"/>
      <c r="E447" s="39" t="s">
        <v>2</v>
      </c>
      <c r="F447" s="39" t="s">
        <v>8</v>
      </c>
      <c r="G447" s="39" t="s">
        <v>9</v>
      </c>
      <c r="H447" s="20" t="s">
        <v>5</v>
      </c>
      <c r="I447" s="463"/>
    </row>
    <row r="448" spans="2:13" x14ac:dyDescent="0.25">
      <c r="B448" s="465" t="s">
        <v>289</v>
      </c>
      <c r="C448" s="466"/>
      <c r="D448" s="466"/>
      <c r="E448" s="4" t="s">
        <v>70</v>
      </c>
      <c r="F448" s="4">
        <v>12450</v>
      </c>
      <c r="G448" s="4">
        <v>1</v>
      </c>
      <c r="H448" s="4">
        <f>+F448*G448</f>
        <v>12450</v>
      </c>
      <c r="I448" s="464"/>
    </row>
    <row r="449" spans="2:16" x14ac:dyDescent="0.25">
      <c r="B449" s="459"/>
      <c r="C449" s="460"/>
      <c r="D449" s="460"/>
      <c r="E449" s="3"/>
      <c r="F449" s="3"/>
      <c r="G449" s="3"/>
      <c r="H449" s="4">
        <f>+F449*G449</f>
        <v>0</v>
      </c>
      <c r="I449" s="464"/>
      <c r="L449">
        <f>+G448*0.03</f>
        <v>0.03</v>
      </c>
    </row>
    <row r="450" spans="2:16" x14ac:dyDescent="0.25">
      <c r="B450" s="459" t="s">
        <v>244</v>
      </c>
      <c r="C450" s="460"/>
      <c r="D450" s="460"/>
      <c r="E450" s="3" t="s">
        <v>70</v>
      </c>
      <c r="F450" s="3">
        <v>74263</v>
      </c>
      <c r="G450" s="3">
        <v>0.02</v>
      </c>
      <c r="H450" s="4">
        <f>+F450*G450</f>
        <v>1485.26</v>
      </c>
      <c r="I450" s="464"/>
      <c r="P450">
        <f>1/0.07</f>
        <v>14.285714285714285</v>
      </c>
    </row>
    <row r="451" spans="2:16" x14ac:dyDescent="0.25">
      <c r="B451" s="459"/>
      <c r="C451" s="460"/>
      <c r="D451" s="460"/>
      <c r="E451" s="3"/>
      <c r="F451" s="3"/>
      <c r="G451" s="3"/>
      <c r="H451" s="4"/>
      <c r="I451" s="464"/>
      <c r="P451">
        <f>+P450*3</f>
        <v>42.857142857142854</v>
      </c>
    </row>
    <row r="452" spans="2:16" x14ac:dyDescent="0.25">
      <c r="B452" s="459"/>
      <c r="C452" s="460"/>
      <c r="D452" s="460"/>
      <c r="E452" s="3"/>
      <c r="F452" s="3"/>
      <c r="G452" s="3"/>
      <c r="H452" s="4"/>
      <c r="I452" s="464"/>
      <c r="P452">
        <f>+P451*4</f>
        <v>171.42857142857142</v>
      </c>
    </row>
    <row r="453" spans="2:16" x14ac:dyDescent="0.25">
      <c r="B453" s="459"/>
      <c r="C453" s="460"/>
      <c r="D453" s="460"/>
      <c r="E453" s="3"/>
      <c r="F453" s="3"/>
      <c r="G453" s="3"/>
      <c r="H453" s="3"/>
      <c r="I453" s="464"/>
    </row>
    <row r="454" spans="2:16" x14ac:dyDescent="0.25">
      <c r="B454" s="459"/>
      <c r="C454" s="460"/>
      <c r="D454" s="460"/>
      <c r="E454" s="3"/>
      <c r="F454" s="3"/>
      <c r="G454" s="3"/>
      <c r="H454" s="3"/>
      <c r="I454" s="464"/>
    </row>
    <row r="455" spans="2:16" x14ac:dyDescent="0.25">
      <c r="B455" s="459"/>
      <c r="C455" s="460"/>
      <c r="D455" s="460"/>
      <c r="E455" s="3"/>
      <c r="F455" s="3"/>
      <c r="G455" s="3"/>
      <c r="H455" s="3"/>
      <c r="I455" s="464"/>
    </row>
    <row r="456" spans="2:16" x14ac:dyDescent="0.25">
      <c r="B456" s="11"/>
      <c r="C456" s="5"/>
      <c r="D456" s="5"/>
      <c r="E456" s="5"/>
      <c r="F456" s="5"/>
      <c r="G456" s="5"/>
      <c r="H456" s="6" t="s">
        <v>6</v>
      </c>
      <c r="I456" s="37">
        <f>SUM(H448:H455)</f>
        <v>13935.26</v>
      </c>
    </row>
    <row r="457" spans="2:16" ht="15.75" thickBot="1" x14ac:dyDescent="0.3">
      <c r="B457" s="10"/>
      <c r="I457" s="1"/>
    </row>
    <row r="458" spans="2:16" ht="15.75" thickBot="1" x14ac:dyDescent="0.3">
      <c r="B458" s="21" t="s">
        <v>10</v>
      </c>
      <c r="C458" s="9"/>
      <c r="D458" s="9"/>
      <c r="E458" s="9"/>
      <c r="F458" s="9"/>
      <c r="G458" s="9"/>
      <c r="H458" s="9"/>
      <c r="I458" s="22"/>
    </row>
    <row r="459" spans="2:16" ht="15.75" thickBot="1" x14ac:dyDescent="0.3">
      <c r="B459" s="461" t="s">
        <v>1</v>
      </c>
      <c r="C459" s="462"/>
      <c r="D459" s="462"/>
      <c r="E459" s="462"/>
      <c r="F459" s="39" t="s">
        <v>3</v>
      </c>
      <c r="G459" s="39" t="s">
        <v>4</v>
      </c>
      <c r="H459" s="20" t="s">
        <v>5</v>
      </c>
      <c r="I459" s="34"/>
    </row>
    <row r="460" spans="2:16" x14ac:dyDescent="0.25">
      <c r="B460" s="465"/>
      <c r="C460" s="466"/>
      <c r="D460" s="466"/>
      <c r="E460" s="466"/>
      <c r="F460" s="24"/>
      <c r="G460" s="25">
        <v>1</v>
      </c>
      <c r="H460" s="38">
        <f>+F460*G460</f>
        <v>0</v>
      </c>
      <c r="I460" s="34"/>
    </row>
    <row r="461" spans="2:16" x14ac:dyDescent="0.25">
      <c r="B461" s="459"/>
      <c r="C461" s="460"/>
      <c r="D461" s="460"/>
      <c r="E461" s="460"/>
      <c r="F461" s="23"/>
      <c r="G461" s="14"/>
      <c r="H461" s="2"/>
      <c r="I461" s="34"/>
    </row>
    <row r="462" spans="2:16" x14ac:dyDescent="0.25">
      <c r="B462" s="11"/>
      <c r="C462" s="5"/>
      <c r="D462" s="5"/>
      <c r="E462" s="5"/>
      <c r="F462" s="5"/>
      <c r="G462" s="5"/>
      <c r="H462" s="6" t="s">
        <v>6</v>
      </c>
      <c r="I462" s="36">
        <f>SUM(H460:H461)</f>
        <v>0</v>
      </c>
    </row>
    <row r="463" spans="2:16" ht="15.75" thickBot="1" x14ac:dyDescent="0.3">
      <c r="B463" s="10"/>
      <c r="I463" s="1"/>
    </row>
    <row r="464" spans="2:16" ht="15.75" thickBot="1" x14ac:dyDescent="0.3">
      <c r="B464" s="21" t="s">
        <v>11</v>
      </c>
      <c r="C464" s="9"/>
      <c r="D464" s="9"/>
      <c r="E464" s="9"/>
      <c r="F464" s="9"/>
      <c r="G464" s="9"/>
      <c r="H464" s="9"/>
      <c r="I464" s="22"/>
    </row>
    <row r="465" spans="2:12" ht="15.75" thickBot="1" x14ac:dyDescent="0.3">
      <c r="B465" s="461" t="s">
        <v>15</v>
      </c>
      <c r="C465" s="462"/>
      <c r="D465" s="39" t="s">
        <v>22</v>
      </c>
      <c r="E465" s="39" t="s">
        <v>12</v>
      </c>
      <c r="F465" s="39" t="s">
        <v>13</v>
      </c>
      <c r="G465" s="39" t="s">
        <v>14</v>
      </c>
      <c r="H465" s="20" t="s">
        <v>5</v>
      </c>
      <c r="I465" s="463"/>
    </row>
    <row r="466" spans="2:12" x14ac:dyDescent="0.25">
      <c r="B466" s="465" t="s">
        <v>20</v>
      </c>
      <c r="C466" s="466"/>
      <c r="D466" s="24">
        <v>74263</v>
      </c>
      <c r="E466" s="30">
        <f>+(0.66)*D466</f>
        <v>49013.58</v>
      </c>
      <c r="F466" s="30">
        <f>+D466+E466</f>
        <v>123276.58</v>
      </c>
      <c r="G466" s="32">
        <v>0.06</v>
      </c>
      <c r="H466" s="38">
        <f>+F466*G466</f>
        <v>7396.5947999999999</v>
      </c>
      <c r="I466" s="464"/>
    </row>
    <row r="467" spans="2:12" x14ac:dyDescent="0.25">
      <c r="B467" s="459" t="s">
        <v>21</v>
      </c>
      <c r="C467" s="460"/>
      <c r="D467" s="23">
        <f>1*44702</f>
        <v>44702</v>
      </c>
      <c r="E467" s="30">
        <f>+(0.66)*D467</f>
        <v>29503.32</v>
      </c>
      <c r="F467" s="31">
        <f>+D467+E467</f>
        <v>74205.320000000007</v>
      </c>
      <c r="G467" s="32">
        <f>+G466</f>
        <v>0.06</v>
      </c>
      <c r="H467" s="38">
        <f>+F467*G467</f>
        <v>4452.3191999999999</v>
      </c>
      <c r="I467" s="464"/>
    </row>
    <row r="468" spans="2:12" x14ac:dyDescent="0.25">
      <c r="B468" s="459"/>
      <c r="C468" s="460"/>
      <c r="D468" s="2"/>
      <c r="E468" s="2"/>
      <c r="F468" s="2"/>
      <c r="G468" s="2"/>
      <c r="H468" s="2"/>
      <c r="I468" s="464"/>
    </row>
    <row r="469" spans="2:12" x14ac:dyDescent="0.25">
      <c r="B469" s="467"/>
      <c r="C469" s="468"/>
      <c r="D469" s="7"/>
      <c r="E469" s="7"/>
      <c r="F469" s="7"/>
      <c r="G469" s="7"/>
      <c r="H469" s="7"/>
      <c r="I469" s="464"/>
    </row>
    <row r="470" spans="2:12" x14ac:dyDescent="0.25">
      <c r="B470" s="11"/>
      <c r="C470" s="5"/>
      <c r="D470" s="5"/>
      <c r="E470" s="5"/>
      <c r="F470" s="5"/>
      <c r="G470" s="5"/>
      <c r="H470" s="6" t="s">
        <v>6</v>
      </c>
      <c r="I470" s="34">
        <f>SUM(H466:H469)</f>
        <v>11848.914000000001</v>
      </c>
    </row>
    <row r="471" spans="2:12" ht="15.75" thickBot="1" x14ac:dyDescent="0.3">
      <c r="B471" s="10"/>
      <c r="H471" s="33" t="s">
        <v>23</v>
      </c>
      <c r="I471" s="34"/>
    </row>
    <row r="472" spans="2:12" ht="16.5" thickBot="1" x14ac:dyDescent="0.3">
      <c r="B472" s="8"/>
      <c r="C472" s="9"/>
      <c r="D472" s="9"/>
      <c r="E472" s="9"/>
      <c r="F472" s="9"/>
      <c r="G472" s="469" t="s">
        <v>16</v>
      </c>
      <c r="H472" s="470"/>
      <c r="I472" s="35">
        <f>ROUND(SUM(I442:I471),0)</f>
        <v>27501</v>
      </c>
      <c r="K472">
        <v>26820</v>
      </c>
      <c r="L472" s="41">
        <f>+K472-I472</f>
        <v>-681</v>
      </c>
    </row>
    <row r="473" spans="2:12" ht="15.75" thickBot="1" x14ac:dyDescent="0.3"/>
    <row r="474" spans="2:12" x14ac:dyDescent="0.25">
      <c r="B474" s="471" t="s">
        <v>26</v>
      </c>
      <c r="C474" s="472"/>
      <c r="D474" s="472"/>
      <c r="E474" s="472"/>
      <c r="F474" s="472"/>
      <c r="G474" s="472"/>
      <c r="H474" s="472"/>
      <c r="I474" s="473"/>
    </row>
    <row r="475" spans="2:12" ht="48" customHeight="1" x14ac:dyDescent="0.25">
      <c r="B475" s="474" t="s">
        <v>862</v>
      </c>
      <c r="C475" s="475"/>
      <c r="D475" s="475"/>
      <c r="E475" s="475"/>
      <c r="F475" s="475"/>
      <c r="G475" s="475"/>
      <c r="H475" s="475"/>
      <c r="I475" s="476"/>
    </row>
    <row r="476" spans="2:12" x14ac:dyDescent="0.25">
      <c r="B476" s="477" t="s">
        <v>18</v>
      </c>
      <c r="C476" s="478"/>
      <c r="D476" s="478"/>
      <c r="E476" s="478"/>
      <c r="F476" s="478"/>
      <c r="G476" s="478"/>
      <c r="H476" s="478"/>
      <c r="I476" s="479"/>
    </row>
    <row r="477" spans="2:12" ht="15.75" thickBot="1" x14ac:dyDescent="0.3">
      <c r="B477" s="480" t="s">
        <v>27</v>
      </c>
      <c r="C477" s="481"/>
      <c r="D477" s="481"/>
      <c r="E477" s="481"/>
      <c r="F477" s="481"/>
      <c r="G477" s="481"/>
      <c r="H477" s="481"/>
      <c r="I477" s="482"/>
    </row>
    <row r="478" spans="2:12" ht="15.75" thickBot="1" x14ac:dyDescent="0.3">
      <c r="B478" s="8"/>
      <c r="C478" s="9"/>
      <c r="D478" s="9"/>
      <c r="E478" s="9"/>
      <c r="F478" s="9"/>
      <c r="G478" s="9"/>
      <c r="H478" s="9"/>
      <c r="I478" s="22"/>
    </row>
    <row r="479" spans="2:12" ht="15" customHeight="1" x14ac:dyDescent="0.25">
      <c r="B479" s="495" t="s">
        <v>17</v>
      </c>
      <c r="C479" s="485" t="s">
        <v>290</v>
      </c>
      <c r="D479" s="498" t="str">
        <f>+'[2] PRESUPUESTO CENTRO DE DESARROL'!$B$125</f>
        <v>Red de aguas lluvias  Ø 4",  incluye accesorios, material, equipo y mano de obra.</v>
      </c>
      <c r="E479" s="498"/>
      <c r="F479" s="498"/>
      <c r="G479" s="498"/>
      <c r="H479" s="498"/>
      <c r="I479" s="45" t="s">
        <v>0</v>
      </c>
    </row>
    <row r="480" spans="2:12" ht="15.75" thickBot="1" x14ac:dyDescent="0.3">
      <c r="B480" s="484"/>
      <c r="C480" s="486"/>
      <c r="D480" s="488"/>
      <c r="E480" s="488"/>
      <c r="F480" s="488"/>
      <c r="G480" s="488"/>
      <c r="H480" s="488"/>
      <c r="I480" s="13" t="str">
        <f>+'[2] PRESUPUESTO CENTRO DE DESARROL'!$C$125</f>
        <v>ML</v>
      </c>
    </row>
    <row r="481" spans="2:16" ht="15.75" thickBot="1" x14ac:dyDescent="0.3">
      <c r="B481" s="21" t="s">
        <v>24</v>
      </c>
      <c r="C481" s="46"/>
      <c r="D481" s="40"/>
      <c r="E481" s="9"/>
      <c r="F481" s="9"/>
      <c r="G481" s="9"/>
      <c r="H481" s="9"/>
      <c r="I481" s="22"/>
    </row>
    <row r="482" spans="2:16" ht="15.75" thickBot="1" x14ac:dyDescent="0.3">
      <c r="B482" s="516" t="s">
        <v>1</v>
      </c>
      <c r="C482" s="517"/>
      <c r="D482" s="518"/>
      <c r="E482" s="39" t="s">
        <v>2</v>
      </c>
      <c r="F482" s="39" t="s">
        <v>3</v>
      </c>
      <c r="G482" s="39" t="s">
        <v>4</v>
      </c>
      <c r="H482" s="20" t="s">
        <v>5</v>
      </c>
      <c r="I482" s="473"/>
    </row>
    <row r="483" spans="2:16" ht="25.5" customHeight="1" x14ac:dyDescent="0.25">
      <c r="B483" s="519" t="s">
        <v>25</v>
      </c>
      <c r="C483" s="520"/>
      <c r="D483" s="521"/>
      <c r="E483" s="4" t="s">
        <v>19</v>
      </c>
      <c r="F483" s="26">
        <v>51500</v>
      </c>
      <c r="G483" s="43">
        <v>50</v>
      </c>
      <c r="H483" s="27">
        <f>+F483/G483</f>
        <v>1030</v>
      </c>
      <c r="I483" s="515"/>
    </row>
    <row r="484" spans="2:16" ht="23.25" customHeight="1" x14ac:dyDescent="0.25">
      <c r="B484" s="511" t="s">
        <v>206</v>
      </c>
      <c r="C484" s="512"/>
      <c r="D484" s="513"/>
      <c r="E484" s="3" t="s">
        <v>81</v>
      </c>
      <c r="F484" s="26">
        <v>51500</v>
      </c>
      <c r="G484" s="43">
        <v>60</v>
      </c>
      <c r="H484" s="27">
        <f>+F484/G484</f>
        <v>858.33333333333337</v>
      </c>
      <c r="I484" s="515"/>
    </row>
    <row r="485" spans="2:16" x14ac:dyDescent="0.25">
      <c r="B485" s="511"/>
      <c r="C485" s="512"/>
      <c r="D485" s="513"/>
      <c r="E485" s="14"/>
      <c r="F485" s="26"/>
      <c r="G485" s="43"/>
      <c r="H485" s="27"/>
      <c r="I485" s="515"/>
    </row>
    <row r="486" spans="2:16" x14ac:dyDescent="0.25">
      <c r="B486" s="511"/>
      <c r="C486" s="512"/>
      <c r="D486" s="513"/>
      <c r="E486" s="15"/>
      <c r="F486" s="17"/>
      <c r="G486" s="15"/>
      <c r="H486" s="18"/>
      <c r="I486" s="463"/>
    </row>
    <row r="487" spans="2:16" x14ac:dyDescent="0.25">
      <c r="B487" s="11"/>
      <c r="C487" s="5"/>
      <c r="D487" s="5"/>
      <c r="E487" s="5"/>
      <c r="F487" s="5"/>
      <c r="G487" s="6"/>
      <c r="H487" s="6" t="s">
        <v>6</v>
      </c>
      <c r="I487" s="36">
        <f>SUM(H483:H486)</f>
        <v>1888.3333333333335</v>
      </c>
      <c r="L487" s="42">
        <f>+I487+L515</f>
        <v>-354.66666666666652</v>
      </c>
      <c r="M487" s="44">
        <f>+F483/L487</f>
        <v>-145.20676691729329</v>
      </c>
    </row>
    <row r="488" spans="2:16" ht="15.75" thickBot="1" x14ac:dyDescent="0.3">
      <c r="B488" s="10"/>
      <c r="I488" s="1"/>
    </row>
    <row r="489" spans="2:16" ht="15.75" thickBot="1" x14ac:dyDescent="0.3">
      <c r="B489" s="21" t="s">
        <v>7</v>
      </c>
      <c r="C489" s="9"/>
      <c r="D489" s="9"/>
      <c r="E489" s="9"/>
      <c r="F489" s="9"/>
      <c r="G489" s="9"/>
      <c r="H489" s="9"/>
      <c r="I489" s="22"/>
    </row>
    <row r="490" spans="2:16" ht="15.75" thickBot="1" x14ac:dyDescent="0.3">
      <c r="B490" s="516" t="s">
        <v>1</v>
      </c>
      <c r="C490" s="517"/>
      <c r="D490" s="518"/>
      <c r="E490" s="39" t="s">
        <v>2</v>
      </c>
      <c r="F490" s="39" t="s">
        <v>8</v>
      </c>
      <c r="G490" s="39" t="s">
        <v>9</v>
      </c>
      <c r="H490" s="20" t="s">
        <v>5</v>
      </c>
      <c r="I490" s="473"/>
    </row>
    <row r="491" spans="2:16" x14ac:dyDescent="0.25">
      <c r="B491" s="522" t="s">
        <v>291</v>
      </c>
      <c r="C491" s="523"/>
      <c r="D491" s="524"/>
      <c r="E491" s="4" t="s">
        <v>94</v>
      </c>
      <c r="F491" s="4">
        <v>23690</v>
      </c>
      <c r="G491" s="4">
        <v>1.05</v>
      </c>
      <c r="H491" s="4">
        <f>+F491*G491</f>
        <v>24874.5</v>
      </c>
      <c r="I491" s="515"/>
    </row>
    <row r="492" spans="2:16" x14ac:dyDescent="0.25">
      <c r="B492" s="511" t="s">
        <v>292</v>
      </c>
      <c r="C492" s="512"/>
      <c r="D492" s="513"/>
      <c r="E492" s="3" t="s">
        <v>70</v>
      </c>
      <c r="F492" s="3">
        <v>60000</v>
      </c>
      <c r="G492" s="3">
        <v>0.05</v>
      </c>
      <c r="H492" s="4">
        <f>+F492*G492</f>
        <v>3000</v>
      </c>
      <c r="I492" s="515"/>
      <c r="L492">
        <f>+G491*0.03</f>
        <v>3.15E-2</v>
      </c>
    </row>
    <row r="493" spans="2:16" x14ac:dyDescent="0.25">
      <c r="B493" s="511" t="s">
        <v>244</v>
      </c>
      <c r="C493" s="512"/>
      <c r="D493" s="513"/>
      <c r="E493" s="3" t="s">
        <v>70</v>
      </c>
      <c r="F493" s="3">
        <v>74263</v>
      </c>
      <c r="G493" s="3">
        <v>0.04</v>
      </c>
      <c r="H493" s="4">
        <f>+F493*G493</f>
        <v>2970.52</v>
      </c>
      <c r="I493" s="515"/>
      <c r="P493">
        <f>1/0.07</f>
        <v>14.285714285714285</v>
      </c>
    </row>
    <row r="494" spans="2:16" x14ac:dyDescent="0.25">
      <c r="B494" s="511" t="s">
        <v>293</v>
      </c>
      <c r="C494" s="512"/>
      <c r="D494" s="513"/>
      <c r="E494" s="3" t="s">
        <v>70</v>
      </c>
      <c r="F494" s="3">
        <v>60000</v>
      </c>
      <c r="G494" s="3">
        <v>0.05</v>
      </c>
      <c r="H494" s="4">
        <f>+F494*G494</f>
        <v>3000</v>
      </c>
      <c r="I494" s="515"/>
      <c r="P494">
        <f>+P493*3</f>
        <v>42.857142857142854</v>
      </c>
    </row>
    <row r="495" spans="2:16" x14ac:dyDescent="0.25">
      <c r="B495" s="511"/>
      <c r="C495" s="512"/>
      <c r="D495" s="513"/>
      <c r="E495" s="3"/>
      <c r="F495" s="3"/>
      <c r="G495" s="3"/>
      <c r="H495" s="4"/>
      <c r="I495" s="515"/>
      <c r="P495">
        <f>+P494*4</f>
        <v>171.42857142857142</v>
      </c>
    </row>
    <row r="496" spans="2:16" x14ac:dyDescent="0.25">
      <c r="B496" s="511"/>
      <c r="C496" s="512"/>
      <c r="D496" s="513"/>
      <c r="E496" s="3"/>
      <c r="F496" s="3"/>
      <c r="G496" s="3"/>
      <c r="H496" s="3"/>
      <c r="I496" s="515"/>
    </row>
    <row r="497" spans="2:9" x14ac:dyDescent="0.25">
      <c r="B497" s="511"/>
      <c r="C497" s="512"/>
      <c r="D497" s="513"/>
      <c r="E497" s="3"/>
      <c r="F497" s="3"/>
      <c r="G497" s="3"/>
      <c r="H497" s="3"/>
      <c r="I497" s="515"/>
    </row>
    <row r="498" spans="2:9" x14ac:dyDescent="0.25">
      <c r="B498" s="511"/>
      <c r="C498" s="512"/>
      <c r="D498" s="513"/>
      <c r="E498" s="3"/>
      <c r="F498" s="3"/>
      <c r="G498" s="3"/>
      <c r="H498" s="3"/>
      <c r="I498" s="463"/>
    </row>
    <row r="499" spans="2:9" x14ac:dyDescent="0.25">
      <c r="B499" s="11"/>
      <c r="C499" s="5"/>
      <c r="D499" s="5"/>
      <c r="E499" s="5"/>
      <c r="F499" s="5"/>
      <c r="G499" s="5"/>
      <c r="H499" s="6" t="s">
        <v>6</v>
      </c>
      <c r="I499" s="37">
        <f>SUM(H491:H498)</f>
        <v>33845.020000000004</v>
      </c>
    </row>
    <row r="500" spans="2:9" ht="15.75" thickBot="1" x14ac:dyDescent="0.3">
      <c r="B500" s="10"/>
      <c r="I500" s="1"/>
    </row>
    <row r="501" spans="2:9" ht="15.75" thickBot="1" x14ac:dyDescent="0.3">
      <c r="B501" s="21" t="s">
        <v>10</v>
      </c>
      <c r="C501" s="9"/>
      <c r="D501" s="9"/>
      <c r="E501" s="9"/>
      <c r="F501" s="9"/>
      <c r="G501" s="9"/>
      <c r="H501" s="9"/>
      <c r="I501" s="22"/>
    </row>
    <row r="502" spans="2:9" ht="15.75" thickBot="1" x14ac:dyDescent="0.3">
      <c r="B502" s="516" t="s">
        <v>1</v>
      </c>
      <c r="C502" s="517"/>
      <c r="D502" s="517"/>
      <c r="E502" s="518"/>
      <c r="F502" s="39" t="s">
        <v>3</v>
      </c>
      <c r="G502" s="39" t="s">
        <v>4</v>
      </c>
      <c r="H502" s="20" t="s">
        <v>5</v>
      </c>
      <c r="I502" s="34"/>
    </row>
    <row r="503" spans="2:9" x14ac:dyDescent="0.25">
      <c r="B503" s="522"/>
      <c r="C503" s="523"/>
      <c r="D503" s="523"/>
      <c r="E503" s="524"/>
      <c r="F503" s="24">
        <v>62</v>
      </c>
      <c r="G503" s="25">
        <v>1</v>
      </c>
      <c r="H503" s="38">
        <f>+F503*G503</f>
        <v>62</v>
      </c>
      <c r="I503" s="34"/>
    </row>
    <row r="504" spans="2:9" x14ac:dyDescent="0.25">
      <c r="B504" s="511"/>
      <c r="C504" s="512"/>
      <c r="D504" s="512"/>
      <c r="E504" s="513"/>
      <c r="F504" s="23"/>
      <c r="G504" s="14"/>
      <c r="H504" s="2"/>
      <c r="I504" s="34"/>
    </row>
    <row r="505" spans="2:9" x14ac:dyDescent="0.25">
      <c r="B505" s="11"/>
      <c r="C505" s="5"/>
      <c r="D505" s="5"/>
      <c r="E505" s="5"/>
      <c r="F505" s="5"/>
      <c r="G505" s="5"/>
      <c r="H505" s="6" t="s">
        <v>6</v>
      </c>
      <c r="I505" s="36">
        <f>SUM(H503:H504)</f>
        <v>62</v>
      </c>
    </row>
    <row r="506" spans="2:9" ht="15.75" thickBot="1" x14ac:dyDescent="0.3">
      <c r="B506" s="10"/>
      <c r="I506" s="1"/>
    </row>
    <row r="507" spans="2:9" ht="15.75" thickBot="1" x14ac:dyDescent="0.3">
      <c r="B507" s="21" t="s">
        <v>11</v>
      </c>
      <c r="C507" s="9"/>
      <c r="D507" s="9"/>
      <c r="E507" s="9"/>
      <c r="F507" s="9"/>
      <c r="G507" s="9"/>
      <c r="H507" s="9"/>
      <c r="I507" s="22"/>
    </row>
    <row r="508" spans="2:9" ht="15.75" thickBot="1" x14ac:dyDescent="0.3">
      <c r="B508" s="516" t="s">
        <v>15</v>
      </c>
      <c r="C508" s="518"/>
      <c r="D508" s="39" t="s">
        <v>22</v>
      </c>
      <c r="E508" s="39" t="s">
        <v>12</v>
      </c>
      <c r="F508" s="39" t="s">
        <v>13</v>
      </c>
      <c r="G508" s="39" t="s">
        <v>14</v>
      </c>
      <c r="H508" s="20" t="s">
        <v>5</v>
      </c>
      <c r="I508" s="473"/>
    </row>
    <row r="509" spans="2:9" x14ac:dyDescent="0.25">
      <c r="B509" s="522" t="s">
        <v>20</v>
      </c>
      <c r="C509" s="524"/>
      <c r="D509" s="24">
        <v>74263</v>
      </c>
      <c r="E509" s="30">
        <f>+(0.66)*D509</f>
        <v>49013.58</v>
      </c>
      <c r="F509" s="30">
        <f>+D509+E509</f>
        <v>123276.58</v>
      </c>
      <c r="G509" s="32">
        <v>0.14000000000000001</v>
      </c>
      <c r="H509" s="38">
        <f>+F509*G509</f>
        <v>17258.721200000004</v>
      </c>
      <c r="I509" s="515"/>
    </row>
    <row r="510" spans="2:9" x14ac:dyDescent="0.25">
      <c r="B510" s="511" t="s">
        <v>21</v>
      </c>
      <c r="C510" s="513"/>
      <c r="D510" s="23">
        <f>1*44702</f>
        <v>44702</v>
      </c>
      <c r="E510" s="30">
        <f>+(0.66)*D510</f>
        <v>29503.32</v>
      </c>
      <c r="F510" s="31">
        <f>+D510+E510</f>
        <v>74205.320000000007</v>
      </c>
      <c r="G510" s="32">
        <f>+G509</f>
        <v>0.14000000000000001</v>
      </c>
      <c r="H510" s="38">
        <f>+F510*G510</f>
        <v>10388.744800000002</v>
      </c>
      <c r="I510" s="515"/>
    </row>
    <row r="511" spans="2:9" x14ac:dyDescent="0.25">
      <c r="B511" s="511"/>
      <c r="C511" s="513"/>
      <c r="D511" s="2"/>
      <c r="E511" s="2"/>
      <c r="F511" s="2"/>
      <c r="G511" s="2"/>
      <c r="H511" s="2"/>
      <c r="I511" s="515"/>
    </row>
    <row r="512" spans="2:9" x14ac:dyDescent="0.25">
      <c r="B512" s="511"/>
      <c r="C512" s="513"/>
      <c r="D512" s="7"/>
      <c r="E512" s="7"/>
      <c r="F512" s="7"/>
      <c r="G512" s="7"/>
      <c r="H512" s="7"/>
      <c r="I512" s="463"/>
    </row>
    <row r="513" spans="2:12" x14ac:dyDescent="0.25">
      <c r="B513" s="11"/>
      <c r="C513" s="5"/>
      <c r="D513" s="5"/>
      <c r="E513" s="5"/>
      <c r="F513" s="5"/>
      <c r="G513" s="5"/>
      <c r="H513" s="6" t="s">
        <v>6</v>
      </c>
      <c r="I513" s="34">
        <f>SUM(H509:H512)</f>
        <v>27647.466000000008</v>
      </c>
    </row>
    <row r="514" spans="2:12" ht="15.75" thickBot="1" x14ac:dyDescent="0.3">
      <c r="B514" s="10"/>
      <c r="H514" s="33" t="s">
        <v>23</v>
      </c>
      <c r="I514" s="34">
        <v>0.51</v>
      </c>
    </row>
    <row r="515" spans="2:12" ht="16.5" thickBot="1" x14ac:dyDescent="0.3">
      <c r="B515" s="8"/>
      <c r="C515" s="9"/>
      <c r="D515" s="9"/>
      <c r="E515" s="9"/>
      <c r="F515" s="9"/>
      <c r="G515" s="469" t="s">
        <v>16</v>
      </c>
      <c r="H515" s="470"/>
      <c r="I515" s="35">
        <f>ROUND(SUM(I485:I514),0)</f>
        <v>63443</v>
      </c>
      <c r="K515">
        <v>61200</v>
      </c>
      <c r="L515" s="41">
        <f>+K515-I515</f>
        <v>-2243</v>
      </c>
    </row>
    <row r="516" spans="2:12" ht="15.75" thickBot="1" x14ac:dyDescent="0.3"/>
    <row r="517" spans="2:12" x14ac:dyDescent="0.25">
      <c r="B517" s="471" t="s">
        <v>26</v>
      </c>
      <c r="C517" s="472"/>
      <c r="D517" s="472"/>
      <c r="E517" s="472"/>
      <c r="F517" s="472"/>
      <c r="G517" s="472"/>
      <c r="H517" s="472"/>
      <c r="I517" s="473"/>
    </row>
    <row r="518" spans="2:12" ht="48" customHeight="1" x14ac:dyDescent="0.25">
      <c r="B518" s="474" t="s">
        <v>862</v>
      </c>
      <c r="C518" s="475"/>
      <c r="D518" s="475"/>
      <c r="E518" s="475"/>
      <c r="F518" s="475"/>
      <c r="G518" s="475"/>
      <c r="H518" s="475"/>
      <c r="I518" s="476"/>
    </row>
    <row r="519" spans="2:12" x14ac:dyDescent="0.25">
      <c r="B519" s="477" t="s">
        <v>18</v>
      </c>
      <c r="C519" s="478"/>
      <c r="D519" s="478"/>
      <c r="E519" s="478"/>
      <c r="F519" s="478"/>
      <c r="G519" s="478"/>
      <c r="H519" s="478"/>
      <c r="I519" s="479"/>
    </row>
    <row r="520" spans="2:12" ht="15.75" thickBot="1" x14ac:dyDescent="0.3">
      <c r="B520" s="480" t="s">
        <v>27</v>
      </c>
      <c r="C520" s="481"/>
      <c r="D520" s="481"/>
      <c r="E520" s="481"/>
      <c r="F520" s="481"/>
      <c r="G520" s="481"/>
      <c r="H520" s="481"/>
      <c r="I520" s="482"/>
    </row>
    <row r="521" spans="2:12" ht="15.75" thickBot="1" x14ac:dyDescent="0.3">
      <c r="B521" s="8"/>
      <c r="C521" s="9"/>
      <c r="D521" s="9"/>
      <c r="E521" s="9"/>
      <c r="F521" s="9"/>
      <c r="G521" s="9"/>
      <c r="H521" s="9"/>
      <c r="I521" s="22"/>
    </row>
    <row r="522" spans="2:12" ht="15" customHeight="1" x14ac:dyDescent="0.25">
      <c r="B522" s="483" t="s">
        <v>17</v>
      </c>
      <c r="C522" s="485" t="s">
        <v>294</v>
      </c>
      <c r="D522" s="487" t="str">
        <f>+'[2] PRESUPUESTO CENTRO DE DESARROL'!$B$126</f>
        <v>Acometida general de 1/2",  incluye accesorios, material, equipo y mano de obra.</v>
      </c>
      <c r="E522" s="487"/>
      <c r="F522" s="487"/>
      <c r="G522" s="487"/>
      <c r="H522" s="487"/>
      <c r="I522" s="45" t="s">
        <v>0</v>
      </c>
    </row>
    <row r="523" spans="2:12" ht="15.75" thickBot="1" x14ac:dyDescent="0.3">
      <c r="B523" s="484"/>
      <c r="C523" s="486"/>
      <c r="D523" s="488"/>
      <c r="E523" s="488"/>
      <c r="F523" s="488"/>
      <c r="G523" s="488"/>
      <c r="H523" s="488"/>
      <c r="I523" s="13" t="str">
        <f>+'[2] PRESUPUESTO CENTRO DE DESARROL'!$C$126</f>
        <v>ML</v>
      </c>
    </row>
    <row r="524" spans="2:12" ht="15.75" thickBot="1" x14ac:dyDescent="0.3">
      <c r="B524" s="21" t="s">
        <v>24</v>
      </c>
      <c r="C524" s="46"/>
      <c r="D524" s="40"/>
      <c r="E524" s="9"/>
      <c r="F524" s="9"/>
      <c r="G524" s="9"/>
      <c r="H524" s="9"/>
      <c r="I524" s="22"/>
    </row>
    <row r="525" spans="2:12" ht="15.75" thickBot="1" x14ac:dyDescent="0.3">
      <c r="B525" s="461" t="s">
        <v>1</v>
      </c>
      <c r="C525" s="462"/>
      <c r="D525" s="462"/>
      <c r="E525" s="39" t="s">
        <v>2</v>
      </c>
      <c r="F525" s="39" t="s">
        <v>3</v>
      </c>
      <c r="G525" s="39" t="s">
        <v>4</v>
      </c>
      <c r="H525" s="20" t="s">
        <v>5</v>
      </c>
      <c r="I525" s="463"/>
    </row>
    <row r="526" spans="2:12" ht="25.5" customHeight="1" x14ac:dyDescent="0.25">
      <c r="B526" s="489" t="s">
        <v>25</v>
      </c>
      <c r="C526" s="490"/>
      <c r="D526" s="491"/>
      <c r="E526" s="4" t="s">
        <v>19</v>
      </c>
      <c r="F526" s="26">
        <v>51500</v>
      </c>
      <c r="G526" s="43">
        <v>20</v>
      </c>
      <c r="H526" s="27">
        <f>+F526/G526</f>
        <v>2575</v>
      </c>
      <c r="I526" s="464"/>
    </row>
    <row r="527" spans="2:12" ht="23.25" customHeight="1" x14ac:dyDescent="0.25">
      <c r="B527" s="459"/>
      <c r="C527" s="460"/>
      <c r="D527" s="460"/>
      <c r="E527" s="3"/>
      <c r="F527" s="26"/>
      <c r="G527" s="43"/>
      <c r="H527" s="27"/>
      <c r="I527" s="464"/>
    </row>
    <row r="528" spans="2:12" x14ac:dyDescent="0.25">
      <c r="B528" s="459"/>
      <c r="C528" s="460"/>
      <c r="D528" s="460"/>
      <c r="E528" s="14"/>
      <c r="F528" s="26"/>
      <c r="G528" s="43"/>
      <c r="H528" s="27"/>
      <c r="I528" s="464"/>
    </row>
    <row r="529" spans="2:16" x14ac:dyDescent="0.25">
      <c r="B529" s="467"/>
      <c r="C529" s="468"/>
      <c r="D529" s="468"/>
      <c r="E529" s="15"/>
      <c r="F529" s="17"/>
      <c r="G529" s="15"/>
      <c r="H529" s="18"/>
      <c r="I529" s="464"/>
    </row>
    <row r="530" spans="2:16" x14ac:dyDescent="0.25">
      <c r="B530" s="11"/>
      <c r="C530" s="5"/>
      <c r="D530" s="5"/>
      <c r="E530" s="5"/>
      <c r="F530" s="5"/>
      <c r="G530" s="6"/>
      <c r="H530" s="6" t="s">
        <v>6</v>
      </c>
      <c r="I530" s="36">
        <f>SUM(H526:H529)</f>
        <v>2575</v>
      </c>
      <c r="L530" s="42">
        <f>+I530+L558</f>
        <v>1653</v>
      </c>
      <c r="M530" s="44">
        <f>+F526/L530</f>
        <v>31.155474894131881</v>
      </c>
    </row>
    <row r="531" spans="2:16" ht="15.75" thickBot="1" x14ac:dyDescent="0.3">
      <c r="B531" s="10"/>
      <c r="I531" s="1"/>
    </row>
    <row r="532" spans="2:16" ht="15.75" thickBot="1" x14ac:dyDescent="0.3">
      <c r="B532" s="21" t="s">
        <v>7</v>
      </c>
      <c r="C532" s="9"/>
      <c r="D532" s="9"/>
      <c r="E532" s="9"/>
      <c r="F532" s="9"/>
      <c r="G532" s="9"/>
      <c r="H532" s="9"/>
      <c r="I532" s="22"/>
    </row>
    <row r="533" spans="2:16" ht="15.75" thickBot="1" x14ac:dyDescent="0.3">
      <c r="B533" s="461" t="s">
        <v>1</v>
      </c>
      <c r="C533" s="462"/>
      <c r="D533" s="462"/>
      <c r="E533" s="39" t="s">
        <v>2</v>
      </c>
      <c r="F533" s="39" t="s">
        <v>8</v>
      </c>
      <c r="G533" s="39" t="s">
        <v>9</v>
      </c>
      <c r="H533" s="20" t="s">
        <v>5</v>
      </c>
      <c r="I533" s="463"/>
    </row>
    <row r="534" spans="2:16" x14ac:dyDescent="0.25">
      <c r="B534" s="465" t="s">
        <v>276</v>
      </c>
      <c r="C534" s="466"/>
      <c r="D534" s="466"/>
      <c r="E534" s="4" t="s">
        <v>94</v>
      </c>
      <c r="F534" s="4">
        <v>2163</v>
      </c>
      <c r="G534" s="4">
        <v>1.05</v>
      </c>
      <c r="H534" s="4">
        <f>+F534*G534</f>
        <v>2271.15</v>
      </c>
      <c r="I534" s="464"/>
    </row>
    <row r="535" spans="2:16" x14ac:dyDescent="0.25">
      <c r="B535" s="459" t="s">
        <v>277</v>
      </c>
      <c r="C535" s="460"/>
      <c r="D535" s="460"/>
      <c r="E535" s="3" t="s">
        <v>70</v>
      </c>
      <c r="F535" s="3">
        <v>4200</v>
      </c>
      <c r="G535" s="3">
        <v>1</v>
      </c>
      <c r="H535" s="4">
        <f>+F535*G535</f>
        <v>4200</v>
      </c>
      <c r="I535" s="464"/>
      <c r="L535">
        <f>+G534*0.03</f>
        <v>3.15E-2</v>
      </c>
    </row>
    <row r="536" spans="2:16" x14ac:dyDescent="0.25">
      <c r="B536" s="459" t="s">
        <v>244</v>
      </c>
      <c r="C536" s="460"/>
      <c r="D536" s="460"/>
      <c r="E536" s="3" t="s">
        <v>70</v>
      </c>
      <c r="F536" s="3">
        <v>74263</v>
      </c>
      <c r="G536" s="3">
        <v>0.01</v>
      </c>
      <c r="H536" s="4">
        <f>+F536*G536</f>
        <v>742.63</v>
      </c>
      <c r="I536" s="464"/>
      <c r="P536">
        <f>1/0.07</f>
        <v>14.285714285714285</v>
      </c>
    </row>
    <row r="537" spans="2:16" x14ac:dyDescent="0.25">
      <c r="B537" s="459"/>
      <c r="C537" s="460"/>
      <c r="D537" s="460"/>
      <c r="E537" s="3"/>
      <c r="F537" s="3"/>
      <c r="G537" s="3"/>
      <c r="H537" s="4"/>
      <c r="I537" s="464"/>
      <c r="P537">
        <f>+P536*3</f>
        <v>42.857142857142854</v>
      </c>
    </row>
    <row r="538" spans="2:16" x14ac:dyDescent="0.25">
      <c r="B538" s="459"/>
      <c r="C538" s="460"/>
      <c r="D538" s="460"/>
      <c r="E538" s="3"/>
      <c r="F538" s="3"/>
      <c r="G538" s="3"/>
      <c r="H538" s="4"/>
      <c r="I538" s="464"/>
      <c r="P538">
        <f>+P537*4</f>
        <v>171.42857142857142</v>
      </c>
    </row>
    <row r="539" spans="2:16" x14ac:dyDescent="0.25">
      <c r="B539" s="459"/>
      <c r="C539" s="460"/>
      <c r="D539" s="460"/>
      <c r="E539" s="3"/>
      <c r="F539" s="3"/>
      <c r="G539" s="3"/>
      <c r="H539" s="3"/>
      <c r="I539" s="464"/>
    </row>
    <row r="540" spans="2:16" x14ac:dyDescent="0.25">
      <c r="B540" s="459"/>
      <c r="C540" s="460"/>
      <c r="D540" s="460"/>
      <c r="E540" s="3"/>
      <c r="F540" s="3"/>
      <c r="G540" s="3"/>
      <c r="H540" s="3"/>
      <c r="I540" s="464"/>
    </row>
    <row r="541" spans="2:16" x14ac:dyDescent="0.25">
      <c r="B541" s="459"/>
      <c r="C541" s="460"/>
      <c r="D541" s="460"/>
      <c r="E541" s="3"/>
      <c r="F541" s="3"/>
      <c r="G541" s="3"/>
      <c r="H541" s="3"/>
      <c r="I541" s="464"/>
    </row>
    <row r="542" spans="2:16" x14ac:dyDescent="0.25">
      <c r="B542" s="11"/>
      <c r="C542" s="5"/>
      <c r="D542" s="5"/>
      <c r="E542" s="5"/>
      <c r="F542" s="5"/>
      <c r="G542" s="5"/>
      <c r="H542" s="6" t="s">
        <v>6</v>
      </c>
      <c r="I542" s="37">
        <f>SUM(H534:H541)</f>
        <v>7213.78</v>
      </c>
    </row>
    <row r="543" spans="2:16" ht="15.75" thickBot="1" x14ac:dyDescent="0.3">
      <c r="B543" s="10"/>
      <c r="I543" s="1"/>
    </row>
    <row r="544" spans="2:16" ht="15.75" thickBot="1" x14ac:dyDescent="0.3">
      <c r="B544" s="21" t="s">
        <v>10</v>
      </c>
      <c r="C544" s="9"/>
      <c r="D544" s="9"/>
      <c r="E544" s="9"/>
      <c r="F544" s="9"/>
      <c r="G544" s="9"/>
      <c r="H544" s="9"/>
      <c r="I544" s="22"/>
    </row>
    <row r="545" spans="2:12" ht="15.75" thickBot="1" x14ac:dyDescent="0.3">
      <c r="B545" s="461" t="s">
        <v>1</v>
      </c>
      <c r="C545" s="462"/>
      <c r="D545" s="462"/>
      <c r="E545" s="462"/>
      <c r="F545" s="39" t="s">
        <v>3</v>
      </c>
      <c r="G545" s="39" t="s">
        <v>4</v>
      </c>
      <c r="H545" s="20" t="s">
        <v>5</v>
      </c>
      <c r="I545" s="34"/>
    </row>
    <row r="546" spans="2:12" x14ac:dyDescent="0.25">
      <c r="B546" s="465"/>
      <c r="C546" s="466"/>
      <c r="D546" s="466"/>
      <c r="E546" s="466"/>
      <c r="F546" s="24">
        <v>200</v>
      </c>
      <c r="G546" s="25">
        <v>1</v>
      </c>
      <c r="H546" s="38">
        <f>+F546*G546</f>
        <v>200</v>
      </c>
      <c r="I546" s="34"/>
    </row>
    <row r="547" spans="2:12" x14ac:dyDescent="0.25">
      <c r="B547" s="459"/>
      <c r="C547" s="460"/>
      <c r="D547" s="460"/>
      <c r="E547" s="460"/>
      <c r="F547" s="23"/>
      <c r="G547" s="14"/>
      <c r="H547" s="2"/>
      <c r="I547" s="34"/>
    </row>
    <row r="548" spans="2:12" x14ac:dyDescent="0.25">
      <c r="B548" s="11"/>
      <c r="C548" s="5"/>
      <c r="D548" s="5"/>
      <c r="E548" s="5"/>
      <c r="F548" s="5"/>
      <c r="G548" s="5"/>
      <c r="H548" s="6" t="s">
        <v>6</v>
      </c>
      <c r="I548" s="36">
        <f>SUM(H546:H547)</f>
        <v>200</v>
      </c>
    </row>
    <row r="549" spans="2:12" ht="15.75" thickBot="1" x14ac:dyDescent="0.3">
      <c r="B549" s="10"/>
      <c r="I549" s="1"/>
    </row>
    <row r="550" spans="2:12" ht="15.75" thickBot="1" x14ac:dyDescent="0.3">
      <c r="B550" s="21" t="s">
        <v>11</v>
      </c>
      <c r="C550" s="9"/>
      <c r="D550" s="9"/>
      <c r="E550" s="9"/>
      <c r="F550" s="9"/>
      <c r="G550" s="9"/>
      <c r="H550" s="9"/>
      <c r="I550" s="22"/>
    </row>
    <row r="551" spans="2:12" ht="15.75" thickBot="1" x14ac:dyDescent="0.3">
      <c r="B551" s="461" t="s">
        <v>15</v>
      </c>
      <c r="C551" s="462"/>
      <c r="D551" s="39" t="s">
        <v>22</v>
      </c>
      <c r="E551" s="39" t="s">
        <v>12</v>
      </c>
      <c r="F551" s="39" t="s">
        <v>13</v>
      </c>
      <c r="G551" s="39" t="s">
        <v>14</v>
      </c>
      <c r="H551" s="20" t="s">
        <v>5</v>
      </c>
      <c r="I551" s="463"/>
    </row>
    <row r="552" spans="2:12" x14ac:dyDescent="0.25">
      <c r="B552" s="465" t="s">
        <v>20</v>
      </c>
      <c r="C552" s="466"/>
      <c r="D552" s="24">
        <v>74263</v>
      </c>
      <c r="E552" s="30">
        <f>+(0.66)*D552</f>
        <v>49013.58</v>
      </c>
      <c r="F552" s="30">
        <f>+D552+E552</f>
        <v>123276.58</v>
      </c>
      <c r="G552" s="32">
        <v>0.08</v>
      </c>
      <c r="H552" s="38">
        <f>+F552*G552</f>
        <v>9862.126400000001</v>
      </c>
      <c r="I552" s="464"/>
    </row>
    <row r="553" spans="2:12" x14ac:dyDescent="0.25">
      <c r="B553" s="459" t="s">
        <v>21</v>
      </c>
      <c r="C553" s="460"/>
      <c r="D553" s="23">
        <f>1*44702</f>
        <v>44702</v>
      </c>
      <c r="E553" s="30">
        <f>+(0.66)*D553</f>
        <v>29503.32</v>
      </c>
      <c r="F553" s="31">
        <f>+D553+E553</f>
        <v>74205.320000000007</v>
      </c>
      <c r="G553" s="32">
        <f>+G552</f>
        <v>0.08</v>
      </c>
      <c r="H553" s="38">
        <f>+F553*G553</f>
        <v>5936.4256000000005</v>
      </c>
      <c r="I553" s="464"/>
    </row>
    <row r="554" spans="2:12" x14ac:dyDescent="0.25">
      <c r="B554" s="459"/>
      <c r="C554" s="460"/>
      <c r="D554" s="2"/>
      <c r="E554" s="2"/>
      <c r="F554" s="2"/>
      <c r="G554" s="2"/>
      <c r="H554" s="2"/>
      <c r="I554" s="464"/>
    </row>
    <row r="555" spans="2:12" x14ac:dyDescent="0.25">
      <c r="B555" s="467"/>
      <c r="C555" s="468"/>
      <c r="D555" s="7"/>
      <c r="E555" s="7"/>
      <c r="F555" s="7"/>
      <c r="G555" s="7"/>
      <c r="H555" s="7"/>
      <c r="I555" s="464"/>
    </row>
    <row r="556" spans="2:12" x14ac:dyDescent="0.25">
      <c r="B556" s="11"/>
      <c r="C556" s="5"/>
      <c r="D556" s="5"/>
      <c r="E556" s="5"/>
      <c r="F556" s="5"/>
      <c r="G556" s="5"/>
      <c r="H556" s="6" t="s">
        <v>6</v>
      </c>
      <c r="I556" s="34">
        <f>SUM(H552:H555)</f>
        <v>15798.552000000001</v>
      </c>
    </row>
    <row r="557" spans="2:12" ht="15.75" thickBot="1" x14ac:dyDescent="0.3">
      <c r="B557" s="10"/>
      <c r="H557" s="33" t="s">
        <v>23</v>
      </c>
      <c r="I557" s="34"/>
    </row>
    <row r="558" spans="2:12" ht="16.5" thickBot="1" x14ac:dyDescent="0.3">
      <c r="B558" s="8"/>
      <c r="C558" s="9"/>
      <c r="D558" s="9"/>
      <c r="E558" s="9"/>
      <c r="F558" s="9"/>
      <c r="G558" s="469" t="s">
        <v>16</v>
      </c>
      <c r="H558" s="470"/>
      <c r="I558" s="35">
        <f>ROUND(SUM(I528:I557),0)</f>
        <v>25787</v>
      </c>
      <c r="K558">
        <v>24865</v>
      </c>
      <c r="L558" s="41">
        <f>+K558-I558</f>
        <v>-922</v>
      </c>
    </row>
    <row r="559" spans="2:12" ht="15.75" thickBot="1" x14ac:dyDescent="0.3"/>
    <row r="560" spans="2:12" x14ac:dyDescent="0.25">
      <c r="B560" s="471" t="s">
        <v>26</v>
      </c>
      <c r="C560" s="472"/>
      <c r="D560" s="472"/>
      <c r="E560" s="472"/>
      <c r="F560" s="472"/>
      <c r="G560" s="472"/>
      <c r="H560" s="472"/>
      <c r="I560" s="473"/>
    </row>
    <row r="561" spans="2:13" ht="48" customHeight="1" x14ac:dyDescent="0.25">
      <c r="B561" s="474" t="s">
        <v>862</v>
      </c>
      <c r="C561" s="475"/>
      <c r="D561" s="475"/>
      <c r="E561" s="475"/>
      <c r="F561" s="475"/>
      <c r="G561" s="475"/>
      <c r="H561" s="475"/>
      <c r="I561" s="476"/>
    </row>
    <row r="562" spans="2:13" x14ac:dyDescent="0.25">
      <c r="B562" s="477" t="s">
        <v>18</v>
      </c>
      <c r="C562" s="478"/>
      <c r="D562" s="478"/>
      <c r="E562" s="478"/>
      <c r="F562" s="478"/>
      <c r="G562" s="478"/>
      <c r="H562" s="478"/>
      <c r="I562" s="479"/>
    </row>
    <row r="563" spans="2:13" ht="15.75" thickBot="1" x14ac:dyDescent="0.3">
      <c r="B563" s="480" t="s">
        <v>27</v>
      </c>
      <c r="C563" s="481"/>
      <c r="D563" s="481"/>
      <c r="E563" s="481"/>
      <c r="F563" s="481"/>
      <c r="G563" s="481"/>
      <c r="H563" s="481"/>
      <c r="I563" s="482"/>
    </row>
    <row r="564" spans="2:13" ht="15.75" thickBot="1" x14ac:dyDescent="0.3">
      <c r="B564" s="8"/>
      <c r="C564" s="9"/>
      <c r="D564" s="9"/>
      <c r="E564" s="9"/>
      <c r="F564" s="9"/>
      <c r="G564" s="9"/>
      <c r="H564" s="9"/>
      <c r="I564" s="22"/>
    </row>
    <row r="565" spans="2:13" ht="15" customHeight="1" x14ac:dyDescent="0.25">
      <c r="B565" s="483" t="s">
        <v>17</v>
      </c>
      <c r="C565" s="485" t="s">
        <v>295</v>
      </c>
      <c r="D565" s="487" t="str">
        <f>+'[2] PRESUPUESTO CENTRO DE DESARROL'!$B$127</f>
        <v>Conexión a red hidráulica principal, incluye accesorios, material, equipo y mano de obra.</v>
      </c>
      <c r="E565" s="487"/>
      <c r="F565" s="487"/>
      <c r="G565" s="487"/>
      <c r="H565" s="487"/>
      <c r="I565" s="45" t="s">
        <v>0</v>
      </c>
    </row>
    <row r="566" spans="2:13" ht="15.75" thickBot="1" x14ac:dyDescent="0.3">
      <c r="B566" s="484"/>
      <c r="C566" s="486"/>
      <c r="D566" s="488"/>
      <c r="E566" s="488"/>
      <c r="F566" s="488"/>
      <c r="G566" s="488"/>
      <c r="H566" s="488"/>
      <c r="I566" s="13" t="str">
        <f>+'[2] PRESUPUESTO CENTRO DE DESARROL'!$C$127</f>
        <v>GL</v>
      </c>
    </row>
    <row r="567" spans="2:13" ht="15.75" thickBot="1" x14ac:dyDescent="0.3">
      <c r="B567" s="21" t="s">
        <v>24</v>
      </c>
      <c r="C567" s="46"/>
      <c r="D567" s="40"/>
      <c r="E567" s="9"/>
      <c r="F567" s="9"/>
      <c r="G567" s="9"/>
      <c r="H567" s="9"/>
      <c r="I567" s="22"/>
    </row>
    <row r="568" spans="2:13" ht="15.75" thickBot="1" x14ac:dyDescent="0.3">
      <c r="B568" s="461" t="s">
        <v>1</v>
      </c>
      <c r="C568" s="462"/>
      <c r="D568" s="462"/>
      <c r="E568" s="39" t="s">
        <v>2</v>
      </c>
      <c r="F568" s="39" t="s">
        <v>3</v>
      </c>
      <c r="G568" s="39" t="s">
        <v>4</v>
      </c>
      <c r="H568" s="20" t="s">
        <v>5</v>
      </c>
      <c r="I568" s="463"/>
    </row>
    <row r="569" spans="2:13" ht="25.5" customHeight="1" x14ac:dyDescent="0.25">
      <c r="B569" s="489" t="s">
        <v>25</v>
      </c>
      <c r="C569" s="490"/>
      <c r="D569" s="491"/>
      <c r="E569" s="4" t="s">
        <v>19</v>
      </c>
      <c r="F569" s="26">
        <v>51500</v>
      </c>
      <c r="G569" s="43">
        <v>0.35</v>
      </c>
      <c r="H569" s="27">
        <f>+F569/G569</f>
        <v>147142.85714285716</v>
      </c>
      <c r="I569" s="464"/>
    </row>
    <row r="570" spans="2:13" ht="23.25" customHeight="1" x14ac:dyDescent="0.25">
      <c r="B570" s="459"/>
      <c r="C570" s="460"/>
      <c r="D570" s="460"/>
      <c r="E570" s="3"/>
      <c r="F570" s="26"/>
      <c r="G570" s="43"/>
      <c r="H570" s="27"/>
      <c r="I570" s="464"/>
    </row>
    <row r="571" spans="2:13" x14ac:dyDescent="0.25">
      <c r="B571" s="459"/>
      <c r="C571" s="460"/>
      <c r="D571" s="460"/>
      <c r="E571" s="14"/>
      <c r="F571" s="26"/>
      <c r="G571" s="43"/>
      <c r="H571" s="27"/>
      <c r="I571" s="464"/>
    </row>
    <row r="572" spans="2:13" x14ac:dyDescent="0.25">
      <c r="B572" s="467"/>
      <c r="C572" s="468"/>
      <c r="D572" s="468"/>
      <c r="E572" s="15"/>
      <c r="F572" s="17"/>
      <c r="G572" s="15"/>
      <c r="H572" s="18"/>
      <c r="I572" s="464"/>
    </row>
    <row r="573" spans="2:13" x14ac:dyDescent="0.25">
      <c r="B573" s="11"/>
      <c r="C573" s="5"/>
      <c r="D573" s="5"/>
      <c r="E573" s="5"/>
      <c r="F573" s="5"/>
      <c r="G573" s="6"/>
      <c r="H573" s="6" t="s">
        <v>6</v>
      </c>
      <c r="I573" s="36">
        <f>SUM(H569:H572)</f>
        <v>147142.85714285716</v>
      </c>
      <c r="L573" s="42">
        <f>+I573+L601</f>
        <v>107512.85714285716</v>
      </c>
      <c r="M573" s="44">
        <f>+F569/L573</f>
        <v>0.47901247691306015</v>
      </c>
    </row>
    <row r="574" spans="2:13" ht="15.75" thickBot="1" x14ac:dyDescent="0.3">
      <c r="B574" s="10"/>
      <c r="I574" s="1"/>
    </row>
    <row r="575" spans="2:13" ht="15.75" thickBot="1" x14ac:dyDescent="0.3">
      <c r="B575" s="21" t="s">
        <v>7</v>
      </c>
      <c r="C575" s="9"/>
      <c r="D575" s="9"/>
      <c r="E575" s="9"/>
      <c r="F575" s="9"/>
      <c r="G575" s="9"/>
      <c r="H575" s="9"/>
      <c r="I575" s="22"/>
    </row>
    <row r="576" spans="2:13" ht="15.75" thickBot="1" x14ac:dyDescent="0.3">
      <c r="B576" s="461" t="s">
        <v>1</v>
      </c>
      <c r="C576" s="462"/>
      <c r="D576" s="462"/>
      <c r="E576" s="39" t="s">
        <v>2</v>
      </c>
      <c r="F576" s="39" t="s">
        <v>8</v>
      </c>
      <c r="G576" s="39" t="s">
        <v>9</v>
      </c>
      <c r="H576" s="20" t="s">
        <v>5</v>
      </c>
      <c r="I576" s="463"/>
    </row>
    <row r="577" spans="2:16" x14ac:dyDescent="0.25">
      <c r="B577" s="465" t="s">
        <v>296</v>
      </c>
      <c r="C577" s="466"/>
      <c r="D577" s="466"/>
      <c r="E577" s="4" t="s">
        <v>79</v>
      </c>
      <c r="F577" s="4">
        <v>780000</v>
      </c>
      <c r="G577" s="4">
        <v>0.3</v>
      </c>
      <c r="H577" s="4">
        <f t="shared" ref="H577:H582" si="2">+F577*G577</f>
        <v>234000</v>
      </c>
      <c r="I577" s="464"/>
    </row>
    <row r="578" spans="2:16" x14ac:dyDescent="0.25">
      <c r="B578" s="459" t="s">
        <v>297</v>
      </c>
      <c r="C578" s="460"/>
      <c r="D578" s="460"/>
      <c r="E578" s="3" t="s">
        <v>79</v>
      </c>
      <c r="F578" s="3">
        <v>50000</v>
      </c>
      <c r="G578" s="3">
        <v>0.4</v>
      </c>
      <c r="H578" s="4">
        <f t="shared" si="2"/>
        <v>20000</v>
      </c>
      <c r="I578" s="464"/>
      <c r="L578">
        <f>+F577*1.03</f>
        <v>803400</v>
      </c>
    </row>
    <row r="579" spans="2:16" x14ac:dyDescent="0.25">
      <c r="B579" s="459" t="s">
        <v>298</v>
      </c>
      <c r="C579" s="460"/>
      <c r="D579" s="460"/>
      <c r="E579" s="3" t="s">
        <v>70</v>
      </c>
      <c r="F579" s="3">
        <v>123600</v>
      </c>
      <c r="G579" s="3">
        <v>1</v>
      </c>
      <c r="H579" s="4">
        <f t="shared" si="2"/>
        <v>123600</v>
      </c>
      <c r="I579" s="464"/>
      <c r="P579">
        <f>1/0.07</f>
        <v>14.285714285714285</v>
      </c>
    </row>
    <row r="580" spans="2:16" x14ac:dyDescent="0.25">
      <c r="B580" s="459" t="s">
        <v>299</v>
      </c>
      <c r="C580" s="460"/>
      <c r="D580" s="460"/>
      <c r="E580" s="3" t="s">
        <v>300</v>
      </c>
      <c r="F580" s="3">
        <v>150000</v>
      </c>
      <c r="G580" s="3">
        <v>1</v>
      </c>
      <c r="H580" s="4">
        <f t="shared" si="2"/>
        <v>150000</v>
      </c>
      <c r="I580" s="464"/>
      <c r="P580">
        <f>+P579*3</f>
        <v>42.857142857142854</v>
      </c>
    </row>
    <row r="581" spans="2:16" x14ac:dyDescent="0.25">
      <c r="B581" s="459" t="s">
        <v>301</v>
      </c>
      <c r="C581" s="460"/>
      <c r="D581" s="460"/>
      <c r="E581" s="3" t="s">
        <v>81</v>
      </c>
      <c r="F581" s="3">
        <v>123600</v>
      </c>
      <c r="G581" s="3">
        <v>1</v>
      </c>
      <c r="H581" s="4">
        <f t="shared" si="2"/>
        <v>123600</v>
      </c>
      <c r="I581" s="464"/>
      <c r="P581">
        <f>+P580*4</f>
        <v>171.42857142857142</v>
      </c>
    </row>
    <row r="582" spans="2:16" x14ac:dyDescent="0.25">
      <c r="B582" s="459" t="s">
        <v>302</v>
      </c>
      <c r="C582" s="460"/>
      <c r="D582" s="460"/>
      <c r="E582" s="3" t="s">
        <v>94</v>
      </c>
      <c r="F582" s="3">
        <v>12000</v>
      </c>
      <c r="G582" s="3">
        <v>2.5</v>
      </c>
      <c r="H582" s="4">
        <f t="shared" si="2"/>
        <v>30000</v>
      </c>
      <c r="I582" s="464"/>
    </row>
    <row r="583" spans="2:16" x14ac:dyDescent="0.25">
      <c r="B583" s="459"/>
      <c r="C583" s="460"/>
      <c r="D583" s="460"/>
      <c r="E583" s="3"/>
      <c r="F583" s="3"/>
      <c r="G583" s="3"/>
      <c r="H583" s="3"/>
      <c r="I583" s="464"/>
    </row>
    <row r="584" spans="2:16" x14ac:dyDescent="0.25">
      <c r="B584" s="459"/>
      <c r="C584" s="460"/>
      <c r="D584" s="460"/>
      <c r="E584" s="3"/>
      <c r="F584" s="3"/>
      <c r="G584" s="3"/>
      <c r="H584" s="3"/>
      <c r="I584" s="464"/>
    </row>
    <row r="585" spans="2:16" x14ac:dyDescent="0.25">
      <c r="B585" s="11"/>
      <c r="C585" s="5"/>
      <c r="D585" s="5"/>
      <c r="E585" s="5"/>
      <c r="F585" s="5"/>
      <c r="G585" s="5"/>
      <c r="H585" s="6" t="s">
        <v>6</v>
      </c>
      <c r="I585" s="37">
        <f>SUM(H577:H584)</f>
        <v>681200</v>
      </c>
    </row>
    <row r="586" spans="2:16" ht="15.75" thickBot="1" x14ac:dyDescent="0.3">
      <c r="B586" s="10"/>
      <c r="I586" s="1"/>
    </row>
    <row r="587" spans="2:16" ht="15.75" thickBot="1" x14ac:dyDescent="0.3">
      <c r="B587" s="21" t="s">
        <v>10</v>
      </c>
      <c r="C587" s="9"/>
      <c r="D587" s="9"/>
      <c r="E587" s="9"/>
      <c r="F587" s="9"/>
      <c r="G587" s="9"/>
      <c r="H587" s="9"/>
      <c r="I587" s="22"/>
    </row>
    <row r="588" spans="2:16" ht="15.75" thickBot="1" x14ac:dyDescent="0.3">
      <c r="B588" s="461" t="s">
        <v>1</v>
      </c>
      <c r="C588" s="462"/>
      <c r="D588" s="462"/>
      <c r="E588" s="462"/>
      <c r="F588" s="39" t="s">
        <v>3</v>
      </c>
      <c r="G588" s="39" t="s">
        <v>4</v>
      </c>
      <c r="H588" s="20" t="s">
        <v>5</v>
      </c>
      <c r="I588" s="34"/>
    </row>
    <row r="589" spans="2:16" x14ac:dyDescent="0.25">
      <c r="B589" s="465" t="s">
        <v>303</v>
      </c>
      <c r="C589" s="466"/>
      <c r="D589" s="466"/>
      <c r="E589" s="466"/>
      <c r="F589" s="24">
        <v>220000</v>
      </c>
      <c r="G589" s="25">
        <v>1</v>
      </c>
      <c r="H589" s="38">
        <f>+F589*G589</f>
        <v>220000</v>
      </c>
      <c r="I589" s="34"/>
    </row>
    <row r="590" spans="2:16" x14ac:dyDescent="0.25">
      <c r="B590" s="459"/>
      <c r="C590" s="460"/>
      <c r="D590" s="460"/>
      <c r="E590" s="460"/>
      <c r="F590" s="23"/>
      <c r="G590" s="14"/>
      <c r="H590" s="2"/>
      <c r="I590" s="34"/>
    </row>
    <row r="591" spans="2:16" x14ac:dyDescent="0.25">
      <c r="B591" s="11"/>
      <c r="C591" s="5"/>
      <c r="D591" s="5"/>
      <c r="E591" s="5"/>
      <c r="F591" s="5"/>
      <c r="G591" s="5"/>
      <c r="H591" s="6" t="s">
        <v>6</v>
      </c>
      <c r="I591" s="36">
        <f>SUM(H589:H590)</f>
        <v>220000</v>
      </c>
    </row>
    <row r="592" spans="2:16" ht="15.75" thickBot="1" x14ac:dyDescent="0.3">
      <c r="B592" s="10"/>
      <c r="I592" s="1"/>
    </row>
    <row r="593" spans="2:12" ht="15.75" thickBot="1" x14ac:dyDescent="0.3">
      <c r="B593" s="21" t="s">
        <v>11</v>
      </c>
      <c r="C593" s="9"/>
      <c r="D593" s="9"/>
      <c r="E593" s="9"/>
      <c r="F593" s="9"/>
      <c r="G593" s="9"/>
      <c r="H593" s="9"/>
      <c r="I593" s="22"/>
    </row>
    <row r="594" spans="2:12" ht="15.75" thickBot="1" x14ac:dyDescent="0.3">
      <c r="B594" s="461" t="s">
        <v>15</v>
      </c>
      <c r="C594" s="462"/>
      <c r="D594" s="39" t="s">
        <v>22</v>
      </c>
      <c r="E594" s="39" t="s">
        <v>12</v>
      </c>
      <c r="F594" s="39" t="s">
        <v>13</v>
      </c>
      <c r="G594" s="39" t="s">
        <v>14</v>
      </c>
      <c r="H594" s="20" t="s">
        <v>5</v>
      </c>
      <c r="I594" s="463"/>
    </row>
    <row r="595" spans="2:12" x14ac:dyDescent="0.25">
      <c r="B595" s="465" t="s">
        <v>845</v>
      </c>
      <c r="C595" s="466"/>
      <c r="D595" s="24">
        <f>2*72100</f>
        <v>144200</v>
      </c>
      <c r="E595" s="30">
        <f>+(0.66)*D595</f>
        <v>95172</v>
      </c>
      <c r="F595" s="30">
        <f>+D595+E595</f>
        <v>239372</v>
      </c>
      <c r="G595" s="32">
        <v>0.45</v>
      </c>
      <c r="H595" s="38">
        <f>+F595*G595</f>
        <v>107717.40000000001</v>
      </c>
      <c r="I595" s="464"/>
    </row>
    <row r="596" spans="2:12" x14ac:dyDescent="0.25">
      <c r="B596" s="459" t="s">
        <v>304</v>
      </c>
      <c r="C596" s="460"/>
      <c r="D596" s="23">
        <f>4*44702</f>
        <v>178808</v>
      </c>
      <c r="E596" s="30">
        <f>+(0.66)*D596</f>
        <v>118013.28</v>
      </c>
      <c r="F596" s="31">
        <f>+D596+E596</f>
        <v>296821.28000000003</v>
      </c>
      <c r="G596" s="32">
        <f>+G595</f>
        <v>0.45</v>
      </c>
      <c r="H596" s="38">
        <f>+F596*G596</f>
        <v>133569.57600000003</v>
      </c>
      <c r="I596" s="464"/>
    </row>
    <row r="597" spans="2:12" x14ac:dyDescent="0.25">
      <c r="B597" s="459"/>
      <c r="C597" s="460"/>
      <c r="D597" s="2"/>
      <c r="E597" s="2"/>
      <c r="F597" s="2"/>
      <c r="G597" s="2"/>
      <c r="H597" s="2"/>
      <c r="I597" s="464"/>
    </row>
    <row r="598" spans="2:12" x14ac:dyDescent="0.25">
      <c r="B598" s="467"/>
      <c r="C598" s="468"/>
      <c r="D598" s="7"/>
      <c r="E598" s="7"/>
      <c r="F598" s="7"/>
      <c r="G598" s="7"/>
      <c r="H598" s="7"/>
      <c r="I598" s="464"/>
    </row>
    <row r="599" spans="2:12" x14ac:dyDescent="0.25">
      <c r="B599" s="11"/>
      <c r="C599" s="5"/>
      <c r="D599" s="5"/>
      <c r="E599" s="5"/>
      <c r="F599" s="5"/>
      <c r="G599" s="5"/>
      <c r="H599" s="6" t="s">
        <v>6</v>
      </c>
      <c r="I599" s="34">
        <f>SUM(H595:H598)</f>
        <v>241286.97600000002</v>
      </c>
    </row>
    <row r="600" spans="2:12" ht="15.75" thickBot="1" x14ac:dyDescent="0.3">
      <c r="B600" s="10"/>
      <c r="H600" s="33" t="s">
        <v>23</v>
      </c>
      <c r="I600" s="34"/>
    </row>
    <row r="601" spans="2:12" ht="16.5" thickBot="1" x14ac:dyDescent="0.3">
      <c r="B601" s="8"/>
      <c r="C601" s="9"/>
      <c r="D601" s="9"/>
      <c r="E601" s="9"/>
      <c r="F601" s="9"/>
      <c r="G601" s="469" t="s">
        <v>16</v>
      </c>
      <c r="H601" s="470"/>
      <c r="I601" s="35">
        <f>ROUND(SUM(I571:I600),0)</f>
        <v>1289630</v>
      </c>
      <c r="K601">
        <v>1250000</v>
      </c>
      <c r="L601" s="41">
        <f>+K601-I601</f>
        <v>-39630</v>
      </c>
    </row>
    <row r="602" spans="2:12" ht="15.75" thickBot="1" x14ac:dyDescent="0.3"/>
    <row r="603" spans="2:12" x14ac:dyDescent="0.25">
      <c r="B603" s="471" t="s">
        <v>26</v>
      </c>
      <c r="C603" s="472"/>
      <c r="D603" s="472"/>
      <c r="E603" s="472"/>
      <c r="F603" s="472"/>
      <c r="G603" s="472"/>
      <c r="H603" s="472"/>
      <c r="I603" s="473"/>
    </row>
    <row r="604" spans="2:12" ht="48" customHeight="1" x14ac:dyDescent="0.25">
      <c r="B604" s="474" t="s">
        <v>862</v>
      </c>
      <c r="C604" s="475"/>
      <c r="D604" s="475"/>
      <c r="E604" s="475"/>
      <c r="F604" s="475"/>
      <c r="G604" s="475"/>
      <c r="H604" s="475"/>
      <c r="I604" s="476"/>
    </row>
    <row r="605" spans="2:12" x14ac:dyDescent="0.25">
      <c r="B605" s="477" t="s">
        <v>18</v>
      </c>
      <c r="C605" s="478"/>
      <c r="D605" s="478"/>
      <c r="E605" s="478"/>
      <c r="F605" s="478"/>
      <c r="G605" s="478"/>
      <c r="H605" s="478"/>
      <c r="I605" s="479"/>
    </row>
    <row r="606" spans="2:12" ht="15.75" thickBot="1" x14ac:dyDescent="0.3">
      <c r="B606" s="480" t="s">
        <v>27</v>
      </c>
      <c r="C606" s="481"/>
      <c r="D606" s="481"/>
      <c r="E606" s="481"/>
      <c r="F606" s="481"/>
      <c r="G606" s="481"/>
      <c r="H606" s="481"/>
      <c r="I606" s="482"/>
    </row>
    <row r="607" spans="2:12" ht="15.75" thickBot="1" x14ac:dyDescent="0.3">
      <c r="B607" s="8"/>
      <c r="C607" s="9"/>
      <c r="D607" s="9"/>
      <c r="E607" s="9"/>
      <c r="F607" s="9"/>
      <c r="G607" s="9"/>
      <c r="H607" s="9"/>
      <c r="I607" s="22"/>
    </row>
    <row r="608" spans="2:12" ht="15" customHeight="1" x14ac:dyDescent="0.25">
      <c r="B608" s="483" t="s">
        <v>17</v>
      </c>
      <c r="C608" s="485" t="s">
        <v>305</v>
      </c>
      <c r="D608" s="487" t="str">
        <f>+'[2] PRESUPUESTO CENTRO DE DESARROL'!$B$128</f>
        <v>Rejilla de piso de 2",  incluye accesorios, material, equipo y mano de obra.</v>
      </c>
      <c r="E608" s="487"/>
      <c r="F608" s="487"/>
      <c r="G608" s="487"/>
      <c r="H608" s="487"/>
      <c r="I608" s="45" t="s">
        <v>0</v>
      </c>
    </row>
    <row r="609" spans="2:16" ht="15.75" thickBot="1" x14ac:dyDescent="0.3">
      <c r="B609" s="484"/>
      <c r="C609" s="486"/>
      <c r="D609" s="488"/>
      <c r="E609" s="488"/>
      <c r="F609" s="488"/>
      <c r="G609" s="488"/>
      <c r="H609" s="488"/>
      <c r="I609" s="13" t="str">
        <f>+'[2] PRESUPUESTO CENTRO DE DESARROL'!$C$128</f>
        <v>UND</v>
      </c>
    </row>
    <row r="610" spans="2:16" ht="15.75" thickBot="1" x14ac:dyDescent="0.3">
      <c r="B610" s="21" t="s">
        <v>24</v>
      </c>
      <c r="C610" s="46"/>
      <c r="D610" s="40"/>
      <c r="E610" s="9"/>
      <c r="F610" s="9"/>
      <c r="G610" s="9"/>
      <c r="H610" s="9"/>
      <c r="I610" s="22"/>
    </row>
    <row r="611" spans="2:16" ht="15.75" thickBot="1" x14ac:dyDescent="0.3">
      <c r="B611" s="461" t="s">
        <v>1</v>
      </c>
      <c r="C611" s="462"/>
      <c r="D611" s="462"/>
      <c r="E611" s="39" t="s">
        <v>2</v>
      </c>
      <c r="F611" s="39" t="s">
        <v>3</v>
      </c>
      <c r="G611" s="39" t="s">
        <v>4</v>
      </c>
      <c r="H611" s="20" t="s">
        <v>5</v>
      </c>
      <c r="I611" s="463"/>
    </row>
    <row r="612" spans="2:16" ht="25.5" customHeight="1" x14ac:dyDescent="0.25">
      <c r="B612" s="489" t="s">
        <v>25</v>
      </c>
      <c r="C612" s="490"/>
      <c r="D612" s="491"/>
      <c r="E612" s="4" t="s">
        <v>19</v>
      </c>
      <c r="F612" s="26">
        <v>51500</v>
      </c>
      <c r="G612" s="43">
        <v>180</v>
      </c>
      <c r="H612" s="27">
        <f>+F612/G612</f>
        <v>286.11111111111109</v>
      </c>
      <c r="I612" s="464"/>
    </row>
    <row r="613" spans="2:16" ht="23.25" customHeight="1" x14ac:dyDescent="0.25">
      <c r="B613" s="459"/>
      <c r="C613" s="460"/>
      <c r="D613" s="460"/>
      <c r="E613" s="3"/>
      <c r="F613" s="26"/>
      <c r="G613" s="43"/>
      <c r="H613" s="27"/>
      <c r="I613" s="464"/>
    </row>
    <row r="614" spans="2:16" x14ac:dyDescent="0.25">
      <c r="B614" s="459"/>
      <c r="C614" s="460"/>
      <c r="D614" s="460"/>
      <c r="E614" s="14"/>
      <c r="F614" s="26"/>
      <c r="G614" s="43"/>
      <c r="H614" s="27"/>
      <c r="I614" s="464"/>
    </row>
    <row r="615" spans="2:16" x14ac:dyDescent="0.25">
      <c r="B615" s="467"/>
      <c r="C615" s="468"/>
      <c r="D615" s="468"/>
      <c r="E615" s="15"/>
      <c r="F615" s="17"/>
      <c r="G615" s="15"/>
      <c r="H615" s="18"/>
      <c r="I615" s="464"/>
    </row>
    <row r="616" spans="2:16" x14ac:dyDescent="0.25">
      <c r="B616" s="11"/>
      <c r="C616" s="5"/>
      <c r="D616" s="5"/>
      <c r="E616" s="5"/>
      <c r="F616" s="5"/>
      <c r="G616" s="6"/>
      <c r="H616" s="6" t="s">
        <v>6</v>
      </c>
      <c r="I616" s="36">
        <f>SUM(H612:H615)</f>
        <v>286.11111111111109</v>
      </c>
      <c r="L616" s="42">
        <f>+I616+L644</f>
        <v>242.11111111111109</v>
      </c>
      <c r="M616" s="44">
        <f>+F612/L616</f>
        <v>212.71225332721434</v>
      </c>
    </row>
    <row r="617" spans="2:16" ht="15.75" thickBot="1" x14ac:dyDescent="0.3">
      <c r="B617" s="10"/>
      <c r="I617" s="1"/>
    </row>
    <row r="618" spans="2:16" ht="15.75" thickBot="1" x14ac:dyDescent="0.3">
      <c r="B618" s="21" t="s">
        <v>7</v>
      </c>
      <c r="C618" s="9"/>
      <c r="D618" s="9"/>
      <c r="E618" s="9"/>
      <c r="F618" s="9"/>
      <c r="G618" s="9"/>
      <c r="H618" s="9"/>
      <c r="I618" s="22"/>
    </row>
    <row r="619" spans="2:16" ht="15.75" thickBot="1" x14ac:dyDescent="0.3">
      <c r="B619" s="461" t="s">
        <v>1</v>
      </c>
      <c r="C619" s="462"/>
      <c r="D619" s="462"/>
      <c r="E619" s="39" t="s">
        <v>2</v>
      </c>
      <c r="F619" s="39" t="s">
        <v>8</v>
      </c>
      <c r="G619" s="39" t="s">
        <v>9</v>
      </c>
      <c r="H619" s="20" t="s">
        <v>5</v>
      </c>
      <c r="I619" s="463"/>
    </row>
    <row r="620" spans="2:16" x14ac:dyDescent="0.25">
      <c r="B620" s="465" t="s">
        <v>306</v>
      </c>
      <c r="C620" s="466"/>
      <c r="D620" s="466"/>
      <c r="E620" s="4" t="s">
        <v>70</v>
      </c>
      <c r="F620" s="4">
        <v>22700</v>
      </c>
      <c r="G620" s="4">
        <v>1</v>
      </c>
      <c r="H620" s="4">
        <f t="shared" ref="H620:H625" si="3">+F620*G620</f>
        <v>22700</v>
      </c>
      <c r="I620" s="464"/>
    </row>
    <row r="621" spans="2:16" x14ac:dyDescent="0.25">
      <c r="B621" s="459" t="s">
        <v>307</v>
      </c>
      <c r="C621" s="460"/>
      <c r="D621" s="460"/>
      <c r="E621" s="3" t="s">
        <v>54</v>
      </c>
      <c r="F621" s="3">
        <v>1860</v>
      </c>
      <c r="G621" s="3">
        <v>0.5</v>
      </c>
      <c r="H621" s="4">
        <f t="shared" si="3"/>
        <v>930</v>
      </c>
      <c r="I621" s="464"/>
      <c r="L621">
        <f>+F620*1.03</f>
        <v>23381</v>
      </c>
    </row>
    <row r="622" spans="2:16" x14ac:dyDescent="0.25">
      <c r="B622" s="459"/>
      <c r="C622" s="460"/>
      <c r="D622" s="460"/>
      <c r="E622" s="3"/>
      <c r="F622" s="3"/>
      <c r="G622" s="3"/>
      <c r="H622" s="4">
        <f t="shared" si="3"/>
        <v>0</v>
      </c>
      <c r="I622" s="464"/>
      <c r="P622">
        <f>1/0.07</f>
        <v>14.285714285714285</v>
      </c>
    </row>
    <row r="623" spans="2:16" x14ac:dyDescent="0.25">
      <c r="B623" s="459"/>
      <c r="C623" s="460"/>
      <c r="D623" s="460"/>
      <c r="E623" s="3"/>
      <c r="F623" s="3"/>
      <c r="G623" s="3"/>
      <c r="H623" s="4">
        <f t="shared" si="3"/>
        <v>0</v>
      </c>
      <c r="I623" s="464"/>
      <c r="P623">
        <f>+P622*3</f>
        <v>42.857142857142854</v>
      </c>
    </row>
    <row r="624" spans="2:16" x14ac:dyDescent="0.25">
      <c r="B624" s="459"/>
      <c r="C624" s="460"/>
      <c r="D624" s="460"/>
      <c r="E624" s="3"/>
      <c r="F624" s="3"/>
      <c r="G624" s="3"/>
      <c r="H624" s="4">
        <f t="shared" si="3"/>
        <v>0</v>
      </c>
      <c r="I624" s="464"/>
      <c r="P624">
        <f>+P623*4</f>
        <v>171.42857142857142</v>
      </c>
    </row>
    <row r="625" spans="2:13" x14ac:dyDescent="0.25">
      <c r="B625" s="459"/>
      <c r="C625" s="460"/>
      <c r="D625" s="460"/>
      <c r="E625" s="3"/>
      <c r="F625" s="3"/>
      <c r="G625" s="3"/>
      <c r="H625" s="4">
        <f t="shared" si="3"/>
        <v>0</v>
      </c>
      <c r="I625" s="464"/>
    </row>
    <row r="626" spans="2:13" x14ac:dyDescent="0.25">
      <c r="B626" s="459"/>
      <c r="C626" s="460"/>
      <c r="D626" s="460"/>
      <c r="E626" s="3"/>
      <c r="F626" s="3"/>
      <c r="G626" s="3"/>
      <c r="H626" s="3"/>
      <c r="I626" s="464"/>
    </row>
    <row r="627" spans="2:13" x14ac:dyDescent="0.25">
      <c r="B627" s="459"/>
      <c r="C627" s="460"/>
      <c r="D627" s="460"/>
      <c r="E627" s="3"/>
      <c r="F627" s="3"/>
      <c r="G627" s="3"/>
      <c r="H627" s="3"/>
      <c r="I627" s="464"/>
    </row>
    <row r="628" spans="2:13" x14ac:dyDescent="0.25">
      <c r="B628" s="11"/>
      <c r="C628" s="5"/>
      <c r="D628" s="5"/>
      <c r="E628" s="5"/>
      <c r="F628" s="5"/>
      <c r="G628" s="5"/>
      <c r="H628" s="6" t="s">
        <v>6</v>
      </c>
      <c r="I628" s="37">
        <f>SUM(H620:H627)</f>
        <v>23630</v>
      </c>
    </row>
    <row r="629" spans="2:13" ht="15.75" thickBot="1" x14ac:dyDescent="0.3">
      <c r="B629" s="10"/>
      <c r="I629" s="1"/>
      <c r="M629">
        <f>1860*1.03</f>
        <v>1915.8</v>
      </c>
    </row>
    <row r="630" spans="2:13" ht="15.75" thickBot="1" x14ac:dyDescent="0.3">
      <c r="B630" s="21" t="s">
        <v>10</v>
      </c>
      <c r="C630" s="9"/>
      <c r="D630" s="9"/>
      <c r="E630" s="9"/>
      <c r="F630" s="9"/>
      <c r="G630" s="9"/>
      <c r="H630" s="9"/>
      <c r="I630" s="22"/>
    </row>
    <row r="631" spans="2:13" ht="15.75" thickBot="1" x14ac:dyDescent="0.3">
      <c r="B631" s="461" t="s">
        <v>1</v>
      </c>
      <c r="C631" s="462"/>
      <c r="D631" s="462"/>
      <c r="E631" s="462"/>
      <c r="F631" s="39" t="s">
        <v>3</v>
      </c>
      <c r="G631" s="39" t="s">
        <v>4</v>
      </c>
      <c r="H631" s="20" t="s">
        <v>5</v>
      </c>
      <c r="I631" s="34"/>
    </row>
    <row r="632" spans="2:13" x14ac:dyDescent="0.25">
      <c r="B632" s="465" t="s">
        <v>303</v>
      </c>
      <c r="C632" s="466"/>
      <c r="D632" s="466"/>
      <c r="E632" s="466"/>
      <c r="F632" s="24"/>
      <c r="G632" s="25">
        <v>1</v>
      </c>
      <c r="H632" s="38">
        <f>+F632*G632</f>
        <v>0</v>
      </c>
      <c r="I632" s="34"/>
    </row>
    <row r="633" spans="2:13" x14ac:dyDescent="0.25">
      <c r="B633" s="459"/>
      <c r="C633" s="460"/>
      <c r="D633" s="460"/>
      <c r="E633" s="460"/>
      <c r="F633" s="23"/>
      <c r="G633" s="14"/>
      <c r="H633" s="2"/>
      <c r="I633" s="34"/>
    </row>
    <row r="634" spans="2:13" x14ac:dyDescent="0.25">
      <c r="B634" s="11"/>
      <c r="C634" s="5"/>
      <c r="D634" s="5"/>
      <c r="E634" s="5"/>
      <c r="F634" s="5"/>
      <c r="G634" s="5"/>
      <c r="H634" s="6" t="s">
        <v>6</v>
      </c>
      <c r="I634" s="36">
        <f>SUM(H632:H633)</f>
        <v>0</v>
      </c>
    </row>
    <row r="635" spans="2:13" ht="15.75" thickBot="1" x14ac:dyDescent="0.3">
      <c r="B635" s="10"/>
      <c r="I635" s="1"/>
    </row>
    <row r="636" spans="2:13" ht="15.75" thickBot="1" x14ac:dyDescent="0.3">
      <c r="B636" s="21" t="s">
        <v>11</v>
      </c>
      <c r="C636" s="9"/>
      <c r="D636" s="9"/>
      <c r="E636" s="9"/>
      <c r="F636" s="9"/>
      <c r="G636" s="9"/>
      <c r="H636" s="9"/>
      <c r="I636" s="22"/>
    </row>
    <row r="637" spans="2:13" ht="15.75" thickBot="1" x14ac:dyDescent="0.3">
      <c r="B637" s="461" t="s">
        <v>15</v>
      </c>
      <c r="C637" s="462"/>
      <c r="D637" s="39" t="s">
        <v>22</v>
      </c>
      <c r="E637" s="39" t="s">
        <v>12</v>
      </c>
      <c r="F637" s="39" t="s">
        <v>13</v>
      </c>
      <c r="G637" s="39" t="s">
        <v>14</v>
      </c>
      <c r="H637" s="20" t="s">
        <v>5</v>
      </c>
      <c r="I637" s="463"/>
    </row>
    <row r="638" spans="2:13" x14ac:dyDescent="0.25">
      <c r="B638" s="465" t="s">
        <v>20</v>
      </c>
      <c r="C638" s="466"/>
      <c r="D638" s="24">
        <f>1*72100</f>
        <v>72100</v>
      </c>
      <c r="E638" s="30">
        <f>+(0.66)*D638</f>
        <v>47586</v>
      </c>
      <c r="F638" s="30">
        <f>+D638+E638</f>
        <v>119686</v>
      </c>
      <c r="G638" s="32">
        <v>1.4999999999999999E-2</v>
      </c>
      <c r="H638" s="38">
        <f>+F638*G638</f>
        <v>1795.29</v>
      </c>
      <c r="I638" s="464"/>
    </row>
    <row r="639" spans="2:13" x14ac:dyDescent="0.25">
      <c r="B639" s="459" t="s">
        <v>304</v>
      </c>
      <c r="C639" s="460"/>
      <c r="D639" s="23">
        <f>1*44702</f>
        <v>44702</v>
      </c>
      <c r="E639" s="30">
        <f>+(0.66)*D639</f>
        <v>29503.32</v>
      </c>
      <c r="F639" s="31">
        <f>+D639+E639</f>
        <v>74205.320000000007</v>
      </c>
      <c r="G639" s="32">
        <f>+G638</f>
        <v>1.4999999999999999E-2</v>
      </c>
      <c r="H639" s="38">
        <f>+F639*G639</f>
        <v>1113.0798</v>
      </c>
      <c r="I639" s="464"/>
    </row>
    <row r="640" spans="2:13" x14ac:dyDescent="0.25">
      <c r="B640" s="459"/>
      <c r="C640" s="460"/>
      <c r="D640" s="2"/>
      <c r="E640" s="2"/>
      <c r="F640" s="2"/>
      <c r="G640" s="2"/>
      <c r="H640" s="2"/>
      <c r="I640" s="464"/>
    </row>
    <row r="641" spans="2:12" x14ac:dyDescent="0.25">
      <c r="B641" s="467"/>
      <c r="C641" s="468"/>
      <c r="D641" s="7"/>
      <c r="E641" s="7"/>
      <c r="F641" s="7"/>
      <c r="G641" s="7"/>
      <c r="H641" s="7"/>
      <c r="I641" s="464"/>
    </row>
    <row r="642" spans="2:12" x14ac:dyDescent="0.25">
      <c r="B642" s="11"/>
      <c r="C642" s="5"/>
      <c r="D642" s="5"/>
      <c r="E642" s="5"/>
      <c r="F642" s="5"/>
      <c r="G642" s="5"/>
      <c r="H642" s="6" t="s">
        <v>6</v>
      </c>
      <c r="I642" s="34">
        <f>SUM(H638:H641)</f>
        <v>2908.3697999999999</v>
      </c>
    </row>
    <row r="643" spans="2:12" ht="15.75" thickBot="1" x14ac:dyDescent="0.3">
      <c r="B643" s="10"/>
      <c r="H643" s="33" t="s">
        <v>23</v>
      </c>
      <c r="I643" s="34"/>
    </row>
    <row r="644" spans="2:12" ht="16.5" thickBot="1" x14ac:dyDescent="0.3">
      <c r="B644" s="8"/>
      <c r="C644" s="9"/>
      <c r="D644" s="9"/>
      <c r="E644" s="9"/>
      <c r="F644" s="9"/>
      <c r="G644" s="469" t="s">
        <v>16</v>
      </c>
      <c r="H644" s="470"/>
      <c r="I644" s="35">
        <f>ROUND(SUM(I614:I643),0)</f>
        <v>26824</v>
      </c>
      <c r="K644">
        <v>26780</v>
      </c>
      <c r="L644" s="41">
        <f>+K644-I644</f>
        <v>-44</v>
      </c>
    </row>
    <row r="645" spans="2:12" ht="15.75" thickBot="1" x14ac:dyDescent="0.3"/>
    <row r="646" spans="2:12" x14ac:dyDescent="0.25">
      <c r="B646" s="471" t="s">
        <v>26</v>
      </c>
      <c r="C646" s="472"/>
      <c r="D646" s="472"/>
      <c r="E646" s="472"/>
      <c r="F646" s="472"/>
      <c r="G646" s="472"/>
      <c r="H646" s="472"/>
      <c r="I646" s="473"/>
    </row>
    <row r="647" spans="2:12" ht="48" customHeight="1" x14ac:dyDescent="0.25">
      <c r="B647" s="474" t="s">
        <v>862</v>
      </c>
      <c r="C647" s="475"/>
      <c r="D647" s="475"/>
      <c r="E647" s="475"/>
      <c r="F647" s="475"/>
      <c r="G647" s="475"/>
      <c r="H647" s="475"/>
      <c r="I647" s="476"/>
    </row>
    <row r="648" spans="2:12" x14ac:dyDescent="0.25">
      <c r="B648" s="477" t="s">
        <v>18</v>
      </c>
      <c r="C648" s="478"/>
      <c r="D648" s="478"/>
      <c r="E648" s="478"/>
      <c r="F648" s="478"/>
      <c r="G648" s="478"/>
      <c r="H648" s="478"/>
      <c r="I648" s="479"/>
    </row>
    <row r="649" spans="2:12" ht="15.75" thickBot="1" x14ac:dyDescent="0.3">
      <c r="B649" s="480" t="s">
        <v>27</v>
      </c>
      <c r="C649" s="481"/>
      <c r="D649" s="481"/>
      <c r="E649" s="481"/>
      <c r="F649" s="481"/>
      <c r="G649" s="481"/>
      <c r="H649" s="481"/>
      <c r="I649" s="482"/>
    </row>
    <row r="650" spans="2:12" ht="15.75" thickBot="1" x14ac:dyDescent="0.3">
      <c r="B650" s="8"/>
      <c r="C650" s="9"/>
      <c r="D650" s="9"/>
      <c r="E650" s="9"/>
      <c r="F650" s="9"/>
      <c r="G650" s="9"/>
      <c r="H650" s="9"/>
      <c r="I650" s="22"/>
    </row>
    <row r="651" spans="2:12" ht="15" customHeight="1" x14ac:dyDescent="0.25">
      <c r="B651" s="483" t="s">
        <v>17</v>
      </c>
      <c r="C651" s="485" t="s">
        <v>308</v>
      </c>
      <c r="D651" s="487" t="str">
        <f>+'[2] PRESUPUESTO CENTRO DE DESARROL'!$B$129</f>
        <v>Tapa de registro para llave control 15cms x 15cms .</v>
      </c>
      <c r="E651" s="487"/>
      <c r="F651" s="487"/>
      <c r="G651" s="487"/>
      <c r="H651" s="487"/>
      <c r="I651" s="45" t="s">
        <v>0</v>
      </c>
    </row>
    <row r="652" spans="2:12" ht="15.75" thickBot="1" x14ac:dyDescent="0.3">
      <c r="B652" s="484"/>
      <c r="C652" s="486"/>
      <c r="D652" s="488"/>
      <c r="E652" s="488"/>
      <c r="F652" s="488"/>
      <c r="G652" s="488"/>
      <c r="H652" s="488"/>
      <c r="I652" s="13" t="str">
        <f>+'[2] PRESUPUESTO CENTRO DE DESARROL'!$C$129</f>
        <v>UND</v>
      </c>
    </row>
    <row r="653" spans="2:12" ht="15.75" thickBot="1" x14ac:dyDescent="0.3">
      <c r="B653" s="21" t="s">
        <v>24</v>
      </c>
      <c r="C653" s="46"/>
      <c r="D653" s="40"/>
      <c r="E653" s="9"/>
      <c r="F653" s="9"/>
      <c r="G653" s="9"/>
      <c r="H653" s="9"/>
      <c r="I653" s="22"/>
    </row>
    <row r="654" spans="2:12" ht="15.75" thickBot="1" x14ac:dyDescent="0.3">
      <c r="B654" s="461" t="s">
        <v>1</v>
      </c>
      <c r="C654" s="462"/>
      <c r="D654" s="462"/>
      <c r="E654" s="39" t="s">
        <v>2</v>
      </c>
      <c r="F654" s="39" t="s">
        <v>3</v>
      </c>
      <c r="G654" s="39" t="s">
        <v>4</v>
      </c>
      <c r="H654" s="20" t="s">
        <v>5</v>
      </c>
      <c r="I654" s="463"/>
    </row>
    <row r="655" spans="2:12" ht="25.5" customHeight="1" x14ac:dyDescent="0.25">
      <c r="B655" s="489" t="s">
        <v>25</v>
      </c>
      <c r="C655" s="490"/>
      <c r="D655" s="491"/>
      <c r="E655" s="4" t="s">
        <v>19</v>
      </c>
      <c r="F655" s="26">
        <v>51500</v>
      </c>
      <c r="G655" s="43">
        <v>218</v>
      </c>
      <c r="H655" s="27">
        <f>+F655/G655</f>
        <v>236.23853211009174</v>
      </c>
      <c r="I655" s="464"/>
    </row>
    <row r="656" spans="2:12" ht="23.25" customHeight="1" x14ac:dyDescent="0.25">
      <c r="B656" s="459"/>
      <c r="C656" s="460"/>
      <c r="D656" s="460"/>
      <c r="E656" s="3"/>
      <c r="F656" s="26"/>
      <c r="G656" s="43"/>
      <c r="H656" s="27"/>
      <c r="I656" s="464"/>
    </row>
    <row r="657" spans="2:16" x14ac:dyDescent="0.25">
      <c r="B657" s="459"/>
      <c r="C657" s="460"/>
      <c r="D657" s="460"/>
      <c r="E657" s="14"/>
      <c r="F657" s="26"/>
      <c r="G657" s="43"/>
      <c r="H657" s="27"/>
      <c r="I657" s="464"/>
    </row>
    <row r="658" spans="2:16" x14ac:dyDescent="0.25">
      <c r="B658" s="467"/>
      <c r="C658" s="468"/>
      <c r="D658" s="468"/>
      <c r="E658" s="15"/>
      <c r="F658" s="17"/>
      <c r="G658" s="15"/>
      <c r="H658" s="18"/>
      <c r="I658" s="464"/>
    </row>
    <row r="659" spans="2:16" x14ac:dyDescent="0.25">
      <c r="B659" s="11"/>
      <c r="C659" s="5"/>
      <c r="D659" s="5"/>
      <c r="E659" s="5"/>
      <c r="F659" s="5"/>
      <c r="G659" s="6"/>
      <c r="H659" s="6" t="s">
        <v>6</v>
      </c>
      <c r="I659" s="36">
        <f>SUM(H655:H658)</f>
        <v>236.23853211009174</v>
      </c>
      <c r="L659" s="42">
        <f>+I659+L687</f>
        <v>-621.76146788990832</v>
      </c>
      <c r="M659" s="61">
        <f>+F655/L659</f>
        <v>-82.829191996694789</v>
      </c>
    </row>
    <row r="660" spans="2:16" ht="15.75" thickBot="1" x14ac:dyDescent="0.3">
      <c r="B660" s="10"/>
      <c r="I660" s="1"/>
    </row>
    <row r="661" spans="2:16" ht="15.75" thickBot="1" x14ac:dyDescent="0.3">
      <c r="B661" s="21" t="s">
        <v>7</v>
      </c>
      <c r="C661" s="9"/>
      <c r="D661" s="9"/>
      <c r="E661" s="9"/>
      <c r="F661" s="9"/>
      <c r="G661" s="9"/>
      <c r="H661" s="9"/>
      <c r="I661" s="22"/>
    </row>
    <row r="662" spans="2:16" ht="15.75" thickBot="1" x14ac:dyDescent="0.3">
      <c r="B662" s="461" t="s">
        <v>1</v>
      </c>
      <c r="C662" s="462"/>
      <c r="D662" s="462"/>
      <c r="E662" s="39" t="s">
        <v>2</v>
      </c>
      <c r="F662" s="39" t="s">
        <v>8</v>
      </c>
      <c r="G662" s="39" t="s">
        <v>9</v>
      </c>
      <c r="H662" s="20" t="s">
        <v>5</v>
      </c>
      <c r="I662" s="463"/>
    </row>
    <row r="663" spans="2:16" x14ac:dyDescent="0.25">
      <c r="B663" s="465" t="s">
        <v>309</v>
      </c>
      <c r="C663" s="466"/>
      <c r="D663" s="466"/>
      <c r="E663" s="4" t="s">
        <v>70</v>
      </c>
      <c r="F663" s="4">
        <v>20600</v>
      </c>
      <c r="G663" s="4">
        <v>1</v>
      </c>
      <c r="H663" s="4">
        <f t="shared" ref="H663:H668" si="4">+F663*G663</f>
        <v>20600</v>
      </c>
      <c r="I663" s="464"/>
    </row>
    <row r="664" spans="2:16" x14ac:dyDescent="0.25">
      <c r="B664" s="459" t="s">
        <v>307</v>
      </c>
      <c r="C664" s="460"/>
      <c r="D664" s="460"/>
      <c r="E664" s="3" t="s">
        <v>54</v>
      </c>
      <c r="F664" s="3">
        <v>1860</v>
      </c>
      <c r="G664" s="3">
        <v>0.5</v>
      </c>
      <c r="H664" s="4">
        <f t="shared" si="4"/>
        <v>930</v>
      </c>
      <c r="I664" s="464"/>
      <c r="L664">
        <f>+G663*0.03</f>
        <v>0.03</v>
      </c>
    </row>
    <row r="665" spans="2:16" x14ac:dyDescent="0.25">
      <c r="B665" s="459"/>
      <c r="C665" s="460"/>
      <c r="D665" s="460"/>
      <c r="E665" s="3"/>
      <c r="F665" s="3"/>
      <c r="G665" s="3"/>
      <c r="H665" s="4">
        <f t="shared" si="4"/>
        <v>0</v>
      </c>
      <c r="I665" s="464"/>
      <c r="P665">
        <f>1/0.07</f>
        <v>14.285714285714285</v>
      </c>
    </row>
    <row r="666" spans="2:16" x14ac:dyDescent="0.25">
      <c r="B666" s="459"/>
      <c r="C666" s="460"/>
      <c r="D666" s="460"/>
      <c r="E666" s="3"/>
      <c r="F666" s="3"/>
      <c r="G666" s="3"/>
      <c r="H666" s="4">
        <f t="shared" si="4"/>
        <v>0</v>
      </c>
      <c r="I666" s="464"/>
      <c r="P666">
        <f>+P665*3</f>
        <v>42.857142857142854</v>
      </c>
    </row>
    <row r="667" spans="2:16" x14ac:dyDescent="0.25">
      <c r="B667" s="459"/>
      <c r="C667" s="460"/>
      <c r="D667" s="460"/>
      <c r="E667" s="3"/>
      <c r="F667" s="3"/>
      <c r="G667" s="3"/>
      <c r="H667" s="4">
        <f t="shared" si="4"/>
        <v>0</v>
      </c>
      <c r="I667" s="464"/>
      <c r="P667">
        <f>+P666*4</f>
        <v>171.42857142857142</v>
      </c>
    </row>
    <row r="668" spans="2:16" x14ac:dyDescent="0.25">
      <c r="B668" s="459"/>
      <c r="C668" s="460"/>
      <c r="D668" s="460"/>
      <c r="E668" s="3"/>
      <c r="F668" s="3"/>
      <c r="G668" s="3"/>
      <c r="H668" s="4">
        <f t="shared" si="4"/>
        <v>0</v>
      </c>
      <c r="I668" s="464"/>
    </row>
    <row r="669" spans="2:16" x14ac:dyDescent="0.25">
      <c r="B669" s="459"/>
      <c r="C669" s="460"/>
      <c r="D669" s="460"/>
      <c r="E669" s="3"/>
      <c r="F669" s="3"/>
      <c r="G669" s="3"/>
      <c r="H669" s="3"/>
      <c r="I669" s="464"/>
    </row>
    <row r="670" spans="2:16" x14ac:dyDescent="0.25">
      <c r="B670" s="459"/>
      <c r="C670" s="460"/>
      <c r="D670" s="460"/>
      <c r="E670" s="3"/>
      <c r="F670" s="3"/>
      <c r="G670" s="3"/>
      <c r="H670" s="3"/>
      <c r="I670" s="464"/>
    </row>
    <row r="671" spans="2:16" x14ac:dyDescent="0.25">
      <c r="B671" s="11"/>
      <c r="C671" s="5"/>
      <c r="D671" s="5"/>
      <c r="E671" s="5"/>
      <c r="F671" s="5"/>
      <c r="G671" s="5"/>
      <c r="H671" s="6" t="s">
        <v>6</v>
      </c>
      <c r="I671" s="37">
        <f>SUM(H663:H670)</f>
        <v>21530</v>
      </c>
    </row>
    <row r="672" spans="2:16" ht="15.75" thickBot="1" x14ac:dyDescent="0.3">
      <c r="B672" s="10"/>
      <c r="I672" s="1"/>
    </row>
    <row r="673" spans="2:12" ht="15.75" thickBot="1" x14ac:dyDescent="0.3">
      <c r="B673" s="21" t="s">
        <v>10</v>
      </c>
      <c r="C673" s="9"/>
      <c r="D673" s="9"/>
      <c r="E673" s="9"/>
      <c r="F673" s="9"/>
      <c r="G673" s="9"/>
      <c r="H673" s="9"/>
      <c r="I673" s="22"/>
    </row>
    <row r="674" spans="2:12" ht="15.75" thickBot="1" x14ac:dyDescent="0.3">
      <c r="B674" s="461" t="s">
        <v>1</v>
      </c>
      <c r="C674" s="462"/>
      <c r="D674" s="462"/>
      <c r="E674" s="462"/>
      <c r="F674" s="39" t="s">
        <v>3</v>
      </c>
      <c r="G674" s="39" t="s">
        <v>4</v>
      </c>
      <c r="H674" s="20" t="s">
        <v>5</v>
      </c>
      <c r="I674" s="34"/>
    </row>
    <row r="675" spans="2:12" x14ac:dyDescent="0.25">
      <c r="B675" s="465" t="s">
        <v>303</v>
      </c>
      <c r="C675" s="466"/>
      <c r="D675" s="466"/>
      <c r="E675" s="466"/>
      <c r="F675" s="24"/>
      <c r="G675" s="25">
        <v>1</v>
      </c>
      <c r="H675" s="38">
        <f>+F675*G675</f>
        <v>0</v>
      </c>
      <c r="I675" s="34"/>
    </row>
    <row r="676" spans="2:12" x14ac:dyDescent="0.25">
      <c r="B676" s="459"/>
      <c r="C676" s="460"/>
      <c r="D676" s="460"/>
      <c r="E676" s="460"/>
      <c r="F676" s="23"/>
      <c r="G676" s="14"/>
      <c r="H676" s="2"/>
      <c r="I676" s="34"/>
    </row>
    <row r="677" spans="2:12" x14ac:dyDescent="0.25">
      <c r="B677" s="11"/>
      <c r="C677" s="5"/>
      <c r="D677" s="5"/>
      <c r="E677" s="5"/>
      <c r="F677" s="5"/>
      <c r="G677" s="5"/>
      <c r="H677" s="6" t="s">
        <v>6</v>
      </c>
      <c r="I677" s="36">
        <f>SUM(H675:H676)</f>
        <v>0</v>
      </c>
    </row>
    <row r="678" spans="2:12" ht="15.75" thickBot="1" x14ac:dyDescent="0.3">
      <c r="B678" s="10"/>
      <c r="I678" s="1"/>
    </row>
    <row r="679" spans="2:12" ht="15.75" thickBot="1" x14ac:dyDescent="0.3">
      <c r="B679" s="21" t="s">
        <v>11</v>
      </c>
      <c r="C679" s="9"/>
      <c r="D679" s="9"/>
      <c r="E679" s="9"/>
      <c r="F679" s="9"/>
      <c r="G679" s="9"/>
      <c r="H679" s="9"/>
      <c r="I679" s="22"/>
    </row>
    <row r="680" spans="2:12" ht="15.75" thickBot="1" x14ac:dyDescent="0.3">
      <c r="B680" s="461" t="s">
        <v>15</v>
      </c>
      <c r="C680" s="462"/>
      <c r="D680" s="39" t="s">
        <v>22</v>
      </c>
      <c r="E680" s="39" t="s">
        <v>12</v>
      </c>
      <c r="F680" s="39" t="s">
        <v>13</v>
      </c>
      <c r="G680" s="39" t="s">
        <v>14</v>
      </c>
      <c r="H680" s="20" t="s">
        <v>5</v>
      </c>
      <c r="I680" s="463"/>
    </row>
    <row r="681" spans="2:12" x14ac:dyDescent="0.25">
      <c r="B681" s="465" t="s">
        <v>20</v>
      </c>
      <c r="C681" s="466"/>
      <c r="D681" s="24">
        <f>1*72100</f>
        <v>72100</v>
      </c>
      <c r="E681" s="30">
        <f>+(0.66)*D681</f>
        <v>47586</v>
      </c>
      <c r="F681" s="30">
        <f>+D681+E681</f>
        <v>119686</v>
      </c>
      <c r="G681" s="32">
        <v>3.9E-2</v>
      </c>
      <c r="H681" s="38">
        <f>+F681*G681</f>
        <v>4667.7539999999999</v>
      </c>
      <c r="I681" s="464"/>
    </row>
    <row r="682" spans="2:12" x14ac:dyDescent="0.25">
      <c r="B682" s="459" t="s">
        <v>304</v>
      </c>
      <c r="C682" s="460"/>
      <c r="D682" s="23">
        <f>1*44702</f>
        <v>44702</v>
      </c>
      <c r="E682" s="30">
        <f>+(0.66)*D682</f>
        <v>29503.32</v>
      </c>
      <c r="F682" s="31">
        <f>+D682+E682</f>
        <v>74205.320000000007</v>
      </c>
      <c r="G682" s="32">
        <f>+G681</f>
        <v>3.9E-2</v>
      </c>
      <c r="H682" s="38">
        <f>+F682*G682</f>
        <v>2894.0074800000002</v>
      </c>
      <c r="I682" s="464"/>
    </row>
    <row r="683" spans="2:12" x14ac:dyDescent="0.25">
      <c r="B683" s="459"/>
      <c r="C683" s="460"/>
      <c r="D683" s="2"/>
      <c r="E683" s="2"/>
      <c r="F683" s="2"/>
      <c r="G683" s="2"/>
      <c r="H683" s="2"/>
      <c r="I683" s="464"/>
    </row>
    <row r="684" spans="2:12" x14ac:dyDescent="0.25">
      <c r="B684" s="467"/>
      <c r="C684" s="468"/>
      <c r="D684" s="7"/>
      <c r="E684" s="7"/>
      <c r="F684" s="7"/>
      <c r="G684" s="7"/>
      <c r="H684" s="7"/>
      <c r="I684" s="464"/>
    </row>
    <row r="685" spans="2:12" x14ac:dyDescent="0.25">
      <c r="B685" s="11"/>
      <c r="C685" s="5"/>
      <c r="D685" s="5"/>
      <c r="E685" s="5"/>
      <c r="F685" s="5"/>
      <c r="G685" s="5"/>
      <c r="H685" s="6" t="s">
        <v>6</v>
      </c>
      <c r="I685" s="34">
        <f>SUM(H681:H684)</f>
        <v>7561.7614800000001</v>
      </c>
    </row>
    <row r="686" spans="2:12" ht="15.75" thickBot="1" x14ac:dyDescent="0.3">
      <c r="B686" s="10"/>
      <c r="H686" s="33" t="s">
        <v>23</v>
      </c>
      <c r="I686" s="34"/>
    </row>
    <row r="687" spans="2:12" ht="16.5" thickBot="1" x14ac:dyDescent="0.3">
      <c r="B687" s="8"/>
      <c r="C687" s="9"/>
      <c r="D687" s="9"/>
      <c r="E687" s="9"/>
      <c r="F687" s="9"/>
      <c r="G687" s="469" t="s">
        <v>16</v>
      </c>
      <c r="H687" s="470"/>
      <c r="I687" s="35">
        <f>ROUND(SUM(I657:I686),0)</f>
        <v>29328</v>
      </c>
      <c r="K687">
        <v>28470</v>
      </c>
      <c r="L687" s="41">
        <f>+K687-I687</f>
        <v>-858</v>
      </c>
    </row>
    <row r="688" spans="2:12" ht="15.75" thickBot="1" x14ac:dyDescent="0.3"/>
    <row r="689" spans="2:13" x14ac:dyDescent="0.25">
      <c r="B689" s="471" t="s">
        <v>26</v>
      </c>
      <c r="C689" s="472"/>
      <c r="D689" s="472"/>
      <c r="E689" s="472"/>
      <c r="F689" s="472"/>
      <c r="G689" s="472"/>
      <c r="H689" s="472"/>
      <c r="I689" s="473"/>
    </row>
    <row r="690" spans="2:13" ht="48" customHeight="1" x14ac:dyDescent="0.25">
      <c r="B690" s="474" t="s">
        <v>862</v>
      </c>
      <c r="C690" s="475"/>
      <c r="D690" s="475"/>
      <c r="E690" s="475"/>
      <c r="F690" s="475"/>
      <c r="G690" s="475"/>
      <c r="H690" s="475"/>
      <c r="I690" s="476"/>
    </row>
    <row r="691" spans="2:13" x14ac:dyDescent="0.25">
      <c r="B691" s="477" t="s">
        <v>18</v>
      </c>
      <c r="C691" s="478"/>
      <c r="D691" s="478"/>
      <c r="E691" s="478"/>
      <c r="F691" s="478"/>
      <c r="G691" s="478"/>
      <c r="H691" s="478"/>
      <c r="I691" s="479"/>
    </row>
    <row r="692" spans="2:13" ht="15.75" thickBot="1" x14ac:dyDescent="0.3">
      <c r="B692" s="480" t="s">
        <v>27</v>
      </c>
      <c r="C692" s="481"/>
      <c r="D692" s="481"/>
      <c r="E692" s="481"/>
      <c r="F692" s="481"/>
      <c r="G692" s="481"/>
      <c r="H692" s="481"/>
      <c r="I692" s="482"/>
    </row>
    <row r="693" spans="2:13" ht="15.75" thickBot="1" x14ac:dyDescent="0.3">
      <c r="B693" s="8"/>
      <c r="C693" s="9"/>
      <c r="D693" s="9"/>
      <c r="E693" s="9"/>
      <c r="F693" s="9"/>
      <c r="G693" s="9"/>
      <c r="H693" s="9"/>
      <c r="I693" s="22"/>
    </row>
    <row r="694" spans="2:13" ht="15" customHeight="1" x14ac:dyDescent="0.25">
      <c r="B694" s="483" t="s">
        <v>17</v>
      </c>
      <c r="C694" s="485" t="s">
        <v>310</v>
      </c>
      <c r="D694" s="487" t="str">
        <f>+'[2] PRESUPUESTO CENTRO DE DESARROL'!$B$130</f>
        <v>Llave terminal diámetro de 1/2".</v>
      </c>
      <c r="E694" s="487"/>
      <c r="F694" s="487"/>
      <c r="G694" s="487"/>
      <c r="H694" s="487"/>
      <c r="I694" s="45" t="s">
        <v>0</v>
      </c>
    </row>
    <row r="695" spans="2:13" ht="15.75" thickBot="1" x14ac:dyDescent="0.3">
      <c r="B695" s="484"/>
      <c r="C695" s="486"/>
      <c r="D695" s="488"/>
      <c r="E695" s="488"/>
      <c r="F695" s="488"/>
      <c r="G695" s="488"/>
      <c r="H695" s="488"/>
      <c r="I695" s="13" t="str">
        <f>+'[2] PRESUPUESTO CENTRO DE DESARROL'!$C$130</f>
        <v>UND</v>
      </c>
    </row>
    <row r="696" spans="2:13" ht="15.75" thickBot="1" x14ac:dyDescent="0.3">
      <c r="B696" s="21" t="s">
        <v>24</v>
      </c>
      <c r="C696" s="46"/>
      <c r="D696" s="40"/>
      <c r="E696" s="9"/>
      <c r="F696" s="9"/>
      <c r="G696" s="9"/>
      <c r="H696" s="9"/>
      <c r="I696" s="22"/>
    </row>
    <row r="697" spans="2:13" ht="15.75" thickBot="1" x14ac:dyDescent="0.3">
      <c r="B697" s="461" t="s">
        <v>1</v>
      </c>
      <c r="C697" s="462"/>
      <c r="D697" s="462"/>
      <c r="E697" s="39" t="s">
        <v>2</v>
      </c>
      <c r="F697" s="39" t="s">
        <v>3</v>
      </c>
      <c r="G697" s="39" t="s">
        <v>4</v>
      </c>
      <c r="H697" s="20" t="s">
        <v>5</v>
      </c>
      <c r="I697" s="463"/>
    </row>
    <row r="698" spans="2:13" ht="25.5" customHeight="1" x14ac:dyDescent="0.25">
      <c r="B698" s="489" t="s">
        <v>25</v>
      </c>
      <c r="C698" s="490"/>
      <c r="D698" s="491"/>
      <c r="E698" s="4" t="s">
        <v>19</v>
      </c>
      <c r="F698" s="26">
        <v>51500</v>
      </c>
      <c r="G698" s="43">
        <v>141</v>
      </c>
      <c r="H698" s="27">
        <f>+F698/G698</f>
        <v>365.24822695035459</v>
      </c>
      <c r="I698" s="464"/>
    </row>
    <row r="699" spans="2:13" ht="23.25" customHeight="1" x14ac:dyDescent="0.25">
      <c r="B699" s="459"/>
      <c r="C699" s="460"/>
      <c r="D699" s="460"/>
      <c r="E699" s="3"/>
      <c r="F699" s="26"/>
      <c r="G699" s="43"/>
      <c r="H699" s="27"/>
      <c r="I699" s="464"/>
    </row>
    <row r="700" spans="2:13" x14ac:dyDescent="0.25">
      <c r="B700" s="459"/>
      <c r="C700" s="460"/>
      <c r="D700" s="460"/>
      <c r="E700" s="14"/>
      <c r="F700" s="26"/>
      <c r="G700" s="43"/>
      <c r="H700" s="27"/>
      <c r="I700" s="464"/>
    </row>
    <row r="701" spans="2:13" x14ac:dyDescent="0.25">
      <c r="B701" s="467"/>
      <c r="C701" s="468"/>
      <c r="D701" s="468"/>
      <c r="E701" s="15"/>
      <c r="F701" s="17"/>
      <c r="G701" s="15"/>
      <c r="H701" s="18"/>
      <c r="I701" s="464"/>
    </row>
    <row r="702" spans="2:13" x14ac:dyDescent="0.25">
      <c r="B702" s="11"/>
      <c r="C702" s="5"/>
      <c r="D702" s="5"/>
      <c r="E702" s="5"/>
      <c r="F702" s="5"/>
      <c r="G702" s="6"/>
      <c r="H702" s="6" t="s">
        <v>6</v>
      </c>
      <c r="I702" s="36">
        <f>SUM(H698:H701)</f>
        <v>365.24822695035459</v>
      </c>
      <c r="L702" s="42">
        <f>+I702+L730</f>
        <v>44433.248226950353</v>
      </c>
      <c r="M702" s="61">
        <f>+F698/L702</f>
        <v>1.1590419799370735</v>
      </c>
    </row>
    <row r="703" spans="2:13" ht="15.75" thickBot="1" x14ac:dyDescent="0.3">
      <c r="B703" s="10"/>
      <c r="I703" s="1"/>
    </row>
    <row r="704" spans="2:13" ht="15.75" thickBot="1" x14ac:dyDescent="0.3">
      <c r="B704" s="21" t="s">
        <v>7</v>
      </c>
      <c r="C704" s="9"/>
      <c r="D704" s="9"/>
      <c r="E704" s="9"/>
      <c r="F704" s="9"/>
      <c r="G704" s="9"/>
      <c r="H704" s="9"/>
      <c r="I704" s="22"/>
    </row>
    <row r="705" spans="2:16" ht="15.75" thickBot="1" x14ac:dyDescent="0.3">
      <c r="B705" s="461" t="s">
        <v>1</v>
      </c>
      <c r="C705" s="462"/>
      <c r="D705" s="462"/>
      <c r="E705" s="39" t="s">
        <v>2</v>
      </c>
      <c r="F705" s="39" t="s">
        <v>8</v>
      </c>
      <c r="G705" s="39" t="s">
        <v>9</v>
      </c>
      <c r="H705" s="20" t="s">
        <v>5</v>
      </c>
      <c r="I705" s="463"/>
    </row>
    <row r="706" spans="2:16" x14ac:dyDescent="0.25">
      <c r="B706" s="465" t="s">
        <v>311</v>
      </c>
      <c r="C706" s="466"/>
      <c r="D706" s="466"/>
      <c r="E706" s="4" t="s">
        <v>70</v>
      </c>
      <c r="F706" s="4">
        <v>31000</v>
      </c>
      <c r="G706" s="4">
        <v>1</v>
      </c>
      <c r="H706" s="4">
        <f t="shared" ref="H706:H711" si="5">+F706*G706</f>
        <v>31000</v>
      </c>
      <c r="I706" s="464"/>
    </row>
    <row r="707" spans="2:16" x14ac:dyDescent="0.25">
      <c r="B707" s="459" t="s">
        <v>312</v>
      </c>
      <c r="C707" s="460"/>
      <c r="D707" s="460"/>
      <c r="E707" s="3" t="s">
        <v>70</v>
      </c>
      <c r="F707" s="3">
        <v>15000</v>
      </c>
      <c r="G707" s="3">
        <v>0.05</v>
      </c>
      <c r="H707" s="4">
        <f t="shared" si="5"/>
        <v>750</v>
      </c>
      <c r="I707" s="464"/>
      <c r="L707">
        <f>+G706*0.03</f>
        <v>0.03</v>
      </c>
    </row>
    <row r="708" spans="2:16" x14ac:dyDescent="0.25">
      <c r="B708" s="459"/>
      <c r="C708" s="460"/>
      <c r="D708" s="460"/>
      <c r="E708" s="3"/>
      <c r="F708" s="3"/>
      <c r="G708" s="3"/>
      <c r="H708" s="4">
        <f t="shared" si="5"/>
        <v>0</v>
      </c>
      <c r="I708" s="464"/>
      <c r="P708">
        <f>1/0.07</f>
        <v>14.285714285714285</v>
      </c>
    </row>
    <row r="709" spans="2:16" x14ac:dyDescent="0.25">
      <c r="B709" s="459"/>
      <c r="C709" s="460"/>
      <c r="D709" s="460"/>
      <c r="E709" s="3"/>
      <c r="F709" s="3"/>
      <c r="G709" s="3"/>
      <c r="H709" s="4">
        <f t="shared" si="5"/>
        <v>0</v>
      </c>
      <c r="I709" s="464"/>
      <c r="P709">
        <f>+P708*3</f>
        <v>42.857142857142854</v>
      </c>
    </row>
    <row r="710" spans="2:16" x14ac:dyDescent="0.25">
      <c r="B710" s="459"/>
      <c r="C710" s="460"/>
      <c r="D710" s="460"/>
      <c r="E710" s="3"/>
      <c r="F710" s="3"/>
      <c r="G710" s="3"/>
      <c r="H710" s="4">
        <f t="shared" si="5"/>
        <v>0</v>
      </c>
      <c r="I710" s="464"/>
      <c r="P710">
        <f>+P709*4</f>
        <v>171.42857142857142</v>
      </c>
    </row>
    <row r="711" spans="2:16" x14ac:dyDescent="0.25">
      <c r="B711" s="459"/>
      <c r="C711" s="460"/>
      <c r="D711" s="460"/>
      <c r="E711" s="3"/>
      <c r="F711" s="3"/>
      <c r="G711" s="3"/>
      <c r="H711" s="4">
        <f t="shared" si="5"/>
        <v>0</v>
      </c>
      <c r="I711" s="464"/>
    </row>
    <row r="712" spans="2:16" x14ac:dyDescent="0.25">
      <c r="B712" s="459"/>
      <c r="C712" s="460"/>
      <c r="D712" s="460"/>
      <c r="E712" s="3"/>
      <c r="F712" s="3"/>
      <c r="G712" s="3"/>
      <c r="H712" s="3"/>
      <c r="I712" s="464"/>
    </row>
    <row r="713" spans="2:16" x14ac:dyDescent="0.25">
      <c r="B713" s="459"/>
      <c r="C713" s="460"/>
      <c r="D713" s="460"/>
      <c r="E713" s="3"/>
      <c r="F713" s="3"/>
      <c r="G713" s="3"/>
      <c r="H713" s="3"/>
      <c r="I713" s="464"/>
    </row>
    <row r="714" spans="2:16" x14ac:dyDescent="0.25">
      <c r="B714" s="11"/>
      <c r="C714" s="5"/>
      <c r="D714" s="5"/>
      <c r="E714" s="5"/>
      <c r="F714" s="5"/>
      <c r="G714" s="5"/>
      <c r="H714" s="6" t="s">
        <v>6</v>
      </c>
      <c r="I714" s="37">
        <f>SUM(H706:H713)</f>
        <v>31750</v>
      </c>
    </row>
    <row r="715" spans="2:16" ht="15.75" thickBot="1" x14ac:dyDescent="0.3">
      <c r="B715" s="10"/>
      <c r="I715" s="1"/>
    </row>
    <row r="716" spans="2:16" ht="15.75" thickBot="1" x14ac:dyDescent="0.3">
      <c r="B716" s="21" t="s">
        <v>10</v>
      </c>
      <c r="C716" s="9"/>
      <c r="D716" s="9"/>
      <c r="E716" s="9"/>
      <c r="F716" s="9"/>
      <c r="G716" s="9"/>
      <c r="H716" s="9"/>
      <c r="I716" s="22"/>
    </row>
    <row r="717" spans="2:16" ht="15.75" thickBot="1" x14ac:dyDescent="0.3">
      <c r="B717" s="461" t="s">
        <v>1</v>
      </c>
      <c r="C717" s="462"/>
      <c r="D717" s="462"/>
      <c r="E717" s="462"/>
      <c r="F717" s="39" t="s">
        <v>3</v>
      </c>
      <c r="G717" s="39" t="s">
        <v>4</v>
      </c>
      <c r="H717" s="20" t="s">
        <v>5</v>
      </c>
      <c r="I717" s="34"/>
    </row>
    <row r="718" spans="2:16" x14ac:dyDescent="0.25">
      <c r="B718" s="465" t="s">
        <v>303</v>
      </c>
      <c r="C718" s="466"/>
      <c r="D718" s="466"/>
      <c r="E718" s="466"/>
      <c r="F718" s="24"/>
      <c r="G718" s="25">
        <v>1</v>
      </c>
      <c r="H718" s="38">
        <f>+F718*G718</f>
        <v>0</v>
      </c>
      <c r="I718" s="34"/>
    </row>
    <row r="719" spans="2:16" x14ac:dyDescent="0.25">
      <c r="B719" s="459"/>
      <c r="C719" s="460"/>
      <c r="D719" s="460"/>
      <c r="E719" s="460"/>
      <c r="F719" s="23"/>
      <c r="G719" s="14"/>
      <c r="H719" s="2"/>
      <c r="I719" s="34"/>
    </row>
    <row r="720" spans="2:16" x14ac:dyDescent="0.25">
      <c r="B720" s="11"/>
      <c r="C720" s="5"/>
      <c r="D720" s="5"/>
      <c r="E720" s="5"/>
      <c r="F720" s="5"/>
      <c r="G720" s="5"/>
      <c r="H720" s="6" t="s">
        <v>6</v>
      </c>
      <c r="I720" s="36">
        <f>SUM(H718:H719)</f>
        <v>0</v>
      </c>
    </row>
    <row r="721" spans="2:12" ht="15.75" thickBot="1" x14ac:dyDescent="0.3">
      <c r="B721" s="10"/>
      <c r="I721" s="1"/>
    </row>
    <row r="722" spans="2:12" ht="15.75" thickBot="1" x14ac:dyDescent="0.3">
      <c r="B722" s="21" t="s">
        <v>11</v>
      </c>
      <c r="C722" s="9"/>
      <c r="D722" s="9"/>
      <c r="E722" s="9"/>
      <c r="F722" s="9"/>
      <c r="G722" s="9"/>
      <c r="H722" s="9"/>
      <c r="I722" s="22"/>
    </row>
    <row r="723" spans="2:12" ht="15.75" thickBot="1" x14ac:dyDescent="0.3">
      <c r="B723" s="461" t="s">
        <v>15</v>
      </c>
      <c r="C723" s="462"/>
      <c r="D723" s="39" t="s">
        <v>22</v>
      </c>
      <c r="E723" s="39" t="s">
        <v>12</v>
      </c>
      <c r="F723" s="39" t="s">
        <v>13</v>
      </c>
      <c r="G723" s="39" t="s">
        <v>14</v>
      </c>
      <c r="H723" s="20" t="s">
        <v>5</v>
      </c>
      <c r="I723" s="463"/>
    </row>
    <row r="724" spans="2:12" x14ac:dyDescent="0.25">
      <c r="B724" s="465" t="s">
        <v>20</v>
      </c>
      <c r="C724" s="466"/>
      <c r="D724" s="24">
        <f>1*72100</f>
        <v>72100</v>
      </c>
      <c r="E724" s="30">
        <f>+(0.66)*D724</f>
        <v>47586</v>
      </c>
      <c r="F724" s="30">
        <f>+D724+E724</f>
        <v>119686</v>
      </c>
      <c r="G724" s="32">
        <v>0.03</v>
      </c>
      <c r="H724" s="38">
        <f>+F724*G724</f>
        <v>3590.58</v>
      </c>
      <c r="I724" s="464"/>
    </row>
    <row r="725" spans="2:12" x14ac:dyDescent="0.25">
      <c r="B725" s="459" t="s">
        <v>304</v>
      </c>
      <c r="C725" s="460"/>
      <c r="D725" s="23">
        <f>1*44702</f>
        <v>44702</v>
      </c>
      <c r="E725" s="30">
        <f>+(0.66)*D725</f>
        <v>29503.32</v>
      </c>
      <c r="F725" s="31">
        <f>+D725+E725</f>
        <v>74205.320000000007</v>
      </c>
      <c r="G725" s="32">
        <f>+G724</f>
        <v>0.03</v>
      </c>
      <c r="H725" s="38">
        <f>+F725*G725</f>
        <v>2226.1596</v>
      </c>
      <c r="I725" s="464"/>
    </row>
    <row r="726" spans="2:12" x14ac:dyDescent="0.25">
      <c r="B726" s="459"/>
      <c r="C726" s="460"/>
      <c r="D726" s="2"/>
      <c r="E726" s="2"/>
      <c r="F726" s="2"/>
      <c r="G726" s="2"/>
      <c r="H726" s="2"/>
      <c r="I726" s="464"/>
    </row>
    <row r="727" spans="2:12" x14ac:dyDescent="0.25">
      <c r="B727" s="467"/>
      <c r="C727" s="468"/>
      <c r="D727" s="7"/>
      <c r="E727" s="7"/>
      <c r="F727" s="7"/>
      <c r="G727" s="7"/>
      <c r="H727" s="7"/>
      <c r="I727" s="464"/>
    </row>
    <row r="728" spans="2:12" x14ac:dyDescent="0.25">
      <c r="B728" s="11"/>
      <c r="C728" s="5"/>
      <c r="D728" s="5"/>
      <c r="E728" s="5"/>
      <c r="F728" s="5"/>
      <c r="G728" s="5"/>
      <c r="H728" s="6" t="s">
        <v>6</v>
      </c>
      <c r="I728" s="34">
        <f>SUM(H724:H727)</f>
        <v>5816.7395999999999</v>
      </c>
    </row>
    <row r="729" spans="2:12" ht="15.75" thickBot="1" x14ac:dyDescent="0.3">
      <c r="B729" s="10"/>
      <c r="H729" s="33" t="s">
        <v>23</v>
      </c>
      <c r="I729" s="34"/>
    </row>
    <row r="730" spans="2:12" ht="16.5" thickBot="1" x14ac:dyDescent="0.3">
      <c r="B730" s="8"/>
      <c r="C730" s="9"/>
      <c r="D730" s="9"/>
      <c r="E730" s="9"/>
      <c r="F730" s="9"/>
      <c r="G730" s="469" t="s">
        <v>16</v>
      </c>
      <c r="H730" s="470"/>
      <c r="I730" s="35">
        <f>ROUND(SUM(I700:I729),0)</f>
        <v>37932</v>
      </c>
      <c r="K730">
        <v>82000</v>
      </c>
      <c r="L730" s="41">
        <f>+K730-I730</f>
        <v>44068</v>
      </c>
    </row>
    <row r="731" spans="2:12" ht="15.75" thickBot="1" x14ac:dyDescent="0.3"/>
    <row r="732" spans="2:12" x14ac:dyDescent="0.25">
      <c r="B732" s="471" t="s">
        <v>26</v>
      </c>
      <c r="C732" s="472"/>
      <c r="D732" s="472"/>
      <c r="E732" s="472"/>
      <c r="F732" s="472"/>
      <c r="G732" s="472"/>
      <c r="H732" s="472"/>
      <c r="I732" s="473"/>
    </row>
    <row r="733" spans="2:12" ht="48" customHeight="1" x14ac:dyDescent="0.25">
      <c r="B733" s="474" t="s">
        <v>862</v>
      </c>
      <c r="C733" s="475"/>
      <c r="D733" s="475"/>
      <c r="E733" s="475"/>
      <c r="F733" s="475"/>
      <c r="G733" s="475"/>
      <c r="H733" s="475"/>
      <c r="I733" s="476"/>
    </row>
    <row r="734" spans="2:12" x14ac:dyDescent="0.25">
      <c r="B734" s="477" t="s">
        <v>18</v>
      </c>
      <c r="C734" s="478"/>
      <c r="D734" s="478"/>
      <c r="E734" s="478"/>
      <c r="F734" s="478"/>
      <c r="G734" s="478"/>
      <c r="H734" s="478"/>
      <c r="I734" s="479"/>
    </row>
    <row r="735" spans="2:12" ht="15.75" thickBot="1" x14ac:dyDescent="0.3">
      <c r="B735" s="480" t="s">
        <v>27</v>
      </c>
      <c r="C735" s="481"/>
      <c r="D735" s="481"/>
      <c r="E735" s="481"/>
      <c r="F735" s="481"/>
      <c r="G735" s="481"/>
      <c r="H735" s="481"/>
      <c r="I735" s="482"/>
    </row>
    <row r="736" spans="2:12" ht="15.75" thickBot="1" x14ac:dyDescent="0.3">
      <c r="B736" s="8"/>
      <c r="C736" s="9"/>
      <c r="D736" s="9"/>
      <c r="E736" s="9"/>
      <c r="F736" s="9"/>
      <c r="G736" s="9"/>
      <c r="H736" s="9"/>
      <c r="I736" s="22"/>
    </row>
    <row r="737" spans="2:16" ht="15" customHeight="1" x14ac:dyDescent="0.25">
      <c r="B737" s="483" t="s">
        <v>17</v>
      </c>
      <c r="C737" s="485" t="s">
        <v>313</v>
      </c>
      <c r="D737" s="487" t="str">
        <f>+'[2] PRESUPUESTO CENTRO DE DESARROL'!$B$131</f>
        <v>Suministro e instalación de tubería pesada PVC de 6 pulgadas salida aguas lluvias  incluye accesorios, material, equipo y mano de obra.</v>
      </c>
      <c r="E737" s="487"/>
      <c r="F737" s="487"/>
      <c r="G737" s="487"/>
      <c r="H737" s="487"/>
      <c r="I737" s="45" t="s">
        <v>0</v>
      </c>
    </row>
    <row r="738" spans="2:16" ht="15.75" thickBot="1" x14ac:dyDescent="0.3">
      <c r="B738" s="484"/>
      <c r="C738" s="486"/>
      <c r="D738" s="488"/>
      <c r="E738" s="488"/>
      <c r="F738" s="488"/>
      <c r="G738" s="488"/>
      <c r="H738" s="488"/>
      <c r="I738" s="13" t="str">
        <f>+'[2] PRESUPUESTO CENTRO DE DESARROL'!$C$131</f>
        <v>ML</v>
      </c>
    </row>
    <row r="739" spans="2:16" ht="15.75" thickBot="1" x14ac:dyDescent="0.3">
      <c r="B739" s="21" t="s">
        <v>24</v>
      </c>
      <c r="C739" s="46"/>
      <c r="D739" s="40"/>
      <c r="E739" s="9"/>
      <c r="F739" s="9"/>
      <c r="G739" s="9"/>
      <c r="H739" s="9"/>
      <c r="I739" s="22"/>
    </row>
    <row r="740" spans="2:16" ht="15.75" thickBot="1" x14ac:dyDescent="0.3">
      <c r="B740" s="461" t="s">
        <v>1</v>
      </c>
      <c r="C740" s="462"/>
      <c r="D740" s="462"/>
      <c r="E740" s="39" t="s">
        <v>2</v>
      </c>
      <c r="F740" s="39" t="s">
        <v>3</v>
      </c>
      <c r="G740" s="39" t="s">
        <v>4</v>
      </c>
      <c r="H740" s="20" t="s">
        <v>5</v>
      </c>
      <c r="I740" s="463"/>
    </row>
    <row r="741" spans="2:16" ht="25.5" customHeight="1" x14ac:dyDescent="0.25">
      <c r="B741" s="489" t="s">
        <v>25</v>
      </c>
      <c r="C741" s="490"/>
      <c r="D741" s="491"/>
      <c r="E741" s="4" t="s">
        <v>19</v>
      </c>
      <c r="F741" s="26">
        <v>51500</v>
      </c>
      <c r="G741" s="43">
        <v>90</v>
      </c>
      <c r="H741" s="27">
        <f>+F741/G741</f>
        <v>572.22222222222217</v>
      </c>
      <c r="I741" s="464"/>
    </row>
    <row r="742" spans="2:16" ht="23.25" customHeight="1" x14ac:dyDescent="0.25">
      <c r="B742" s="459"/>
      <c r="C742" s="460"/>
      <c r="D742" s="460"/>
      <c r="E742" s="3"/>
      <c r="F742" s="26"/>
      <c r="G742" s="43"/>
      <c r="H742" s="27"/>
      <c r="I742" s="464"/>
    </row>
    <row r="743" spans="2:16" x14ac:dyDescent="0.25">
      <c r="B743" s="459"/>
      <c r="C743" s="460"/>
      <c r="D743" s="460"/>
      <c r="E743" s="14"/>
      <c r="F743" s="26"/>
      <c r="G743" s="43"/>
      <c r="H743" s="27"/>
      <c r="I743" s="464"/>
    </row>
    <row r="744" spans="2:16" x14ac:dyDescent="0.25">
      <c r="B744" s="467"/>
      <c r="C744" s="468"/>
      <c r="D744" s="468"/>
      <c r="E744" s="15"/>
      <c r="F744" s="17"/>
      <c r="G744" s="15"/>
      <c r="H744" s="18"/>
      <c r="I744" s="464"/>
    </row>
    <row r="745" spans="2:16" x14ac:dyDescent="0.25">
      <c r="B745" s="11"/>
      <c r="C745" s="5"/>
      <c r="D745" s="5"/>
      <c r="E745" s="5"/>
      <c r="F745" s="5"/>
      <c r="G745" s="6"/>
      <c r="H745" s="6" t="s">
        <v>6</v>
      </c>
      <c r="I745" s="36">
        <f>SUM(H741:H744)</f>
        <v>572.22222222222217</v>
      </c>
      <c r="L745" s="42">
        <f>+I745+L773</f>
        <v>-2075.7777777777778</v>
      </c>
      <c r="M745" s="61">
        <f>+F741/L745</f>
        <v>-24.809977518466972</v>
      </c>
    </row>
    <row r="746" spans="2:16" ht="15.75" thickBot="1" x14ac:dyDescent="0.3">
      <c r="B746" s="10"/>
      <c r="I746" s="1"/>
    </row>
    <row r="747" spans="2:16" ht="15.75" thickBot="1" x14ac:dyDescent="0.3">
      <c r="B747" s="21" t="s">
        <v>7</v>
      </c>
      <c r="C747" s="9"/>
      <c r="D747" s="9"/>
      <c r="E747" s="9"/>
      <c r="F747" s="9"/>
      <c r="G747" s="9"/>
      <c r="H747" s="9"/>
      <c r="I747" s="22"/>
    </row>
    <row r="748" spans="2:16" ht="15.75" thickBot="1" x14ac:dyDescent="0.3">
      <c r="B748" s="461" t="s">
        <v>1</v>
      </c>
      <c r="C748" s="462"/>
      <c r="D748" s="462"/>
      <c r="E748" s="39" t="s">
        <v>2</v>
      </c>
      <c r="F748" s="39" t="s">
        <v>8</v>
      </c>
      <c r="G748" s="39" t="s">
        <v>9</v>
      </c>
      <c r="H748" s="20" t="s">
        <v>5</v>
      </c>
      <c r="I748" s="463"/>
    </row>
    <row r="749" spans="2:16" x14ac:dyDescent="0.25">
      <c r="B749" s="465" t="s">
        <v>314</v>
      </c>
      <c r="C749" s="466"/>
      <c r="D749" s="466"/>
      <c r="E749" s="4" t="s">
        <v>94</v>
      </c>
      <c r="F749" s="4">
        <v>36400</v>
      </c>
      <c r="G749" s="4">
        <v>1</v>
      </c>
      <c r="H749" s="4">
        <f t="shared" ref="H749:H754" si="6">+F749*G749</f>
        <v>36400</v>
      </c>
      <c r="I749" s="464"/>
    </row>
    <row r="750" spans="2:16" x14ac:dyDescent="0.25">
      <c r="B750" s="459" t="s">
        <v>315</v>
      </c>
      <c r="C750" s="460"/>
      <c r="D750" s="460"/>
      <c r="E750" s="3" t="s">
        <v>316</v>
      </c>
      <c r="F750" s="3">
        <v>20000</v>
      </c>
      <c r="G750" s="3">
        <v>0.06</v>
      </c>
      <c r="H750" s="4">
        <f t="shared" si="6"/>
        <v>1200</v>
      </c>
      <c r="I750" s="464"/>
      <c r="L750">
        <f>+G749*0.03</f>
        <v>0.03</v>
      </c>
    </row>
    <row r="751" spans="2:16" x14ac:dyDescent="0.25">
      <c r="B751" s="459" t="s">
        <v>297</v>
      </c>
      <c r="C751" s="460"/>
      <c r="D751" s="460"/>
      <c r="E751" s="3" t="s">
        <v>79</v>
      </c>
      <c r="F751" s="3">
        <v>45000</v>
      </c>
      <c r="G751" s="3">
        <v>0.13</v>
      </c>
      <c r="H751" s="4">
        <f t="shared" si="6"/>
        <v>5850</v>
      </c>
      <c r="I751" s="464"/>
      <c r="P751">
        <f>1/0.07</f>
        <v>14.285714285714285</v>
      </c>
    </row>
    <row r="752" spans="2:16" x14ac:dyDescent="0.25">
      <c r="B752" s="459"/>
      <c r="C752" s="460"/>
      <c r="D752" s="460"/>
      <c r="E752" s="3"/>
      <c r="F752" s="3"/>
      <c r="G752" s="3"/>
      <c r="H752" s="4">
        <f t="shared" si="6"/>
        <v>0</v>
      </c>
      <c r="I752" s="464"/>
      <c r="L752">
        <f>+F749*1.04</f>
        <v>37856</v>
      </c>
      <c r="P752">
        <f>+P751*3</f>
        <v>42.857142857142854</v>
      </c>
    </row>
    <row r="753" spans="2:16" x14ac:dyDescent="0.25">
      <c r="B753" s="459"/>
      <c r="C753" s="460"/>
      <c r="D753" s="460"/>
      <c r="E753" s="3"/>
      <c r="F753" s="3"/>
      <c r="G753" s="3"/>
      <c r="H753" s="4">
        <f t="shared" si="6"/>
        <v>0</v>
      </c>
      <c r="I753" s="464"/>
      <c r="P753">
        <f>+P752*4</f>
        <v>171.42857142857142</v>
      </c>
    </row>
    <row r="754" spans="2:16" x14ac:dyDescent="0.25">
      <c r="B754" s="459"/>
      <c r="C754" s="460"/>
      <c r="D754" s="460"/>
      <c r="E754" s="3"/>
      <c r="F754" s="3"/>
      <c r="G754" s="3"/>
      <c r="H754" s="4">
        <f t="shared" si="6"/>
        <v>0</v>
      </c>
      <c r="I754" s="464"/>
    </row>
    <row r="755" spans="2:16" x14ac:dyDescent="0.25">
      <c r="B755" s="459"/>
      <c r="C755" s="460"/>
      <c r="D755" s="460"/>
      <c r="E755" s="3"/>
      <c r="F755" s="3"/>
      <c r="G755" s="3"/>
      <c r="H755" s="3"/>
      <c r="I755" s="464"/>
    </row>
    <row r="756" spans="2:16" x14ac:dyDescent="0.25">
      <c r="B756" s="459"/>
      <c r="C756" s="460"/>
      <c r="D756" s="460"/>
      <c r="E756" s="3"/>
      <c r="F756" s="3"/>
      <c r="G756" s="3"/>
      <c r="H756" s="3"/>
      <c r="I756" s="464"/>
    </row>
    <row r="757" spans="2:16" x14ac:dyDescent="0.25">
      <c r="B757" s="11"/>
      <c r="C757" s="5"/>
      <c r="D757" s="5"/>
      <c r="E757" s="5"/>
      <c r="F757" s="5"/>
      <c r="G757" s="5"/>
      <c r="H757" s="6" t="s">
        <v>6</v>
      </c>
      <c r="I757" s="37">
        <f>SUM(H749:H756)</f>
        <v>43450</v>
      </c>
    </row>
    <row r="758" spans="2:16" ht="15.75" thickBot="1" x14ac:dyDescent="0.3">
      <c r="B758" s="10"/>
      <c r="I758" s="1"/>
    </row>
    <row r="759" spans="2:16" ht="15.75" thickBot="1" x14ac:dyDescent="0.3">
      <c r="B759" s="21" t="s">
        <v>10</v>
      </c>
      <c r="C759" s="9"/>
      <c r="D759" s="9"/>
      <c r="E759" s="9"/>
      <c r="F759" s="9"/>
      <c r="G759" s="9"/>
      <c r="H759" s="9"/>
      <c r="I759" s="22"/>
    </row>
    <row r="760" spans="2:16" ht="15.75" thickBot="1" x14ac:dyDescent="0.3">
      <c r="B760" s="461" t="s">
        <v>1</v>
      </c>
      <c r="C760" s="462"/>
      <c r="D760" s="462"/>
      <c r="E760" s="462"/>
      <c r="F760" s="39" t="s">
        <v>3</v>
      </c>
      <c r="G760" s="39" t="s">
        <v>4</v>
      </c>
      <c r="H760" s="20" t="s">
        <v>5</v>
      </c>
      <c r="I760" s="34"/>
    </row>
    <row r="761" spans="2:16" x14ac:dyDescent="0.25">
      <c r="B761" s="465" t="s">
        <v>303</v>
      </c>
      <c r="C761" s="466"/>
      <c r="D761" s="466"/>
      <c r="E761" s="466"/>
      <c r="F761" s="24">
        <v>411</v>
      </c>
      <c r="G761" s="25">
        <v>1</v>
      </c>
      <c r="H761" s="38">
        <f>+F761*G761</f>
        <v>411</v>
      </c>
      <c r="I761" s="34"/>
    </row>
    <row r="762" spans="2:16" x14ac:dyDescent="0.25">
      <c r="B762" s="459"/>
      <c r="C762" s="460"/>
      <c r="D762" s="460"/>
      <c r="E762" s="460"/>
      <c r="F762" s="23"/>
      <c r="G762" s="14"/>
      <c r="H762" s="2"/>
      <c r="I762" s="34"/>
    </row>
    <row r="763" spans="2:16" x14ac:dyDescent="0.25">
      <c r="B763" s="11"/>
      <c r="C763" s="5"/>
      <c r="D763" s="5"/>
      <c r="E763" s="5"/>
      <c r="F763" s="5"/>
      <c r="G763" s="5"/>
      <c r="H763" s="6" t="s">
        <v>6</v>
      </c>
      <c r="I763" s="36">
        <f>SUM(H761:H762)</f>
        <v>411</v>
      </c>
    </row>
    <row r="764" spans="2:16" ht="15.75" thickBot="1" x14ac:dyDescent="0.3">
      <c r="B764" s="10"/>
      <c r="I764" s="1"/>
    </row>
    <row r="765" spans="2:16" ht="15.75" thickBot="1" x14ac:dyDescent="0.3">
      <c r="B765" s="21" t="s">
        <v>11</v>
      </c>
      <c r="C765" s="9"/>
      <c r="D765" s="9"/>
      <c r="E765" s="9"/>
      <c r="F765" s="9"/>
      <c r="G765" s="9"/>
      <c r="H765" s="9"/>
      <c r="I765" s="22"/>
    </row>
    <row r="766" spans="2:16" ht="15.75" thickBot="1" x14ac:dyDescent="0.3">
      <c r="B766" s="461" t="s">
        <v>15</v>
      </c>
      <c r="C766" s="462"/>
      <c r="D766" s="39" t="s">
        <v>22</v>
      </c>
      <c r="E766" s="39" t="s">
        <v>12</v>
      </c>
      <c r="F766" s="39" t="s">
        <v>13</v>
      </c>
      <c r="G766" s="39" t="s">
        <v>14</v>
      </c>
      <c r="H766" s="20" t="s">
        <v>5</v>
      </c>
      <c r="I766" s="463"/>
    </row>
    <row r="767" spans="2:16" x14ac:dyDescent="0.25">
      <c r="B767" s="465" t="s">
        <v>20</v>
      </c>
      <c r="C767" s="466"/>
      <c r="D767" s="24">
        <f>1*72100</f>
        <v>72100</v>
      </c>
      <c r="E767" s="30">
        <f>+(0.66)*D767</f>
        <v>47586</v>
      </c>
      <c r="F767" s="30">
        <f>+D767+E767</f>
        <v>119686</v>
      </c>
      <c r="G767" s="32">
        <v>0.15</v>
      </c>
      <c r="H767" s="38">
        <f>+F767*G767</f>
        <v>17952.899999999998</v>
      </c>
      <c r="I767" s="464"/>
    </row>
    <row r="768" spans="2:16" x14ac:dyDescent="0.25">
      <c r="B768" s="459" t="s">
        <v>61</v>
      </c>
      <c r="C768" s="460"/>
      <c r="D768" s="23">
        <f>2*44702</f>
        <v>89404</v>
      </c>
      <c r="E768" s="30">
        <f>+(0.66)*D768</f>
        <v>59006.64</v>
      </c>
      <c r="F768" s="31">
        <f>+D768+E768</f>
        <v>148410.64000000001</v>
      </c>
      <c r="G768" s="32">
        <f>+G767</f>
        <v>0.15</v>
      </c>
      <c r="H768" s="38">
        <f>+F768*G768</f>
        <v>22261.596000000001</v>
      </c>
      <c r="I768" s="464"/>
    </row>
    <row r="769" spans="2:12" x14ac:dyDescent="0.25">
      <c r="B769" s="459"/>
      <c r="C769" s="460"/>
      <c r="D769" s="2"/>
      <c r="E769" s="2"/>
      <c r="F769" s="2"/>
      <c r="G769" s="2"/>
      <c r="H769" s="2"/>
      <c r="I769" s="464"/>
    </row>
    <row r="770" spans="2:12" x14ac:dyDescent="0.25">
      <c r="B770" s="467"/>
      <c r="C770" s="468"/>
      <c r="D770" s="7"/>
      <c r="E770" s="7"/>
      <c r="F770" s="7"/>
      <c r="G770" s="7"/>
      <c r="H770" s="7"/>
      <c r="I770" s="464"/>
    </row>
    <row r="771" spans="2:12" x14ac:dyDescent="0.25">
      <c r="B771" s="11"/>
      <c r="C771" s="5"/>
      <c r="D771" s="5"/>
      <c r="E771" s="5"/>
      <c r="F771" s="5"/>
      <c r="G771" s="5"/>
      <c r="H771" s="6" t="s">
        <v>6</v>
      </c>
      <c r="I771" s="34">
        <f>SUM(H767:H770)</f>
        <v>40214.495999999999</v>
      </c>
    </row>
    <row r="772" spans="2:12" ht="15.75" thickBot="1" x14ac:dyDescent="0.3">
      <c r="B772" s="10"/>
      <c r="H772" s="33" t="s">
        <v>23</v>
      </c>
      <c r="I772" s="34"/>
    </row>
    <row r="773" spans="2:12" ht="16.5" thickBot="1" x14ac:dyDescent="0.3">
      <c r="B773" s="8"/>
      <c r="C773" s="9"/>
      <c r="D773" s="9"/>
      <c r="E773" s="9"/>
      <c r="F773" s="9"/>
      <c r="G773" s="469" t="s">
        <v>16</v>
      </c>
      <c r="H773" s="470"/>
      <c r="I773" s="35">
        <f>ROUND(SUM(I743:I772),0)</f>
        <v>84648</v>
      </c>
      <c r="K773">
        <v>82000</v>
      </c>
      <c r="L773" s="41">
        <f>+K773-I773</f>
        <v>-2648</v>
      </c>
    </row>
    <row r="774" spans="2:12" ht="15.75" thickBot="1" x14ac:dyDescent="0.3"/>
    <row r="775" spans="2:12" x14ac:dyDescent="0.25">
      <c r="B775" s="471" t="s">
        <v>26</v>
      </c>
      <c r="C775" s="472"/>
      <c r="D775" s="472"/>
      <c r="E775" s="472"/>
      <c r="F775" s="472"/>
      <c r="G775" s="472"/>
      <c r="H775" s="472"/>
      <c r="I775" s="473"/>
    </row>
    <row r="776" spans="2:12" ht="48" customHeight="1" x14ac:dyDescent="0.25">
      <c r="B776" s="474" t="s">
        <v>862</v>
      </c>
      <c r="C776" s="475"/>
      <c r="D776" s="475"/>
      <c r="E776" s="475"/>
      <c r="F776" s="475"/>
      <c r="G776" s="475"/>
      <c r="H776" s="475"/>
      <c r="I776" s="476"/>
    </row>
    <row r="777" spans="2:12" x14ac:dyDescent="0.25">
      <c r="B777" s="477" t="s">
        <v>18</v>
      </c>
      <c r="C777" s="478"/>
      <c r="D777" s="478"/>
      <c r="E777" s="478"/>
      <c r="F777" s="478"/>
      <c r="G777" s="478"/>
      <c r="H777" s="478"/>
      <c r="I777" s="479"/>
    </row>
    <row r="778" spans="2:12" ht="15.75" thickBot="1" x14ac:dyDescent="0.3">
      <c r="B778" s="480" t="s">
        <v>27</v>
      </c>
      <c r="C778" s="481"/>
      <c r="D778" s="481"/>
      <c r="E778" s="481"/>
      <c r="F778" s="481"/>
      <c r="G778" s="481"/>
      <c r="H778" s="481"/>
      <c r="I778" s="482"/>
    </row>
    <row r="779" spans="2:12" ht="15.75" thickBot="1" x14ac:dyDescent="0.3">
      <c r="B779" s="8"/>
      <c r="C779" s="9"/>
      <c r="D779" s="9"/>
      <c r="E779" s="9"/>
      <c r="F779" s="9"/>
      <c r="G779" s="9"/>
      <c r="H779" s="9"/>
      <c r="I779" s="22"/>
    </row>
    <row r="780" spans="2:12" ht="15" customHeight="1" x14ac:dyDescent="0.25">
      <c r="B780" s="483" t="s">
        <v>17</v>
      </c>
      <c r="C780" s="485" t="s">
        <v>317</v>
      </c>
      <c r="D780" s="487" t="str">
        <f>+'[2] PRESUPUESTO CENTRO DE DESARROL'!$B$132</f>
        <v>Registro aguas lluvias con trampa de arena  en ladrillo común de 0,60x 0,60 x 0,60 mts,  incluye tapa en concreto, pañete impermeabilizado interno, material, equipo y mano de obra.</v>
      </c>
      <c r="E780" s="487"/>
      <c r="F780" s="487"/>
      <c r="G780" s="487"/>
      <c r="H780" s="487"/>
      <c r="I780" s="45" t="s">
        <v>0</v>
      </c>
    </row>
    <row r="781" spans="2:12" ht="15.75" thickBot="1" x14ac:dyDescent="0.3">
      <c r="B781" s="484"/>
      <c r="C781" s="486"/>
      <c r="D781" s="488"/>
      <c r="E781" s="488"/>
      <c r="F781" s="488"/>
      <c r="G781" s="488"/>
      <c r="H781" s="488"/>
      <c r="I781" s="13" t="str">
        <f>+'[2] PRESUPUESTO CENTRO DE DESARROL'!$C$132</f>
        <v>UND</v>
      </c>
    </row>
    <row r="782" spans="2:12" ht="15.75" thickBot="1" x14ac:dyDescent="0.3">
      <c r="B782" s="21" t="s">
        <v>24</v>
      </c>
      <c r="C782" s="46"/>
      <c r="D782" s="40"/>
      <c r="E782" s="9"/>
      <c r="F782" s="9"/>
      <c r="G782" s="9"/>
      <c r="H782" s="9"/>
      <c r="I782" s="22"/>
    </row>
    <row r="783" spans="2:12" ht="15.75" thickBot="1" x14ac:dyDescent="0.3">
      <c r="B783" s="461" t="s">
        <v>1</v>
      </c>
      <c r="C783" s="462"/>
      <c r="D783" s="462"/>
      <c r="E783" s="39" t="s">
        <v>2</v>
      </c>
      <c r="F783" s="39" t="s">
        <v>3</v>
      </c>
      <c r="G783" s="39" t="s">
        <v>4</v>
      </c>
      <c r="H783" s="20" t="s">
        <v>5</v>
      </c>
      <c r="I783" s="463"/>
    </row>
    <row r="784" spans="2:12" ht="25.5" customHeight="1" x14ac:dyDescent="0.25">
      <c r="B784" s="489" t="s">
        <v>25</v>
      </c>
      <c r="C784" s="490"/>
      <c r="D784" s="491"/>
      <c r="E784" s="4" t="s">
        <v>19</v>
      </c>
      <c r="F784" s="26">
        <v>51500</v>
      </c>
      <c r="G784" s="43">
        <v>120</v>
      </c>
      <c r="H784" s="27">
        <f>+F784/G784</f>
        <v>429.16666666666669</v>
      </c>
      <c r="I784" s="464"/>
    </row>
    <row r="785" spans="2:16" ht="23.25" customHeight="1" x14ac:dyDescent="0.25">
      <c r="B785" s="459"/>
      <c r="C785" s="460"/>
      <c r="D785" s="460"/>
      <c r="E785" s="3"/>
      <c r="F785" s="26"/>
      <c r="G785" s="43"/>
      <c r="H785" s="27"/>
      <c r="I785" s="464"/>
    </row>
    <row r="786" spans="2:16" x14ac:dyDescent="0.25">
      <c r="B786" s="459"/>
      <c r="C786" s="460"/>
      <c r="D786" s="460"/>
      <c r="E786" s="14"/>
      <c r="F786" s="26"/>
      <c r="G786" s="43"/>
      <c r="H786" s="27"/>
      <c r="I786" s="464"/>
    </row>
    <row r="787" spans="2:16" x14ac:dyDescent="0.25">
      <c r="B787" s="467"/>
      <c r="C787" s="468"/>
      <c r="D787" s="468"/>
      <c r="E787" s="15"/>
      <c r="F787" s="17"/>
      <c r="G787" s="15"/>
      <c r="H787" s="18"/>
      <c r="I787" s="464"/>
    </row>
    <row r="788" spans="2:16" x14ac:dyDescent="0.25">
      <c r="B788" s="11"/>
      <c r="C788" s="5"/>
      <c r="D788" s="5"/>
      <c r="E788" s="5"/>
      <c r="F788" s="5"/>
      <c r="G788" s="6"/>
      <c r="H788" s="6" t="s">
        <v>6</v>
      </c>
      <c r="I788" s="36">
        <f>SUM(H784:H787)</f>
        <v>429.16666666666669</v>
      </c>
      <c r="L788" s="42">
        <f>+I788+L816</f>
        <v>-6911.833333333333</v>
      </c>
      <c r="M788" s="61">
        <f>+F784/L788</f>
        <v>-7.4509898483277475</v>
      </c>
    </row>
    <row r="789" spans="2:16" ht="15.75" thickBot="1" x14ac:dyDescent="0.3">
      <c r="B789" s="10"/>
      <c r="I789" s="1"/>
    </row>
    <row r="790" spans="2:16" ht="15.75" thickBot="1" x14ac:dyDescent="0.3">
      <c r="B790" s="21" t="s">
        <v>7</v>
      </c>
      <c r="C790" s="9"/>
      <c r="D790" s="9"/>
      <c r="E790" s="9"/>
      <c r="F790" s="9"/>
      <c r="G790" s="9"/>
      <c r="H790" s="9"/>
      <c r="I790" s="22"/>
    </row>
    <row r="791" spans="2:16" ht="15.75" thickBot="1" x14ac:dyDescent="0.3">
      <c r="B791" s="461" t="s">
        <v>1</v>
      </c>
      <c r="C791" s="462"/>
      <c r="D791" s="462"/>
      <c r="E791" s="39" t="s">
        <v>2</v>
      </c>
      <c r="F791" s="39" t="s">
        <v>8</v>
      </c>
      <c r="G791" s="39" t="s">
        <v>9</v>
      </c>
      <c r="H791" s="20" t="s">
        <v>5</v>
      </c>
      <c r="I791" s="463"/>
    </row>
    <row r="792" spans="2:16" x14ac:dyDescent="0.25">
      <c r="B792" s="465" t="s">
        <v>318</v>
      </c>
      <c r="C792" s="466"/>
      <c r="D792" s="466"/>
      <c r="E792" s="4" t="s">
        <v>79</v>
      </c>
      <c r="F792" s="4">
        <v>772500</v>
      </c>
      <c r="G792" s="4">
        <f>0.9*0.9*0.1*2</f>
        <v>0.16200000000000003</v>
      </c>
      <c r="H792" s="4">
        <f t="shared" ref="H792:H797" si="7">+F792*G792</f>
        <v>125145.00000000003</v>
      </c>
      <c r="I792" s="464"/>
      <c r="L792">
        <f>+F792*1.03</f>
        <v>795675</v>
      </c>
    </row>
    <row r="793" spans="2:16" x14ac:dyDescent="0.25">
      <c r="B793" s="459" t="s">
        <v>319</v>
      </c>
      <c r="C793" s="460"/>
      <c r="D793" s="460"/>
      <c r="E793" s="3" t="s">
        <v>70</v>
      </c>
      <c r="F793" s="3">
        <v>500</v>
      </c>
      <c r="G793" s="3">
        <v>115</v>
      </c>
      <c r="H793" s="4">
        <f t="shared" si="7"/>
        <v>57500</v>
      </c>
      <c r="I793" s="464"/>
      <c r="L793">
        <f>+G792*0.03</f>
        <v>4.8600000000000006E-3</v>
      </c>
    </row>
    <row r="794" spans="2:16" x14ac:dyDescent="0.25">
      <c r="B794" s="459" t="s">
        <v>320</v>
      </c>
      <c r="C794" s="460"/>
      <c r="D794" s="460"/>
      <c r="E794" s="3" t="s">
        <v>79</v>
      </c>
      <c r="F794" s="3">
        <v>772500</v>
      </c>
      <c r="G794" s="3">
        <v>0.05</v>
      </c>
      <c r="H794" s="4">
        <f t="shared" si="7"/>
        <v>38625</v>
      </c>
      <c r="I794" s="464"/>
      <c r="P794">
        <f>1/0.07</f>
        <v>14.285714285714285</v>
      </c>
    </row>
    <row r="795" spans="2:16" x14ac:dyDescent="0.25">
      <c r="B795" s="459" t="s">
        <v>321</v>
      </c>
      <c r="C795" s="460"/>
      <c r="D795" s="460"/>
      <c r="E795" s="3" t="s">
        <v>79</v>
      </c>
      <c r="F795" s="3">
        <v>772500</v>
      </c>
      <c r="G795" s="3">
        <v>0.02</v>
      </c>
      <c r="H795" s="4">
        <f t="shared" si="7"/>
        <v>15450</v>
      </c>
      <c r="I795" s="464"/>
      <c r="P795">
        <f>+P794*3</f>
        <v>42.857142857142854</v>
      </c>
    </row>
    <row r="796" spans="2:16" x14ac:dyDescent="0.25">
      <c r="B796" s="459" t="s">
        <v>322</v>
      </c>
      <c r="C796" s="460"/>
      <c r="D796" s="460"/>
      <c r="E796" s="3" t="s">
        <v>54</v>
      </c>
      <c r="F796" s="3">
        <v>3785</v>
      </c>
      <c r="G796" s="3">
        <v>3.5</v>
      </c>
      <c r="H796" s="4">
        <f t="shared" si="7"/>
        <v>13247.5</v>
      </c>
      <c r="I796" s="464"/>
      <c r="P796">
        <f>+P795*4</f>
        <v>171.42857142857142</v>
      </c>
    </row>
    <row r="797" spans="2:16" x14ac:dyDescent="0.25">
      <c r="B797" s="459" t="s">
        <v>323</v>
      </c>
      <c r="C797" s="460"/>
      <c r="D797" s="460"/>
      <c r="E797" s="3" t="s">
        <v>54</v>
      </c>
      <c r="F797" s="3">
        <v>3914</v>
      </c>
      <c r="G797" s="3">
        <f>+G796*0.03</f>
        <v>0.105</v>
      </c>
      <c r="H797" s="4">
        <f t="shared" si="7"/>
        <v>410.96999999999997</v>
      </c>
      <c r="I797" s="464"/>
    </row>
    <row r="798" spans="2:16" x14ac:dyDescent="0.25">
      <c r="B798" s="459"/>
      <c r="C798" s="460"/>
      <c r="D798" s="460"/>
      <c r="E798" s="3"/>
      <c r="F798" s="3"/>
      <c r="G798" s="3"/>
      <c r="H798" s="3"/>
      <c r="I798" s="464"/>
    </row>
    <row r="799" spans="2:16" x14ac:dyDescent="0.25">
      <c r="B799" s="459"/>
      <c r="C799" s="460"/>
      <c r="D799" s="460"/>
      <c r="E799" s="3"/>
      <c r="F799" s="3"/>
      <c r="G799" s="3"/>
      <c r="H799" s="3"/>
      <c r="I799" s="464"/>
    </row>
    <row r="800" spans="2:16" x14ac:dyDescent="0.25">
      <c r="B800" s="11"/>
      <c r="C800" s="5"/>
      <c r="D800" s="5"/>
      <c r="E800" s="5"/>
      <c r="F800" s="5"/>
      <c r="G800" s="5"/>
      <c r="H800" s="6" t="s">
        <v>6</v>
      </c>
      <c r="I800" s="37">
        <f>SUM(H792:H799)</f>
        <v>250378.47000000003</v>
      </c>
    </row>
    <row r="801" spans="2:12" ht="15.75" thickBot="1" x14ac:dyDescent="0.3">
      <c r="B801" s="10"/>
      <c r="I801" s="1"/>
    </row>
    <row r="802" spans="2:12" ht="15.75" thickBot="1" x14ac:dyDescent="0.3">
      <c r="B802" s="21" t="s">
        <v>10</v>
      </c>
      <c r="C802" s="9"/>
      <c r="D802" s="9"/>
      <c r="E802" s="9"/>
      <c r="F802" s="9"/>
      <c r="G802" s="9"/>
      <c r="H802" s="9"/>
      <c r="I802" s="22"/>
    </row>
    <row r="803" spans="2:12" ht="15.75" thickBot="1" x14ac:dyDescent="0.3">
      <c r="B803" s="461" t="s">
        <v>1</v>
      </c>
      <c r="C803" s="462"/>
      <c r="D803" s="462"/>
      <c r="E803" s="462"/>
      <c r="F803" s="39" t="s">
        <v>3</v>
      </c>
      <c r="G803" s="39" t="s">
        <v>4</v>
      </c>
      <c r="H803" s="20" t="s">
        <v>5</v>
      </c>
      <c r="I803" s="34"/>
    </row>
    <row r="804" spans="2:12" x14ac:dyDescent="0.25">
      <c r="B804" s="465" t="s">
        <v>303</v>
      </c>
      <c r="C804" s="466"/>
      <c r="D804" s="466"/>
      <c r="E804" s="466"/>
      <c r="F804" s="24">
        <v>8000</v>
      </c>
      <c r="G804" s="25">
        <v>1</v>
      </c>
      <c r="H804" s="38">
        <f>+F804*G804</f>
        <v>8000</v>
      </c>
      <c r="I804" s="34"/>
    </row>
    <row r="805" spans="2:12" x14ac:dyDescent="0.25">
      <c r="B805" s="459"/>
      <c r="C805" s="460"/>
      <c r="D805" s="460"/>
      <c r="E805" s="460"/>
      <c r="F805" s="23"/>
      <c r="G805" s="14"/>
      <c r="H805" s="2"/>
      <c r="I805" s="34"/>
    </row>
    <row r="806" spans="2:12" x14ac:dyDescent="0.25">
      <c r="B806" s="11"/>
      <c r="C806" s="5"/>
      <c r="D806" s="5"/>
      <c r="E806" s="5"/>
      <c r="F806" s="5"/>
      <c r="G806" s="5"/>
      <c r="H806" s="6" t="s">
        <v>6</v>
      </c>
      <c r="I806" s="36">
        <f>SUM(H804:H805)</f>
        <v>8000</v>
      </c>
    </row>
    <row r="807" spans="2:12" ht="15.75" thickBot="1" x14ac:dyDescent="0.3">
      <c r="B807" s="10"/>
      <c r="I807" s="1"/>
    </row>
    <row r="808" spans="2:12" ht="15.75" thickBot="1" x14ac:dyDescent="0.3">
      <c r="B808" s="21" t="s">
        <v>11</v>
      </c>
      <c r="C808" s="9"/>
      <c r="D808" s="9"/>
      <c r="E808" s="9"/>
      <c r="F808" s="9"/>
      <c r="G808" s="9"/>
      <c r="H808" s="9"/>
      <c r="I808" s="22"/>
    </row>
    <row r="809" spans="2:12" ht="15.75" thickBot="1" x14ac:dyDescent="0.3">
      <c r="B809" s="461" t="s">
        <v>15</v>
      </c>
      <c r="C809" s="462"/>
      <c r="D809" s="39" t="s">
        <v>22</v>
      </c>
      <c r="E809" s="39" t="s">
        <v>12</v>
      </c>
      <c r="F809" s="39" t="s">
        <v>13</v>
      </c>
      <c r="G809" s="39" t="s">
        <v>14</v>
      </c>
      <c r="H809" s="20" t="s">
        <v>5</v>
      </c>
      <c r="I809" s="463"/>
    </row>
    <row r="810" spans="2:12" x14ac:dyDescent="0.25">
      <c r="B810" s="465" t="s">
        <v>20</v>
      </c>
      <c r="C810" s="466"/>
      <c r="D810" s="24">
        <f>1*72100</f>
        <v>72100</v>
      </c>
      <c r="E810" s="30">
        <f>+(0.66)*D810</f>
        <v>47586</v>
      </c>
      <c r="F810" s="30">
        <f>+D810+E810</f>
        <v>119686</v>
      </c>
      <c r="G810" s="32">
        <v>0.14000000000000001</v>
      </c>
      <c r="H810" s="38">
        <f>+F810*G810</f>
        <v>16756.04</v>
      </c>
      <c r="I810" s="464"/>
    </row>
    <row r="811" spans="2:12" x14ac:dyDescent="0.25">
      <c r="B811" s="459" t="s">
        <v>61</v>
      </c>
      <c r="C811" s="460"/>
      <c r="D811" s="23">
        <f>2*44702</f>
        <v>89404</v>
      </c>
      <c r="E811" s="30">
        <f>+(0.66)*D811</f>
        <v>59006.64</v>
      </c>
      <c r="F811" s="31">
        <f>+D811+E811</f>
        <v>148410.64000000001</v>
      </c>
      <c r="G811" s="32">
        <f>+G810</f>
        <v>0.14000000000000001</v>
      </c>
      <c r="H811" s="38">
        <f>+F811*G811</f>
        <v>20777.489600000004</v>
      </c>
      <c r="I811" s="464"/>
    </row>
    <row r="812" spans="2:12" x14ac:dyDescent="0.25">
      <c r="B812" s="459"/>
      <c r="C812" s="460"/>
      <c r="D812" s="2"/>
      <c r="E812" s="2"/>
      <c r="F812" s="2"/>
      <c r="G812" s="2"/>
      <c r="H812" s="2"/>
      <c r="I812" s="464"/>
    </row>
    <row r="813" spans="2:12" x14ac:dyDescent="0.25">
      <c r="B813" s="467"/>
      <c r="C813" s="468"/>
      <c r="D813" s="7"/>
      <c r="E813" s="7"/>
      <c r="F813" s="7"/>
      <c r="G813" s="7"/>
      <c r="H813" s="7"/>
      <c r="I813" s="464"/>
    </row>
    <row r="814" spans="2:12" x14ac:dyDescent="0.25">
      <c r="B814" s="11"/>
      <c r="C814" s="5"/>
      <c r="D814" s="5"/>
      <c r="E814" s="5"/>
      <c r="F814" s="5"/>
      <c r="G814" s="5"/>
      <c r="H814" s="6" t="s">
        <v>6</v>
      </c>
      <c r="I814" s="34">
        <f>SUM(H810:H813)</f>
        <v>37533.529600000009</v>
      </c>
    </row>
    <row r="815" spans="2:12" ht="15.75" thickBot="1" x14ac:dyDescent="0.3">
      <c r="B815" s="10"/>
      <c r="H815" s="33" t="s">
        <v>23</v>
      </c>
      <c r="I815" s="34"/>
    </row>
    <row r="816" spans="2:12" ht="16.5" thickBot="1" x14ac:dyDescent="0.3">
      <c r="B816" s="8"/>
      <c r="C816" s="9"/>
      <c r="D816" s="9"/>
      <c r="E816" s="9"/>
      <c r="F816" s="9"/>
      <c r="G816" s="469" t="s">
        <v>16</v>
      </c>
      <c r="H816" s="470"/>
      <c r="I816" s="35">
        <f>ROUND(SUM(I786:I815),0)</f>
        <v>296341</v>
      </c>
      <c r="K816">
        <v>289000</v>
      </c>
      <c r="L816" s="41">
        <f>+K816-I816</f>
        <v>-7341</v>
      </c>
    </row>
    <row r="817" spans="2:13" ht="15.75" thickBot="1" x14ac:dyDescent="0.3"/>
    <row r="818" spans="2:13" x14ac:dyDescent="0.25">
      <c r="B818" s="471" t="s">
        <v>26</v>
      </c>
      <c r="C818" s="472"/>
      <c r="D818" s="472"/>
      <c r="E818" s="472"/>
      <c r="F818" s="472"/>
      <c r="G818" s="472"/>
      <c r="H818" s="472"/>
      <c r="I818" s="473"/>
    </row>
    <row r="819" spans="2:13" ht="48" customHeight="1" x14ac:dyDescent="0.25">
      <c r="B819" s="474" t="s">
        <v>862</v>
      </c>
      <c r="C819" s="475"/>
      <c r="D819" s="475"/>
      <c r="E819" s="475"/>
      <c r="F819" s="475"/>
      <c r="G819" s="475"/>
      <c r="H819" s="475"/>
      <c r="I819" s="476"/>
    </row>
    <row r="820" spans="2:13" x14ac:dyDescent="0.25">
      <c r="B820" s="477" t="s">
        <v>18</v>
      </c>
      <c r="C820" s="478"/>
      <c r="D820" s="478"/>
      <c r="E820" s="478"/>
      <c r="F820" s="478"/>
      <c r="G820" s="478"/>
      <c r="H820" s="478"/>
      <c r="I820" s="479"/>
    </row>
    <row r="821" spans="2:13" ht="15.75" thickBot="1" x14ac:dyDescent="0.3">
      <c r="B821" s="480" t="s">
        <v>27</v>
      </c>
      <c r="C821" s="481"/>
      <c r="D821" s="481"/>
      <c r="E821" s="481"/>
      <c r="F821" s="481"/>
      <c r="G821" s="481"/>
      <c r="H821" s="481"/>
      <c r="I821" s="482"/>
    </row>
    <row r="822" spans="2:13" ht="15.75" thickBot="1" x14ac:dyDescent="0.3">
      <c r="B822" s="8"/>
      <c r="C822" s="9"/>
      <c r="D822" s="9"/>
      <c r="E822" s="9"/>
      <c r="F822" s="9"/>
      <c r="G822" s="9"/>
      <c r="H822" s="9"/>
      <c r="I822" s="22"/>
    </row>
    <row r="823" spans="2:13" ht="15" customHeight="1" x14ac:dyDescent="0.25">
      <c r="B823" s="483" t="s">
        <v>17</v>
      </c>
      <c r="C823" s="485" t="s">
        <v>324</v>
      </c>
      <c r="D823" s="487" t="str">
        <f>+'[2] PRESUPUESTO CENTRO DE DESARROL'!$B$133</f>
        <v>Excavación manual para instalación de tubería PVC de 6", incluye equipos y mano de obra.</v>
      </c>
      <c r="E823" s="487"/>
      <c r="F823" s="487"/>
      <c r="G823" s="487"/>
      <c r="H823" s="487"/>
      <c r="I823" s="45" t="s">
        <v>0</v>
      </c>
    </row>
    <row r="824" spans="2:13" ht="15.75" thickBot="1" x14ac:dyDescent="0.3">
      <c r="B824" s="484"/>
      <c r="C824" s="486"/>
      <c r="D824" s="488"/>
      <c r="E824" s="488"/>
      <c r="F824" s="488"/>
      <c r="G824" s="488"/>
      <c r="H824" s="488"/>
      <c r="I824" s="13" t="str">
        <f>+'[2] PRESUPUESTO CENTRO DE DESARROL'!$C$133</f>
        <v>ML</v>
      </c>
    </row>
    <row r="825" spans="2:13" ht="15.75" thickBot="1" x14ac:dyDescent="0.3">
      <c r="B825" s="21" t="s">
        <v>24</v>
      </c>
      <c r="C825" s="46"/>
      <c r="D825" s="40"/>
      <c r="E825" s="9"/>
      <c r="F825" s="9"/>
      <c r="G825" s="9"/>
      <c r="H825" s="9"/>
      <c r="I825" s="22"/>
    </row>
    <row r="826" spans="2:13" ht="15.75" thickBot="1" x14ac:dyDescent="0.3">
      <c r="B826" s="461" t="s">
        <v>1</v>
      </c>
      <c r="C826" s="462"/>
      <c r="D826" s="462"/>
      <c r="E826" s="39" t="s">
        <v>2</v>
      </c>
      <c r="F826" s="39" t="s">
        <v>3</v>
      </c>
      <c r="G826" s="39" t="s">
        <v>4</v>
      </c>
      <c r="H826" s="20" t="s">
        <v>5</v>
      </c>
      <c r="I826" s="463"/>
    </row>
    <row r="827" spans="2:13" ht="25.5" customHeight="1" x14ac:dyDescent="0.25">
      <c r="B827" s="489" t="s">
        <v>25</v>
      </c>
      <c r="C827" s="490"/>
      <c r="D827" s="491"/>
      <c r="E827" s="4" t="s">
        <v>19</v>
      </c>
      <c r="F827" s="26">
        <v>51500</v>
      </c>
      <c r="G827" s="43">
        <v>199</v>
      </c>
      <c r="H827" s="27">
        <f>+F827/G827</f>
        <v>258.79396984924625</v>
      </c>
      <c r="I827" s="464"/>
    </row>
    <row r="828" spans="2:13" ht="23.25" customHeight="1" x14ac:dyDescent="0.25">
      <c r="B828" s="459"/>
      <c r="C828" s="460"/>
      <c r="D828" s="460"/>
      <c r="E828" s="3"/>
      <c r="F828" s="26"/>
      <c r="G828" s="43"/>
      <c r="H828" s="27"/>
      <c r="I828" s="464"/>
    </row>
    <row r="829" spans="2:13" x14ac:dyDescent="0.25">
      <c r="B829" s="459"/>
      <c r="C829" s="460"/>
      <c r="D829" s="460"/>
      <c r="E829" s="14"/>
      <c r="F829" s="26"/>
      <c r="G829" s="43"/>
      <c r="H829" s="27"/>
      <c r="I829" s="464"/>
    </row>
    <row r="830" spans="2:13" x14ac:dyDescent="0.25">
      <c r="B830" s="467"/>
      <c r="C830" s="468"/>
      <c r="D830" s="468"/>
      <c r="E830" s="15"/>
      <c r="F830" s="17"/>
      <c r="G830" s="15"/>
      <c r="H830" s="18"/>
      <c r="I830" s="464"/>
    </row>
    <row r="831" spans="2:13" x14ac:dyDescent="0.25">
      <c r="B831" s="11"/>
      <c r="C831" s="5"/>
      <c r="D831" s="5"/>
      <c r="E831" s="5"/>
      <c r="F831" s="5"/>
      <c r="G831" s="6"/>
      <c r="H831" s="6" t="s">
        <v>6</v>
      </c>
      <c r="I831" s="36">
        <f>SUM(H827:H830)</f>
        <v>258.79396984924625</v>
      </c>
      <c r="L831" s="42">
        <f>+I831+L859</f>
        <v>-15.206030150753747</v>
      </c>
      <c r="M831" s="61">
        <f>+F827/L831</f>
        <v>-3386.8142762723114</v>
      </c>
    </row>
    <row r="832" spans="2:13" ht="15.75" thickBot="1" x14ac:dyDescent="0.3">
      <c r="B832" s="10"/>
      <c r="I832" s="1"/>
    </row>
    <row r="833" spans="2:16" ht="15.75" thickBot="1" x14ac:dyDescent="0.3">
      <c r="B833" s="21" t="s">
        <v>7</v>
      </c>
      <c r="C833" s="9"/>
      <c r="D833" s="9"/>
      <c r="E833" s="9"/>
      <c r="F833" s="9"/>
      <c r="G833" s="9"/>
      <c r="H833" s="9"/>
      <c r="I833" s="22"/>
    </row>
    <row r="834" spans="2:16" ht="15.75" thickBot="1" x14ac:dyDescent="0.3">
      <c r="B834" s="461" t="s">
        <v>1</v>
      </c>
      <c r="C834" s="462"/>
      <c r="D834" s="462"/>
      <c r="E834" s="39" t="s">
        <v>2</v>
      </c>
      <c r="F834" s="39" t="s">
        <v>8</v>
      </c>
      <c r="G834" s="39" t="s">
        <v>9</v>
      </c>
      <c r="H834" s="20" t="s">
        <v>5</v>
      </c>
      <c r="I834" s="463"/>
    </row>
    <row r="835" spans="2:16" x14ac:dyDescent="0.25">
      <c r="B835" s="465"/>
      <c r="C835" s="466"/>
      <c r="D835" s="466"/>
      <c r="E835" s="4"/>
      <c r="F835" s="4"/>
      <c r="G835" s="4"/>
      <c r="H835" s="4">
        <f t="shared" ref="H835:H840" si="8">+F835*G835</f>
        <v>0</v>
      </c>
      <c r="I835" s="464"/>
    </row>
    <row r="836" spans="2:16" x14ac:dyDescent="0.25">
      <c r="B836" s="459"/>
      <c r="C836" s="460"/>
      <c r="D836" s="460"/>
      <c r="E836" s="3"/>
      <c r="F836" s="3"/>
      <c r="G836" s="3"/>
      <c r="H836" s="4">
        <f t="shared" si="8"/>
        <v>0</v>
      </c>
      <c r="I836" s="464"/>
      <c r="L836">
        <f>+G835*0.03</f>
        <v>0</v>
      </c>
    </row>
    <row r="837" spans="2:16" x14ac:dyDescent="0.25">
      <c r="B837" s="459"/>
      <c r="C837" s="460"/>
      <c r="D837" s="460"/>
      <c r="E837" s="3"/>
      <c r="F837" s="3"/>
      <c r="G837" s="3"/>
      <c r="H837" s="4">
        <f t="shared" si="8"/>
        <v>0</v>
      </c>
      <c r="I837" s="464"/>
      <c r="P837">
        <f>1/0.07</f>
        <v>14.285714285714285</v>
      </c>
    </row>
    <row r="838" spans="2:16" x14ac:dyDescent="0.25">
      <c r="B838" s="459"/>
      <c r="C838" s="460"/>
      <c r="D838" s="460"/>
      <c r="E838" s="3"/>
      <c r="F838" s="3"/>
      <c r="G838" s="3"/>
      <c r="H838" s="4">
        <f t="shared" si="8"/>
        <v>0</v>
      </c>
      <c r="I838" s="464"/>
      <c r="P838">
        <f>+P837*3</f>
        <v>42.857142857142854</v>
      </c>
    </row>
    <row r="839" spans="2:16" x14ac:dyDescent="0.25">
      <c r="B839" s="459"/>
      <c r="C839" s="460"/>
      <c r="D839" s="460"/>
      <c r="E839" s="3"/>
      <c r="F839" s="3"/>
      <c r="G839" s="3"/>
      <c r="H839" s="4">
        <f t="shared" si="8"/>
        <v>0</v>
      </c>
      <c r="I839" s="464"/>
      <c r="P839">
        <f>+P838*4</f>
        <v>171.42857142857142</v>
      </c>
    </row>
    <row r="840" spans="2:16" x14ac:dyDescent="0.25">
      <c r="B840" s="459"/>
      <c r="C840" s="460"/>
      <c r="D840" s="460"/>
      <c r="E840" s="3"/>
      <c r="F840" s="3"/>
      <c r="G840" s="3"/>
      <c r="H840" s="4">
        <f t="shared" si="8"/>
        <v>0</v>
      </c>
      <c r="I840" s="464"/>
    </row>
    <row r="841" spans="2:16" x14ac:dyDescent="0.25">
      <c r="B841" s="459"/>
      <c r="C841" s="460"/>
      <c r="D841" s="460"/>
      <c r="E841" s="3"/>
      <c r="F841" s="3"/>
      <c r="G841" s="3"/>
      <c r="H841" s="3"/>
      <c r="I841" s="464"/>
    </row>
    <row r="842" spans="2:16" x14ac:dyDescent="0.25">
      <c r="B842" s="459"/>
      <c r="C842" s="460"/>
      <c r="D842" s="460"/>
      <c r="E842" s="3"/>
      <c r="F842" s="3"/>
      <c r="G842" s="3"/>
      <c r="H842" s="3"/>
      <c r="I842" s="464"/>
    </row>
    <row r="843" spans="2:16" x14ac:dyDescent="0.25">
      <c r="B843" s="11"/>
      <c r="C843" s="5"/>
      <c r="D843" s="5"/>
      <c r="E843" s="5"/>
      <c r="F843" s="5"/>
      <c r="G843" s="5"/>
      <c r="H843" s="6" t="s">
        <v>6</v>
      </c>
      <c r="I843" s="37">
        <f>SUM(H835:H842)</f>
        <v>0</v>
      </c>
    </row>
    <row r="844" spans="2:16" ht="15.75" thickBot="1" x14ac:dyDescent="0.3">
      <c r="B844" s="10"/>
      <c r="I844" s="1"/>
    </row>
    <row r="845" spans="2:16" ht="15.75" thickBot="1" x14ac:dyDescent="0.3">
      <c r="B845" s="21" t="s">
        <v>10</v>
      </c>
      <c r="C845" s="9"/>
      <c r="D845" s="9"/>
      <c r="E845" s="9"/>
      <c r="F845" s="9"/>
      <c r="G845" s="9"/>
      <c r="H845" s="9"/>
      <c r="I845" s="22"/>
    </row>
    <row r="846" spans="2:16" ht="15.75" thickBot="1" x14ac:dyDescent="0.3">
      <c r="B846" s="461" t="s">
        <v>1</v>
      </c>
      <c r="C846" s="462"/>
      <c r="D846" s="462"/>
      <c r="E846" s="462"/>
      <c r="F846" s="39" t="s">
        <v>3</v>
      </c>
      <c r="G846" s="39" t="s">
        <v>4</v>
      </c>
      <c r="H846" s="20" t="s">
        <v>5</v>
      </c>
      <c r="I846" s="34"/>
    </row>
    <row r="847" spans="2:16" x14ac:dyDescent="0.25">
      <c r="B847" s="465" t="s">
        <v>303</v>
      </c>
      <c r="C847" s="466"/>
      <c r="D847" s="466"/>
      <c r="E847" s="466"/>
      <c r="F847" s="24"/>
      <c r="G847" s="25">
        <v>1</v>
      </c>
      <c r="H847" s="38">
        <f>+F847*G847</f>
        <v>0</v>
      </c>
      <c r="I847" s="34"/>
    </row>
    <row r="848" spans="2:16" x14ac:dyDescent="0.25">
      <c r="B848" s="459"/>
      <c r="C848" s="460"/>
      <c r="D848" s="460"/>
      <c r="E848" s="460"/>
      <c r="F848" s="23"/>
      <c r="G848" s="14"/>
      <c r="H848" s="2"/>
      <c r="I848" s="34"/>
    </row>
    <row r="849" spans="2:12" x14ac:dyDescent="0.25">
      <c r="B849" s="11"/>
      <c r="C849" s="5"/>
      <c r="D849" s="5"/>
      <c r="E849" s="5"/>
      <c r="F849" s="5"/>
      <c r="G849" s="5"/>
      <c r="H849" s="6" t="s">
        <v>6</v>
      </c>
      <c r="I849" s="36">
        <f>SUM(H847:H848)</f>
        <v>0</v>
      </c>
    </row>
    <row r="850" spans="2:12" ht="15.75" thickBot="1" x14ac:dyDescent="0.3">
      <c r="B850" s="10"/>
      <c r="I850" s="1"/>
    </row>
    <row r="851" spans="2:12" ht="15.75" thickBot="1" x14ac:dyDescent="0.3">
      <c r="B851" s="21" t="s">
        <v>11</v>
      </c>
      <c r="C851" s="9"/>
      <c r="D851" s="9"/>
      <c r="E851" s="9"/>
      <c r="F851" s="9"/>
      <c r="G851" s="9"/>
      <c r="H851" s="9"/>
      <c r="I851" s="22"/>
    </row>
    <row r="852" spans="2:12" ht="15.75" thickBot="1" x14ac:dyDescent="0.3">
      <c r="B852" s="461" t="s">
        <v>15</v>
      </c>
      <c r="C852" s="462"/>
      <c r="D852" s="39" t="s">
        <v>22</v>
      </c>
      <c r="E852" s="39" t="s">
        <v>12</v>
      </c>
      <c r="F852" s="39" t="s">
        <v>13</v>
      </c>
      <c r="G852" s="39" t="s">
        <v>14</v>
      </c>
      <c r="H852" s="20" t="s">
        <v>5</v>
      </c>
      <c r="I852" s="463"/>
    </row>
    <row r="853" spans="2:12" x14ac:dyDescent="0.25">
      <c r="B853" s="465" t="s">
        <v>20</v>
      </c>
      <c r="C853" s="466"/>
      <c r="D853" s="24">
        <f>1*72100</f>
        <v>72100</v>
      </c>
      <c r="E853" s="30">
        <f>+(0.66)*D853</f>
        <v>47586</v>
      </c>
      <c r="F853" s="30">
        <f>+D853+E853</f>
        <v>119686</v>
      </c>
      <c r="G853" s="32">
        <v>3.4000000000000002E-2</v>
      </c>
      <c r="H853" s="38">
        <f>+F853*G853</f>
        <v>4069.3240000000001</v>
      </c>
      <c r="I853" s="464"/>
    </row>
    <row r="854" spans="2:12" x14ac:dyDescent="0.25">
      <c r="B854" s="459" t="s">
        <v>61</v>
      </c>
      <c r="C854" s="460"/>
      <c r="D854" s="23">
        <f>2*44702</f>
        <v>89404</v>
      </c>
      <c r="E854" s="30">
        <f>+(0.66)*D854</f>
        <v>59006.64</v>
      </c>
      <c r="F854" s="31">
        <f>+D854+E854</f>
        <v>148410.64000000001</v>
      </c>
      <c r="G854" s="32">
        <f>+G853</f>
        <v>3.4000000000000002E-2</v>
      </c>
      <c r="H854" s="38">
        <f>+F854*G854</f>
        <v>5045.961760000001</v>
      </c>
      <c r="I854" s="464"/>
    </row>
    <row r="855" spans="2:12" x14ac:dyDescent="0.25">
      <c r="B855" s="459"/>
      <c r="C855" s="460"/>
      <c r="D855" s="2"/>
      <c r="E855" s="2"/>
      <c r="F855" s="2"/>
      <c r="G855" s="2"/>
      <c r="H855" s="2"/>
      <c r="I855" s="464"/>
    </row>
    <row r="856" spans="2:12" x14ac:dyDescent="0.25">
      <c r="B856" s="467"/>
      <c r="C856" s="468"/>
      <c r="D856" s="7"/>
      <c r="E856" s="7"/>
      <c r="F856" s="7"/>
      <c r="G856" s="7"/>
      <c r="H856" s="7"/>
      <c r="I856" s="464"/>
    </row>
    <row r="857" spans="2:12" x14ac:dyDescent="0.25">
      <c r="B857" s="11"/>
      <c r="C857" s="5"/>
      <c r="D857" s="5"/>
      <c r="E857" s="5"/>
      <c r="F857" s="5"/>
      <c r="G857" s="5"/>
      <c r="H857" s="6" t="s">
        <v>6</v>
      </c>
      <c r="I857" s="34">
        <f>SUM(H853:H856)</f>
        <v>9115.2857600000007</v>
      </c>
    </row>
    <row r="858" spans="2:12" ht="15.75" thickBot="1" x14ac:dyDescent="0.3">
      <c r="B858" s="10"/>
      <c r="H858" s="33" t="s">
        <v>23</v>
      </c>
      <c r="I858" s="34"/>
    </row>
    <row r="859" spans="2:12" ht="16.5" thickBot="1" x14ac:dyDescent="0.3">
      <c r="B859" s="8"/>
      <c r="C859" s="9"/>
      <c r="D859" s="9"/>
      <c r="E859" s="9"/>
      <c r="F859" s="9"/>
      <c r="G859" s="469" t="s">
        <v>16</v>
      </c>
      <c r="H859" s="470"/>
      <c r="I859" s="35">
        <f>ROUND(SUM(I829:I858),0)</f>
        <v>9374</v>
      </c>
      <c r="K859" s="62">
        <v>9100</v>
      </c>
      <c r="L859" s="41">
        <f>+K859-I859</f>
        <v>-274</v>
      </c>
    </row>
    <row r="860" spans="2:12" ht="15.75" thickBot="1" x14ac:dyDescent="0.3"/>
    <row r="861" spans="2:12" x14ac:dyDescent="0.25">
      <c r="B861" s="471" t="s">
        <v>26</v>
      </c>
      <c r="C861" s="472"/>
      <c r="D861" s="472"/>
      <c r="E861" s="472"/>
      <c r="F861" s="472"/>
      <c r="G861" s="472"/>
      <c r="H861" s="472"/>
      <c r="I861" s="473"/>
    </row>
    <row r="862" spans="2:12" ht="48" customHeight="1" x14ac:dyDescent="0.25">
      <c r="B862" s="474" t="s">
        <v>862</v>
      </c>
      <c r="C862" s="475"/>
      <c r="D862" s="475"/>
      <c r="E862" s="475"/>
      <c r="F862" s="475"/>
      <c r="G862" s="475"/>
      <c r="H862" s="475"/>
      <c r="I862" s="476"/>
    </row>
    <row r="863" spans="2:12" x14ac:dyDescent="0.25">
      <c r="B863" s="477" t="s">
        <v>18</v>
      </c>
      <c r="C863" s="478"/>
      <c r="D863" s="478"/>
      <c r="E863" s="478"/>
      <c r="F863" s="478"/>
      <c r="G863" s="478"/>
      <c r="H863" s="478"/>
      <c r="I863" s="479"/>
    </row>
    <row r="864" spans="2:12" ht="15.75" thickBot="1" x14ac:dyDescent="0.3">
      <c r="B864" s="480" t="s">
        <v>27</v>
      </c>
      <c r="C864" s="481"/>
      <c r="D864" s="481"/>
      <c r="E864" s="481"/>
      <c r="F864" s="481"/>
      <c r="G864" s="481"/>
      <c r="H864" s="481"/>
      <c r="I864" s="482"/>
    </row>
    <row r="865" spans="2:13" ht="15.75" thickBot="1" x14ac:dyDescent="0.3">
      <c r="B865" s="8"/>
      <c r="C865" s="9"/>
      <c r="D865" s="9"/>
      <c r="E865" s="9"/>
      <c r="F865" s="9"/>
      <c r="G865" s="9"/>
      <c r="H865" s="9"/>
      <c r="I865" s="22"/>
    </row>
    <row r="866" spans="2:13" ht="15" customHeight="1" x14ac:dyDescent="0.25">
      <c r="B866" s="483" t="s">
        <v>17</v>
      </c>
      <c r="C866" s="485" t="s">
        <v>325</v>
      </c>
      <c r="D866" s="487" t="str">
        <f>+'[2] PRESUPUESTO CENTRO DE DESARROL'!$B$134</f>
        <v>Limpieza general pozo artesanal de toma de agua, incluye materiales, equipo y mano de obra.</v>
      </c>
      <c r="E866" s="487"/>
      <c r="F866" s="487"/>
      <c r="G866" s="487"/>
      <c r="H866" s="487"/>
      <c r="I866" s="45" t="s">
        <v>0</v>
      </c>
    </row>
    <row r="867" spans="2:13" ht="15.75" thickBot="1" x14ac:dyDescent="0.3">
      <c r="B867" s="484"/>
      <c r="C867" s="486"/>
      <c r="D867" s="488"/>
      <c r="E867" s="488"/>
      <c r="F867" s="488"/>
      <c r="G867" s="488"/>
      <c r="H867" s="488"/>
      <c r="I867" s="13" t="str">
        <f>+'[2] PRESUPUESTO CENTRO DE DESARROL'!$C$134</f>
        <v>GL</v>
      </c>
    </row>
    <row r="868" spans="2:13" ht="15.75" thickBot="1" x14ac:dyDescent="0.3">
      <c r="B868" s="21" t="s">
        <v>24</v>
      </c>
      <c r="C868" s="46"/>
      <c r="D868" s="40"/>
      <c r="E868" s="9"/>
      <c r="F868" s="9"/>
      <c r="G868" s="9"/>
      <c r="H868" s="9"/>
      <c r="I868" s="22"/>
    </row>
    <row r="869" spans="2:13" ht="15.75" thickBot="1" x14ac:dyDescent="0.3">
      <c r="B869" s="461" t="s">
        <v>1</v>
      </c>
      <c r="C869" s="462"/>
      <c r="D869" s="462"/>
      <c r="E869" s="39" t="s">
        <v>2</v>
      </c>
      <c r="F869" s="39" t="s">
        <v>3</v>
      </c>
      <c r="G869" s="39" t="s">
        <v>4</v>
      </c>
      <c r="H869" s="20" t="s">
        <v>5</v>
      </c>
      <c r="I869" s="473"/>
    </row>
    <row r="870" spans="2:13" ht="25.5" customHeight="1" x14ac:dyDescent="0.25">
      <c r="B870" s="489" t="s">
        <v>25</v>
      </c>
      <c r="C870" s="490"/>
      <c r="D870" s="491"/>
      <c r="E870" s="4" t="s">
        <v>19</v>
      </c>
      <c r="F870" s="26">
        <v>51500</v>
      </c>
      <c r="G870" s="43">
        <v>0.33</v>
      </c>
      <c r="H870" s="27">
        <f>+F870/G870</f>
        <v>156060.60606060605</v>
      </c>
      <c r="I870" s="515"/>
      <c r="L870" s="47">
        <f>+F871*1.03</f>
        <v>42436</v>
      </c>
      <c r="M870" s="63">
        <f>+F870/L870</f>
        <v>1.2135922330097086</v>
      </c>
    </row>
    <row r="871" spans="2:13" ht="23.25" customHeight="1" x14ac:dyDescent="0.25">
      <c r="B871" s="459" t="s">
        <v>326</v>
      </c>
      <c r="C871" s="460"/>
      <c r="D871" s="460"/>
      <c r="E871" s="3" t="s">
        <v>19</v>
      </c>
      <c r="F871" s="26">
        <v>41200</v>
      </c>
      <c r="G871" s="43">
        <v>0.33</v>
      </c>
      <c r="H871" s="27">
        <f>+F871/G871</f>
        <v>124848.48484848485</v>
      </c>
      <c r="I871" s="515"/>
      <c r="L871" s="47">
        <f t="shared" ref="L871:L874" si="9">+F871*3</f>
        <v>123600</v>
      </c>
      <c r="M871" s="63">
        <f t="shared" ref="M871:M874" si="10">+F871/L871</f>
        <v>0.33333333333333331</v>
      </c>
    </row>
    <row r="872" spans="2:13" x14ac:dyDescent="0.25">
      <c r="B872" s="459" t="s">
        <v>328</v>
      </c>
      <c r="C872" s="460"/>
      <c r="D872" s="460"/>
      <c r="E872" s="14" t="s">
        <v>19</v>
      </c>
      <c r="F872" s="26">
        <v>51500</v>
      </c>
      <c r="G872" s="43">
        <v>0.33</v>
      </c>
      <c r="H872" s="27">
        <f t="shared" ref="H872:H874" si="11">+F872/G872</f>
        <v>156060.60606060605</v>
      </c>
      <c r="I872" s="515"/>
      <c r="L872" s="47">
        <f t="shared" si="9"/>
        <v>154500</v>
      </c>
      <c r="M872" s="63">
        <f t="shared" si="10"/>
        <v>0.33333333333333331</v>
      </c>
    </row>
    <row r="873" spans="2:13" x14ac:dyDescent="0.25">
      <c r="B873" s="467" t="s">
        <v>329</v>
      </c>
      <c r="C873" s="468"/>
      <c r="D873" s="468"/>
      <c r="E873" s="15" t="s">
        <v>330</v>
      </c>
      <c r="F873" s="26">
        <v>51500</v>
      </c>
      <c r="G873" s="43">
        <v>0.33</v>
      </c>
      <c r="H873" s="27">
        <f t="shared" si="11"/>
        <v>156060.60606060605</v>
      </c>
      <c r="I873" s="515"/>
      <c r="L873" s="47">
        <f t="shared" si="9"/>
        <v>154500</v>
      </c>
      <c r="M873" s="63">
        <f t="shared" si="10"/>
        <v>0.33333333333333331</v>
      </c>
    </row>
    <row r="874" spans="2:13" x14ac:dyDescent="0.25">
      <c r="B874" s="467" t="s">
        <v>28</v>
      </c>
      <c r="C874" s="468"/>
      <c r="D874" s="468"/>
      <c r="E874" s="15" t="s">
        <v>81</v>
      </c>
      <c r="F874" s="26">
        <v>51500</v>
      </c>
      <c r="G874" s="43">
        <v>0.33</v>
      </c>
      <c r="H874" s="27">
        <f t="shared" si="11"/>
        <v>156060.60606060605</v>
      </c>
      <c r="I874" s="463"/>
      <c r="L874" s="47">
        <f t="shared" si="9"/>
        <v>154500</v>
      </c>
      <c r="M874" s="63">
        <f t="shared" si="10"/>
        <v>0.33333333333333331</v>
      </c>
    </row>
    <row r="875" spans="2:13" x14ac:dyDescent="0.25">
      <c r="B875" s="11"/>
      <c r="C875" s="5"/>
      <c r="D875" s="5"/>
      <c r="E875" s="5"/>
      <c r="F875" s="5"/>
      <c r="G875" s="6"/>
      <c r="H875" s="6" t="s">
        <v>6</v>
      </c>
      <c r="I875" s="36">
        <f>SUM(H870:H873)</f>
        <v>593030.30303030298</v>
      </c>
      <c r="L875" s="42">
        <f>+I875+L903</f>
        <v>548205.30303030298</v>
      </c>
      <c r="M875" s="61">
        <f>+F870/L875</f>
        <v>9.3942907365770684E-2</v>
      </c>
    </row>
    <row r="876" spans="2:13" ht="15.75" thickBot="1" x14ac:dyDescent="0.3">
      <c r="B876" s="10"/>
      <c r="I876" s="1"/>
    </row>
    <row r="877" spans="2:13" ht="15.75" thickBot="1" x14ac:dyDescent="0.3">
      <c r="B877" s="21" t="s">
        <v>7</v>
      </c>
      <c r="C877" s="9"/>
      <c r="D877" s="9"/>
      <c r="E877" s="9"/>
      <c r="F877" s="9"/>
      <c r="G877" s="9"/>
      <c r="H877" s="9"/>
      <c r="I877" s="22"/>
    </row>
    <row r="878" spans="2:13" ht="15.75" thickBot="1" x14ac:dyDescent="0.3">
      <c r="B878" s="461" t="s">
        <v>1</v>
      </c>
      <c r="C878" s="462"/>
      <c r="D878" s="462"/>
      <c r="E878" s="39" t="s">
        <v>2</v>
      </c>
      <c r="F878" s="39" t="s">
        <v>8</v>
      </c>
      <c r="G878" s="39" t="s">
        <v>9</v>
      </c>
      <c r="H878" s="20" t="s">
        <v>5</v>
      </c>
      <c r="I878" s="463"/>
    </row>
    <row r="879" spans="2:13" x14ac:dyDescent="0.25">
      <c r="B879" s="465" t="s">
        <v>327</v>
      </c>
      <c r="C879" s="466"/>
      <c r="D879" s="466"/>
      <c r="E879" s="3" t="s">
        <v>151</v>
      </c>
      <c r="F879" s="4">
        <v>10000</v>
      </c>
      <c r="G879" s="4">
        <v>1</v>
      </c>
      <c r="H879" s="4">
        <f t="shared" ref="H879:H884" si="12">+F879*G879</f>
        <v>10000</v>
      </c>
      <c r="I879" s="464"/>
    </row>
    <row r="880" spans="2:13" x14ac:dyDescent="0.25">
      <c r="B880" s="459"/>
      <c r="C880" s="460"/>
      <c r="D880" s="460"/>
      <c r="E880" s="3"/>
      <c r="F880" s="3"/>
      <c r="G880" s="3"/>
      <c r="H880" s="4">
        <f t="shared" si="12"/>
        <v>0</v>
      </c>
      <c r="I880" s="464"/>
      <c r="L880">
        <f>+G879*0.03</f>
        <v>0.03</v>
      </c>
    </row>
    <row r="881" spans="2:16" x14ac:dyDescent="0.25">
      <c r="B881" s="459"/>
      <c r="C881" s="460"/>
      <c r="D881" s="460"/>
      <c r="E881" s="3"/>
      <c r="F881" s="3"/>
      <c r="G881" s="3"/>
      <c r="H881" s="4">
        <f t="shared" si="12"/>
        <v>0</v>
      </c>
      <c r="I881" s="464"/>
      <c r="P881">
        <f>1/0.07</f>
        <v>14.285714285714285</v>
      </c>
    </row>
    <row r="882" spans="2:16" x14ac:dyDescent="0.25">
      <c r="B882" s="459"/>
      <c r="C882" s="460"/>
      <c r="D882" s="460"/>
      <c r="E882" s="3"/>
      <c r="F882" s="3"/>
      <c r="G882" s="3"/>
      <c r="H882" s="4">
        <f t="shared" si="12"/>
        <v>0</v>
      </c>
      <c r="I882" s="464"/>
      <c r="P882">
        <f>+P881*3</f>
        <v>42.857142857142854</v>
      </c>
    </row>
    <row r="883" spans="2:16" x14ac:dyDescent="0.25">
      <c r="B883" s="459"/>
      <c r="C883" s="460"/>
      <c r="D883" s="460"/>
      <c r="E883" s="3"/>
      <c r="F883" s="3"/>
      <c r="G883" s="3"/>
      <c r="H883" s="4">
        <f t="shared" si="12"/>
        <v>0</v>
      </c>
      <c r="I883" s="464"/>
      <c r="P883">
        <f>+P882*4</f>
        <v>171.42857142857142</v>
      </c>
    </row>
    <row r="884" spans="2:16" x14ac:dyDescent="0.25">
      <c r="B884" s="459"/>
      <c r="C884" s="460"/>
      <c r="D884" s="460"/>
      <c r="E884" s="3"/>
      <c r="F884" s="3"/>
      <c r="G884" s="3"/>
      <c r="H884" s="4">
        <f t="shared" si="12"/>
        <v>0</v>
      </c>
      <c r="I884" s="464"/>
    </row>
    <row r="885" spans="2:16" x14ac:dyDescent="0.25">
      <c r="B885" s="459"/>
      <c r="C885" s="460"/>
      <c r="D885" s="460"/>
      <c r="E885" s="3"/>
      <c r="F885" s="3"/>
      <c r="G885" s="3"/>
      <c r="H885" s="3"/>
      <c r="I885" s="464"/>
    </row>
    <row r="886" spans="2:16" x14ac:dyDescent="0.25">
      <c r="B886" s="459"/>
      <c r="C886" s="460"/>
      <c r="D886" s="460"/>
      <c r="E886" s="3"/>
      <c r="F886" s="3"/>
      <c r="G886" s="3"/>
      <c r="H886" s="3"/>
      <c r="I886" s="464"/>
    </row>
    <row r="887" spans="2:16" x14ac:dyDescent="0.25">
      <c r="B887" s="11"/>
      <c r="C887" s="5"/>
      <c r="D887" s="5"/>
      <c r="E887" s="5"/>
      <c r="F887" s="5"/>
      <c r="G887" s="5"/>
      <c r="H887" s="6" t="s">
        <v>6</v>
      </c>
      <c r="I887" s="37">
        <f>SUM(H879:H886)</f>
        <v>10000</v>
      </c>
    </row>
    <row r="888" spans="2:16" ht="15.75" thickBot="1" x14ac:dyDescent="0.3">
      <c r="B888" s="10"/>
      <c r="I888" s="1"/>
    </row>
    <row r="889" spans="2:16" ht="15.75" thickBot="1" x14ac:dyDescent="0.3">
      <c r="B889" s="21" t="s">
        <v>10</v>
      </c>
      <c r="C889" s="9"/>
      <c r="D889" s="9"/>
      <c r="E889" s="9"/>
      <c r="F889" s="9"/>
      <c r="G889" s="9"/>
      <c r="H889" s="9"/>
      <c r="I889" s="22"/>
    </row>
    <row r="890" spans="2:16" ht="15.75" thickBot="1" x14ac:dyDescent="0.3">
      <c r="B890" s="461" t="s">
        <v>1</v>
      </c>
      <c r="C890" s="462"/>
      <c r="D890" s="462"/>
      <c r="E890" s="462"/>
      <c r="F890" s="39" t="s">
        <v>3</v>
      </c>
      <c r="G890" s="39" t="s">
        <v>4</v>
      </c>
      <c r="H890" s="20" t="s">
        <v>5</v>
      </c>
      <c r="I890" s="34"/>
    </row>
    <row r="891" spans="2:16" x14ac:dyDescent="0.25">
      <c r="B891" s="465" t="s">
        <v>331</v>
      </c>
      <c r="C891" s="466"/>
      <c r="D891" s="466"/>
      <c r="E891" s="466"/>
      <c r="F891" s="24">
        <v>51500</v>
      </c>
      <c r="G891" s="25">
        <v>3</v>
      </c>
      <c r="H891" s="38">
        <f>+F891*G891</f>
        <v>154500</v>
      </c>
      <c r="I891" s="34"/>
    </row>
    <row r="892" spans="2:16" x14ac:dyDescent="0.25">
      <c r="B892" s="459"/>
      <c r="C892" s="460"/>
      <c r="D892" s="460"/>
      <c r="E892" s="460"/>
      <c r="F892" s="23"/>
      <c r="G892" s="14"/>
      <c r="H892" s="2"/>
      <c r="I892" s="34"/>
    </row>
    <row r="893" spans="2:16" x14ac:dyDescent="0.25">
      <c r="B893" s="11"/>
      <c r="C893" s="5"/>
      <c r="D893" s="5"/>
      <c r="E893" s="5"/>
      <c r="F893" s="5"/>
      <c r="G893" s="5"/>
      <c r="H893" s="6" t="s">
        <v>6</v>
      </c>
      <c r="I893" s="36">
        <f>SUM(H891:H892)</f>
        <v>154500</v>
      </c>
    </row>
    <row r="894" spans="2:16" ht="15.75" thickBot="1" x14ac:dyDescent="0.3">
      <c r="B894" s="10"/>
      <c r="I894" s="1"/>
    </row>
    <row r="895" spans="2:16" ht="15.75" thickBot="1" x14ac:dyDescent="0.3">
      <c r="B895" s="21" t="s">
        <v>11</v>
      </c>
      <c r="C895" s="9"/>
      <c r="D895" s="9"/>
      <c r="E895" s="9"/>
      <c r="F895" s="9"/>
      <c r="G895" s="9"/>
      <c r="H895" s="9"/>
      <c r="I895" s="22"/>
    </row>
    <row r="896" spans="2:16" ht="15.75" thickBot="1" x14ac:dyDescent="0.3">
      <c r="B896" s="461" t="s">
        <v>15</v>
      </c>
      <c r="C896" s="462"/>
      <c r="D896" s="39" t="s">
        <v>22</v>
      </c>
      <c r="E896" s="39" t="s">
        <v>12</v>
      </c>
      <c r="F896" s="39" t="s">
        <v>13</v>
      </c>
      <c r="G896" s="39" t="s">
        <v>14</v>
      </c>
      <c r="H896" s="20" t="s">
        <v>5</v>
      </c>
      <c r="I896" s="463"/>
    </row>
    <row r="897" spans="2:12" x14ac:dyDescent="0.25">
      <c r="B897" s="465" t="s">
        <v>20</v>
      </c>
      <c r="C897" s="466"/>
      <c r="D897" s="24">
        <f>1*72100</f>
        <v>72100</v>
      </c>
      <c r="E897" s="30">
        <f>+(0.66)*D897</f>
        <v>47586</v>
      </c>
      <c r="F897" s="30">
        <f>+D897+E897</f>
        <v>119686</v>
      </c>
      <c r="G897" s="32">
        <v>2.2999999999999998</v>
      </c>
      <c r="H897" s="38">
        <f>+F897*G897</f>
        <v>275277.8</v>
      </c>
      <c r="I897" s="464"/>
    </row>
    <row r="898" spans="2:12" x14ac:dyDescent="0.25">
      <c r="B898" s="459" t="s">
        <v>83</v>
      </c>
      <c r="C898" s="460"/>
      <c r="D898" s="23">
        <f>3*44702</f>
        <v>134106</v>
      </c>
      <c r="E898" s="30">
        <f>+(0.66)*D898</f>
        <v>88509.96</v>
      </c>
      <c r="F898" s="31">
        <f>+D898+E898</f>
        <v>222615.96000000002</v>
      </c>
      <c r="G898" s="32">
        <f>+G897</f>
        <v>2.2999999999999998</v>
      </c>
      <c r="H898" s="38">
        <f>+F898*G898</f>
        <v>512016.70799999998</v>
      </c>
      <c r="I898" s="464"/>
    </row>
    <row r="899" spans="2:12" x14ac:dyDescent="0.25">
      <c r="B899" s="459"/>
      <c r="C899" s="460"/>
      <c r="D899" s="2"/>
      <c r="E899" s="2"/>
      <c r="F899" s="2"/>
      <c r="G899" s="2"/>
      <c r="H899" s="2"/>
      <c r="I899" s="464"/>
    </row>
    <row r="900" spans="2:12" x14ac:dyDescent="0.25">
      <c r="B900" s="467"/>
      <c r="C900" s="468"/>
      <c r="D900" s="7"/>
      <c r="E900" s="7"/>
      <c r="F900" s="7"/>
      <c r="G900" s="7"/>
      <c r="H900" s="7"/>
      <c r="I900" s="464"/>
    </row>
    <row r="901" spans="2:12" x14ac:dyDescent="0.25">
      <c r="B901" s="11"/>
      <c r="C901" s="5"/>
      <c r="D901" s="5"/>
      <c r="E901" s="5"/>
      <c r="F901" s="5"/>
      <c r="G901" s="5"/>
      <c r="H901" s="6" t="s">
        <v>6</v>
      </c>
      <c r="I901" s="34">
        <f>SUM(H897:H900)</f>
        <v>787294.50799999991</v>
      </c>
    </row>
    <row r="902" spans="2:12" ht="15.75" thickBot="1" x14ac:dyDescent="0.3">
      <c r="B902" s="10"/>
      <c r="H902" s="33" t="s">
        <v>23</v>
      </c>
      <c r="I902" s="34"/>
    </row>
    <row r="903" spans="2:12" ht="16.5" thickBot="1" x14ac:dyDescent="0.3">
      <c r="B903" s="8"/>
      <c r="C903" s="9"/>
      <c r="D903" s="9"/>
      <c r="E903" s="9"/>
      <c r="F903" s="9"/>
      <c r="G903" s="469" t="s">
        <v>16</v>
      </c>
      <c r="H903" s="470"/>
      <c r="I903" s="35">
        <f>ROUND(SUM(I873:I902),0)</f>
        <v>1544825</v>
      </c>
      <c r="K903" s="62">
        <v>1500000</v>
      </c>
      <c r="L903" s="41">
        <f>+K903-I903</f>
        <v>-44825</v>
      </c>
    </row>
    <row r="904" spans="2:12" ht="15.75" thickBot="1" x14ac:dyDescent="0.3"/>
    <row r="905" spans="2:12" x14ac:dyDescent="0.25">
      <c r="B905" s="471" t="s">
        <v>26</v>
      </c>
      <c r="C905" s="472"/>
      <c r="D905" s="472"/>
      <c r="E905" s="472"/>
      <c r="F905" s="472"/>
      <c r="G905" s="472"/>
      <c r="H905" s="472"/>
      <c r="I905" s="473"/>
    </row>
    <row r="906" spans="2:12" ht="48" customHeight="1" x14ac:dyDescent="0.25">
      <c r="B906" s="474" t="s">
        <v>862</v>
      </c>
      <c r="C906" s="475"/>
      <c r="D906" s="475"/>
      <c r="E906" s="475"/>
      <c r="F906" s="475"/>
      <c r="G906" s="475"/>
      <c r="H906" s="475"/>
      <c r="I906" s="476"/>
    </row>
    <row r="907" spans="2:12" x14ac:dyDescent="0.25">
      <c r="B907" s="477" t="s">
        <v>18</v>
      </c>
      <c r="C907" s="478"/>
      <c r="D907" s="478"/>
      <c r="E907" s="478"/>
      <c r="F907" s="478"/>
      <c r="G907" s="478"/>
      <c r="H907" s="478"/>
      <c r="I907" s="479"/>
    </row>
    <row r="908" spans="2:12" ht="15.75" thickBot="1" x14ac:dyDescent="0.3">
      <c r="B908" s="480" t="s">
        <v>27</v>
      </c>
      <c r="C908" s="481"/>
      <c r="D908" s="481"/>
      <c r="E908" s="481"/>
      <c r="F908" s="481"/>
      <c r="G908" s="481"/>
      <c r="H908" s="481"/>
      <c r="I908" s="482"/>
    </row>
    <row r="909" spans="2:12" ht="15.75" thickBot="1" x14ac:dyDescent="0.3">
      <c r="B909" s="8"/>
      <c r="C909" s="9"/>
      <c r="D909" s="9"/>
      <c r="E909" s="9"/>
      <c r="F909" s="9"/>
      <c r="G909" s="9"/>
      <c r="H909" s="9"/>
      <c r="I909" s="22"/>
    </row>
    <row r="910" spans="2:12" ht="15" customHeight="1" x14ac:dyDescent="0.25">
      <c r="B910" s="483" t="s">
        <v>17</v>
      </c>
      <c r="C910" s="485" t="s">
        <v>332</v>
      </c>
      <c r="D910" s="487" t="str">
        <f>+'[2] PRESUPUESTO CENTRO DE DESARROL'!$B$135</f>
        <v>Suministro e instalación de motobomba sumergible tipo lapicero de 3", incluye materiales, equipo y mano de obra.</v>
      </c>
      <c r="E910" s="487"/>
      <c r="F910" s="487"/>
      <c r="G910" s="487"/>
      <c r="H910" s="487"/>
      <c r="I910" s="45" t="s">
        <v>0</v>
      </c>
    </row>
    <row r="911" spans="2:12" ht="15.75" thickBot="1" x14ac:dyDescent="0.3">
      <c r="B911" s="484"/>
      <c r="C911" s="486"/>
      <c r="D911" s="488"/>
      <c r="E911" s="488"/>
      <c r="F911" s="488"/>
      <c r="G911" s="488"/>
      <c r="H911" s="488"/>
      <c r="I911" s="13" t="str">
        <f>+'[2] PRESUPUESTO CENTRO DE DESARROL'!$C$135</f>
        <v>UND</v>
      </c>
    </row>
    <row r="912" spans="2:12" ht="15.75" thickBot="1" x14ac:dyDescent="0.3">
      <c r="B912" s="21" t="s">
        <v>24</v>
      </c>
      <c r="C912" s="46"/>
      <c r="D912" s="40"/>
      <c r="E912" s="9"/>
      <c r="F912" s="9"/>
      <c r="G912" s="9"/>
      <c r="H912" s="9"/>
      <c r="I912" s="22"/>
    </row>
    <row r="913" spans="2:16" ht="15.75" thickBot="1" x14ac:dyDescent="0.3">
      <c r="B913" s="461" t="s">
        <v>1</v>
      </c>
      <c r="C913" s="462"/>
      <c r="D913" s="462"/>
      <c r="E913" s="39" t="s">
        <v>2</v>
      </c>
      <c r="F913" s="39" t="s">
        <v>3</v>
      </c>
      <c r="G913" s="39" t="s">
        <v>4</v>
      </c>
      <c r="H913" s="20" t="s">
        <v>5</v>
      </c>
      <c r="I913" s="473"/>
    </row>
    <row r="914" spans="2:16" ht="25.5" customHeight="1" x14ac:dyDescent="0.25">
      <c r="B914" s="489" t="s">
        <v>25</v>
      </c>
      <c r="C914" s="490"/>
      <c r="D914" s="491"/>
      <c r="E914" s="4" t="s">
        <v>19</v>
      </c>
      <c r="F914" s="26">
        <v>51500</v>
      </c>
      <c r="G914" s="43">
        <v>90</v>
      </c>
      <c r="H914" s="27">
        <f>+F914/G914</f>
        <v>572.22222222222217</v>
      </c>
      <c r="I914" s="515"/>
      <c r="L914" s="47">
        <f>+F914*3</f>
        <v>154500</v>
      </c>
      <c r="M914" s="63">
        <f>+F914/L914</f>
        <v>0.33333333333333331</v>
      </c>
    </row>
    <row r="915" spans="2:16" ht="23.25" customHeight="1" x14ac:dyDescent="0.25">
      <c r="B915" s="459"/>
      <c r="C915" s="460"/>
      <c r="D915" s="460"/>
      <c r="E915" s="3"/>
      <c r="F915" s="26"/>
      <c r="G915" s="43"/>
      <c r="H915" s="27"/>
      <c r="I915" s="515"/>
      <c r="L915" s="47">
        <f t="shared" ref="L915:L918" si="13">+F915*3</f>
        <v>0</v>
      </c>
      <c r="M915" s="63" t="e">
        <f t="shared" ref="M915:M918" si="14">+F915/L915</f>
        <v>#DIV/0!</v>
      </c>
    </row>
    <row r="916" spans="2:16" x14ac:dyDescent="0.25">
      <c r="B916" s="459"/>
      <c r="C916" s="460"/>
      <c r="D916" s="460"/>
      <c r="E916" s="14"/>
      <c r="F916" s="26"/>
      <c r="G916" s="43"/>
      <c r="H916" s="27"/>
      <c r="I916" s="515"/>
      <c r="L916" s="47">
        <f t="shared" si="13"/>
        <v>0</v>
      </c>
      <c r="M916" s="63" t="e">
        <f t="shared" si="14"/>
        <v>#DIV/0!</v>
      </c>
    </row>
    <row r="917" spans="2:16" x14ac:dyDescent="0.25">
      <c r="B917" s="467"/>
      <c r="C917" s="468"/>
      <c r="D917" s="468"/>
      <c r="E917" s="15"/>
      <c r="F917" s="26"/>
      <c r="G917" s="43"/>
      <c r="H917" s="27"/>
      <c r="I917" s="515"/>
      <c r="L917" s="47">
        <f t="shared" si="13"/>
        <v>0</v>
      </c>
      <c r="M917" s="63" t="e">
        <f t="shared" si="14"/>
        <v>#DIV/0!</v>
      </c>
    </row>
    <row r="918" spans="2:16" x14ac:dyDescent="0.25">
      <c r="B918" s="467"/>
      <c r="C918" s="468"/>
      <c r="D918" s="468"/>
      <c r="E918" s="15"/>
      <c r="F918" s="26"/>
      <c r="G918" s="43"/>
      <c r="H918" s="27"/>
      <c r="I918" s="463"/>
      <c r="L918" s="47">
        <f t="shared" si="13"/>
        <v>0</v>
      </c>
      <c r="M918" s="63" t="e">
        <f t="shared" si="14"/>
        <v>#DIV/0!</v>
      </c>
    </row>
    <row r="919" spans="2:16" x14ac:dyDescent="0.25">
      <c r="B919" s="11"/>
      <c r="C919" s="5"/>
      <c r="D919" s="5"/>
      <c r="E919" s="5"/>
      <c r="F919" s="5"/>
      <c r="G919" s="6"/>
      <c r="H919" s="6" t="s">
        <v>6</v>
      </c>
      <c r="I919" s="36">
        <f>SUM(H914:H917)</f>
        <v>572.22222222222217</v>
      </c>
      <c r="L919" s="42">
        <f>+I919+L947</f>
        <v>-191856.77777777778</v>
      </c>
      <c r="M919" s="61">
        <f>+F914/L919</f>
        <v>-0.26842940133004306</v>
      </c>
    </row>
    <row r="920" spans="2:16" ht="15.75" thickBot="1" x14ac:dyDescent="0.3">
      <c r="B920" s="10"/>
      <c r="I920" s="1"/>
    </row>
    <row r="921" spans="2:16" ht="15.75" thickBot="1" x14ac:dyDescent="0.3">
      <c r="B921" s="21" t="s">
        <v>7</v>
      </c>
      <c r="C921" s="9"/>
      <c r="D921" s="9"/>
      <c r="E921" s="9"/>
      <c r="F921" s="9"/>
      <c r="G921" s="9"/>
      <c r="H921" s="9"/>
      <c r="I921" s="22"/>
    </row>
    <row r="922" spans="2:16" ht="15.75" thickBot="1" x14ac:dyDescent="0.3">
      <c r="B922" s="461" t="s">
        <v>1</v>
      </c>
      <c r="C922" s="462"/>
      <c r="D922" s="462"/>
      <c r="E922" s="39" t="s">
        <v>2</v>
      </c>
      <c r="F922" s="39" t="s">
        <v>8</v>
      </c>
      <c r="G922" s="39" t="s">
        <v>9</v>
      </c>
      <c r="H922" s="20" t="s">
        <v>5</v>
      </c>
      <c r="I922" s="463"/>
    </row>
    <row r="923" spans="2:16" x14ac:dyDescent="0.25">
      <c r="B923" s="465" t="s">
        <v>333</v>
      </c>
      <c r="C923" s="466"/>
      <c r="D923" s="466"/>
      <c r="E923" s="3" t="s">
        <v>70</v>
      </c>
      <c r="F923" s="4">
        <v>3780000</v>
      </c>
      <c r="G923" s="4">
        <v>1</v>
      </c>
      <c r="H923" s="4">
        <f t="shared" ref="H923:H928" si="15">+F923*G923</f>
        <v>3780000</v>
      </c>
      <c r="I923" s="464"/>
    </row>
    <row r="924" spans="2:16" x14ac:dyDescent="0.25">
      <c r="B924" s="459" t="s">
        <v>334</v>
      </c>
      <c r="C924" s="460"/>
      <c r="D924" s="460"/>
      <c r="E924" s="3" t="s">
        <v>70</v>
      </c>
      <c r="F924" s="3">
        <v>51500</v>
      </c>
      <c r="G924" s="3">
        <v>1</v>
      </c>
      <c r="H924" s="4">
        <f t="shared" si="15"/>
        <v>51500</v>
      </c>
      <c r="I924" s="464"/>
      <c r="L924">
        <f>+F923*1.05</f>
        <v>3969000</v>
      </c>
    </row>
    <row r="925" spans="2:16" x14ac:dyDescent="0.25">
      <c r="B925" s="459" t="s">
        <v>336</v>
      </c>
      <c r="C925" s="460"/>
      <c r="D925" s="460"/>
      <c r="E925" s="3" t="s">
        <v>337</v>
      </c>
      <c r="F925" s="3">
        <v>120000</v>
      </c>
      <c r="G925" s="3">
        <v>1</v>
      </c>
      <c r="H925" s="4">
        <f t="shared" si="15"/>
        <v>120000</v>
      </c>
      <c r="I925" s="464"/>
      <c r="P925">
        <f>1/0.07</f>
        <v>14.285714285714285</v>
      </c>
    </row>
    <row r="926" spans="2:16" x14ac:dyDescent="0.25">
      <c r="B926" s="459"/>
      <c r="C926" s="460"/>
      <c r="D926" s="460"/>
      <c r="E926" s="3"/>
      <c r="F926" s="3"/>
      <c r="G926" s="3"/>
      <c r="H926" s="4">
        <f t="shared" si="15"/>
        <v>0</v>
      </c>
      <c r="I926" s="464"/>
      <c r="P926">
        <f>+P925*3</f>
        <v>42.857142857142854</v>
      </c>
    </row>
    <row r="927" spans="2:16" x14ac:dyDescent="0.25">
      <c r="B927" s="459"/>
      <c r="C927" s="460"/>
      <c r="D927" s="460"/>
      <c r="E927" s="3"/>
      <c r="F927" s="3"/>
      <c r="G927" s="3"/>
      <c r="H927" s="4">
        <f t="shared" si="15"/>
        <v>0</v>
      </c>
      <c r="I927" s="464"/>
      <c r="P927">
        <f>+P926*4</f>
        <v>171.42857142857142</v>
      </c>
    </row>
    <row r="928" spans="2:16" x14ac:dyDescent="0.25">
      <c r="B928" s="459"/>
      <c r="C928" s="460"/>
      <c r="D928" s="460"/>
      <c r="E928" s="3"/>
      <c r="F928" s="3"/>
      <c r="G928" s="3"/>
      <c r="H928" s="4">
        <f t="shared" si="15"/>
        <v>0</v>
      </c>
      <c r="I928" s="464"/>
    </row>
    <row r="929" spans="2:9" x14ac:dyDescent="0.25">
      <c r="B929" s="459"/>
      <c r="C929" s="460"/>
      <c r="D929" s="460"/>
      <c r="E929" s="3"/>
      <c r="F929" s="3"/>
      <c r="G929" s="3"/>
      <c r="H929" s="3"/>
      <c r="I929" s="464"/>
    </row>
    <row r="930" spans="2:9" x14ac:dyDescent="0.25">
      <c r="B930" s="459"/>
      <c r="C930" s="460"/>
      <c r="D930" s="460"/>
      <c r="E930" s="3"/>
      <c r="F930" s="3"/>
      <c r="G930" s="3"/>
      <c r="H930" s="3"/>
      <c r="I930" s="464"/>
    </row>
    <row r="931" spans="2:9" x14ac:dyDescent="0.25">
      <c r="B931" s="11"/>
      <c r="C931" s="5"/>
      <c r="D931" s="5"/>
      <c r="E931" s="5"/>
      <c r="F931" s="5"/>
      <c r="G931" s="5"/>
      <c r="H931" s="6" t="s">
        <v>6</v>
      </c>
      <c r="I931" s="37">
        <f>SUM(H923:H930)</f>
        <v>3951500</v>
      </c>
    </row>
    <row r="932" spans="2:9" ht="15.75" thickBot="1" x14ac:dyDescent="0.3">
      <c r="B932" s="10"/>
      <c r="I932" s="1"/>
    </row>
    <row r="933" spans="2:9" ht="15.75" thickBot="1" x14ac:dyDescent="0.3">
      <c r="B933" s="21" t="s">
        <v>10</v>
      </c>
      <c r="C933" s="9"/>
      <c r="D933" s="9"/>
      <c r="E933" s="9"/>
      <c r="F933" s="9"/>
      <c r="G933" s="9"/>
      <c r="H933" s="9"/>
      <c r="I933" s="22"/>
    </row>
    <row r="934" spans="2:9" ht="15.75" thickBot="1" x14ac:dyDescent="0.3">
      <c r="B934" s="461" t="s">
        <v>1</v>
      </c>
      <c r="C934" s="462"/>
      <c r="D934" s="462"/>
      <c r="E934" s="462"/>
      <c r="F934" s="39" t="s">
        <v>3</v>
      </c>
      <c r="G934" s="39" t="s">
        <v>4</v>
      </c>
      <c r="H934" s="20" t="s">
        <v>5</v>
      </c>
      <c r="I934" s="34"/>
    </row>
    <row r="935" spans="2:9" x14ac:dyDescent="0.25">
      <c r="B935" s="465"/>
      <c r="C935" s="466"/>
      <c r="D935" s="466"/>
      <c r="E935" s="466"/>
      <c r="F935" s="24"/>
      <c r="G935" s="25"/>
      <c r="H935" s="38">
        <f>+F935*G935</f>
        <v>0</v>
      </c>
      <c r="I935" s="34"/>
    </row>
    <row r="936" spans="2:9" x14ac:dyDescent="0.25">
      <c r="B936" s="459"/>
      <c r="C936" s="460"/>
      <c r="D936" s="460"/>
      <c r="E936" s="460"/>
      <c r="F936" s="23"/>
      <c r="G936" s="14"/>
      <c r="H936" s="2"/>
      <c r="I936" s="34"/>
    </row>
    <row r="937" spans="2:9" x14ac:dyDescent="0.25">
      <c r="B937" s="11"/>
      <c r="C937" s="5"/>
      <c r="D937" s="5"/>
      <c r="E937" s="5"/>
      <c r="F937" s="5"/>
      <c r="G937" s="5"/>
      <c r="H937" s="6" t="s">
        <v>6</v>
      </c>
      <c r="I937" s="36">
        <f>SUM(H935:H936)</f>
        <v>0</v>
      </c>
    </row>
    <row r="938" spans="2:9" ht="15.75" thickBot="1" x14ac:dyDescent="0.3">
      <c r="B938" s="10"/>
      <c r="I938" s="1"/>
    </row>
    <row r="939" spans="2:9" ht="15.75" thickBot="1" x14ac:dyDescent="0.3">
      <c r="B939" s="21" t="s">
        <v>11</v>
      </c>
      <c r="C939" s="9"/>
      <c r="D939" s="9"/>
      <c r="E939" s="9"/>
      <c r="F939" s="9"/>
      <c r="G939" s="9"/>
      <c r="H939" s="9"/>
      <c r="I939" s="22"/>
    </row>
    <row r="940" spans="2:9" ht="15.75" thickBot="1" x14ac:dyDescent="0.3">
      <c r="B940" s="461" t="s">
        <v>15</v>
      </c>
      <c r="C940" s="462"/>
      <c r="D940" s="39" t="s">
        <v>22</v>
      </c>
      <c r="E940" s="39" t="s">
        <v>12</v>
      </c>
      <c r="F940" s="39" t="s">
        <v>13</v>
      </c>
      <c r="G940" s="39" t="s">
        <v>14</v>
      </c>
      <c r="H940" s="20" t="s">
        <v>5</v>
      </c>
      <c r="I940" s="463"/>
    </row>
    <row r="941" spans="2:9" x14ac:dyDescent="0.25">
      <c r="B941" s="465" t="s">
        <v>20</v>
      </c>
      <c r="C941" s="466"/>
      <c r="D941" s="24">
        <f>1*72100</f>
        <v>72100</v>
      </c>
      <c r="E941" s="30">
        <f>+(0.66)*D941</f>
        <v>47586</v>
      </c>
      <c r="F941" s="30">
        <f>+D941+E941</f>
        <v>119686</v>
      </c>
      <c r="G941" s="32">
        <v>0.57999999999999996</v>
      </c>
      <c r="H941" s="38">
        <f>+F941*G941</f>
        <v>69417.87999999999</v>
      </c>
      <c r="I941" s="464"/>
    </row>
    <row r="942" spans="2:9" x14ac:dyDescent="0.25">
      <c r="B942" s="459" t="s">
        <v>335</v>
      </c>
      <c r="C942" s="460"/>
      <c r="D942" s="23">
        <f>1*44702</f>
        <v>44702</v>
      </c>
      <c r="E942" s="30">
        <f>+(0.66)*D942</f>
        <v>29503.32</v>
      </c>
      <c r="F942" s="31">
        <f>+D942+E942</f>
        <v>74205.320000000007</v>
      </c>
      <c r="G942" s="32">
        <f>+G941</f>
        <v>0.57999999999999996</v>
      </c>
      <c r="H942" s="38">
        <f>+F942*G942</f>
        <v>43039.085599999999</v>
      </c>
      <c r="I942" s="464"/>
    </row>
    <row r="943" spans="2:9" x14ac:dyDescent="0.25">
      <c r="B943" s="459"/>
      <c r="C943" s="460"/>
      <c r="D943" s="2"/>
      <c r="E943" s="2"/>
      <c r="F943" s="2"/>
      <c r="G943" s="2"/>
      <c r="H943" s="2"/>
      <c r="I943" s="464"/>
    </row>
    <row r="944" spans="2:9" x14ac:dyDescent="0.25">
      <c r="B944" s="467"/>
      <c r="C944" s="468"/>
      <c r="D944" s="7"/>
      <c r="E944" s="7"/>
      <c r="F944" s="7"/>
      <c r="G944" s="7"/>
      <c r="H944" s="7"/>
      <c r="I944" s="464"/>
    </row>
    <row r="945" spans="2:13" x14ac:dyDescent="0.25">
      <c r="B945" s="11"/>
      <c r="C945" s="5"/>
      <c r="D945" s="5"/>
      <c r="E945" s="5"/>
      <c r="F945" s="5"/>
      <c r="G945" s="5"/>
      <c r="H945" s="6" t="s">
        <v>6</v>
      </c>
      <c r="I945" s="34">
        <f>SUM(H941:H944)</f>
        <v>112456.9656</v>
      </c>
    </row>
    <row r="946" spans="2:13" ht="15.75" thickBot="1" x14ac:dyDescent="0.3">
      <c r="B946" s="10"/>
      <c r="H946" s="33" t="s">
        <v>23</v>
      </c>
      <c r="I946" s="34"/>
    </row>
    <row r="947" spans="2:13" ht="16.5" thickBot="1" x14ac:dyDescent="0.3">
      <c r="B947" s="8"/>
      <c r="C947" s="9"/>
      <c r="D947" s="9"/>
      <c r="E947" s="9"/>
      <c r="F947" s="9"/>
      <c r="G947" s="469" t="s">
        <v>16</v>
      </c>
      <c r="H947" s="470"/>
      <c r="I947" s="35">
        <f>ROUND(SUM(I917:I946),0)</f>
        <v>4064529</v>
      </c>
      <c r="K947" s="62">
        <v>3872100</v>
      </c>
      <c r="L947" s="41">
        <f>+K947-I947</f>
        <v>-192429</v>
      </c>
    </row>
    <row r="948" spans="2:13" ht="15.75" thickBot="1" x14ac:dyDescent="0.3"/>
    <row r="949" spans="2:13" x14ac:dyDescent="0.25">
      <c r="B949" s="471" t="s">
        <v>26</v>
      </c>
      <c r="C949" s="472"/>
      <c r="D949" s="472"/>
      <c r="E949" s="472"/>
      <c r="F949" s="472"/>
      <c r="G949" s="472"/>
      <c r="H949" s="472"/>
      <c r="I949" s="473"/>
    </row>
    <row r="950" spans="2:13" ht="48" customHeight="1" x14ac:dyDescent="0.25">
      <c r="B950" s="474" t="s">
        <v>862</v>
      </c>
      <c r="C950" s="475"/>
      <c r="D950" s="475"/>
      <c r="E950" s="475"/>
      <c r="F950" s="475"/>
      <c r="G950" s="475"/>
      <c r="H950" s="475"/>
      <c r="I950" s="476"/>
    </row>
    <row r="951" spans="2:13" x14ac:dyDescent="0.25">
      <c r="B951" s="477" t="s">
        <v>18</v>
      </c>
      <c r="C951" s="478"/>
      <c r="D951" s="478"/>
      <c r="E951" s="478"/>
      <c r="F951" s="478"/>
      <c r="G951" s="478"/>
      <c r="H951" s="478"/>
      <c r="I951" s="479"/>
    </row>
    <row r="952" spans="2:13" ht="15.75" thickBot="1" x14ac:dyDescent="0.3">
      <c r="B952" s="480" t="s">
        <v>27</v>
      </c>
      <c r="C952" s="481"/>
      <c r="D952" s="481"/>
      <c r="E952" s="481"/>
      <c r="F952" s="481"/>
      <c r="G952" s="481"/>
      <c r="H952" s="481"/>
      <c r="I952" s="482"/>
    </row>
    <row r="953" spans="2:13" ht="15.75" thickBot="1" x14ac:dyDescent="0.3">
      <c r="B953" s="8"/>
      <c r="C953" s="9"/>
      <c r="D953" s="9"/>
      <c r="E953" s="9"/>
      <c r="F953" s="9"/>
      <c r="G953" s="9"/>
      <c r="H953" s="9"/>
      <c r="I953" s="22"/>
    </row>
    <row r="954" spans="2:13" ht="15" customHeight="1" x14ac:dyDescent="0.25">
      <c r="B954" s="483" t="s">
        <v>17</v>
      </c>
      <c r="C954" s="485" t="s">
        <v>339</v>
      </c>
      <c r="D954" s="487" t="str">
        <f>+'[2] PRESUPUESTO CENTRO DE DESARROL'!$B$136</f>
        <v>Revisión y organización general de cuarto de motobomba periférica, incluye material, equipo y mano de obra.</v>
      </c>
      <c r="E954" s="487"/>
      <c r="F954" s="487"/>
      <c r="G954" s="487"/>
      <c r="H954" s="487"/>
      <c r="I954" s="45" t="s">
        <v>0</v>
      </c>
    </row>
    <row r="955" spans="2:13" ht="15.75" thickBot="1" x14ac:dyDescent="0.3">
      <c r="B955" s="484"/>
      <c r="C955" s="486"/>
      <c r="D955" s="488"/>
      <c r="E955" s="488"/>
      <c r="F955" s="488"/>
      <c r="G955" s="488"/>
      <c r="H955" s="488"/>
      <c r="I955" s="13" t="str">
        <f>+'[2] PRESUPUESTO CENTRO DE DESARROL'!$C$136</f>
        <v>GL</v>
      </c>
    </row>
    <row r="956" spans="2:13" ht="15.75" thickBot="1" x14ac:dyDescent="0.3">
      <c r="B956" s="21" t="s">
        <v>24</v>
      </c>
      <c r="C956" s="46"/>
      <c r="D956" s="40"/>
      <c r="E956" s="9"/>
      <c r="F956" s="9"/>
      <c r="G956" s="9"/>
      <c r="H956" s="9"/>
      <c r="I956" s="22"/>
    </row>
    <row r="957" spans="2:13" ht="15.75" thickBot="1" x14ac:dyDescent="0.3">
      <c r="B957" s="461" t="s">
        <v>1</v>
      </c>
      <c r="C957" s="462"/>
      <c r="D957" s="462"/>
      <c r="E957" s="39" t="s">
        <v>2</v>
      </c>
      <c r="F957" s="39" t="s">
        <v>3</v>
      </c>
      <c r="G957" s="39" t="s">
        <v>4</v>
      </c>
      <c r="H957" s="20" t="s">
        <v>5</v>
      </c>
      <c r="I957" s="473"/>
    </row>
    <row r="958" spans="2:13" ht="25.5" customHeight="1" x14ac:dyDescent="0.25">
      <c r="B958" s="459" t="s">
        <v>25</v>
      </c>
      <c r="C958" s="460"/>
      <c r="D958" s="460"/>
      <c r="E958" s="4" t="s">
        <v>19</v>
      </c>
      <c r="F958" s="26">
        <v>51500</v>
      </c>
      <c r="G958" s="43">
        <v>0.33</v>
      </c>
      <c r="H958" s="27">
        <f>+F958/G958</f>
        <v>156060.60606060605</v>
      </c>
      <c r="I958" s="515"/>
      <c r="L958" s="47">
        <f>+F958*3</f>
        <v>154500</v>
      </c>
      <c r="M958" s="63">
        <f>+F958/L958</f>
        <v>0.33333333333333331</v>
      </c>
    </row>
    <row r="959" spans="2:13" ht="23.25" customHeight="1" x14ac:dyDescent="0.25">
      <c r="B959" s="459" t="s">
        <v>28</v>
      </c>
      <c r="C959" s="460"/>
      <c r="D959" s="460"/>
      <c r="E959" s="3" t="s">
        <v>81</v>
      </c>
      <c r="F959" s="26">
        <v>51500</v>
      </c>
      <c r="G959" s="43">
        <v>0.33</v>
      </c>
      <c r="H959" s="27">
        <f>+F959/G959</f>
        <v>156060.60606060605</v>
      </c>
      <c r="I959" s="515"/>
      <c r="L959" s="47">
        <f t="shared" ref="L959:L962" si="16">+F959*3</f>
        <v>154500</v>
      </c>
      <c r="M959" s="63">
        <f t="shared" ref="M959:M962" si="17">+F959/L959</f>
        <v>0.33333333333333331</v>
      </c>
    </row>
    <row r="960" spans="2:13" x14ac:dyDescent="0.25">
      <c r="B960" s="459" t="s">
        <v>343</v>
      </c>
      <c r="C960" s="460"/>
      <c r="D960" s="460"/>
      <c r="E960" s="14" t="s">
        <v>81</v>
      </c>
      <c r="F960" s="26">
        <v>41200</v>
      </c>
      <c r="G960" s="43">
        <v>0.33</v>
      </c>
      <c r="H960" s="27">
        <f>+F960/G960</f>
        <v>124848.48484848485</v>
      </c>
      <c r="I960" s="515"/>
      <c r="L960" s="47">
        <f t="shared" si="16"/>
        <v>123600</v>
      </c>
      <c r="M960" s="63">
        <f t="shared" si="17"/>
        <v>0.33333333333333331</v>
      </c>
    </row>
    <row r="961" spans="2:16" x14ac:dyDescent="0.25">
      <c r="B961" s="467"/>
      <c r="C961" s="468"/>
      <c r="D961" s="468"/>
      <c r="E961" s="15"/>
      <c r="F961" s="26"/>
      <c r="G961" s="43"/>
      <c r="H961" s="27"/>
      <c r="I961" s="515"/>
      <c r="L961" s="47">
        <f t="shared" si="16"/>
        <v>0</v>
      </c>
      <c r="M961" s="63" t="e">
        <f t="shared" si="17"/>
        <v>#DIV/0!</v>
      </c>
    </row>
    <row r="962" spans="2:16" x14ac:dyDescent="0.25">
      <c r="B962" s="467"/>
      <c r="C962" s="468"/>
      <c r="D962" s="468"/>
      <c r="E962" s="15"/>
      <c r="F962" s="26"/>
      <c r="G962" s="43"/>
      <c r="H962" s="27"/>
      <c r="I962" s="463"/>
      <c r="L962" s="47">
        <f t="shared" si="16"/>
        <v>0</v>
      </c>
      <c r="M962" s="63" t="e">
        <f t="shared" si="17"/>
        <v>#DIV/0!</v>
      </c>
    </row>
    <row r="963" spans="2:16" x14ac:dyDescent="0.25">
      <c r="B963" s="11"/>
      <c r="C963" s="5"/>
      <c r="D963" s="5"/>
      <c r="E963" s="5"/>
      <c r="F963" s="5"/>
      <c r="G963" s="6"/>
      <c r="H963" s="6" t="s">
        <v>6</v>
      </c>
      <c r="I963" s="36">
        <f>SUM(H958:H961)</f>
        <v>436969.69696969696</v>
      </c>
      <c r="L963" s="42">
        <f>+I963+L991</f>
        <v>390183.69696969696</v>
      </c>
      <c r="M963" s="61">
        <f>+F958/L963</f>
        <v>0.13198911282036388</v>
      </c>
    </row>
    <row r="964" spans="2:16" ht="15.75" thickBot="1" x14ac:dyDescent="0.3">
      <c r="B964" s="10"/>
      <c r="I964" s="1"/>
    </row>
    <row r="965" spans="2:16" ht="15.75" thickBot="1" x14ac:dyDescent="0.3">
      <c r="B965" s="21" t="s">
        <v>7</v>
      </c>
      <c r="C965" s="9"/>
      <c r="D965" s="9"/>
      <c r="E965" s="9"/>
      <c r="F965" s="9"/>
      <c r="G965" s="9"/>
      <c r="H965" s="9"/>
      <c r="I965" s="22"/>
    </row>
    <row r="966" spans="2:16" ht="15.75" thickBot="1" x14ac:dyDescent="0.3">
      <c r="B966" s="461" t="s">
        <v>1</v>
      </c>
      <c r="C966" s="462"/>
      <c r="D966" s="462"/>
      <c r="E966" s="39" t="s">
        <v>2</v>
      </c>
      <c r="F966" s="39" t="s">
        <v>8</v>
      </c>
      <c r="G966" s="39" t="s">
        <v>9</v>
      </c>
      <c r="H966" s="20" t="s">
        <v>5</v>
      </c>
      <c r="I966" s="463"/>
    </row>
    <row r="967" spans="2:16" x14ac:dyDescent="0.25">
      <c r="B967" s="465" t="s">
        <v>340</v>
      </c>
      <c r="C967" s="466"/>
      <c r="D967" s="466"/>
      <c r="E967" s="3" t="s">
        <v>94</v>
      </c>
      <c r="F967" s="4">
        <v>5150</v>
      </c>
      <c r="G967" s="4">
        <v>12</v>
      </c>
      <c r="H967" s="4">
        <f t="shared" ref="H967:H972" si="18">+F967*G967</f>
        <v>61800</v>
      </c>
      <c r="I967" s="464"/>
    </row>
    <row r="968" spans="2:16" x14ac:dyDescent="0.25">
      <c r="B968" s="459" t="s">
        <v>341</v>
      </c>
      <c r="C968" s="460"/>
      <c r="D968" s="460"/>
      <c r="E968" s="3" t="s">
        <v>94</v>
      </c>
      <c r="F968" s="3">
        <v>2500</v>
      </c>
      <c r="G968" s="3">
        <v>12</v>
      </c>
      <c r="H968" s="4">
        <f t="shared" si="18"/>
        <v>30000</v>
      </c>
      <c r="I968" s="464"/>
      <c r="L968">
        <f>+G967*0.03</f>
        <v>0.36</v>
      </c>
    </row>
    <row r="969" spans="2:16" x14ac:dyDescent="0.25">
      <c r="B969" s="459" t="s">
        <v>342</v>
      </c>
      <c r="C969" s="460"/>
      <c r="D969" s="460"/>
      <c r="E969" s="3" t="s">
        <v>337</v>
      </c>
      <c r="F969" s="3">
        <v>300000</v>
      </c>
      <c r="G969" s="3">
        <v>2</v>
      </c>
      <c r="H969" s="4">
        <f t="shared" si="18"/>
        <v>600000</v>
      </c>
      <c r="I969" s="464"/>
      <c r="P969">
        <f>1/0.07</f>
        <v>14.285714285714285</v>
      </c>
    </row>
    <row r="970" spans="2:16" x14ac:dyDescent="0.25">
      <c r="B970" s="511" t="s">
        <v>244</v>
      </c>
      <c r="C970" s="512"/>
      <c r="D970" s="513"/>
      <c r="E970" s="3" t="s">
        <v>70</v>
      </c>
      <c r="F970" s="3">
        <v>74263</v>
      </c>
      <c r="G970" s="3">
        <v>1</v>
      </c>
      <c r="H970" s="4">
        <f>+F970*G970</f>
        <v>74263</v>
      </c>
      <c r="I970" s="464"/>
      <c r="P970">
        <f>+P969*3</f>
        <v>42.857142857142854</v>
      </c>
    </row>
    <row r="971" spans="2:16" x14ac:dyDescent="0.25">
      <c r="B971" s="459" t="s">
        <v>344</v>
      </c>
      <c r="C971" s="460"/>
      <c r="D971" s="460"/>
      <c r="E971" s="3" t="s">
        <v>70</v>
      </c>
      <c r="F971" s="3">
        <v>257500</v>
      </c>
      <c r="G971" s="3">
        <v>2</v>
      </c>
      <c r="H971" s="4">
        <f t="shared" si="18"/>
        <v>515000</v>
      </c>
      <c r="I971" s="464"/>
      <c r="P971">
        <f>+P970*4</f>
        <v>171.42857142857142</v>
      </c>
    </row>
    <row r="972" spans="2:16" x14ac:dyDescent="0.25">
      <c r="B972" s="459"/>
      <c r="C972" s="460"/>
      <c r="D972" s="460"/>
      <c r="E972" s="3"/>
      <c r="F972" s="3"/>
      <c r="G972" s="3"/>
      <c r="H972" s="4">
        <f t="shared" si="18"/>
        <v>0</v>
      </c>
      <c r="I972" s="464"/>
    </row>
    <row r="973" spans="2:16" x14ac:dyDescent="0.25">
      <c r="B973" s="459"/>
      <c r="C973" s="460"/>
      <c r="D973" s="460"/>
      <c r="E973" s="3"/>
      <c r="F973" s="3"/>
      <c r="G973" s="3"/>
      <c r="H973" s="3"/>
      <c r="I973" s="464"/>
    </row>
    <row r="974" spans="2:16" x14ac:dyDescent="0.25">
      <c r="B974" s="459"/>
      <c r="C974" s="460"/>
      <c r="D974" s="460"/>
      <c r="E974" s="3"/>
      <c r="F974" s="3"/>
      <c r="G974" s="3"/>
      <c r="H974" s="3"/>
      <c r="I974" s="464"/>
    </row>
    <row r="975" spans="2:16" x14ac:dyDescent="0.25">
      <c r="B975" s="11"/>
      <c r="C975" s="5"/>
      <c r="D975" s="5"/>
      <c r="E975" s="5"/>
      <c r="F975" s="5"/>
      <c r="G975" s="5"/>
      <c r="H975" s="6" t="s">
        <v>6</v>
      </c>
      <c r="I975" s="37">
        <f>SUM(H967:H974)</f>
        <v>1281063</v>
      </c>
    </row>
    <row r="976" spans="2:16" ht="15.75" thickBot="1" x14ac:dyDescent="0.3">
      <c r="B976" s="10"/>
      <c r="I976" s="1"/>
    </row>
    <row r="977" spans="2:12" ht="15.75" thickBot="1" x14ac:dyDescent="0.3">
      <c r="B977" s="21" t="s">
        <v>10</v>
      </c>
      <c r="C977" s="9"/>
      <c r="D977" s="9"/>
      <c r="E977" s="9"/>
      <c r="F977" s="9"/>
      <c r="G977" s="9"/>
      <c r="H977" s="9"/>
      <c r="I977" s="22"/>
    </row>
    <row r="978" spans="2:12" ht="15.75" thickBot="1" x14ac:dyDescent="0.3">
      <c r="B978" s="461" t="s">
        <v>1</v>
      </c>
      <c r="C978" s="462"/>
      <c r="D978" s="462"/>
      <c r="E978" s="462"/>
      <c r="F978" s="39" t="s">
        <v>3</v>
      </c>
      <c r="G978" s="39" t="s">
        <v>4</v>
      </c>
      <c r="H978" s="20" t="s">
        <v>5</v>
      </c>
      <c r="I978" s="34"/>
    </row>
    <row r="979" spans="2:12" x14ac:dyDescent="0.25">
      <c r="B979" s="465" t="s">
        <v>345</v>
      </c>
      <c r="C979" s="466"/>
      <c r="D979" s="466"/>
      <c r="E979" s="466"/>
      <c r="F979" s="24">
        <v>384000</v>
      </c>
      <c r="G979" s="25">
        <v>1</v>
      </c>
      <c r="H979" s="38">
        <f>+F979*G979</f>
        <v>384000</v>
      </c>
      <c r="I979" s="34"/>
    </row>
    <row r="980" spans="2:12" x14ac:dyDescent="0.25">
      <c r="B980" s="459"/>
      <c r="C980" s="460"/>
      <c r="D980" s="460"/>
      <c r="E980" s="460"/>
      <c r="F980" s="23"/>
      <c r="G980" s="14"/>
      <c r="H980" s="2"/>
      <c r="I980" s="34"/>
    </row>
    <row r="981" spans="2:12" x14ac:dyDescent="0.25">
      <c r="B981" s="11"/>
      <c r="C981" s="5"/>
      <c r="D981" s="5"/>
      <c r="E981" s="5"/>
      <c r="F981" s="5"/>
      <c r="G981" s="5"/>
      <c r="H981" s="6" t="s">
        <v>6</v>
      </c>
      <c r="I981" s="36">
        <f>SUM(H979:H980)</f>
        <v>384000</v>
      </c>
    </row>
    <row r="982" spans="2:12" ht="15.75" thickBot="1" x14ac:dyDescent="0.3">
      <c r="B982" s="10"/>
      <c r="I982" s="1"/>
    </row>
    <row r="983" spans="2:12" ht="15.75" thickBot="1" x14ac:dyDescent="0.3">
      <c r="B983" s="21" t="s">
        <v>11</v>
      </c>
      <c r="C983" s="9"/>
      <c r="D983" s="9"/>
      <c r="E983" s="9"/>
      <c r="F983" s="9"/>
      <c r="G983" s="9"/>
      <c r="H983" s="9"/>
      <c r="I983" s="22"/>
    </row>
    <row r="984" spans="2:12" ht="15.75" thickBot="1" x14ac:dyDescent="0.3">
      <c r="B984" s="461" t="s">
        <v>15</v>
      </c>
      <c r="C984" s="462"/>
      <c r="D984" s="39" t="s">
        <v>22</v>
      </c>
      <c r="E984" s="39" t="s">
        <v>12</v>
      </c>
      <c r="F984" s="39" t="s">
        <v>13</v>
      </c>
      <c r="G984" s="39" t="s">
        <v>14</v>
      </c>
      <c r="H984" s="20" t="s">
        <v>5</v>
      </c>
      <c r="I984" s="463"/>
    </row>
    <row r="985" spans="2:12" x14ac:dyDescent="0.25">
      <c r="B985" s="465" t="s">
        <v>846</v>
      </c>
      <c r="C985" s="466"/>
      <c r="D985" s="24">
        <f>1*72100</f>
        <v>72100</v>
      </c>
      <c r="E985" s="30">
        <f>+(0.66)*D985</f>
        <v>47586</v>
      </c>
      <c r="F985" s="30">
        <f>+D985+E985</f>
        <v>119686</v>
      </c>
      <c r="G985" s="32">
        <v>0.9</v>
      </c>
      <c r="H985" s="38">
        <f>+F985*G985</f>
        <v>107717.40000000001</v>
      </c>
      <c r="I985" s="464"/>
    </row>
    <row r="986" spans="2:12" x14ac:dyDescent="0.25">
      <c r="B986" s="459" t="s">
        <v>61</v>
      </c>
      <c r="C986" s="460"/>
      <c r="D986" s="23">
        <f>2*44702</f>
        <v>89404</v>
      </c>
      <c r="E986" s="30">
        <f>+(0.66)*D986</f>
        <v>59006.64</v>
      </c>
      <c r="F986" s="31">
        <f>+D986+E986</f>
        <v>148410.64000000001</v>
      </c>
      <c r="G986" s="32">
        <f>+G985</f>
        <v>0.9</v>
      </c>
      <c r="H986" s="38">
        <f>+F986*G986</f>
        <v>133569.57600000003</v>
      </c>
      <c r="I986" s="464"/>
    </row>
    <row r="987" spans="2:12" x14ac:dyDescent="0.25">
      <c r="B987" s="459" t="s">
        <v>338</v>
      </c>
      <c r="C987" s="460"/>
      <c r="D987" s="24">
        <f>1*72100</f>
        <v>72100</v>
      </c>
      <c r="E987" s="30">
        <f>+(0.66)*D987</f>
        <v>47586</v>
      </c>
      <c r="F987" s="30">
        <f>+D987+E987</f>
        <v>119686</v>
      </c>
      <c r="G987" s="32">
        <v>1.7</v>
      </c>
      <c r="H987" s="38">
        <f>+F987*G987</f>
        <v>203466.19999999998</v>
      </c>
      <c r="I987" s="464"/>
    </row>
    <row r="988" spans="2:12" x14ac:dyDescent="0.25">
      <c r="B988" s="467"/>
      <c r="C988" s="468"/>
      <c r="D988" s="7"/>
      <c r="E988" s="7"/>
      <c r="F988" s="7"/>
      <c r="G988" s="7"/>
      <c r="H988" s="7"/>
      <c r="I988" s="464"/>
    </row>
    <row r="989" spans="2:12" x14ac:dyDescent="0.25">
      <c r="B989" s="11"/>
      <c r="C989" s="5"/>
      <c r="D989" s="5"/>
      <c r="E989" s="5"/>
      <c r="F989" s="5"/>
      <c r="G989" s="5"/>
      <c r="H989" s="6" t="s">
        <v>6</v>
      </c>
      <c r="I989" s="34">
        <f>SUM(H985:H988)</f>
        <v>444753.17599999998</v>
      </c>
    </row>
    <row r="990" spans="2:12" ht="15.75" thickBot="1" x14ac:dyDescent="0.3">
      <c r="B990" s="10"/>
      <c r="H990" s="33" t="s">
        <v>23</v>
      </c>
      <c r="I990" s="34"/>
    </row>
    <row r="991" spans="2:12" ht="16.5" thickBot="1" x14ac:dyDescent="0.3">
      <c r="B991" s="8"/>
      <c r="C991" s="9"/>
      <c r="D991" s="9"/>
      <c r="E991" s="9"/>
      <c r="F991" s="9"/>
      <c r="G991" s="469" t="s">
        <v>16</v>
      </c>
      <c r="H991" s="470"/>
      <c r="I991" s="35">
        <f>ROUND(SUM(I961:I990),0)</f>
        <v>2546786</v>
      </c>
      <c r="K991" s="62">
        <v>2500000</v>
      </c>
      <c r="L991" s="41">
        <f>+K991-I991</f>
        <v>-46786</v>
      </c>
    </row>
  </sheetData>
  <mergeCells count="762">
    <mergeCell ref="G859:H859"/>
    <mergeCell ref="B846:E846"/>
    <mergeCell ref="B847:E847"/>
    <mergeCell ref="B848:E848"/>
    <mergeCell ref="B852:C852"/>
    <mergeCell ref="I852:I856"/>
    <mergeCell ref="B853:C853"/>
    <mergeCell ref="B854:C854"/>
    <mergeCell ref="B855:C855"/>
    <mergeCell ref="B856:C856"/>
    <mergeCell ref="B834:D834"/>
    <mergeCell ref="I834:I842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G816:H816"/>
    <mergeCell ref="B818:I818"/>
    <mergeCell ref="B819:I819"/>
    <mergeCell ref="B820:I820"/>
    <mergeCell ref="B821:I821"/>
    <mergeCell ref="B823:B824"/>
    <mergeCell ref="C823:C824"/>
    <mergeCell ref="D823:H824"/>
    <mergeCell ref="B826:D826"/>
    <mergeCell ref="I826:I830"/>
    <mergeCell ref="B827:D827"/>
    <mergeCell ref="B828:D828"/>
    <mergeCell ref="B829:D829"/>
    <mergeCell ref="B830:D830"/>
    <mergeCell ref="B803:E803"/>
    <mergeCell ref="B804:E804"/>
    <mergeCell ref="B805:E805"/>
    <mergeCell ref="B809:C809"/>
    <mergeCell ref="I809:I813"/>
    <mergeCell ref="B810:C810"/>
    <mergeCell ref="B811:C811"/>
    <mergeCell ref="B812:C812"/>
    <mergeCell ref="B813:C813"/>
    <mergeCell ref="B791:D791"/>
    <mergeCell ref="I791:I799"/>
    <mergeCell ref="B792:D792"/>
    <mergeCell ref="B793:D793"/>
    <mergeCell ref="B794:D794"/>
    <mergeCell ref="B795:D795"/>
    <mergeCell ref="B796:D796"/>
    <mergeCell ref="B797:D797"/>
    <mergeCell ref="B798:D798"/>
    <mergeCell ref="B799:D799"/>
    <mergeCell ref="G773:H773"/>
    <mergeCell ref="B775:I775"/>
    <mergeCell ref="B776:I776"/>
    <mergeCell ref="B777:I777"/>
    <mergeCell ref="B778:I778"/>
    <mergeCell ref="B780:B781"/>
    <mergeCell ref="C780:C781"/>
    <mergeCell ref="D780:H781"/>
    <mergeCell ref="B783:D783"/>
    <mergeCell ref="I783:I787"/>
    <mergeCell ref="B784:D784"/>
    <mergeCell ref="B785:D785"/>
    <mergeCell ref="B786:D786"/>
    <mergeCell ref="B787:D787"/>
    <mergeCell ref="B760:E760"/>
    <mergeCell ref="B761:E761"/>
    <mergeCell ref="B762:E762"/>
    <mergeCell ref="B766:C766"/>
    <mergeCell ref="I766:I770"/>
    <mergeCell ref="B767:C767"/>
    <mergeCell ref="B768:C768"/>
    <mergeCell ref="B769:C769"/>
    <mergeCell ref="B770:C770"/>
    <mergeCell ref="B748:D748"/>
    <mergeCell ref="I748:I756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G730:H730"/>
    <mergeCell ref="B732:I732"/>
    <mergeCell ref="B733:I733"/>
    <mergeCell ref="B734:I734"/>
    <mergeCell ref="B735:I735"/>
    <mergeCell ref="B737:B738"/>
    <mergeCell ref="C737:C738"/>
    <mergeCell ref="D737:H738"/>
    <mergeCell ref="B740:D740"/>
    <mergeCell ref="I740:I744"/>
    <mergeCell ref="B741:D741"/>
    <mergeCell ref="B742:D742"/>
    <mergeCell ref="B743:D743"/>
    <mergeCell ref="B744:D744"/>
    <mergeCell ref="B717:E717"/>
    <mergeCell ref="B718:E718"/>
    <mergeCell ref="B719:E719"/>
    <mergeCell ref="B723:C723"/>
    <mergeCell ref="I723:I727"/>
    <mergeCell ref="B724:C724"/>
    <mergeCell ref="B725:C725"/>
    <mergeCell ref="B726:C726"/>
    <mergeCell ref="B727:C727"/>
    <mergeCell ref="B705:D705"/>
    <mergeCell ref="I705:I713"/>
    <mergeCell ref="B706:D706"/>
    <mergeCell ref="B707:D707"/>
    <mergeCell ref="B708:D708"/>
    <mergeCell ref="B709:D709"/>
    <mergeCell ref="B710:D710"/>
    <mergeCell ref="B711:D711"/>
    <mergeCell ref="B712:D712"/>
    <mergeCell ref="B713:D713"/>
    <mergeCell ref="G687:H687"/>
    <mergeCell ref="B689:I689"/>
    <mergeCell ref="B690:I690"/>
    <mergeCell ref="B691:I691"/>
    <mergeCell ref="B692:I692"/>
    <mergeCell ref="B694:B695"/>
    <mergeCell ref="C694:C695"/>
    <mergeCell ref="D694:H695"/>
    <mergeCell ref="B697:D697"/>
    <mergeCell ref="I697:I701"/>
    <mergeCell ref="B698:D698"/>
    <mergeCell ref="B699:D699"/>
    <mergeCell ref="B700:D700"/>
    <mergeCell ref="B701:D701"/>
    <mergeCell ref="B674:E674"/>
    <mergeCell ref="B675:E675"/>
    <mergeCell ref="B676:E676"/>
    <mergeCell ref="B680:C680"/>
    <mergeCell ref="I680:I684"/>
    <mergeCell ref="B681:C681"/>
    <mergeCell ref="B682:C682"/>
    <mergeCell ref="B683:C683"/>
    <mergeCell ref="B684:C684"/>
    <mergeCell ref="B662:D662"/>
    <mergeCell ref="I662:I670"/>
    <mergeCell ref="B663:D663"/>
    <mergeCell ref="B664:D664"/>
    <mergeCell ref="B665:D665"/>
    <mergeCell ref="B666:D666"/>
    <mergeCell ref="B667:D667"/>
    <mergeCell ref="B668:D668"/>
    <mergeCell ref="B669:D669"/>
    <mergeCell ref="B670:D670"/>
    <mergeCell ref="G644:H644"/>
    <mergeCell ref="B646:I646"/>
    <mergeCell ref="B647:I647"/>
    <mergeCell ref="B648:I648"/>
    <mergeCell ref="B649:I649"/>
    <mergeCell ref="B651:B652"/>
    <mergeCell ref="C651:C652"/>
    <mergeCell ref="D651:H652"/>
    <mergeCell ref="B654:D654"/>
    <mergeCell ref="I654:I658"/>
    <mergeCell ref="B655:D655"/>
    <mergeCell ref="B656:D656"/>
    <mergeCell ref="B657:D657"/>
    <mergeCell ref="B658:D658"/>
    <mergeCell ref="B631:E631"/>
    <mergeCell ref="B632:E632"/>
    <mergeCell ref="B633:E633"/>
    <mergeCell ref="B637:C637"/>
    <mergeCell ref="I637:I641"/>
    <mergeCell ref="B638:C638"/>
    <mergeCell ref="B639:C639"/>
    <mergeCell ref="B640:C640"/>
    <mergeCell ref="B641:C641"/>
    <mergeCell ref="B619:D619"/>
    <mergeCell ref="I619:I627"/>
    <mergeCell ref="B620:D620"/>
    <mergeCell ref="B621:D621"/>
    <mergeCell ref="B622:D622"/>
    <mergeCell ref="B623:D623"/>
    <mergeCell ref="B624:D624"/>
    <mergeCell ref="B625:D625"/>
    <mergeCell ref="B626:D626"/>
    <mergeCell ref="B627:D627"/>
    <mergeCell ref="G601:H601"/>
    <mergeCell ref="B603:I603"/>
    <mergeCell ref="B604:I604"/>
    <mergeCell ref="B605:I605"/>
    <mergeCell ref="B606:I606"/>
    <mergeCell ref="B608:B609"/>
    <mergeCell ref="C608:C609"/>
    <mergeCell ref="D608:H609"/>
    <mergeCell ref="B611:D611"/>
    <mergeCell ref="I611:I615"/>
    <mergeCell ref="B612:D612"/>
    <mergeCell ref="B613:D613"/>
    <mergeCell ref="B614:D614"/>
    <mergeCell ref="B615:D615"/>
    <mergeCell ref="B588:E588"/>
    <mergeCell ref="B589:E589"/>
    <mergeCell ref="B590:E590"/>
    <mergeCell ref="B594:C594"/>
    <mergeCell ref="I594:I598"/>
    <mergeCell ref="B595:C595"/>
    <mergeCell ref="B596:C596"/>
    <mergeCell ref="B597:C597"/>
    <mergeCell ref="B598:C598"/>
    <mergeCell ref="B576:D576"/>
    <mergeCell ref="I576:I584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G558:H558"/>
    <mergeCell ref="B560:I560"/>
    <mergeCell ref="B561:I561"/>
    <mergeCell ref="B562:I562"/>
    <mergeCell ref="B563:I563"/>
    <mergeCell ref="B565:B566"/>
    <mergeCell ref="C565:C566"/>
    <mergeCell ref="D565:H566"/>
    <mergeCell ref="B568:D568"/>
    <mergeCell ref="I568:I572"/>
    <mergeCell ref="B569:D569"/>
    <mergeCell ref="B570:D570"/>
    <mergeCell ref="B571:D571"/>
    <mergeCell ref="B572:D572"/>
    <mergeCell ref="B545:E545"/>
    <mergeCell ref="B546:E546"/>
    <mergeCell ref="B547:E547"/>
    <mergeCell ref="B551:C551"/>
    <mergeCell ref="I551:I555"/>
    <mergeCell ref="B552:C552"/>
    <mergeCell ref="B553:C553"/>
    <mergeCell ref="B554:C554"/>
    <mergeCell ref="B555:C555"/>
    <mergeCell ref="B533:D533"/>
    <mergeCell ref="I533:I541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G515:H515"/>
    <mergeCell ref="B517:I517"/>
    <mergeCell ref="B518:I518"/>
    <mergeCell ref="B519:I519"/>
    <mergeCell ref="B520:I520"/>
    <mergeCell ref="B522:B523"/>
    <mergeCell ref="C522:C523"/>
    <mergeCell ref="D522:H523"/>
    <mergeCell ref="B525:D525"/>
    <mergeCell ref="I525:I529"/>
    <mergeCell ref="B526:D526"/>
    <mergeCell ref="B527:D527"/>
    <mergeCell ref="B528:D528"/>
    <mergeCell ref="B529:D529"/>
    <mergeCell ref="B502:E502"/>
    <mergeCell ref="B503:E503"/>
    <mergeCell ref="B504:E504"/>
    <mergeCell ref="B508:C508"/>
    <mergeCell ref="I508:I512"/>
    <mergeCell ref="B509:C509"/>
    <mergeCell ref="B510:C510"/>
    <mergeCell ref="B511:C511"/>
    <mergeCell ref="B512:C512"/>
    <mergeCell ref="B490:D490"/>
    <mergeCell ref="I490:I498"/>
    <mergeCell ref="B491:D491"/>
    <mergeCell ref="B492:D492"/>
    <mergeCell ref="B493:D493"/>
    <mergeCell ref="B494:D494"/>
    <mergeCell ref="B495:D495"/>
    <mergeCell ref="B496:D496"/>
    <mergeCell ref="B497:D497"/>
    <mergeCell ref="B498:D498"/>
    <mergeCell ref="B474:I474"/>
    <mergeCell ref="B475:I475"/>
    <mergeCell ref="B476:I476"/>
    <mergeCell ref="B477:I477"/>
    <mergeCell ref="B479:B480"/>
    <mergeCell ref="C479:C480"/>
    <mergeCell ref="D479:H480"/>
    <mergeCell ref="B482:D482"/>
    <mergeCell ref="I482:I486"/>
    <mergeCell ref="B483:D483"/>
    <mergeCell ref="B484:D484"/>
    <mergeCell ref="B485:D485"/>
    <mergeCell ref="B486:D486"/>
    <mergeCell ref="G472:H472"/>
    <mergeCell ref="B459:E459"/>
    <mergeCell ref="B460:E460"/>
    <mergeCell ref="B461:E461"/>
    <mergeCell ref="B465:C465"/>
    <mergeCell ref="I465:I469"/>
    <mergeCell ref="B466:C466"/>
    <mergeCell ref="B467:C467"/>
    <mergeCell ref="B468:C468"/>
    <mergeCell ref="B469:C469"/>
    <mergeCell ref="B447:D447"/>
    <mergeCell ref="I447:I455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G429:H429"/>
    <mergeCell ref="B431:I431"/>
    <mergeCell ref="B432:I432"/>
    <mergeCell ref="B433:I433"/>
    <mergeCell ref="B434:I434"/>
    <mergeCell ref="B436:B437"/>
    <mergeCell ref="C436:C437"/>
    <mergeCell ref="D436:H437"/>
    <mergeCell ref="B439:D439"/>
    <mergeCell ref="I439:I443"/>
    <mergeCell ref="B440:D440"/>
    <mergeCell ref="B441:D441"/>
    <mergeCell ref="B442:D442"/>
    <mergeCell ref="B443:D443"/>
    <mergeCell ref="B416:E416"/>
    <mergeCell ref="B417:E417"/>
    <mergeCell ref="B418:E418"/>
    <mergeCell ref="B422:C422"/>
    <mergeCell ref="I422:I426"/>
    <mergeCell ref="B423:C423"/>
    <mergeCell ref="B424:C424"/>
    <mergeCell ref="B425:C425"/>
    <mergeCell ref="B426:C426"/>
    <mergeCell ref="B404:D404"/>
    <mergeCell ref="I404:I412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G386:H386"/>
    <mergeCell ref="B388:I388"/>
    <mergeCell ref="B389:I389"/>
    <mergeCell ref="B390:I390"/>
    <mergeCell ref="B391:I391"/>
    <mergeCell ref="B393:B394"/>
    <mergeCell ref="C393:C394"/>
    <mergeCell ref="D393:H394"/>
    <mergeCell ref="B396:D396"/>
    <mergeCell ref="I396:I400"/>
    <mergeCell ref="B397:D397"/>
    <mergeCell ref="B398:D398"/>
    <mergeCell ref="B399:D399"/>
    <mergeCell ref="B400:D400"/>
    <mergeCell ref="B373:E373"/>
    <mergeCell ref="B374:E374"/>
    <mergeCell ref="B375:E375"/>
    <mergeCell ref="B379:C379"/>
    <mergeCell ref="I379:I383"/>
    <mergeCell ref="B380:C380"/>
    <mergeCell ref="B381:C381"/>
    <mergeCell ref="B382:C382"/>
    <mergeCell ref="B383:C383"/>
    <mergeCell ref="B361:D361"/>
    <mergeCell ref="I361:I369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45:I345"/>
    <mergeCell ref="B346:I346"/>
    <mergeCell ref="B347:I347"/>
    <mergeCell ref="B348:I348"/>
    <mergeCell ref="B350:B351"/>
    <mergeCell ref="C350:C351"/>
    <mergeCell ref="D350:H351"/>
    <mergeCell ref="B353:D353"/>
    <mergeCell ref="I353:I357"/>
    <mergeCell ref="B354:D354"/>
    <mergeCell ref="B355:D355"/>
    <mergeCell ref="B356:D356"/>
    <mergeCell ref="B357:D357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52:D52"/>
    <mergeCell ref="I52:I56"/>
    <mergeCell ref="B53:D53"/>
    <mergeCell ref="B54:D54"/>
    <mergeCell ref="B55:D55"/>
    <mergeCell ref="B56:D56"/>
    <mergeCell ref="G42:H42"/>
    <mergeCell ref="B44:I44"/>
    <mergeCell ref="B45:I45"/>
    <mergeCell ref="B46:I46"/>
    <mergeCell ref="B47:I47"/>
    <mergeCell ref="B49:B50"/>
    <mergeCell ref="C49:C50"/>
    <mergeCell ref="D49:H50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95:D95"/>
    <mergeCell ref="I95:I99"/>
    <mergeCell ref="B96:D96"/>
    <mergeCell ref="B97:D97"/>
    <mergeCell ref="B98:D98"/>
    <mergeCell ref="B99:D99"/>
    <mergeCell ref="G85:H85"/>
    <mergeCell ref="B87:I87"/>
    <mergeCell ref="B88:I88"/>
    <mergeCell ref="B89:I89"/>
    <mergeCell ref="B90:I90"/>
    <mergeCell ref="B92:B93"/>
    <mergeCell ref="C92:C93"/>
    <mergeCell ref="D92:H93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5:E115"/>
    <mergeCell ref="B116:E116"/>
    <mergeCell ref="B117:E117"/>
    <mergeCell ref="B121:C121"/>
    <mergeCell ref="I121:I125"/>
    <mergeCell ref="B122:C122"/>
    <mergeCell ref="B123:C123"/>
    <mergeCell ref="B124:C124"/>
    <mergeCell ref="B125:C125"/>
    <mergeCell ref="B138:D138"/>
    <mergeCell ref="I138:I142"/>
    <mergeCell ref="B139:D139"/>
    <mergeCell ref="B140:D140"/>
    <mergeCell ref="B141:D141"/>
    <mergeCell ref="B142:D142"/>
    <mergeCell ref="G128:H128"/>
    <mergeCell ref="B130:I130"/>
    <mergeCell ref="B131:I131"/>
    <mergeCell ref="B132:I132"/>
    <mergeCell ref="B133:I133"/>
    <mergeCell ref="B135:B136"/>
    <mergeCell ref="C135:C136"/>
    <mergeCell ref="D135:H136"/>
    <mergeCell ref="B146:D146"/>
    <mergeCell ref="I146:I154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8:E158"/>
    <mergeCell ref="B159:E159"/>
    <mergeCell ref="B160:E160"/>
    <mergeCell ref="B164:C164"/>
    <mergeCell ref="I164:I168"/>
    <mergeCell ref="B165:C165"/>
    <mergeCell ref="B166:C166"/>
    <mergeCell ref="B167:C167"/>
    <mergeCell ref="B168:C168"/>
    <mergeCell ref="B181:D181"/>
    <mergeCell ref="I181:I185"/>
    <mergeCell ref="B182:D182"/>
    <mergeCell ref="B183:D183"/>
    <mergeCell ref="B184:D184"/>
    <mergeCell ref="B185:D185"/>
    <mergeCell ref="G171:H171"/>
    <mergeCell ref="B173:I173"/>
    <mergeCell ref="B174:I174"/>
    <mergeCell ref="B175:I175"/>
    <mergeCell ref="B176:I176"/>
    <mergeCell ref="B178:B179"/>
    <mergeCell ref="C178:C179"/>
    <mergeCell ref="D178:H179"/>
    <mergeCell ref="B189:D189"/>
    <mergeCell ref="I189:I197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B201:E201"/>
    <mergeCell ref="B202:E202"/>
    <mergeCell ref="B203:E203"/>
    <mergeCell ref="B207:C207"/>
    <mergeCell ref="I207:I211"/>
    <mergeCell ref="B208:C208"/>
    <mergeCell ref="B209:C209"/>
    <mergeCell ref="B210:C210"/>
    <mergeCell ref="B211:C211"/>
    <mergeCell ref="B224:D224"/>
    <mergeCell ref="I224:I228"/>
    <mergeCell ref="B225:D225"/>
    <mergeCell ref="B226:D226"/>
    <mergeCell ref="B227:D227"/>
    <mergeCell ref="B228:D228"/>
    <mergeCell ref="G214:H214"/>
    <mergeCell ref="B216:I216"/>
    <mergeCell ref="B217:I217"/>
    <mergeCell ref="B218:I218"/>
    <mergeCell ref="B219:I219"/>
    <mergeCell ref="B221:B222"/>
    <mergeCell ref="C221:C222"/>
    <mergeCell ref="D221:H222"/>
    <mergeCell ref="B232:D232"/>
    <mergeCell ref="I232:I240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4:E244"/>
    <mergeCell ref="B245:E245"/>
    <mergeCell ref="B246:E246"/>
    <mergeCell ref="B250:C250"/>
    <mergeCell ref="I250:I254"/>
    <mergeCell ref="B251:C251"/>
    <mergeCell ref="B252:C252"/>
    <mergeCell ref="B253:C253"/>
    <mergeCell ref="B254:C254"/>
    <mergeCell ref="B267:D267"/>
    <mergeCell ref="I267:I271"/>
    <mergeCell ref="B268:D268"/>
    <mergeCell ref="B269:D269"/>
    <mergeCell ref="B270:D270"/>
    <mergeCell ref="B271:D271"/>
    <mergeCell ref="G257:H257"/>
    <mergeCell ref="B259:I259"/>
    <mergeCell ref="B260:I260"/>
    <mergeCell ref="B261:I261"/>
    <mergeCell ref="B262:I262"/>
    <mergeCell ref="B264:B265"/>
    <mergeCell ref="C264:C265"/>
    <mergeCell ref="D264:H265"/>
    <mergeCell ref="B275:D275"/>
    <mergeCell ref="I275:I283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B287:E287"/>
    <mergeCell ref="B288:E288"/>
    <mergeCell ref="B289:E289"/>
    <mergeCell ref="B293:C293"/>
    <mergeCell ref="I293:I297"/>
    <mergeCell ref="B294:C294"/>
    <mergeCell ref="B295:C295"/>
    <mergeCell ref="B296:C296"/>
    <mergeCell ref="B297:C297"/>
    <mergeCell ref="B310:D310"/>
    <mergeCell ref="I310:I314"/>
    <mergeCell ref="B311:D311"/>
    <mergeCell ref="B312:D312"/>
    <mergeCell ref="B313:D313"/>
    <mergeCell ref="B314:D314"/>
    <mergeCell ref="G300:H300"/>
    <mergeCell ref="B302:I302"/>
    <mergeCell ref="B303:I303"/>
    <mergeCell ref="B304:I304"/>
    <mergeCell ref="B305:I305"/>
    <mergeCell ref="B307:B308"/>
    <mergeCell ref="C307:C308"/>
    <mergeCell ref="D307:H308"/>
    <mergeCell ref="B318:D318"/>
    <mergeCell ref="I318:I326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G343:H343"/>
    <mergeCell ref="B330:E330"/>
    <mergeCell ref="B331:E331"/>
    <mergeCell ref="B332:E332"/>
    <mergeCell ref="B336:C336"/>
    <mergeCell ref="I336:I340"/>
    <mergeCell ref="B337:C337"/>
    <mergeCell ref="B338:C338"/>
    <mergeCell ref="B339:C339"/>
    <mergeCell ref="B340:C340"/>
    <mergeCell ref="B882:D882"/>
    <mergeCell ref="B883:D883"/>
    <mergeCell ref="B884:D884"/>
    <mergeCell ref="B885:D885"/>
    <mergeCell ref="B886:D886"/>
    <mergeCell ref="B861:I861"/>
    <mergeCell ref="B862:I862"/>
    <mergeCell ref="B863:I863"/>
    <mergeCell ref="B864:I864"/>
    <mergeCell ref="B866:B867"/>
    <mergeCell ref="C866:C867"/>
    <mergeCell ref="D866:H867"/>
    <mergeCell ref="B869:D869"/>
    <mergeCell ref="B870:D870"/>
    <mergeCell ref="B871:D871"/>
    <mergeCell ref="B872:D872"/>
    <mergeCell ref="B873:D873"/>
    <mergeCell ref="G903:H903"/>
    <mergeCell ref="B874:D874"/>
    <mergeCell ref="I869:I874"/>
    <mergeCell ref="B905:I905"/>
    <mergeCell ref="B906:I906"/>
    <mergeCell ref="B907:I907"/>
    <mergeCell ref="B908:I908"/>
    <mergeCell ref="B910:B911"/>
    <mergeCell ref="C910:C911"/>
    <mergeCell ref="D910:H911"/>
    <mergeCell ref="B890:E890"/>
    <mergeCell ref="B891:E891"/>
    <mergeCell ref="B892:E892"/>
    <mergeCell ref="B896:C896"/>
    <mergeCell ref="I896:I900"/>
    <mergeCell ref="B897:C897"/>
    <mergeCell ref="B898:C898"/>
    <mergeCell ref="B899:C899"/>
    <mergeCell ref="B900:C900"/>
    <mergeCell ref="B878:D878"/>
    <mergeCell ref="I878:I886"/>
    <mergeCell ref="B879:D879"/>
    <mergeCell ref="B880:D880"/>
    <mergeCell ref="B881:D881"/>
    <mergeCell ref="B913:D913"/>
    <mergeCell ref="I913:I918"/>
    <mergeCell ref="B914:D914"/>
    <mergeCell ref="B915:D915"/>
    <mergeCell ref="B916:D916"/>
    <mergeCell ref="B917:D917"/>
    <mergeCell ref="B918:D918"/>
    <mergeCell ref="B922:D922"/>
    <mergeCell ref="I922:I930"/>
    <mergeCell ref="B923:D923"/>
    <mergeCell ref="B924:D924"/>
    <mergeCell ref="B925:D925"/>
    <mergeCell ref="B926:D926"/>
    <mergeCell ref="B927:D927"/>
    <mergeCell ref="B928:D928"/>
    <mergeCell ref="B929:D929"/>
    <mergeCell ref="B930:D930"/>
    <mergeCell ref="B934:E934"/>
    <mergeCell ref="B935:E935"/>
    <mergeCell ref="B936:E936"/>
    <mergeCell ref="B940:C940"/>
    <mergeCell ref="I940:I944"/>
    <mergeCell ref="B941:C941"/>
    <mergeCell ref="B942:C942"/>
    <mergeCell ref="B943:C943"/>
    <mergeCell ref="B944:C944"/>
    <mergeCell ref="G947:H947"/>
    <mergeCell ref="B949:I949"/>
    <mergeCell ref="B950:I950"/>
    <mergeCell ref="B951:I951"/>
    <mergeCell ref="B952:I952"/>
    <mergeCell ref="B954:B955"/>
    <mergeCell ref="C954:C955"/>
    <mergeCell ref="D954:H955"/>
    <mergeCell ref="B957:D957"/>
    <mergeCell ref="I957:I962"/>
    <mergeCell ref="B958:D958"/>
    <mergeCell ref="B959:D959"/>
    <mergeCell ref="B960:D960"/>
    <mergeCell ref="B961:D961"/>
    <mergeCell ref="B962:D962"/>
    <mergeCell ref="B966:D966"/>
    <mergeCell ref="I966:I974"/>
    <mergeCell ref="B967:D967"/>
    <mergeCell ref="B968:D968"/>
    <mergeCell ref="B969:D969"/>
    <mergeCell ref="B970:D970"/>
    <mergeCell ref="B971:D971"/>
    <mergeCell ref="B972:D972"/>
    <mergeCell ref="B973:D973"/>
    <mergeCell ref="B974:D974"/>
    <mergeCell ref="G991:H991"/>
    <mergeCell ref="B978:E978"/>
    <mergeCell ref="B979:E979"/>
    <mergeCell ref="B980:E980"/>
    <mergeCell ref="B984:C984"/>
    <mergeCell ref="I984:I988"/>
    <mergeCell ref="B985:C985"/>
    <mergeCell ref="B986:C986"/>
    <mergeCell ref="B987:C987"/>
    <mergeCell ref="B988:C988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2" manualBreakCount="22">
    <brk id="42" max="9" man="1"/>
    <brk id="85" max="9" man="1"/>
    <brk id="128" max="9" man="1"/>
    <brk id="171" max="9" man="1"/>
    <brk id="214" max="9" man="1"/>
    <brk id="257" max="9" man="1"/>
    <brk id="300" max="9" man="1"/>
    <brk id="343" max="9" man="1"/>
    <brk id="386" max="9" man="1"/>
    <brk id="429" max="9" man="1"/>
    <brk id="472" max="9" man="1"/>
    <brk id="515" max="9" man="1"/>
    <brk id="558" max="9" man="1"/>
    <brk id="601" max="9" man="1"/>
    <brk id="644" max="9" man="1"/>
    <brk id="687" max="9" man="1"/>
    <brk id="730" max="9" man="1"/>
    <brk id="773" max="9" man="1"/>
    <brk id="816" max="9" man="1"/>
    <brk id="859" max="9" man="1"/>
    <brk id="903" max="9" man="1"/>
    <brk id="947" max="9" man="1"/>
  </rowBreaks>
  <colBreaks count="1" manualBreakCount="1">
    <brk id="1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5"/>
  <sheetViews>
    <sheetView view="pageBreakPreview" topLeftCell="A187" zoomScale="60" zoomScaleNormal="100" workbookViewId="0">
      <selection activeCell="I215" sqref="I215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346</v>
      </c>
      <c r="D6" s="487" t="str">
        <f>+'[2] PRESUPUESTO CENTRO DE DESARROL'!$B$138</f>
        <v>Limpieza general  tanque semienterrado existente para agua, incluye equipos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DESARROL'!$C$138</f>
        <v>GL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7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1</v>
      </c>
      <c r="H10" s="27">
        <f>+F10/G10</f>
        <v>51500</v>
      </c>
      <c r="I10" s="515"/>
    </row>
    <row r="11" spans="2:9" ht="23.25" customHeight="1" x14ac:dyDescent="0.25">
      <c r="B11" s="459" t="s">
        <v>326</v>
      </c>
      <c r="C11" s="460"/>
      <c r="D11" s="460"/>
      <c r="E11" s="3" t="s">
        <v>19</v>
      </c>
      <c r="F11" s="26">
        <v>41200</v>
      </c>
      <c r="G11" s="43">
        <v>1</v>
      </c>
      <c r="H11" s="27">
        <f t="shared" ref="H11:H14" si="0">+F11/G11</f>
        <v>41200</v>
      </c>
      <c r="I11" s="515"/>
    </row>
    <row r="12" spans="2:9" x14ac:dyDescent="0.25">
      <c r="B12" s="459" t="s">
        <v>328</v>
      </c>
      <c r="C12" s="460"/>
      <c r="D12" s="460"/>
      <c r="E12" s="14" t="s">
        <v>19</v>
      </c>
      <c r="F12" s="26">
        <v>51500</v>
      </c>
      <c r="G12" s="43">
        <v>1</v>
      </c>
      <c r="H12" s="27">
        <f t="shared" si="0"/>
        <v>51500</v>
      </c>
      <c r="I12" s="515"/>
    </row>
    <row r="13" spans="2:9" x14ac:dyDescent="0.25">
      <c r="B13" s="467" t="s">
        <v>329</v>
      </c>
      <c r="C13" s="468"/>
      <c r="D13" s="468"/>
      <c r="E13" s="15" t="s">
        <v>330</v>
      </c>
      <c r="F13" s="26">
        <v>51500</v>
      </c>
      <c r="G13" s="43">
        <v>1</v>
      </c>
      <c r="H13" s="27">
        <f t="shared" si="0"/>
        <v>51500</v>
      </c>
      <c r="I13" s="515"/>
    </row>
    <row r="14" spans="2:9" x14ac:dyDescent="0.25">
      <c r="B14" s="467" t="s">
        <v>28</v>
      </c>
      <c r="C14" s="468"/>
      <c r="D14" s="468"/>
      <c r="E14" s="15" t="s">
        <v>81</v>
      </c>
      <c r="F14" s="26">
        <v>51500</v>
      </c>
      <c r="G14" s="43">
        <v>1</v>
      </c>
      <c r="H14" s="27">
        <f t="shared" si="0"/>
        <v>51500</v>
      </c>
      <c r="I14" s="463"/>
    </row>
    <row r="15" spans="2:9" x14ac:dyDescent="0.25">
      <c r="B15" s="64"/>
      <c r="C15" s="65"/>
      <c r="D15" s="65"/>
      <c r="E15" s="66"/>
      <c r="F15" s="67"/>
      <c r="G15" s="68"/>
      <c r="H15" s="6" t="s">
        <v>6</v>
      </c>
      <c r="I15" s="36">
        <f>SUM(H10:H14)</f>
        <v>247200</v>
      </c>
    </row>
    <row r="16" spans="2:9" ht="15.75" thickBot="1" x14ac:dyDescent="0.3">
      <c r="B16" s="10"/>
      <c r="I16" s="1"/>
    </row>
    <row r="17" spans="2:9" ht="15.75" thickBot="1" x14ac:dyDescent="0.3">
      <c r="B17" s="21" t="s">
        <v>7</v>
      </c>
      <c r="C17" s="9"/>
      <c r="D17" s="9"/>
      <c r="E17" s="9"/>
      <c r="F17" s="9"/>
      <c r="G17" s="9"/>
      <c r="H17" s="9"/>
      <c r="I17" s="22"/>
    </row>
    <row r="18" spans="2:9" ht="15.75" thickBot="1" x14ac:dyDescent="0.3">
      <c r="B18" s="461" t="s">
        <v>1</v>
      </c>
      <c r="C18" s="462"/>
      <c r="D18" s="462"/>
      <c r="E18" s="39" t="s">
        <v>2</v>
      </c>
      <c r="F18" s="39" t="s">
        <v>8</v>
      </c>
      <c r="G18" s="39" t="s">
        <v>9</v>
      </c>
      <c r="H18" s="20" t="s">
        <v>5</v>
      </c>
      <c r="I18" s="463"/>
    </row>
    <row r="19" spans="2:9" x14ac:dyDescent="0.25">
      <c r="B19" s="465" t="s">
        <v>327</v>
      </c>
      <c r="C19" s="466"/>
      <c r="D19" s="466"/>
      <c r="E19" s="4" t="s">
        <v>54</v>
      </c>
      <c r="F19" s="4">
        <v>74263</v>
      </c>
      <c r="G19" s="4">
        <v>0.31</v>
      </c>
      <c r="H19" s="4">
        <f>+F19*G19</f>
        <v>23021.53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4">
        <f>+F23*G23</f>
        <v>0</v>
      </c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459"/>
      <c r="C26" s="460"/>
      <c r="D26" s="460"/>
      <c r="E26" s="3"/>
      <c r="F26" s="3"/>
      <c r="G26" s="3"/>
      <c r="H26" s="3"/>
      <c r="I26" s="464"/>
    </row>
    <row r="27" spans="2:9" x14ac:dyDescent="0.25">
      <c r="B27" s="11"/>
      <c r="C27" s="5"/>
      <c r="D27" s="5"/>
      <c r="E27" s="5"/>
      <c r="F27" s="5"/>
      <c r="G27" s="5"/>
      <c r="H27" s="6" t="s">
        <v>6</v>
      </c>
      <c r="I27" s="37">
        <f>SUM(H19:H26)</f>
        <v>23021.53</v>
      </c>
    </row>
    <row r="28" spans="2:9" ht="15.75" thickBot="1" x14ac:dyDescent="0.3">
      <c r="B28" s="10"/>
      <c r="I28" s="1"/>
    </row>
    <row r="29" spans="2:9" ht="15.75" thickBot="1" x14ac:dyDescent="0.3">
      <c r="B29" s="21" t="s">
        <v>10</v>
      </c>
      <c r="C29" s="9"/>
      <c r="D29" s="9"/>
      <c r="E29" s="9"/>
      <c r="F29" s="9"/>
      <c r="G29" s="9"/>
      <c r="H29" s="9"/>
      <c r="I29" s="22"/>
    </row>
    <row r="30" spans="2:9" ht="15.75" thickBot="1" x14ac:dyDescent="0.3">
      <c r="B30" s="461" t="s">
        <v>1</v>
      </c>
      <c r="C30" s="462"/>
      <c r="D30" s="462"/>
      <c r="E30" s="462"/>
      <c r="F30" s="39" t="s">
        <v>3</v>
      </c>
      <c r="G30" s="39" t="s">
        <v>4</v>
      </c>
      <c r="H30" s="20" t="s">
        <v>5</v>
      </c>
      <c r="I30" s="34"/>
    </row>
    <row r="31" spans="2:9" x14ac:dyDescent="0.25">
      <c r="B31" s="465" t="s">
        <v>347</v>
      </c>
      <c r="C31" s="466"/>
      <c r="D31" s="466"/>
      <c r="E31" s="466"/>
      <c r="F31" s="24">
        <v>103000</v>
      </c>
      <c r="G31" s="25">
        <v>1</v>
      </c>
      <c r="H31" s="38">
        <f>+F31*G31</f>
        <v>103000</v>
      </c>
      <c r="I31" s="34"/>
    </row>
    <row r="32" spans="2:9" x14ac:dyDescent="0.25">
      <c r="B32" s="459"/>
      <c r="C32" s="460"/>
      <c r="D32" s="460"/>
      <c r="E32" s="460"/>
      <c r="F32" s="23"/>
      <c r="G32" s="14"/>
      <c r="H32" s="2"/>
      <c r="I32" s="34"/>
    </row>
    <row r="33" spans="2:9" x14ac:dyDescent="0.25">
      <c r="B33" s="11"/>
      <c r="C33" s="5"/>
      <c r="D33" s="5"/>
      <c r="E33" s="5"/>
      <c r="F33" s="5"/>
      <c r="G33" s="5"/>
      <c r="H33" s="6" t="s">
        <v>6</v>
      </c>
      <c r="I33" s="36">
        <f>SUM(H31:H32)</f>
        <v>103000</v>
      </c>
    </row>
    <row r="34" spans="2:9" ht="15.75" thickBot="1" x14ac:dyDescent="0.3">
      <c r="B34" s="10"/>
      <c r="I34" s="1"/>
    </row>
    <row r="35" spans="2:9" ht="15.75" thickBot="1" x14ac:dyDescent="0.3">
      <c r="B35" s="21" t="s">
        <v>11</v>
      </c>
      <c r="C35" s="9"/>
      <c r="D35" s="9"/>
      <c r="E35" s="9"/>
      <c r="F35" s="9"/>
      <c r="G35" s="9"/>
      <c r="H35" s="9"/>
      <c r="I35" s="22"/>
    </row>
    <row r="36" spans="2:9" ht="15.75" thickBot="1" x14ac:dyDescent="0.3">
      <c r="B36" s="461" t="s">
        <v>15</v>
      </c>
      <c r="C36" s="462"/>
      <c r="D36" s="39" t="s">
        <v>22</v>
      </c>
      <c r="E36" s="39" t="s">
        <v>12</v>
      </c>
      <c r="F36" s="39" t="s">
        <v>13</v>
      </c>
      <c r="G36" s="39" t="s">
        <v>14</v>
      </c>
      <c r="H36" s="20" t="s">
        <v>5</v>
      </c>
      <c r="I36" s="463"/>
    </row>
    <row r="37" spans="2:9" x14ac:dyDescent="0.25">
      <c r="B37" s="465" t="s">
        <v>20</v>
      </c>
      <c r="C37" s="466"/>
      <c r="D37" s="24">
        <v>74263</v>
      </c>
      <c r="E37" s="30">
        <f>+(0.66)*D37</f>
        <v>49013.58</v>
      </c>
      <c r="F37" s="30">
        <f>+D37+E37</f>
        <v>123276.58</v>
      </c>
      <c r="G37" s="32">
        <v>1</v>
      </c>
      <c r="H37" s="38">
        <f>+F37*G37</f>
        <v>123276.58</v>
      </c>
      <c r="I37" s="464"/>
    </row>
    <row r="38" spans="2:9" x14ac:dyDescent="0.25">
      <c r="B38" s="459" t="s">
        <v>21</v>
      </c>
      <c r="C38" s="460"/>
      <c r="D38" s="23">
        <f>1*44702</f>
        <v>44702</v>
      </c>
      <c r="E38" s="30">
        <f>+(0.66)*D38</f>
        <v>29503.32</v>
      </c>
      <c r="F38" s="31">
        <f>+D38+E38</f>
        <v>74205.320000000007</v>
      </c>
      <c r="G38" s="32">
        <f>+G37</f>
        <v>1</v>
      </c>
      <c r="H38" s="38">
        <f>+F38*G38</f>
        <v>74205.320000000007</v>
      </c>
      <c r="I38" s="464"/>
    </row>
    <row r="39" spans="2:9" x14ac:dyDescent="0.25">
      <c r="B39" s="459"/>
      <c r="C39" s="460"/>
      <c r="D39" s="2"/>
      <c r="E39" s="2"/>
      <c r="F39" s="2"/>
      <c r="G39" s="2"/>
      <c r="H39" s="2"/>
      <c r="I39" s="464"/>
    </row>
    <row r="40" spans="2:9" x14ac:dyDescent="0.25">
      <c r="B40" s="467"/>
      <c r="C40" s="468"/>
      <c r="D40" s="7"/>
      <c r="E40" s="7"/>
      <c r="F40" s="7"/>
      <c r="G40" s="7"/>
      <c r="H40" s="7"/>
      <c r="I40" s="464"/>
    </row>
    <row r="41" spans="2:9" x14ac:dyDescent="0.25">
      <c r="B41" s="11"/>
      <c r="C41" s="5"/>
      <c r="D41" s="5"/>
      <c r="E41" s="5"/>
      <c r="F41" s="5"/>
      <c r="G41" s="5"/>
      <c r="H41" s="6" t="s">
        <v>6</v>
      </c>
      <c r="I41" s="34">
        <f>SUM(H37:H40)</f>
        <v>197481.90000000002</v>
      </c>
    </row>
    <row r="42" spans="2:9" ht="15.75" thickBot="1" x14ac:dyDescent="0.3">
      <c r="B42" s="10"/>
      <c r="H42" s="33" t="s">
        <v>23</v>
      </c>
      <c r="I42" s="34"/>
    </row>
    <row r="43" spans="2:9" ht="16.5" thickBot="1" x14ac:dyDescent="0.3">
      <c r="B43" s="8"/>
      <c r="C43" s="9"/>
      <c r="D43" s="9"/>
      <c r="E43" s="9"/>
      <c r="F43" s="9"/>
      <c r="G43" s="469" t="s">
        <v>16</v>
      </c>
      <c r="H43" s="470"/>
      <c r="I43" s="35">
        <f>ROUND(SUM(I13:I42),0)</f>
        <v>570703</v>
      </c>
    </row>
    <row r="44" spans="2:9" ht="15.75" thickBot="1" x14ac:dyDescent="0.3"/>
    <row r="45" spans="2:9" x14ac:dyDescent="0.25">
      <c r="B45" s="471" t="s">
        <v>26</v>
      </c>
      <c r="C45" s="472"/>
      <c r="D45" s="472"/>
      <c r="E45" s="472"/>
      <c r="F45" s="472"/>
      <c r="G45" s="472"/>
      <c r="H45" s="472"/>
      <c r="I45" s="473"/>
    </row>
    <row r="46" spans="2:9" ht="48" customHeight="1" x14ac:dyDescent="0.25">
      <c r="B46" s="474" t="s">
        <v>862</v>
      </c>
      <c r="C46" s="475"/>
      <c r="D46" s="475"/>
      <c r="E46" s="475"/>
      <c r="F46" s="475"/>
      <c r="G46" s="475"/>
      <c r="H46" s="475"/>
      <c r="I46" s="476"/>
    </row>
    <row r="47" spans="2:9" x14ac:dyDescent="0.25">
      <c r="B47" s="477" t="s">
        <v>18</v>
      </c>
      <c r="C47" s="478"/>
      <c r="D47" s="478"/>
      <c r="E47" s="478"/>
      <c r="F47" s="478"/>
      <c r="G47" s="478"/>
      <c r="H47" s="478"/>
      <c r="I47" s="479"/>
    </row>
    <row r="48" spans="2:9" ht="15.75" thickBot="1" x14ac:dyDescent="0.3">
      <c r="B48" s="480" t="s">
        <v>27</v>
      </c>
      <c r="C48" s="481"/>
      <c r="D48" s="481"/>
      <c r="E48" s="481"/>
      <c r="F48" s="481"/>
      <c r="G48" s="481"/>
      <c r="H48" s="481"/>
      <c r="I48" s="482"/>
    </row>
    <row r="49" spans="2:9" ht="15.75" thickBot="1" x14ac:dyDescent="0.3">
      <c r="B49" s="8"/>
      <c r="C49" s="9"/>
      <c r="D49" s="9"/>
      <c r="E49" s="9"/>
      <c r="F49" s="9"/>
      <c r="G49" s="9"/>
      <c r="H49" s="9"/>
      <c r="I49" s="22"/>
    </row>
    <row r="50" spans="2:9" ht="15" customHeight="1" x14ac:dyDescent="0.25">
      <c r="B50" s="483" t="s">
        <v>17</v>
      </c>
      <c r="C50" s="485" t="s">
        <v>348</v>
      </c>
      <c r="D50" s="487" t="str">
        <f>+'[2] PRESUPUESTO CENTRO DE DESARROL'!$B$139</f>
        <v>Picada de pañete existente tanque semienterrado existente, incluye equipo y  mano de obra.</v>
      </c>
      <c r="E50" s="487"/>
      <c r="F50" s="487"/>
      <c r="G50" s="487"/>
      <c r="H50" s="487"/>
      <c r="I50" s="45" t="s">
        <v>0</v>
      </c>
    </row>
    <row r="51" spans="2:9" ht="15.75" thickBot="1" x14ac:dyDescent="0.3">
      <c r="B51" s="484"/>
      <c r="C51" s="486"/>
      <c r="D51" s="488"/>
      <c r="E51" s="488"/>
      <c r="F51" s="488"/>
      <c r="G51" s="488"/>
      <c r="H51" s="488"/>
      <c r="I51" s="13" t="str">
        <f>+'[2] PRESUPUESTO CENTRO DE DESARROL'!$C$139</f>
        <v>M2</v>
      </c>
    </row>
    <row r="52" spans="2:9" ht="15.75" thickBot="1" x14ac:dyDescent="0.3">
      <c r="B52" s="21" t="s">
        <v>24</v>
      </c>
      <c r="C52" s="46"/>
      <c r="D52" s="40"/>
      <c r="E52" s="9"/>
      <c r="F52" s="9"/>
      <c r="G52" s="9"/>
      <c r="H52" s="9"/>
      <c r="I52" s="22"/>
    </row>
    <row r="53" spans="2:9" ht="15.75" thickBot="1" x14ac:dyDescent="0.3">
      <c r="B53" s="461" t="s">
        <v>1</v>
      </c>
      <c r="C53" s="462"/>
      <c r="D53" s="462"/>
      <c r="E53" s="39" t="s">
        <v>2</v>
      </c>
      <c r="F53" s="39" t="s">
        <v>3</v>
      </c>
      <c r="G53" s="39" t="s">
        <v>4</v>
      </c>
      <c r="H53" s="20" t="s">
        <v>5</v>
      </c>
      <c r="I53" s="463"/>
    </row>
    <row r="54" spans="2:9" ht="25.5" customHeight="1" x14ac:dyDescent="0.25">
      <c r="B54" s="489" t="s">
        <v>25</v>
      </c>
      <c r="C54" s="490"/>
      <c r="D54" s="491"/>
      <c r="E54" s="4" t="s">
        <v>19</v>
      </c>
      <c r="F54" s="26">
        <v>20600</v>
      </c>
      <c r="G54" s="43">
        <v>20</v>
      </c>
      <c r="H54" s="27">
        <f>+F54/G54</f>
        <v>1030</v>
      </c>
      <c r="I54" s="464"/>
    </row>
    <row r="55" spans="2:9" ht="23.25" customHeight="1" x14ac:dyDescent="0.25">
      <c r="B55" s="459"/>
      <c r="C55" s="460"/>
      <c r="D55" s="460"/>
      <c r="E55" s="3"/>
      <c r="F55" s="26"/>
      <c r="G55" s="43"/>
      <c r="H55" s="27"/>
      <c r="I55" s="464"/>
    </row>
    <row r="56" spans="2:9" x14ac:dyDescent="0.25">
      <c r="B56" s="459"/>
      <c r="C56" s="460"/>
      <c r="D56" s="460"/>
      <c r="E56" s="14"/>
      <c r="F56" s="26"/>
      <c r="G56" s="43"/>
      <c r="H56" s="27"/>
      <c r="I56" s="464"/>
    </row>
    <row r="57" spans="2:9" x14ac:dyDescent="0.25">
      <c r="B57" s="467"/>
      <c r="C57" s="468"/>
      <c r="D57" s="468"/>
      <c r="E57" s="15"/>
      <c r="F57" s="17"/>
      <c r="G57" s="15"/>
      <c r="H57" s="18"/>
      <c r="I57" s="464"/>
    </row>
    <row r="58" spans="2:9" x14ac:dyDescent="0.25">
      <c r="B58" s="11"/>
      <c r="C58" s="5"/>
      <c r="D58" s="5"/>
      <c r="E58" s="5"/>
      <c r="F58" s="5"/>
      <c r="G58" s="6"/>
      <c r="H58" s="6" t="s">
        <v>6</v>
      </c>
      <c r="I58" s="36">
        <f>SUM(H54:H57)</f>
        <v>1030</v>
      </c>
    </row>
    <row r="59" spans="2:9" ht="15.75" thickBot="1" x14ac:dyDescent="0.3">
      <c r="B59" s="10"/>
      <c r="I59" s="1"/>
    </row>
    <row r="60" spans="2:9" ht="15.75" thickBot="1" x14ac:dyDescent="0.3">
      <c r="B60" s="21" t="s">
        <v>7</v>
      </c>
      <c r="C60" s="9"/>
      <c r="D60" s="9"/>
      <c r="E60" s="9"/>
      <c r="F60" s="9"/>
      <c r="G60" s="9"/>
      <c r="H60" s="9"/>
      <c r="I60" s="22"/>
    </row>
    <row r="61" spans="2:9" ht="15.75" thickBot="1" x14ac:dyDescent="0.3">
      <c r="B61" s="461" t="s">
        <v>1</v>
      </c>
      <c r="C61" s="462"/>
      <c r="D61" s="462"/>
      <c r="E61" s="39" t="s">
        <v>2</v>
      </c>
      <c r="F61" s="39" t="s">
        <v>8</v>
      </c>
      <c r="G61" s="39" t="s">
        <v>9</v>
      </c>
      <c r="H61" s="20" t="s">
        <v>5</v>
      </c>
      <c r="I61" s="463"/>
    </row>
    <row r="62" spans="2:9" x14ac:dyDescent="0.25">
      <c r="B62" s="465"/>
      <c r="C62" s="466"/>
      <c r="D62" s="466"/>
      <c r="E62" s="4"/>
      <c r="F62" s="4"/>
      <c r="G62" s="4"/>
      <c r="H62" s="4">
        <f>+F62*G62</f>
        <v>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4">
        <f>+F63*G63</f>
        <v>0</v>
      </c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4">
        <f>+F66*G66</f>
        <v>0</v>
      </c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459"/>
      <c r="C69" s="460"/>
      <c r="D69" s="460"/>
      <c r="E69" s="3"/>
      <c r="F69" s="3"/>
      <c r="G69" s="3"/>
      <c r="H69" s="3"/>
      <c r="I69" s="464"/>
    </row>
    <row r="70" spans="2:9" x14ac:dyDescent="0.25">
      <c r="B70" s="11"/>
      <c r="C70" s="5"/>
      <c r="D70" s="5"/>
      <c r="E70" s="5"/>
      <c r="F70" s="5"/>
      <c r="G70" s="5"/>
      <c r="H70" s="6" t="s">
        <v>6</v>
      </c>
      <c r="I70" s="37">
        <f>SUM(H62:H69)</f>
        <v>0</v>
      </c>
    </row>
    <row r="71" spans="2:9" ht="15.75" thickBot="1" x14ac:dyDescent="0.3">
      <c r="B71" s="10"/>
      <c r="I71" s="1"/>
    </row>
    <row r="72" spans="2:9" ht="15.75" thickBot="1" x14ac:dyDescent="0.3">
      <c r="B72" s="21" t="s">
        <v>10</v>
      </c>
      <c r="C72" s="9"/>
      <c r="D72" s="9"/>
      <c r="E72" s="9"/>
      <c r="F72" s="9"/>
      <c r="G72" s="9"/>
      <c r="H72" s="9"/>
      <c r="I72" s="22"/>
    </row>
    <row r="73" spans="2:9" ht="15.75" thickBot="1" x14ac:dyDescent="0.3">
      <c r="B73" s="461" t="s">
        <v>1</v>
      </c>
      <c r="C73" s="462"/>
      <c r="D73" s="462"/>
      <c r="E73" s="462"/>
      <c r="F73" s="39" t="s">
        <v>3</v>
      </c>
      <c r="G73" s="39" t="s">
        <v>4</v>
      </c>
      <c r="H73" s="20" t="s">
        <v>5</v>
      </c>
      <c r="I73" s="34"/>
    </row>
    <row r="74" spans="2:9" x14ac:dyDescent="0.25">
      <c r="B74" s="465"/>
      <c r="C74" s="466"/>
      <c r="D74" s="466"/>
      <c r="E74" s="466"/>
      <c r="F74" s="24">
        <v>940</v>
      </c>
      <c r="G74" s="25">
        <v>1</v>
      </c>
      <c r="H74" s="38">
        <f>+F74*G74</f>
        <v>940</v>
      </c>
      <c r="I74" s="34"/>
    </row>
    <row r="75" spans="2:9" x14ac:dyDescent="0.25">
      <c r="B75" s="459"/>
      <c r="C75" s="460"/>
      <c r="D75" s="460"/>
      <c r="E75" s="460"/>
      <c r="F75" s="23"/>
      <c r="G75" s="14"/>
      <c r="H75" s="2"/>
      <c r="I75" s="34"/>
    </row>
    <row r="76" spans="2:9" x14ac:dyDescent="0.25">
      <c r="B76" s="11"/>
      <c r="C76" s="5"/>
      <c r="D76" s="5"/>
      <c r="E76" s="5"/>
      <c r="F76" s="5"/>
      <c r="G76" s="5"/>
      <c r="H76" s="6" t="s">
        <v>6</v>
      </c>
      <c r="I76" s="36">
        <f>SUM(H74:H75)</f>
        <v>940</v>
      </c>
    </row>
    <row r="77" spans="2:9" ht="15.75" thickBot="1" x14ac:dyDescent="0.3">
      <c r="B77" s="10"/>
      <c r="I77" s="1"/>
    </row>
    <row r="78" spans="2:9" ht="15.75" thickBot="1" x14ac:dyDescent="0.3">
      <c r="B78" s="21" t="s">
        <v>11</v>
      </c>
      <c r="C78" s="9"/>
      <c r="D78" s="9"/>
      <c r="E78" s="9"/>
      <c r="F78" s="9"/>
      <c r="G78" s="9"/>
      <c r="H78" s="9"/>
      <c r="I78" s="22"/>
    </row>
    <row r="79" spans="2:9" ht="15.75" thickBot="1" x14ac:dyDescent="0.3">
      <c r="B79" s="461" t="s">
        <v>15</v>
      </c>
      <c r="C79" s="462"/>
      <c r="D79" s="39" t="s">
        <v>22</v>
      </c>
      <c r="E79" s="39" t="s">
        <v>12</v>
      </c>
      <c r="F79" s="39" t="s">
        <v>13</v>
      </c>
      <c r="G79" s="39" t="s">
        <v>14</v>
      </c>
      <c r="H79" s="20" t="s">
        <v>5</v>
      </c>
      <c r="I79" s="463"/>
    </row>
    <row r="80" spans="2:9" x14ac:dyDescent="0.25">
      <c r="B80" s="465" t="s">
        <v>20</v>
      </c>
      <c r="C80" s="466"/>
      <c r="D80" s="24">
        <v>74263</v>
      </c>
      <c r="E80" s="30">
        <f>+(0.66)*D80</f>
        <v>49013.58</v>
      </c>
      <c r="F80" s="30">
        <f>+D80+E80</f>
        <v>123276.58</v>
      </c>
      <c r="G80" s="32">
        <v>0.08</v>
      </c>
      <c r="H80" s="38">
        <f>+F80*G80</f>
        <v>9862.126400000001</v>
      </c>
      <c r="I80" s="464"/>
    </row>
    <row r="81" spans="2:9" x14ac:dyDescent="0.25">
      <c r="B81" s="459" t="s">
        <v>21</v>
      </c>
      <c r="C81" s="460"/>
      <c r="D81" s="23">
        <f>1*44702</f>
        <v>44702</v>
      </c>
      <c r="E81" s="30">
        <f>+(0.66)*D81</f>
        <v>29503.32</v>
      </c>
      <c r="F81" s="31">
        <f>+D81+E81</f>
        <v>74205.320000000007</v>
      </c>
      <c r="G81" s="32">
        <f>+G80</f>
        <v>0.08</v>
      </c>
      <c r="H81" s="38">
        <f>+F81*G81</f>
        <v>5936.4256000000005</v>
      </c>
      <c r="I81" s="464"/>
    </row>
    <row r="82" spans="2:9" x14ac:dyDescent="0.25">
      <c r="B82" s="459"/>
      <c r="C82" s="460"/>
      <c r="D82" s="2"/>
      <c r="E82" s="2"/>
      <c r="F82" s="2"/>
      <c r="G82" s="2"/>
      <c r="H82" s="2"/>
      <c r="I82" s="464"/>
    </row>
    <row r="83" spans="2:9" x14ac:dyDescent="0.25">
      <c r="B83" s="467"/>
      <c r="C83" s="468"/>
      <c r="D83" s="7"/>
      <c r="E83" s="7"/>
      <c r="F83" s="7"/>
      <c r="G83" s="7"/>
      <c r="H83" s="7"/>
      <c r="I83" s="464"/>
    </row>
    <row r="84" spans="2:9" x14ac:dyDescent="0.25">
      <c r="B84" s="11"/>
      <c r="C84" s="5"/>
      <c r="D84" s="5"/>
      <c r="E84" s="5"/>
      <c r="F84" s="5"/>
      <c r="G84" s="5"/>
      <c r="H84" s="6" t="s">
        <v>6</v>
      </c>
      <c r="I84" s="34">
        <f>SUM(H80:H83)</f>
        <v>15798.552000000001</v>
      </c>
    </row>
    <row r="85" spans="2:9" ht="15.75" thickBot="1" x14ac:dyDescent="0.3">
      <c r="B85" s="10"/>
      <c r="H85" s="33" t="s">
        <v>23</v>
      </c>
      <c r="I85" s="34"/>
    </row>
    <row r="86" spans="2:9" ht="16.5" thickBot="1" x14ac:dyDescent="0.3">
      <c r="B86" s="8"/>
      <c r="C86" s="9"/>
      <c r="D86" s="9"/>
      <c r="E86" s="9"/>
      <c r="F86" s="9"/>
      <c r="G86" s="469" t="s">
        <v>16</v>
      </c>
      <c r="H86" s="470"/>
      <c r="I86" s="35">
        <f>ROUND(SUM(I56:I85),0)</f>
        <v>17769</v>
      </c>
    </row>
    <row r="87" spans="2:9" ht="15.75" thickBot="1" x14ac:dyDescent="0.3"/>
    <row r="88" spans="2:9" x14ac:dyDescent="0.25">
      <c r="B88" s="471" t="s">
        <v>26</v>
      </c>
      <c r="C88" s="472"/>
      <c r="D88" s="472"/>
      <c r="E88" s="472"/>
      <c r="F88" s="472"/>
      <c r="G88" s="472"/>
      <c r="H88" s="472"/>
      <c r="I88" s="473"/>
    </row>
    <row r="89" spans="2:9" ht="48" customHeight="1" x14ac:dyDescent="0.25">
      <c r="B89" s="474" t="s">
        <v>862</v>
      </c>
      <c r="C89" s="475"/>
      <c r="D89" s="475"/>
      <c r="E89" s="475"/>
      <c r="F89" s="475"/>
      <c r="G89" s="475"/>
      <c r="H89" s="475"/>
      <c r="I89" s="476"/>
    </row>
    <row r="90" spans="2:9" x14ac:dyDescent="0.25">
      <c r="B90" s="477" t="s">
        <v>18</v>
      </c>
      <c r="C90" s="478"/>
      <c r="D90" s="478"/>
      <c r="E90" s="478"/>
      <c r="F90" s="478"/>
      <c r="G90" s="478"/>
      <c r="H90" s="478"/>
      <c r="I90" s="479"/>
    </row>
    <row r="91" spans="2:9" ht="15.75" thickBot="1" x14ac:dyDescent="0.3">
      <c r="B91" s="480" t="s">
        <v>27</v>
      </c>
      <c r="C91" s="481"/>
      <c r="D91" s="481"/>
      <c r="E91" s="481"/>
      <c r="F91" s="481"/>
      <c r="G91" s="481"/>
      <c r="H91" s="481"/>
      <c r="I91" s="482"/>
    </row>
    <row r="92" spans="2:9" ht="15.75" thickBot="1" x14ac:dyDescent="0.3">
      <c r="B92" s="8"/>
      <c r="C92" s="9"/>
      <c r="D92" s="9"/>
      <c r="E92" s="9"/>
      <c r="F92" s="9"/>
      <c r="G92" s="9"/>
      <c r="H92" s="9"/>
      <c r="I92" s="22"/>
    </row>
    <row r="93" spans="2:9" ht="15" customHeight="1" x14ac:dyDescent="0.25">
      <c r="B93" s="483" t="s">
        <v>17</v>
      </c>
      <c r="C93" s="485" t="s">
        <v>349</v>
      </c>
      <c r="D93" s="487" t="str">
        <f>+'[2] PRESUPUESTO CENTRO DE DESARROL'!$B$140</f>
        <v>Pañete allanado impermeabilizado , mortero de pega 1:4, incluye material, equipo y mano de obra.</v>
      </c>
      <c r="E93" s="487"/>
      <c r="F93" s="487"/>
      <c r="G93" s="487"/>
      <c r="H93" s="487"/>
      <c r="I93" s="45" t="s">
        <v>0</v>
      </c>
    </row>
    <row r="94" spans="2:9" ht="15.75" thickBot="1" x14ac:dyDescent="0.3">
      <c r="B94" s="484"/>
      <c r="C94" s="486"/>
      <c r="D94" s="488"/>
      <c r="E94" s="488"/>
      <c r="F94" s="488"/>
      <c r="G94" s="488"/>
      <c r="H94" s="488"/>
      <c r="I94" s="13" t="str">
        <f>+'[2] PRESUPUESTO CENTRO DE DESARROL'!$C$140</f>
        <v>M2</v>
      </c>
    </row>
    <row r="95" spans="2:9" ht="15.75" thickBot="1" x14ac:dyDescent="0.3">
      <c r="B95" s="21" t="s">
        <v>24</v>
      </c>
      <c r="C95" s="46"/>
      <c r="D95" s="40"/>
      <c r="E95" s="9"/>
      <c r="F95" s="9"/>
      <c r="G95" s="9"/>
      <c r="H95" s="9"/>
      <c r="I95" s="22"/>
    </row>
    <row r="96" spans="2:9" ht="15.75" thickBot="1" x14ac:dyDescent="0.3">
      <c r="B96" s="461" t="s">
        <v>1</v>
      </c>
      <c r="C96" s="462"/>
      <c r="D96" s="462"/>
      <c r="E96" s="39" t="s">
        <v>2</v>
      </c>
      <c r="F96" s="39" t="s">
        <v>3</v>
      </c>
      <c r="G96" s="39" t="s">
        <v>4</v>
      </c>
      <c r="H96" s="20" t="s">
        <v>5</v>
      </c>
      <c r="I96" s="463"/>
    </row>
    <row r="97" spans="2:9" ht="25.5" customHeight="1" x14ac:dyDescent="0.25">
      <c r="B97" s="489" t="s">
        <v>25</v>
      </c>
      <c r="C97" s="490"/>
      <c r="D97" s="491"/>
      <c r="E97" s="4" t="s">
        <v>19</v>
      </c>
      <c r="F97" s="26">
        <v>20600</v>
      </c>
      <c r="G97" s="43">
        <v>120</v>
      </c>
      <c r="H97" s="27">
        <f>+F97/G97</f>
        <v>171.66666666666666</v>
      </c>
      <c r="I97" s="464"/>
    </row>
    <row r="98" spans="2:9" ht="23.25" customHeight="1" x14ac:dyDescent="0.25">
      <c r="B98" s="459"/>
      <c r="C98" s="460"/>
      <c r="D98" s="460"/>
      <c r="E98" s="3"/>
      <c r="F98" s="26"/>
      <c r="G98" s="43"/>
      <c r="H98" s="27"/>
      <c r="I98" s="464"/>
    </row>
    <row r="99" spans="2:9" x14ac:dyDescent="0.25">
      <c r="B99" s="459"/>
      <c r="C99" s="460"/>
      <c r="D99" s="460"/>
      <c r="E99" s="14"/>
      <c r="F99" s="26"/>
      <c r="G99" s="43"/>
      <c r="H99" s="27"/>
      <c r="I99" s="464"/>
    </row>
    <row r="100" spans="2:9" x14ac:dyDescent="0.25">
      <c r="B100" s="467"/>
      <c r="C100" s="468"/>
      <c r="D100" s="468"/>
      <c r="E100" s="15"/>
      <c r="F100" s="17"/>
      <c r="G100" s="15"/>
      <c r="H100" s="18"/>
      <c r="I100" s="464"/>
    </row>
    <row r="101" spans="2:9" x14ac:dyDescent="0.25">
      <c r="B101" s="11"/>
      <c r="C101" s="5"/>
      <c r="D101" s="5"/>
      <c r="E101" s="5"/>
      <c r="F101" s="5"/>
      <c r="G101" s="6"/>
      <c r="H101" s="6" t="s">
        <v>6</v>
      </c>
      <c r="I101" s="36">
        <f>SUM(H97:H100)</f>
        <v>171.66666666666666</v>
      </c>
    </row>
    <row r="102" spans="2:9" ht="15.75" thickBot="1" x14ac:dyDescent="0.3">
      <c r="B102" s="10"/>
      <c r="I102" s="1"/>
    </row>
    <row r="103" spans="2:9" ht="15.75" thickBot="1" x14ac:dyDescent="0.3">
      <c r="B103" s="21" t="s">
        <v>7</v>
      </c>
      <c r="C103" s="9"/>
      <c r="D103" s="9"/>
      <c r="E103" s="9"/>
      <c r="F103" s="9"/>
      <c r="G103" s="9"/>
      <c r="H103" s="9"/>
      <c r="I103" s="22"/>
    </row>
    <row r="104" spans="2:9" ht="15.75" thickBot="1" x14ac:dyDescent="0.3">
      <c r="B104" s="461" t="s">
        <v>1</v>
      </c>
      <c r="C104" s="462"/>
      <c r="D104" s="462"/>
      <c r="E104" s="39" t="s">
        <v>2</v>
      </c>
      <c r="F104" s="39" t="s">
        <v>8</v>
      </c>
      <c r="G104" s="39" t="s">
        <v>9</v>
      </c>
      <c r="H104" s="20" t="s">
        <v>5</v>
      </c>
      <c r="I104" s="463"/>
    </row>
    <row r="105" spans="2:9" x14ac:dyDescent="0.25">
      <c r="B105" s="465" t="s">
        <v>350</v>
      </c>
      <c r="C105" s="466"/>
      <c r="D105" s="466"/>
      <c r="E105" s="4" t="s">
        <v>79</v>
      </c>
      <c r="F105" s="4">
        <v>772500</v>
      </c>
      <c r="G105" s="4">
        <f>1*1*0.025</f>
        <v>2.5000000000000001E-2</v>
      </c>
      <c r="H105" s="4">
        <f>+F105*G105</f>
        <v>19312.5</v>
      </c>
      <c r="I105" s="464"/>
    </row>
    <row r="106" spans="2:9" x14ac:dyDescent="0.25">
      <c r="B106" s="511" t="s">
        <v>351</v>
      </c>
      <c r="C106" s="512"/>
      <c r="D106" s="513"/>
      <c r="E106" s="3" t="s">
        <v>54</v>
      </c>
      <c r="F106" s="3">
        <v>20600</v>
      </c>
      <c r="G106" s="3">
        <v>0.03</v>
      </c>
      <c r="H106" s="4">
        <f>+F106*G106</f>
        <v>618</v>
      </c>
      <c r="I106" s="464"/>
    </row>
    <row r="107" spans="2:9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4">
        <f>+F109*G109</f>
        <v>0</v>
      </c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459"/>
      <c r="C112" s="460"/>
      <c r="D112" s="460"/>
      <c r="E112" s="3"/>
      <c r="F112" s="3"/>
      <c r="G112" s="3"/>
      <c r="H112" s="3"/>
      <c r="I112" s="464"/>
    </row>
    <row r="113" spans="2:9" x14ac:dyDescent="0.25">
      <c r="B113" s="11"/>
      <c r="C113" s="5"/>
      <c r="D113" s="5"/>
      <c r="E113" s="5"/>
      <c r="F113" s="5"/>
      <c r="G113" s="5"/>
      <c r="H113" s="6" t="s">
        <v>6</v>
      </c>
      <c r="I113" s="37">
        <f>SUM(H105:H112)</f>
        <v>19930.5</v>
      </c>
    </row>
    <row r="114" spans="2:9" ht="15.75" thickBot="1" x14ac:dyDescent="0.3">
      <c r="B114" s="10"/>
      <c r="I114" s="1"/>
    </row>
    <row r="115" spans="2:9" ht="15.75" thickBot="1" x14ac:dyDescent="0.3">
      <c r="B115" s="21" t="s">
        <v>10</v>
      </c>
      <c r="C115" s="9"/>
      <c r="D115" s="9"/>
      <c r="E115" s="9"/>
      <c r="F115" s="9"/>
      <c r="G115" s="9"/>
      <c r="H115" s="9"/>
      <c r="I115" s="22"/>
    </row>
    <row r="116" spans="2:9" ht="15.75" thickBot="1" x14ac:dyDescent="0.3">
      <c r="B116" s="461" t="s">
        <v>1</v>
      </c>
      <c r="C116" s="462"/>
      <c r="D116" s="462"/>
      <c r="E116" s="462"/>
      <c r="F116" s="39" t="s">
        <v>3</v>
      </c>
      <c r="G116" s="39" t="s">
        <v>4</v>
      </c>
      <c r="H116" s="20" t="s">
        <v>5</v>
      </c>
      <c r="I116" s="34"/>
    </row>
    <row r="117" spans="2:9" x14ac:dyDescent="0.25">
      <c r="B117" s="465"/>
      <c r="C117" s="466"/>
      <c r="D117" s="466"/>
      <c r="E117" s="466"/>
      <c r="F117" s="24">
        <v>236</v>
      </c>
      <c r="G117" s="25">
        <v>1</v>
      </c>
      <c r="H117" s="38">
        <f>+F117*G117</f>
        <v>236</v>
      </c>
      <c r="I117" s="34"/>
    </row>
    <row r="118" spans="2:9" x14ac:dyDescent="0.25">
      <c r="B118" s="459"/>
      <c r="C118" s="460"/>
      <c r="D118" s="460"/>
      <c r="E118" s="460"/>
      <c r="F118" s="23"/>
      <c r="G118" s="14"/>
      <c r="H118" s="2"/>
      <c r="I118" s="34"/>
    </row>
    <row r="119" spans="2:9" x14ac:dyDescent="0.25">
      <c r="B119" s="11"/>
      <c r="C119" s="5"/>
      <c r="D119" s="5"/>
      <c r="E119" s="5"/>
      <c r="F119" s="5"/>
      <c r="G119" s="5"/>
      <c r="H119" s="6" t="s">
        <v>6</v>
      </c>
      <c r="I119" s="36">
        <f>SUM(H117:H118)</f>
        <v>236</v>
      </c>
    </row>
    <row r="120" spans="2:9" ht="15.75" thickBot="1" x14ac:dyDescent="0.3">
      <c r="B120" s="10"/>
      <c r="I120" s="1"/>
    </row>
    <row r="121" spans="2:9" ht="15.75" thickBot="1" x14ac:dyDescent="0.3">
      <c r="B121" s="21" t="s">
        <v>11</v>
      </c>
      <c r="C121" s="9"/>
      <c r="D121" s="9"/>
      <c r="E121" s="9"/>
      <c r="F121" s="9"/>
      <c r="G121" s="9"/>
      <c r="H121" s="9"/>
      <c r="I121" s="22"/>
    </row>
    <row r="122" spans="2:9" ht="15.75" thickBot="1" x14ac:dyDescent="0.3">
      <c r="B122" s="461" t="s">
        <v>15</v>
      </c>
      <c r="C122" s="462"/>
      <c r="D122" s="39" t="s">
        <v>22</v>
      </c>
      <c r="E122" s="39" t="s">
        <v>12</v>
      </c>
      <c r="F122" s="39" t="s">
        <v>13</v>
      </c>
      <c r="G122" s="39" t="s">
        <v>14</v>
      </c>
      <c r="H122" s="20" t="s">
        <v>5</v>
      </c>
      <c r="I122" s="463"/>
    </row>
    <row r="123" spans="2:9" x14ac:dyDescent="0.25">
      <c r="B123" s="465" t="s">
        <v>20</v>
      </c>
      <c r="C123" s="466"/>
      <c r="D123" s="24">
        <v>74263</v>
      </c>
      <c r="E123" s="30">
        <f>+(0.66)*D123</f>
        <v>49013.58</v>
      </c>
      <c r="F123" s="30">
        <f>+D123+E123</f>
        <v>123276.58</v>
      </c>
      <c r="G123" s="32">
        <v>0.03</v>
      </c>
      <c r="H123" s="38">
        <f>+F123*G123</f>
        <v>3698.2973999999999</v>
      </c>
      <c r="I123" s="464"/>
    </row>
    <row r="124" spans="2:9" x14ac:dyDescent="0.25">
      <c r="B124" s="459" t="s">
        <v>21</v>
      </c>
      <c r="C124" s="460"/>
      <c r="D124" s="23">
        <f>1*44702</f>
        <v>44702</v>
      </c>
      <c r="E124" s="30">
        <f>+(0.66)*D124</f>
        <v>29503.32</v>
      </c>
      <c r="F124" s="31">
        <f>+D124+E124</f>
        <v>74205.320000000007</v>
      </c>
      <c r="G124" s="32">
        <f>+G123</f>
        <v>0.03</v>
      </c>
      <c r="H124" s="38">
        <f>+F124*G124</f>
        <v>2226.1596</v>
      </c>
      <c r="I124" s="464"/>
    </row>
    <row r="125" spans="2:9" x14ac:dyDescent="0.25">
      <c r="B125" s="459"/>
      <c r="C125" s="460"/>
      <c r="D125" s="2"/>
      <c r="E125" s="2"/>
      <c r="F125" s="2"/>
      <c r="G125" s="2"/>
      <c r="H125" s="2"/>
      <c r="I125" s="464"/>
    </row>
    <row r="126" spans="2:9" x14ac:dyDescent="0.25">
      <c r="B126" s="467"/>
      <c r="C126" s="468"/>
      <c r="D126" s="7"/>
      <c r="E126" s="7"/>
      <c r="F126" s="7"/>
      <c r="G126" s="7"/>
      <c r="H126" s="7"/>
      <c r="I126" s="464"/>
    </row>
    <row r="127" spans="2:9" x14ac:dyDescent="0.25">
      <c r="B127" s="11"/>
      <c r="C127" s="5"/>
      <c r="D127" s="5"/>
      <c r="E127" s="5"/>
      <c r="F127" s="5"/>
      <c r="G127" s="5"/>
      <c r="H127" s="6" t="s">
        <v>6</v>
      </c>
      <c r="I127" s="34">
        <f>SUM(H123:H126)</f>
        <v>5924.4570000000003</v>
      </c>
    </row>
    <row r="128" spans="2:9" ht="15.75" thickBot="1" x14ac:dyDescent="0.3">
      <c r="B128" s="10"/>
      <c r="H128" s="33" t="s">
        <v>23</v>
      </c>
      <c r="I128" s="34"/>
    </row>
    <row r="129" spans="2:9" ht="16.5" thickBot="1" x14ac:dyDescent="0.3">
      <c r="B129" s="8"/>
      <c r="C129" s="9"/>
      <c r="D129" s="9"/>
      <c r="E129" s="9"/>
      <c r="F129" s="9"/>
      <c r="G129" s="469" t="s">
        <v>16</v>
      </c>
      <c r="H129" s="470"/>
      <c r="I129" s="35">
        <f>ROUND(SUM(I99:I128),0)</f>
        <v>26263</v>
      </c>
    </row>
    <row r="130" spans="2:9" ht="15.75" thickBot="1" x14ac:dyDescent="0.3"/>
    <row r="131" spans="2:9" x14ac:dyDescent="0.25">
      <c r="B131" s="471" t="s">
        <v>26</v>
      </c>
      <c r="C131" s="472"/>
      <c r="D131" s="472"/>
      <c r="E131" s="472"/>
      <c r="F131" s="472"/>
      <c r="G131" s="472"/>
      <c r="H131" s="472"/>
      <c r="I131" s="473"/>
    </row>
    <row r="132" spans="2:9" ht="48" customHeight="1" x14ac:dyDescent="0.25">
      <c r="B132" s="474" t="s">
        <v>862</v>
      </c>
      <c r="C132" s="475"/>
      <c r="D132" s="475"/>
      <c r="E132" s="475"/>
      <c r="F132" s="475"/>
      <c r="G132" s="475"/>
      <c r="H132" s="475"/>
      <c r="I132" s="476"/>
    </row>
    <row r="133" spans="2:9" x14ac:dyDescent="0.25">
      <c r="B133" s="477" t="s">
        <v>18</v>
      </c>
      <c r="C133" s="478"/>
      <c r="D133" s="478"/>
      <c r="E133" s="478"/>
      <c r="F133" s="478"/>
      <c r="G133" s="478"/>
      <c r="H133" s="478"/>
      <c r="I133" s="479"/>
    </row>
    <row r="134" spans="2:9" ht="15.75" thickBot="1" x14ac:dyDescent="0.3">
      <c r="B134" s="480" t="s">
        <v>27</v>
      </c>
      <c r="C134" s="481"/>
      <c r="D134" s="481"/>
      <c r="E134" s="481"/>
      <c r="F134" s="481"/>
      <c r="G134" s="481"/>
      <c r="H134" s="481"/>
      <c r="I134" s="482"/>
    </row>
    <row r="135" spans="2:9" ht="15.75" thickBot="1" x14ac:dyDescent="0.3">
      <c r="B135" s="8"/>
      <c r="C135" s="9"/>
      <c r="D135" s="9"/>
      <c r="E135" s="9"/>
      <c r="F135" s="9"/>
      <c r="G135" s="9"/>
      <c r="H135" s="9"/>
      <c r="I135" s="22"/>
    </row>
    <row r="136" spans="2:9" ht="15" customHeight="1" x14ac:dyDescent="0.25">
      <c r="B136" s="483" t="s">
        <v>17</v>
      </c>
      <c r="C136" s="485" t="s">
        <v>352</v>
      </c>
      <c r="D136" s="487" t="str">
        <f>+'[2] PRESUPUESTO CENTRO DE DESARROL'!$B$141</f>
        <v>Suministro e instalacion de flotador mecanico de 1/2", incluye materiales, equipos y mano de obra.</v>
      </c>
      <c r="E136" s="487"/>
      <c r="F136" s="487"/>
      <c r="G136" s="487"/>
      <c r="H136" s="487"/>
      <c r="I136" s="45" t="s">
        <v>0</v>
      </c>
    </row>
    <row r="137" spans="2:9" ht="15.75" thickBot="1" x14ac:dyDescent="0.3">
      <c r="B137" s="484"/>
      <c r="C137" s="486"/>
      <c r="D137" s="488"/>
      <c r="E137" s="488"/>
      <c r="F137" s="488"/>
      <c r="G137" s="488"/>
      <c r="H137" s="488"/>
      <c r="I137" s="13" t="str">
        <f>+'[2] PRESUPUESTO CENTRO DE DESARROL'!$C$141</f>
        <v>UND</v>
      </c>
    </row>
    <row r="138" spans="2:9" ht="15.75" thickBot="1" x14ac:dyDescent="0.3">
      <c r="B138" s="21" t="s">
        <v>24</v>
      </c>
      <c r="C138" s="46"/>
      <c r="D138" s="40"/>
      <c r="E138" s="9"/>
      <c r="F138" s="9"/>
      <c r="G138" s="9"/>
      <c r="H138" s="9"/>
      <c r="I138" s="22"/>
    </row>
    <row r="139" spans="2:9" ht="15.75" thickBot="1" x14ac:dyDescent="0.3">
      <c r="B139" s="461" t="s">
        <v>1</v>
      </c>
      <c r="C139" s="462"/>
      <c r="D139" s="462"/>
      <c r="E139" s="39" t="s">
        <v>2</v>
      </c>
      <c r="F139" s="39" t="s">
        <v>3</v>
      </c>
      <c r="G139" s="39" t="s">
        <v>4</v>
      </c>
      <c r="H139" s="20" t="s">
        <v>5</v>
      </c>
      <c r="I139" s="463"/>
    </row>
    <row r="140" spans="2:9" ht="25.5" customHeight="1" x14ac:dyDescent="0.25">
      <c r="B140" s="489" t="s">
        <v>25</v>
      </c>
      <c r="C140" s="490"/>
      <c r="D140" s="491"/>
      <c r="E140" s="4" t="s">
        <v>19</v>
      </c>
      <c r="F140" s="26">
        <v>51500</v>
      </c>
      <c r="G140" s="43">
        <v>0.8</v>
      </c>
      <c r="H140" s="27">
        <f>+F140/G140</f>
        <v>64375</v>
      </c>
      <c r="I140" s="464"/>
    </row>
    <row r="141" spans="2:9" ht="23.25" customHeight="1" x14ac:dyDescent="0.25">
      <c r="B141" s="459" t="s">
        <v>206</v>
      </c>
      <c r="C141" s="460"/>
      <c r="D141" s="460"/>
      <c r="E141" s="3" t="s">
        <v>81</v>
      </c>
      <c r="F141" s="26">
        <v>51500</v>
      </c>
      <c r="G141" s="43">
        <v>0.8</v>
      </c>
      <c r="H141" s="27">
        <f>+F141/G141</f>
        <v>64375</v>
      </c>
      <c r="I141" s="464"/>
    </row>
    <row r="142" spans="2:9" x14ac:dyDescent="0.25">
      <c r="B142" s="459"/>
      <c r="C142" s="460"/>
      <c r="D142" s="460"/>
      <c r="E142" s="14"/>
      <c r="F142" s="26"/>
      <c r="G142" s="43"/>
      <c r="H142" s="27"/>
      <c r="I142" s="464"/>
    </row>
    <row r="143" spans="2:9" x14ac:dyDescent="0.25">
      <c r="B143" s="467"/>
      <c r="C143" s="468"/>
      <c r="D143" s="468"/>
      <c r="E143" s="15"/>
      <c r="F143" s="17"/>
      <c r="G143" s="15"/>
      <c r="H143" s="18"/>
      <c r="I143" s="464"/>
    </row>
    <row r="144" spans="2:9" x14ac:dyDescent="0.25">
      <c r="B144" s="11"/>
      <c r="C144" s="5"/>
      <c r="D144" s="5"/>
      <c r="E144" s="5"/>
      <c r="F144" s="5"/>
      <c r="G144" s="6"/>
      <c r="H144" s="6" t="s">
        <v>6</v>
      </c>
      <c r="I144" s="36">
        <f>SUM(H140:H143)</f>
        <v>128750</v>
      </c>
    </row>
    <row r="145" spans="2:9" ht="15.75" thickBot="1" x14ac:dyDescent="0.3">
      <c r="B145" s="10"/>
      <c r="I145" s="1"/>
    </row>
    <row r="146" spans="2:9" ht="15.75" thickBot="1" x14ac:dyDescent="0.3">
      <c r="B146" s="21" t="s">
        <v>7</v>
      </c>
      <c r="C146" s="9"/>
      <c r="D146" s="9"/>
      <c r="E146" s="9"/>
      <c r="F146" s="9"/>
      <c r="G146" s="9"/>
      <c r="H146" s="9"/>
      <c r="I146" s="22"/>
    </row>
    <row r="147" spans="2:9" ht="15.75" thickBot="1" x14ac:dyDescent="0.3">
      <c r="B147" s="461" t="s">
        <v>1</v>
      </c>
      <c r="C147" s="462"/>
      <c r="D147" s="462"/>
      <c r="E147" s="39" t="s">
        <v>2</v>
      </c>
      <c r="F147" s="39" t="s">
        <v>8</v>
      </c>
      <c r="G147" s="39" t="s">
        <v>9</v>
      </c>
      <c r="H147" s="20" t="s">
        <v>5</v>
      </c>
      <c r="I147" s="463"/>
    </row>
    <row r="148" spans="2:9" x14ac:dyDescent="0.25">
      <c r="B148" s="465" t="s">
        <v>353</v>
      </c>
      <c r="C148" s="466"/>
      <c r="D148" s="466"/>
      <c r="E148" s="4" t="s">
        <v>70</v>
      </c>
      <c r="F148" s="4">
        <v>133900</v>
      </c>
      <c r="G148" s="4">
        <v>1</v>
      </c>
      <c r="H148" s="4">
        <f>+F148*G148</f>
        <v>133900</v>
      </c>
      <c r="I148" s="464"/>
    </row>
    <row r="149" spans="2:9" x14ac:dyDescent="0.25">
      <c r="B149" s="465" t="s">
        <v>276</v>
      </c>
      <c r="C149" s="466"/>
      <c r="D149" s="466"/>
      <c r="E149" s="4" t="s">
        <v>94</v>
      </c>
      <c r="F149" s="4">
        <v>2163</v>
      </c>
      <c r="G149" s="3">
        <v>3</v>
      </c>
      <c r="H149" s="4">
        <f>+F149*G149</f>
        <v>6489</v>
      </c>
      <c r="I149" s="464"/>
    </row>
    <row r="150" spans="2:9" x14ac:dyDescent="0.25">
      <c r="B150" s="459" t="s">
        <v>277</v>
      </c>
      <c r="C150" s="460"/>
      <c r="D150" s="460"/>
      <c r="E150" s="3" t="s">
        <v>70</v>
      </c>
      <c r="F150" s="3">
        <v>1500</v>
      </c>
      <c r="G150" s="3">
        <v>3</v>
      </c>
      <c r="H150" s="4">
        <f>+F150*G150</f>
        <v>4500</v>
      </c>
      <c r="I150" s="464"/>
    </row>
    <row r="151" spans="2:9" x14ac:dyDescent="0.25">
      <c r="B151" s="459" t="s">
        <v>244</v>
      </c>
      <c r="C151" s="460"/>
      <c r="D151" s="460"/>
      <c r="E151" s="3" t="s">
        <v>70</v>
      </c>
      <c r="F151" s="3">
        <v>74263</v>
      </c>
      <c r="G151" s="3">
        <v>0.05</v>
      </c>
      <c r="H151" s="4">
        <f>+F151*G151</f>
        <v>3713.15</v>
      </c>
      <c r="I151" s="464"/>
    </row>
    <row r="152" spans="2:9" x14ac:dyDescent="0.25">
      <c r="B152" s="459"/>
      <c r="C152" s="460"/>
      <c r="D152" s="460"/>
      <c r="E152" s="3"/>
      <c r="F152" s="3"/>
      <c r="G152" s="3"/>
      <c r="H152" s="4">
        <f>+F152*G152</f>
        <v>0</v>
      </c>
      <c r="I152" s="464"/>
    </row>
    <row r="153" spans="2:9" x14ac:dyDescent="0.25">
      <c r="B153" s="459"/>
      <c r="C153" s="460"/>
      <c r="D153" s="460"/>
      <c r="E153" s="3"/>
      <c r="F153" s="3"/>
      <c r="G153" s="3"/>
      <c r="H153" s="3"/>
      <c r="I153" s="464"/>
    </row>
    <row r="154" spans="2:9" x14ac:dyDescent="0.25">
      <c r="B154" s="459"/>
      <c r="C154" s="460"/>
      <c r="D154" s="460"/>
      <c r="E154" s="3"/>
      <c r="F154" s="3"/>
      <c r="G154" s="3"/>
      <c r="H154" s="3"/>
      <c r="I154" s="464"/>
    </row>
    <row r="155" spans="2:9" x14ac:dyDescent="0.25">
      <c r="B155" s="459"/>
      <c r="C155" s="460"/>
      <c r="D155" s="460"/>
      <c r="E155" s="3"/>
      <c r="F155" s="3"/>
      <c r="G155" s="3"/>
      <c r="H155" s="3"/>
      <c r="I155" s="464"/>
    </row>
    <row r="156" spans="2:9" x14ac:dyDescent="0.25">
      <c r="B156" s="11"/>
      <c r="C156" s="5"/>
      <c r="D156" s="5"/>
      <c r="E156" s="5"/>
      <c r="F156" s="5"/>
      <c r="G156" s="5"/>
      <c r="H156" s="6" t="s">
        <v>6</v>
      </c>
      <c r="I156" s="37">
        <f>SUM(H148:H155)</f>
        <v>148602.15</v>
      </c>
    </row>
    <row r="157" spans="2:9" ht="15.75" thickBot="1" x14ac:dyDescent="0.3">
      <c r="B157" s="10"/>
      <c r="I157" s="1"/>
    </row>
    <row r="158" spans="2:9" ht="15.75" thickBot="1" x14ac:dyDescent="0.3">
      <c r="B158" s="21" t="s">
        <v>10</v>
      </c>
      <c r="C158" s="9"/>
      <c r="D158" s="9"/>
      <c r="E158" s="9"/>
      <c r="F158" s="9"/>
      <c r="G158" s="9"/>
      <c r="H158" s="9"/>
      <c r="I158" s="22"/>
    </row>
    <row r="159" spans="2:9" ht="15.75" thickBot="1" x14ac:dyDescent="0.3">
      <c r="B159" s="461" t="s">
        <v>1</v>
      </c>
      <c r="C159" s="462"/>
      <c r="D159" s="462"/>
      <c r="E159" s="462"/>
      <c r="F159" s="39" t="s">
        <v>3</v>
      </c>
      <c r="G159" s="39" t="s">
        <v>4</v>
      </c>
      <c r="H159" s="20" t="s">
        <v>5</v>
      </c>
      <c r="I159" s="34"/>
    </row>
    <row r="160" spans="2:9" x14ac:dyDescent="0.25">
      <c r="B160" s="465" t="s">
        <v>354</v>
      </c>
      <c r="C160" s="466"/>
      <c r="D160" s="466"/>
      <c r="E160" s="466"/>
      <c r="F160" s="24">
        <v>69010</v>
      </c>
      <c r="G160" s="25">
        <v>1</v>
      </c>
      <c r="H160" s="38">
        <f>+F160*G160</f>
        <v>69010</v>
      </c>
      <c r="I160" s="34"/>
    </row>
    <row r="161" spans="2:9" x14ac:dyDescent="0.25">
      <c r="B161" s="459"/>
      <c r="C161" s="460"/>
      <c r="D161" s="460"/>
      <c r="E161" s="460"/>
      <c r="F161" s="23"/>
      <c r="G161" s="14"/>
      <c r="H161" s="2"/>
      <c r="I161" s="34"/>
    </row>
    <row r="162" spans="2:9" x14ac:dyDescent="0.25">
      <c r="B162" s="11"/>
      <c r="C162" s="5"/>
      <c r="D162" s="5"/>
      <c r="E162" s="5"/>
      <c r="F162" s="5"/>
      <c r="G162" s="5"/>
      <c r="H162" s="6" t="s">
        <v>6</v>
      </c>
      <c r="I162" s="36">
        <f>SUM(H160:H161)</f>
        <v>69010</v>
      </c>
    </row>
    <row r="163" spans="2:9" ht="15.75" thickBot="1" x14ac:dyDescent="0.3">
      <c r="B163" s="10"/>
      <c r="I163" s="1"/>
    </row>
    <row r="164" spans="2:9" ht="15.75" thickBot="1" x14ac:dyDescent="0.3">
      <c r="B164" s="21" t="s">
        <v>11</v>
      </c>
      <c r="C164" s="9"/>
      <c r="D164" s="9"/>
      <c r="E164" s="9"/>
      <c r="F164" s="9"/>
      <c r="G164" s="9"/>
      <c r="H164" s="9"/>
      <c r="I164" s="22"/>
    </row>
    <row r="165" spans="2:9" ht="15.75" thickBot="1" x14ac:dyDescent="0.3">
      <c r="B165" s="461" t="s">
        <v>15</v>
      </c>
      <c r="C165" s="462"/>
      <c r="D165" s="39" t="s">
        <v>22</v>
      </c>
      <c r="E165" s="39" t="s">
        <v>12</v>
      </c>
      <c r="F165" s="39" t="s">
        <v>13</v>
      </c>
      <c r="G165" s="39" t="s">
        <v>14</v>
      </c>
      <c r="H165" s="20" t="s">
        <v>5</v>
      </c>
      <c r="I165" s="463"/>
    </row>
    <row r="166" spans="2:9" x14ac:dyDescent="0.25">
      <c r="B166" s="465" t="s">
        <v>20</v>
      </c>
      <c r="C166" s="466"/>
      <c r="D166" s="24">
        <v>74263</v>
      </c>
      <c r="E166" s="30">
        <f>+(0.66)*D166</f>
        <v>49013.58</v>
      </c>
      <c r="F166" s="30">
        <f>+D166+E166</f>
        <v>123276.58</v>
      </c>
      <c r="G166" s="32">
        <v>1</v>
      </c>
      <c r="H166" s="38">
        <f>+F166*G166</f>
        <v>123276.58</v>
      </c>
      <c r="I166" s="464"/>
    </row>
    <row r="167" spans="2:9" x14ac:dyDescent="0.25">
      <c r="B167" s="459" t="s">
        <v>21</v>
      </c>
      <c r="C167" s="460"/>
      <c r="D167" s="23">
        <f>1*44702</f>
        <v>44702</v>
      </c>
      <c r="E167" s="30">
        <f>+(0.66)*D167</f>
        <v>29503.32</v>
      </c>
      <c r="F167" s="31">
        <f>+D167+E167</f>
        <v>74205.320000000007</v>
      </c>
      <c r="G167" s="32">
        <f>+G166</f>
        <v>1</v>
      </c>
      <c r="H167" s="38">
        <f>+F167*G167</f>
        <v>74205.320000000007</v>
      </c>
      <c r="I167" s="464"/>
    </row>
    <row r="168" spans="2:9" x14ac:dyDescent="0.25">
      <c r="B168" s="459"/>
      <c r="C168" s="460"/>
      <c r="D168" s="2"/>
      <c r="E168" s="2"/>
      <c r="F168" s="2"/>
      <c r="G168" s="2"/>
      <c r="H168" s="2"/>
      <c r="I168" s="464"/>
    </row>
    <row r="169" spans="2:9" x14ac:dyDescent="0.25">
      <c r="B169" s="467"/>
      <c r="C169" s="468"/>
      <c r="D169" s="7"/>
      <c r="E169" s="7"/>
      <c r="F169" s="7"/>
      <c r="G169" s="7"/>
      <c r="H169" s="7"/>
      <c r="I169" s="464"/>
    </row>
    <row r="170" spans="2:9" x14ac:dyDescent="0.25">
      <c r="B170" s="11"/>
      <c r="C170" s="5"/>
      <c r="D170" s="5"/>
      <c r="E170" s="5"/>
      <c r="F170" s="5"/>
      <c r="G170" s="5"/>
      <c r="H170" s="6" t="s">
        <v>6</v>
      </c>
      <c r="I170" s="34">
        <f>SUM(H166:H169)</f>
        <v>197481.90000000002</v>
      </c>
    </row>
    <row r="171" spans="2:9" ht="15.75" thickBot="1" x14ac:dyDescent="0.3">
      <c r="B171" s="10"/>
      <c r="H171" s="33" t="s">
        <v>23</v>
      </c>
      <c r="I171" s="34"/>
    </row>
    <row r="172" spans="2:9" ht="16.5" thickBot="1" x14ac:dyDescent="0.3">
      <c r="B172" s="8"/>
      <c r="C172" s="9"/>
      <c r="D172" s="9"/>
      <c r="E172" s="9"/>
      <c r="F172" s="9"/>
      <c r="G172" s="469" t="s">
        <v>16</v>
      </c>
      <c r="H172" s="470"/>
      <c r="I172" s="35">
        <f>ROUND(SUM(I142:I171),0)</f>
        <v>543844</v>
      </c>
    </row>
    <row r="173" spans="2:9" ht="15.75" thickBot="1" x14ac:dyDescent="0.3"/>
    <row r="174" spans="2:9" x14ac:dyDescent="0.25">
      <c r="B174" s="471" t="s">
        <v>26</v>
      </c>
      <c r="C174" s="472"/>
      <c r="D174" s="472"/>
      <c r="E174" s="472"/>
      <c r="F174" s="472"/>
      <c r="G174" s="472"/>
      <c r="H174" s="472"/>
      <c r="I174" s="473"/>
    </row>
    <row r="175" spans="2:9" ht="48" customHeight="1" x14ac:dyDescent="0.25">
      <c r="B175" s="474" t="s">
        <v>862</v>
      </c>
      <c r="C175" s="475"/>
      <c r="D175" s="475"/>
      <c r="E175" s="475"/>
      <c r="F175" s="475"/>
      <c r="G175" s="475"/>
      <c r="H175" s="475"/>
      <c r="I175" s="476"/>
    </row>
    <row r="176" spans="2:9" x14ac:dyDescent="0.25">
      <c r="B176" s="477" t="s">
        <v>18</v>
      </c>
      <c r="C176" s="478"/>
      <c r="D176" s="478"/>
      <c r="E176" s="478"/>
      <c r="F176" s="478"/>
      <c r="G176" s="478"/>
      <c r="H176" s="478"/>
      <c r="I176" s="479"/>
    </row>
    <row r="177" spans="2:9" ht="15.75" thickBot="1" x14ac:dyDescent="0.3">
      <c r="B177" s="480" t="s">
        <v>27</v>
      </c>
      <c r="C177" s="481"/>
      <c r="D177" s="481"/>
      <c r="E177" s="481"/>
      <c r="F177" s="481"/>
      <c r="G177" s="481"/>
      <c r="H177" s="481"/>
      <c r="I177" s="482"/>
    </row>
    <row r="178" spans="2:9" ht="15.75" thickBot="1" x14ac:dyDescent="0.3">
      <c r="B178" s="8"/>
      <c r="C178" s="9"/>
      <c r="D178" s="9"/>
      <c r="E178" s="9"/>
      <c r="F178" s="9"/>
      <c r="G178" s="9"/>
      <c r="H178" s="9"/>
      <c r="I178" s="22"/>
    </row>
    <row r="179" spans="2:9" ht="15" customHeight="1" x14ac:dyDescent="0.25">
      <c r="B179" s="483" t="s">
        <v>17</v>
      </c>
      <c r="C179" s="485" t="s">
        <v>355</v>
      </c>
      <c r="D179" s="487" t="str">
        <f>+'[2] PRESUPUESTO CENTRO DE DESARROL'!$B$142</f>
        <v>Enchape en cerámica área de tanque semienterrado existente, incluye materiales, equipo y mano de obra.</v>
      </c>
      <c r="E179" s="487"/>
      <c r="F179" s="487"/>
      <c r="G179" s="487"/>
      <c r="H179" s="487"/>
      <c r="I179" s="45" t="s">
        <v>0</v>
      </c>
    </row>
    <row r="180" spans="2:9" ht="15.75" thickBot="1" x14ac:dyDescent="0.3">
      <c r="B180" s="484"/>
      <c r="C180" s="486"/>
      <c r="D180" s="488"/>
      <c r="E180" s="488"/>
      <c r="F180" s="488"/>
      <c r="G180" s="488"/>
      <c r="H180" s="488"/>
      <c r="I180" s="13" t="str">
        <f>+'[2] PRESUPUESTO CENTRO DE DESARROL'!$C$142</f>
        <v>M2</v>
      </c>
    </row>
    <row r="181" spans="2:9" ht="15.75" thickBot="1" x14ac:dyDescent="0.3">
      <c r="B181" s="21" t="s">
        <v>24</v>
      </c>
      <c r="C181" s="46"/>
      <c r="D181" s="40"/>
      <c r="E181" s="9"/>
      <c r="F181" s="9"/>
      <c r="G181" s="9"/>
      <c r="H181" s="9"/>
      <c r="I181" s="22"/>
    </row>
    <row r="182" spans="2:9" ht="15.75" thickBot="1" x14ac:dyDescent="0.3">
      <c r="B182" s="461" t="s">
        <v>1</v>
      </c>
      <c r="C182" s="462"/>
      <c r="D182" s="462"/>
      <c r="E182" s="39" t="s">
        <v>2</v>
      </c>
      <c r="F182" s="39" t="s">
        <v>3</v>
      </c>
      <c r="G182" s="39" t="s">
        <v>4</v>
      </c>
      <c r="H182" s="20" t="s">
        <v>5</v>
      </c>
      <c r="I182" s="463"/>
    </row>
    <row r="183" spans="2:9" ht="25.5" customHeight="1" x14ac:dyDescent="0.25">
      <c r="B183" s="489" t="s">
        <v>25</v>
      </c>
      <c r="C183" s="490"/>
      <c r="D183" s="491"/>
      <c r="E183" s="4" t="s">
        <v>19</v>
      </c>
      <c r="F183" s="26">
        <v>51500</v>
      </c>
      <c r="G183" s="43">
        <v>20</v>
      </c>
      <c r="H183" s="27">
        <f>+F183/G183</f>
        <v>2575</v>
      </c>
      <c r="I183" s="464"/>
    </row>
    <row r="184" spans="2:9" ht="23.25" customHeight="1" x14ac:dyDescent="0.25">
      <c r="B184" s="459" t="s">
        <v>206</v>
      </c>
      <c r="C184" s="460"/>
      <c r="D184" s="460"/>
      <c r="E184" s="3" t="s">
        <v>81</v>
      </c>
      <c r="F184" s="26">
        <v>51500</v>
      </c>
      <c r="G184" s="43">
        <v>20</v>
      </c>
      <c r="H184" s="27">
        <f>+F184/G184</f>
        <v>2575</v>
      </c>
      <c r="I184" s="464"/>
    </row>
    <row r="185" spans="2:9" x14ac:dyDescent="0.25">
      <c r="B185" s="459"/>
      <c r="C185" s="460"/>
      <c r="D185" s="460"/>
      <c r="E185" s="14"/>
      <c r="F185" s="26"/>
      <c r="G185" s="43"/>
      <c r="H185" s="27"/>
      <c r="I185" s="464"/>
    </row>
    <row r="186" spans="2:9" x14ac:dyDescent="0.25">
      <c r="B186" s="467"/>
      <c r="C186" s="468"/>
      <c r="D186" s="468"/>
      <c r="E186" s="15"/>
      <c r="F186" s="17"/>
      <c r="G186" s="15"/>
      <c r="H186" s="18"/>
      <c r="I186" s="464"/>
    </row>
    <row r="187" spans="2:9" x14ac:dyDescent="0.25">
      <c r="B187" s="11"/>
      <c r="C187" s="5"/>
      <c r="D187" s="5"/>
      <c r="E187" s="5"/>
      <c r="F187" s="5"/>
      <c r="G187" s="6"/>
      <c r="H187" s="6" t="s">
        <v>6</v>
      </c>
      <c r="I187" s="36">
        <f>SUM(H183:H186)</f>
        <v>5150</v>
      </c>
    </row>
    <row r="188" spans="2:9" ht="15.75" thickBot="1" x14ac:dyDescent="0.3">
      <c r="B188" s="10"/>
      <c r="I188" s="1"/>
    </row>
    <row r="189" spans="2:9" ht="15.75" thickBot="1" x14ac:dyDescent="0.3">
      <c r="B189" s="21" t="s">
        <v>7</v>
      </c>
      <c r="C189" s="9"/>
      <c r="D189" s="9"/>
      <c r="E189" s="9"/>
      <c r="F189" s="9"/>
      <c r="G189" s="9"/>
      <c r="H189" s="9"/>
      <c r="I189" s="22"/>
    </row>
    <row r="190" spans="2:9" ht="15.75" thickBot="1" x14ac:dyDescent="0.3">
      <c r="B190" s="461" t="s">
        <v>1</v>
      </c>
      <c r="C190" s="462"/>
      <c r="D190" s="462"/>
      <c r="E190" s="39" t="s">
        <v>2</v>
      </c>
      <c r="F190" s="39" t="s">
        <v>8</v>
      </c>
      <c r="G190" s="39" t="s">
        <v>9</v>
      </c>
      <c r="H190" s="20" t="s">
        <v>5</v>
      </c>
      <c r="I190" s="463"/>
    </row>
    <row r="191" spans="2:9" x14ac:dyDescent="0.25">
      <c r="B191" s="465" t="s">
        <v>141</v>
      </c>
      <c r="C191" s="466"/>
      <c r="D191" s="466"/>
      <c r="E191" s="4" t="s">
        <v>54</v>
      </c>
      <c r="F191" s="4">
        <v>2163</v>
      </c>
      <c r="G191" s="4">
        <v>2.5</v>
      </c>
      <c r="H191" s="4">
        <f t="shared" ref="H191:H196" si="1">+F191*G191</f>
        <v>5407.5</v>
      </c>
      <c r="I191" s="464"/>
    </row>
    <row r="192" spans="2:9" x14ac:dyDescent="0.25">
      <c r="B192" s="459" t="s">
        <v>356</v>
      </c>
      <c r="C192" s="460"/>
      <c r="D192" s="460"/>
      <c r="E192" s="3" t="s">
        <v>37</v>
      </c>
      <c r="F192" s="3">
        <v>51500</v>
      </c>
      <c r="G192" s="3">
        <v>1</v>
      </c>
      <c r="H192" s="4">
        <f t="shared" si="1"/>
        <v>51500</v>
      </c>
      <c r="I192" s="464"/>
    </row>
    <row r="193" spans="2:9" x14ac:dyDescent="0.25">
      <c r="B193" s="459" t="s">
        <v>143</v>
      </c>
      <c r="C193" s="460"/>
      <c r="D193" s="460"/>
      <c r="E193" s="3" t="s">
        <v>54</v>
      </c>
      <c r="F193" s="3">
        <v>7210</v>
      </c>
      <c r="G193" s="3">
        <v>0.5</v>
      </c>
      <c r="H193" s="4">
        <f t="shared" si="1"/>
        <v>3605</v>
      </c>
      <c r="I193" s="464"/>
    </row>
    <row r="194" spans="2:9" x14ac:dyDescent="0.25">
      <c r="B194" s="459"/>
      <c r="C194" s="460"/>
      <c r="D194" s="460"/>
      <c r="E194" s="3"/>
      <c r="F194" s="3"/>
      <c r="G194" s="3"/>
      <c r="H194" s="4">
        <f t="shared" si="1"/>
        <v>0</v>
      </c>
      <c r="I194" s="464"/>
    </row>
    <row r="195" spans="2:9" x14ac:dyDescent="0.25">
      <c r="B195" s="459"/>
      <c r="C195" s="460"/>
      <c r="D195" s="460"/>
      <c r="E195" s="3"/>
      <c r="F195" s="3"/>
      <c r="G195" s="3"/>
      <c r="H195" s="4">
        <f t="shared" si="1"/>
        <v>0</v>
      </c>
      <c r="I195" s="464"/>
    </row>
    <row r="196" spans="2:9" x14ac:dyDescent="0.25">
      <c r="B196" s="459"/>
      <c r="C196" s="460"/>
      <c r="D196" s="460"/>
      <c r="E196" s="3"/>
      <c r="F196" s="3"/>
      <c r="G196" s="3"/>
      <c r="H196" s="3">
        <f t="shared" si="1"/>
        <v>0</v>
      </c>
      <c r="I196" s="464"/>
    </row>
    <row r="197" spans="2:9" x14ac:dyDescent="0.25">
      <c r="B197" s="459"/>
      <c r="C197" s="460"/>
      <c r="D197" s="460"/>
      <c r="E197" s="3"/>
      <c r="F197" s="3"/>
      <c r="G197" s="3"/>
      <c r="H197" s="3"/>
      <c r="I197" s="464"/>
    </row>
    <row r="198" spans="2:9" x14ac:dyDescent="0.25">
      <c r="B198" s="459"/>
      <c r="C198" s="460"/>
      <c r="D198" s="460"/>
      <c r="E198" s="3"/>
      <c r="F198" s="3"/>
      <c r="G198" s="3"/>
      <c r="H198" s="3"/>
      <c r="I198" s="464"/>
    </row>
    <row r="199" spans="2:9" x14ac:dyDescent="0.25">
      <c r="B199" s="11"/>
      <c r="C199" s="5"/>
      <c r="D199" s="5"/>
      <c r="E199" s="5"/>
      <c r="F199" s="5"/>
      <c r="G199" s="5"/>
      <c r="H199" s="6" t="s">
        <v>6</v>
      </c>
      <c r="I199" s="37">
        <f>SUM(H191:H198)</f>
        <v>60512.5</v>
      </c>
    </row>
    <row r="200" spans="2:9" ht="15.75" thickBot="1" x14ac:dyDescent="0.3">
      <c r="B200" s="10"/>
      <c r="I200" s="1"/>
    </row>
    <row r="201" spans="2:9" ht="15.75" thickBot="1" x14ac:dyDescent="0.3">
      <c r="B201" s="21" t="s">
        <v>10</v>
      </c>
      <c r="C201" s="9"/>
      <c r="D201" s="9"/>
      <c r="E201" s="9"/>
      <c r="F201" s="9"/>
      <c r="G201" s="9"/>
      <c r="H201" s="9"/>
      <c r="I201" s="22"/>
    </row>
    <row r="202" spans="2:9" ht="15.75" thickBot="1" x14ac:dyDescent="0.3">
      <c r="B202" s="461" t="s">
        <v>1</v>
      </c>
      <c r="C202" s="462"/>
      <c r="D202" s="462"/>
      <c r="E202" s="462"/>
      <c r="F202" s="39" t="s">
        <v>3</v>
      </c>
      <c r="G202" s="39" t="s">
        <v>4</v>
      </c>
      <c r="H202" s="20" t="s">
        <v>5</v>
      </c>
      <c r="I202" s="34"/>
    </row>
    <row r="203" spans="2:9" x14ac:dyDescent="0.25">
      <c r="B203" s="465" t="s">
        <v>357</v>
      </c>
      <c r="C203" s="466"/>
      <c r="D203" s="466"/>
      <c r="E203" s="466"/>
      <c r="F203" s="24">
        <v>190</v>
      </c>
      <c r="G203" s="25">
        <v>1</v>
      </c>
      <c r="H203" s="38">
        <f>+F203*G203</f>
        <v>190</v>
      </c>
      <c r="I203" s="34"/>
    </row>
    <row r="204" spans="2:9" x14ac:dyDescent="0.25">
      <c r="B204" s="459"/>
      <c r="C204" s="460"/>
      <c r="D204" s="460"/>
      <c r="E204" s="460"/>
      <c r="F204" s="23"/>
      <c r="G204" s="14"/>
      <c r="H204" s="2"/>
      <c r="I204" s="34"/>
    </row>
    <row r="205" spans="2:9" x14ac:dyDescent="0.25">
      <c r="B205" s="11"/>
      <c r="C205" s="5"/>
      <c r="D205" s="5"/>
      <c r="E205" s="5"/>
      <c r="F205" s="5"/>
      <c r="G205" s="5"/>
      <c r="H205" s="6" t="s">
        <v>6</v>
      </c>
      <c r="I205" s="36">
        <f>SUM(H203:H204)</f>
        <v>190</v>
      </c>
    </row>
    <row r="206" spans="2:9" ht="15.75" thickBot="1" x14ac:dyDescent="0.3">
      <c r="B206" s="10"/>
      <c r="I206" s="1"/>
    </row>
    <row r="207" spans="2:9" ht="15.75" thickBot="1" x14ac:dyDescent="0.3">
      <c r="B207" s="21" t="s">
        <v>11</v>
      </c>
      <c r="C207" s="9"/>
      <c r="D207" s="9"/>
      <c r="E207" s="9"/>
      <c r="F207" s="9"/>
      <c r="G207" s="9"/>
      <c r="H207" s="9"/>
      <c r="I207" s="22"/>
    </row>
    <row r="208" spans="2:9" ht="15.75" thickBot="1" x14ac:dyDescent="0.3">
      <c r="B208" s="461" t="s">
        <v>15</v>
      </c>
      <c r="C208" s="462"/>
      <c r="D208" s="39" t="s">
        <v>22</v>
      </c>
      <c r="E208" s="39" t="s">
        <v>12</v>
      </c>
      <c r="F208" s="39" t="s">
        <v>13</v>
      </c>
      <c r="G208" s="39" t="s">
        <v>14</v>
      </c>
      <c r="H208" s="20" t="s">
        <v>5</v>
      </c>
      <c r="I208" s="463"/>
    </row>
    <row r="209" spans="2:9" x14ac:dyDescent="0.25">
      <c r="B209" s="465" t="s">
        <v>20</v>
      </c>
      <c r="C209" s="466"/>
      <c r="D209" s="24">
        <v>74263</v>
      </c>
      <c r="E209" s="30">
        <f>+(0.66)*D209</f>
        <v>49013.58</v>
      </c>
      <c r="F209" s="30">
        <f>+D209+E209</f>
        <v>123276.58</v>
      </c>
      <c r="G209" s="32">
        <v>0.08</v>
      </c>
      <c r="H209" s="38">
        <f>+F209*G209</f>
        <v>9862.126400000001</v>
      </c>
      <c r="I209" s="464"/>
    </row>
    <row r="210" spans="2:9" x14ac:dyDescent="0.25">
      <c r="B210" s="459" t="s">
        <v>21</v>
      </c>
      <c r="C210" s="460"/>
      <c r="D210" s="23">
        <f>1*44702</f>
        <v>44702</v>
      </c>
      <c r="E210" s="30">
        <f>+(0.66)*D210</f>
        <v>29503.32</v>
      </c>
      <c r="F210" s="31">
        <f>+D210+E210</f>
        <v>74205.320000000007</v>
      </c>
      <c r="G210" s="32">
        <f>+G209</f>
        <v>0.08</v>
      </c>
      <c r="H210" s="38">
        <f>+F210*G210</f>
        <v>5936.4256000000005</v>
      </c>
      <c r="I210" s="464"/>
    </row>
    <row r="211" spans="2:9" x14ac:dyDescent="0.25">
      <c r="B211" s="459"/>
      <c r="C211" s="460"/>
      <c r="D211" s="2"/>
      <c r="E211" s="2"/>
      <c r="F211" s="2"/>
      <c r="G211" s="2"/>
      <c r="H211" s="2"/>
      <c r="I211" s="464"/>
    </row>
    <row r="212" spans="2:9" x14ac:dyDescent="0.25">
      <c r="B212" s="467"/>
      <c r="C212" s="468"/>
      <c r="D212" s="7"/>
      <c r="E212" s="7"/>
      <c r="F212" s="7"/>
      <c r="G212" s="7"/>
      <c r="H212" s="7"/>
      <c r="I212" s="464"/>
    </row>
    <row r="213" spans="2:9" x14ac:dyDescent="0.25">
      <c r="B213" s="11"/>
      <c r="C213" s="5"/>
      <c r="D213" s="5"/>
      <c r="E213" s="5"/>
      <c r="F213" s="5"/>
      <c r="G213" s="5"/>
      <c r="H213" s="6" t="s">
        <v>6</v>
      </c>
      <c r="I213" s="34">
        <f>SUM(H209:H212)</f>
        <v>15798.552000000001</v>
      </c>
    </row>
    <row r="214" spans="2:9" ht="15.75" thickBot="1" x14ac:dyDescent="0.3">
      <c r="B214" s="10"/>
      <c r="H214" s="33" t="s">
        <v>23</v>
      </c>
      <c r="I214" s="34"/>
    </row>
    <row r="215" spans="2:9" ht="16.5" thickBot="1" x14ac:dyDescent="0.3">
      <c r="B215" s="8"/>
      <c r="C215" s="9"/>
      <c r="D215" s="9"/>
      <c r="E215" s="9"/>
      <c r="F215" s="9"/>
      <c r="G215" s="469" t="s">
        <v>16</v>
      </c>
      <c r="H215" s="470"/>
      <c r="I215" s="35">
        <f>ROUND(SUM(I185:I214),0)</f>
        <v>81651</v>
      </c>
    </row>
  </sheetData>
  <mergeCells count="166">
    <mergeCell ref="B9:D9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18:D18"/>
    <mergeCell ref="I18:I26"/>
    <mergeCell ref="B19:D19"/>
    <mergeCell ref="B20:D20"/>
    <mergeCell ref="B21:D21"/>
    <mergeCell ref="B22:D22"/>
    <mergeCell ref="B23:D23"/>
    <mergeCell ref="B24:D24"/>
    <mergeCell ref="B25:D25"/>
    <mergeCell ref="B26:D26"/>
    <mergeCell ref="B30:E30"/>
    <mergeCell ref="B31:E31"/>
    <mergeCell ref="B32:E32"/>
    <mergeCell ref="B36:C36"/>
    <mergeCell ref="I36:I40"/>
    <mergeCell ref="B37:C37"/>
    <mergeCell ref="B38:C38"/>
    <mergeCell ref="B39:C39"/>
    <mergeCell ref="B40:C40"/>
    <mergeCell ref="B53:D53"/>
    <mergeCell ref="I53:I57"/>
    <mergeCell ref="B54:D54"/>
    <mergeCell ref="B55:D55"/>
    <mergeCell ref="B56:D56"/>
    <mergeCell ref="B57:D57"/>
    <mergeCell ref="G43:H43"/>
    <mergeCell ref="B45:I45"/>
    <mergeCell ref="B46:I46"/>
    <mergeCell ref="B47:I47"/>
    <mergeCell ref="B48:I48"/>
    <mergeCell ref="B50:B51"/>
    <mergeCell ref="C50:C51"/>
    <mergeCell ref="D50:H51"/>
    <mergeCell ref="B61:D61"/>
    <mergeCell ref="I61:I69"/>
    <mergeCell ref="B62:D62"/>
    <mergeCell ref="B63:D63"/>
    <mergeCell ref="B64:D64"/>
    <mergeCell ref="B65:D65"/>
    <mergeCell ref="B66:D66"/>
    <mergeCell ref="B67:D67"/>
    <mergeCell ref="B68:D68"/>
    <mergeCell ref="B69:D69"/>
    <mergeCell ref="B73:E73"/>
    <mergeCell ref="B74:E74"/>
    <mergeCell ref="B75:E75"/>
    <mergeCell ref="B79:C79"/>
    <mergeCell ref="I79:I83"/>
    <mergeCell ref="B80:C80"/>
    <mergeCell ref="B81:C81"/>
    <mergeCell ref="B82:C82"/>
    <mergeCell ref="B83:C83"/>
    <mergeCell ref="B96:D96"/>
    <mergeCell ref="I96:I100"/>
    <mergeCell ref="B97:D97"/>
    <mergeCell ref="B98:D98"/>
    <mergeCell ref="B99:D99"/>
    <mergeCell ref="B100:D100"/>
    <mergeCell ref="G86:H86"/>
    <mergeCell ref="B88:I88"/>
    <mergeCell ref="B89:I89"/>
    <mergeCell ref="B90:I90"/>
    <mergeCell ref="B91:I91"/>
    <mergeCell ref="B93:B94"/>
    <mergeCell ref="C93:C94"/>
    <mergeCell ref="D93:H94"/>
    <mergeCell ref="B104:D104"/>
    <mergeCell ref="I104:I112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6:E116"/>
    <mergeCell ref="B117:E117"/>
    <mergeCell ref="B118:E118"/>
    <mergeCell ref="B122:C122"/>
    <mergeCell ref="I122:I126"/>
    <mergeCell ref="B123:C123"/>
    <mergeCell ref="B124:C124"/>
    <mergeCell ref="B125:C125"/>
    <mergeCell ref="B126:C126"/>
    <mergeCell ref="B139:D139"/>
    <mergeCell ref="I139:I143"/>
    <mergeCell ref="B140:D140"/>
    <mergeCell ref="B141:D141"/>
    <mergeCell ref="B142:D142"/>
    <mergeCell ref="B143:D143"/>
    <mergeCell ref="G129:H129"/>
    <mergeCell ref="B131:I131"/>
    <mergeCell ref="B132:I132"/>
    <mergeCell ref="B133:I133"/>
    <mergeCell ref="B134:I134"/>
    <mergeCell ref="B136:B137"/>
    <mergeCell ref="C136:C137"/>
    <mergeCell ref="D136:H137"/>
    <mergeCell ref="B147:D147"/>
    <mergeCell ref="I147:I155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9:E159"/>
    <mergeCell ref="B160:E160"/>
    <mergeCell ref="B161:E161"/>
    <mergeCell ref="B165:C165"/>
    <mergeCell ref="I165:I169"/>
    <mergeCell ref="B166:C166"/>
    <mergeCell ref="B167:C167"/>
    <mergeCell ref="B168:C168"/>
    <mergeCell ref="B169:C169"/>
    <mergeCell ref="B183:D183"/>
    <mergeCell ref="B184:D184"/>
    <mergeCell ref="B185:D185"/>
    <mergeCell ref="B186:D186"/>
    <mergeCell ref="G172:H172"/>
    <mergeCell ref="B174:I174"/>
    <mergeCell ref="B175:I175"/>
    <mergeCell ref="B176:I176"/>
    <mergeCell ref="B177:I177"/>
    <mergeCell ref="B179:B180"/>
    <mergeCell ref="C179:C180"/>
    <mergeCell ref="D179:H180"/>
    <mergeCell ref="B14:D14"/>
    <mergeCell ref="I9:I14"/>
    <mergeCell ref="G215:H215"/>
    <mergeCell ref="B202:E202"/>
    <mergeCell ref="B203:E203"/>
    <mergeCell ref="B204:E204"/>
    <mergeCell ref="B208:C208"/>
    <mergeCell ref="I208:I212"/>
    <mergeCell ref="B209:C209"/>
    <mergeCell ref="B210:C210"/>
    <mergeCell ref="B211:C211"/>
    <mergeCell ref="B212:C212"/>
    <mergeCell ref="B190:D190"/>
    <mergeCell ref="I190:I198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82:D182"/>
    <mergeCell ref="I182:I186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4" manualBreakCount="4">
    <brk id="43" max="9" man="1"/>
    <brk id="86" max="9" man="1"/>
    <brk id="129" max="9" man="1"/>
    <brk id="172" max="9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88"/>
  <sheetViews>
    <sheetView view="pageBreakPreview" topLeftCell="A219" zoomScale="60" zoomScaleNormal="100" workbookViewId="0">
      <selection activeCell="M224" sqref="M224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9.8554687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358</v>
      </c>
      <c r="D6" s="487" t="str">
        <f>+'[2] PRESUPUESTO CENTRO DE DESARROL'!$B$144</f>
        <v>Excavación manual  nuevo tanque semienterrado en área de comedor incluye equipos y mano de obra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DESARROL'!$C$144</f>
        <v>M3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7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50</v>
      </c>
      <c r="H10" s="27">
        <f>+F10/G10</f>
        <v>1030</v>
      </c>
      <c r="I10" s="515"/>
    </row>
    <row r="11" spans="2:9" ht="23.25" customHeight="1" x14ac:dyDescent="0.25">
      <c r="B11" s="459"/>
      <c r="C11" s="460"/>
      <c r="D11" s="460"/>
      <c r="E11" s="3"/>
      <c r="F11" s="28"/>
      <c r="G11" s="48"/>
      <c r="H11" s="29"/>
      <c r="I11" s="515"/>
    </row>
    <row r="12" spans="2:9" x14ac:dyDescent="0.25">
      <c r="B12" s="459"/>
      <c r="C12" s="460"/>
      <c r="D12" s="460"/>
      <c r="E12" s="14"/>
      <c r="F12" s="26"/>
      <c r="G12" s="43"/>
      <c r="H12" s="27"/>
      <c r="I12" s="515"/>
    </row>
    <row r="13" spans="2:9" x14ac:dyDescent="0.25">
      <c r="B13" s="467"/>
      <c r="C13" s="468"/>
      <c r="D13" s="468"/>
      <c r="E13" s="15"/>
      <c r="F13" s="26"/>
      <c r="G13" s="43"/>
      <c r="H13" s="27"/>
      <c r="I13" s="515"/>
    </row>
    <row r="14" spans="2:9" x14ac:dyDescent="0.25">
      <c r="B14" s="459"/>
      <c r="C14" s="460"/>
      <c r="D14" s="460"/>
      <c r="E14" s="14"/>
      <c r="F14" s="26"/>
      <c r="G14" s="43"/>
      <c r="H14" s="27"/>
      <c r="I14" s="463"/>
    </row>
    <row r="15" spans="2:9" x14ac:dyDescent="0.25">
      <c r="B15" s="64"/>
      <c r="C15" s="65"/>
      <c r="D15" s="65"/>
      <c r="E15" s="66"/>
      <c r="F15" s="67"/>
      <c r="G15" s="68"/>
      <c r="H15" s="2" t="s">
        <v>6</v>
      </c>
      <c r="I15" s="36">
        <f>SUM(H10:H14)</f>
        <v>1030</v>
      </c>
    </row>
    <row r="16" spans="2:9" ht="15.75" thickBot="1" x14ac:dyDescent="0.3">
      <c r="B16" s="10"/>
      <c r="I16" s="1"/>
    </row>
    <row r="17" spans="2:9" ht="15.75" thickBot="1" x14ac:dyDescent="0.3">
      <c r="B17" s="21" t="s">
        <v>7</v>
      </c>
      <c r="C17" s="9"/>
      <c r="D17" s="9"/>
      <c r="E17" s="9"/>
      <c r="F17" s="9"/>
      <c r="G17" s="9"/>
      <c r="H17" s="9"/>
      <c r="I17" s="22"/>
    </row>
    <row r="18" spans="2:9" ht="15.75" thickBot="1" x14ac:dyDescent="0.3">
      <c r="B18" s="461" t="s">
        <v>1</v>
      </c>
      <c r="C18" s="462"/>
      <c r="D18" s="462"/>
      <c r="E18" s="39" t="s">
        <v>2</v>
      </c>
      <c r="F18" s="39" t="s">
        <v>8</v>
      </c>
      <c r="G18" s="39" t="s">
        <v>9</v>
      </c>
      <c r="H18" s="20" t="s">
        <v>5</v>
      </c>
      <c r="I18" s="463"/>
    </row>
    <row r="19" spans="2:9" x14ac:dyDescent="0.25">
      <c r="B19" s="465"/>
      <c r="C19" s="466"/>
      <c r="D19" s="466"/>
      <c r="E19" s="4"/>
      <c r="F19" s="4"/>
      <c r="G19" s="4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4">
        <f>+F23*G23</f>
        <v>0</v>
      </c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459"/>
      <c r="C26" s="460"/>
      <c r="D26" s="460"/>
      <c r="E26" s="3"/>
      <c r="F26" s="3"/>
      <c r="G26" s="3"/>
      <c r="H26" s="3"/>
      <c r="I26" s="464"/>
    </row>
    <row r="27" spans="2:9" x14ac:dyDescent="0.25">
      <c r="B27" s="11"/>
      <c r="C27" s="5"/>
      <c r="D27" s="5"/>
      <c r="E27" s="5"/>
      <c r="F27" s="5"/>
      <c r="G27" s="5"/>
      <c r="H27" s="6" t="s">
        <v>6</v>
      </c>
      <c r="I27" s="37">
        <f>SUM(H19:H26)</f>
        <v>0</v>
      </c>
    </row>
    <row r="28" spans="2:9" ht="15.75" thickBot="1" x14ac:dyDescent="0.3">
      <c r="B28" s="10"/>
      <c r="I28" s="1"/>
    </row>
    <row r="29" spans="2:9" ht="15.75" thickBot="1" x14ac:dyDescent="0.3">
      <c r="B29" s="21" t="s">
        <v>10</v>
      </c>
      <c r="C29" s="9"/>
      <c r="D29" s="9"/>
      <c r="E29" s="9"/>
      <c r="F29" s="9"/>
      <c r="G29" s="9"/>
      <c r="H29" s="9"/>
      <c r="I29" s="22"/>
    </row>
    <row r="30" spans="2:9" ht="15.75" thickBot="1" x14ac:dyDescent="0.3">
      <c r="B30" s="461" t="s">
        <v>1</v>
      </c>
      <c r="C30" s="462"/>
      <c r="D30" s="462"/>
      <c r="E30" s="462"/>
      <c r="F30" s="39" t="s">
        <v>3</v>
      </c>
      <c r="G30" s="39" t="s">
        <v>4</v>
      </c>
      <c r="H30" s="20" t="s">
        <v>5</v>
      </c>
      <c r="I30" s="34"/>
    </row>
    <row r="31" spans="2:9" x14ac:dyDescent="0.25">
      <c r="B31" s="465" t="s">
        <v>347</v>
      </c>
      <c r="C31" s="466"/>
      <c r="D31" s="466"/>
      <c r="E31" s="466"/>
      <c r="F31" s="24">
        <v>560</v>
      </c>
      <c r="G31" s="25">
        <v>1</v>
      </c>
      <c r="H31" s="38">
        <f>+F31*G31</f>
        <v>560</v>
      </c>
      <c r="I31" s="34"/>
    </row>
    <row r="32" spans="2:9" x14ac:dyDescent="0.25">
      <c r="B32" s="459"/>
      <c r="C32" s="460"/>
      <c r="D32" s="460"/>
      <c r="E32" s="460"/>
      <c r="F32" s="23"/>
      <c r="G32" s="14"/>
      <c r="H32" s="2"/>
      <c r="I32" s="34"/>
    </row>
    <row r="33" spans="2:9" x14ac:dyDescent="0.25">
      <c r="B33" s="11"/>
      <c r="C33" s="5"/>
      <c r="D33" s="5"/>
      <c r="E33" s="5"/>
      <c r="F33" s="5"/>
      <c r="G33" s="5"/>
      <c r="H33" s="6" t="s">
        <v>6</v>
      </c>
      <c r="I33" s="36">
        <f>SUM(H31:H32)</f>
        <v>560</v>
      </c>
    </row>
    <row r="34" spans="2:9" ht="15.75" thickBot="1" x14ac:dyDescent="0.3">
      <c r="B34" s="10"/>
      <c r="I34" s="1"/>
    </row>
    <row r="35" spans="2:9" ht="15.75" thickBot="1" x14ac:dyDescent="0.3">
      <c r="B35" s="21" t="s">
        <v>11</v>
      </c>
      <c r="C35" s="9"/>
      <c r="D35" s="9"/>
      <c r="E35" s="9"/>
      <c r="F35" s="9"/>
      <c r="G35" s="9"/>
      <c r="H35" s="9"/>
      <c r="I35" s="22"/>
    </row>
    <row r="36" spans="2:9" ht="15.75" thickBot="1" x14ac:dyDescent="0.3">
      <c r="B36" s="461" t="s">
        <v>15</v>
      </c>
      <c r="C36" s="462"/>
      <c r="D36" s="39" t="s">
        <v>22</v>
      </c>
      <c r="E36" s="39" t="s">
        <v>12</v>
      </c>
      <c r="F36" s="39" t="s">
        <v>13</v>
      </c>
      <c r="G36" s="39" t="s">
        <v>14</v>
      </c>
      <c r="H36" s="20" t="s">
        <v>5</v>
      </c>
      <c r="I36" s="463"/>
    </row>
    <row r="37" spans="2:9" x14ac:dyDescent="0.25">
      <c r="B37" s="465" t="s">
        <v>20</v>
      </c>
      <c r="C37" s="466"/>
      <c r="D37" s="24">
        <v>74263</v>
      </c>
      <c r="E37" s="30">
        <f>+(0.66)*D37</f>
        <v>49013.58</v>
      </c>
      <c r="F37" s="30">
        <f>+D37+E37</f>
        <v>123276.58</v>
      </c>
      <c r="G37" s="32">
        <v>0.14000000000000001</v>
      </c>
      <c r="H37" s="38">
        <f>+F37*G37</f>
        <v>17258.721200000004</v>
      </c>
      <c r="I37" s="464"/>
    </row>
    <row r="38" spans="2:9" x14ac:dyDescent="0.25">
      <c r="B38" s="459" t="s">
        <v>61</v>
      </c>
      <c r="C38" s="460"/>
      <c r="D38" s="23">
        <f>2*44702</f>
        <v>89404</v>
      </c>
      <c r="E38" s="30">
        <f>+(0.66)*D38</f>
        <v>59006.64</v>
      </c>
      <c r="F38" s="31">
        <f>+D38+E38</f>
        <v>148410.64000000001</v>
      </c>
      <c r="G38" s="32">
        <f>+G37</f>
        <v>0.14000000000000001</v>
      </c>
      <c r="H38" s="38">
        <f>+F38*G38</f>
        <v>20777.489600000004</v>
      </c>
      <c r="I38" s="464"/>
    </row>
    <row r="39" spans="2:9" x14ac:dyDescent="0.25">
      <c r="B39" s="459"/>
      <c r="C39" s="460"/>
      <c r="D39" s="2"/>
      <c r="E39" s="2"/>
      <c r="F39" s="2"/>
      <c r="G39" s="2"/>
      <c r="H39" s="2"/>
      <c r="I39" s="464"/>
    </row>
    <row r="40" spans="2:9" x14ac:dyDescent="0.25">
      <c r="B40" s="467"/>
      <c r="C40" s="468"/>
      <c r="D40" s="7"/>
      <c r="E40" s="7"/>
      <c r="F40" s="7"/>
      <c r="G40" s="7"/>
      <c r="H40" s="7"/>
      <c r="I40" s="464"/>
    </row>
    <row r="41" spans="2:9" x14ac:dyDescent="0.25">
      <c r="B41" s="11"/>
      <c r="C41" s="5"/>
      <c r="D41" s="5"/>
      <c r="E41" s="5"/>
      <c r="F41" s="5"/>
      <c r="G41" s="5"/>
      <c r="H41" s="6" t="s">
        <v>6</v>
      </c>
      <c r="I41" s="34">
        <f>SUM(H37:H40)</f>
        <v>38036.210800000008</v>
      </c>
    </row>
    <row r="42" spans="2:9" ht="15.75" thickBot="1" x14ac:dyDescent="0.3">
      <c r="B42" s="10"/>
      <c r="H42" s="33" t="s">
        <v>23</v>
      </c>
      <c r="I42" s="34"/>
    </row>
    <row r="43" spans="2:9" ht="16.5" thickBot="1" x14ac:dyDescent="0.3">
      <c r="B43" s="8"/>
      <c r="C43" s="9"/>
      <c r="D43" s="9"/>
      <c r="E43" s="9"/>
      <c r="F43" s="9"/>
      <c r="G43" s="469" t="s">
        <v>16</v>
      </c>
      <c r="H43" s="470"/>
      <c r="I43" s="35">
        <f>ROUND(SUM(I13:I42),0)</f>
        <v>39626</v>
      </c>
    </row>
    <row r="44" spans="2:9" ht="15.75" thickBot="1" x14ac:dyDescent="0.3"/>
    <row r="45" spans="2:9" x14ac:dyDescent="0.25">
      <c r="B45" s="471" t="s">
        <v>26</v>
      </c>
      <c r="C45" s="472"/>
      <c r="D45" s="472"/>
      <c r="E45" s="472"/>
      <c r="F45" s="472"/>
      <c r="G45" s="472"/>
      <c r="H45" s="472"/>
      <c r="I45" s="473"/>
    </row>
    <row r="46" spans="2:9" ht="48" customHeight="1" x14ac:dyDescent="0.25">
      <c r="B46" s="474" t="s">
        <v>862</v>
      </c>
      <c r="C46" s="475"/>
      <c r="D46" s="475"/>
      <c r="E46" s="475"/>
      <c r="F46" s="475"/>
      <c r="G46" s="475"/>
      <c r="H46" s="475"/>
      <c r="I46" s="476"/>
    </row>
    <row r="47" spans="2:9" x14ac:dyDescent="0.25">
      <c r="B47" s="477" t="s">
        <v>18</v>
      </c>
      <c r="C47" s="478"/>
      <c r="D47" s="478"/>
      <c r="E47" s="478"/>
      <c r="F47" s="478"/>
      <c r="G47" s="478"/>
      <c r="H47" s="478"/>
      <c r="I47" s="479"/>
    </row>
    <row r="48" spans="2:9" ht="15.75" thickBot="1" x14ac:dyDescent="0.3">
      <c r="B48" s="480" t="s">
        <v>27</v>
      </c>
      <c r="C48" s="481"/>
      <c r="D48" s="481"/>
      <c r="E48" s="481"/>
      <c r="F48" s="481"/>
      <c r="G48" s="481"/>
      <c r="H48" s="481"/>
      <c r="I48" s="482"/>
    </row>
    <row r="49" spans="2:9" ht="15.75" thickBot="1" x14ac:dyDescent="0.3">
      <c r="B49" s="8"/>
      <c r="C49" s="9"/>
      <c r="D49" s="9"/>
      <c r="E49" s="9"/>
      <c r="F49" s="9"/>
      <c r="G49" s="9"/>
      <c r="H49" s="9"/>
      <c r="I49" s="22"/>
    </row>
    <row r="50" spans="2:9" ht="15" customHeight="1" x14ac:dyDescent="0.25">
      <c r="B50" s="483" t="s">
        <v>17</v>
      </c>
      <c r="C50" s="485" t="s">
        <v>359</v>
      </c>
      <c r="D50" s="487" t="str">
        <f>+'[2] PRESUPUESTO CENTRO DE DESARROL'!$B$145</f>
        <v>Placa de fondo en concreto de 3.000 psi, E= 0.15 mts., incluye material, equipo y mano de obra.</v>
      </c>
      <c r="E50" s="487"/>
      <c r="F50" s="487"/>
      <c r="G50" s="487"/>
      <c r="H50" s="487"/>
      <c r="I50" s="45" t="s">
        <v>0</v>
      </c>
    </row>
    <row r="51" spans="2:9" ht="15.75" thickBot="1" x14ac:dyDescent="0.3">
      <c r="B51" s="484"/>
      <c r="C51" s="486"/>
      <c r="D51" s="488"/>
      <c r="E51" s="488"/>
      <c r="F51" s="488"/>
      <c r="G51" s="488"/>
      <c r="H51" s="488"/>
      <c r="I51" s="13" t="str">
        <f>+'[2] PRESUPUESTO CENTRO DE DESARROL'!$C$139</f>
        <v>M2</v>
      </c>
    </row>
    <row r="52" spans="2:9" ht="15.75" thickBot="1" x14ac:dyDescent="0.3">
      <c r="B52" s="21" t="s">
        <v>24</v>
      </c>
      <c r="C52" s="46"/>
      <c r="D52" s="40"/>
      <c r="E52" s="9"/>
      <c r="F52" s="9"/>
      <c r="G52" s="9"/>
      <c r="H52" s="9"/>
      <c r="I52" s="22"/>
    </row>
    <row r="53" spans="2:9" ht="15.75" thickBot="1" x14ac:dyDescent="0.3">
      <c r="B53" s="461" t="s">
        <v>1</v>
      </c>
      <c r="C53" s="462"/>
      <c r="D53" s="462"/>
      <c r="E53" s="39" t="s">
        <v>2</v>
      </c>
      <c r="F53" s="39" t="s">
        <v>3</v>
      </c>
      <c r="G53" s="39" t="s">
        <v>4</v>
      </c>
      <c r="H53" s="20" t="s">
        <v>5</v>
      </c>
      <c r="I53" s="463"/>
    </row>
    <row r="54" spans="2:9" ht="25.5" customHeight="1" x14ac:dyDescent="0.25">
      <c r="B54" s="489" t="s">
        <v>25</v>
      </c>
      <c r="C54" s="490"/>
      <c r="D54" s="491"/>
      <c r="E54" s="4" t="s">
        <v>19</v>
      </c>
      <c r="F54" s="26">
        <v>20600</v>
      </c>
      <c r="G54" s="43">
        <v>20</v>
      </c>
      <c r="H54" s="27">
        <f>+F54/G54</f>
        <v>1030</v>
      </c>
      <c r="I54" s="464"/>
    </row>
    <row r="55" spans="2:9" ht="23.25" customHeight="1" x14ac:dyDescent="0.25">
      <c r="B55" s="459" t="s">
        <v>363</v>
      </c>
      <c r="C55" s="460"/>
      <c r="D55" s="460"/>
      <c r="E55" s="3" t="s">
        <v>19</v>
      </c>
      <c r="F55" s="26">
        <v>20600</v>
      </c>
      <c r="G55" s="43">
        <v>20</v>
      </c>
      <c r="H55" s="27">
        <f>+F55/G55</f>
        <v>1030</v>
      </c>
      <c r="I55" s="464"/>
    </row>
    <row r="56" spans="2:9" x14ac:dyDescent="0.25">
      <c r="B56" s="459"/>
      <c r="C56" s="460"/>
      <c r="D56" s="460"/>
      <c r="E56" s="14"/>
      <c r="F56" s="26"/>
      <c r="G56" s="43"/>
      <c r="H56" s="27"/>
      <c r="I56" s="464"/>
    </row>
    <row r="57" spans="2:9" x14ac:dyDescent="0.25">
      <c r="B57" s="467"/>
      <c r="C57" s="468"/>
      <c r="D57" s="468"/>
      <c r="E57" s="15"/>
      <c r="F57" s="17"/>
      <c r="G57" s="15"/>
      <c r="H57" s="18"/>
      <c r="I57" s="464"/>
    </row>
    <row r="58" spans="2:9" x14ac:dyDescent="0.25">
      <c r="B58" s="11"/>
      <c r="C58" s="5"/>
      <c r="D58" s="5"/>
      <c r="E58" s="5"/>
      <c r="F58" s="5"/>
      <c r="G58" s="6"/>
      <c r="H58" s="6" t="s">
        <v>6</v>
      </c>
      <c r="I58" s="36">
        <f>SUM(H54:H57)</f>
        <v>2060</v>
      </c>
    </row>
    <row r="59" spans="2:9" ht="15.75" thickBot="1" x14ac:dyDescent="0.3">
      <c r="B59" s="10"/>
      <c r="I59" s="1"/>
    </row>
    <row r="60" spans="2:9" ht="15.75" thickBot="1" x14ac:dyDescent="0.3">
      <c r="B60" s="21" t="s">
        <v>7</v>
      </c>
      <c r="C60" s="9"/>
      <c r="D60" s="9"/>
      <c r="E60" s="9"/>
      <c r="F60" s="9"/>
      <c r="G60" s="9"/>
      <c r="H60" s="9"/>
      <c r="I60" s="22"/>
    </row>
    <row r="61" spans="2:9" ht="15.75" thickBot="1" x14ac:dyDescent="0.3">
      <c r="B61" s="461" t="s">
        <v>1</v>
      </c>
      <c r="C61" s="462"/>
      <c r="D61" s="462"/>
      <c r="E61" s="39" t="s">
        <v>2</v>
      </c>
      <c r="F61" s="39" t="s">
        <v>8</v>
      </c>
      <c r="G61" s="39" t="s">
        <v>9</v>
      </c>
      <c r="H61" s="20" t="s">
        <v>5</v>
      </c>
      <c r="I61" s="463"/>
    </row>
    <row r="62" spans="2:9" x14ac:dyDescent="0.25">
      <c r="B62" s="465" t="s">
        <v>179</v>
      </c>
      <c r="C62" s="466"/>
      <c r="D62" s="466"/>
      <c r="E62" s="4" t="s">
        <v>79</v>
      </c>
      <c r="F62" s="4">
        <v>850000</v>
      </c>
      <c r="G62" s="4">
        <v>0.16</v>
      </c>
      <c r="H62" s="4">
        <f>+F62*G62</f>
        <v>136000</v>
      </c>
      <c r="I62" s="464"/>
    </row>
    <row r="63" spans="2:9" x14ac:dyDescent="0.25">
      <c r="B63" s="459" t="s">
        <v>360</v>
      </c>
      <c r="C63" s="460"/>
      <c r="D63" s="460"/>
      <c r="E63" s="3" t="s">
        <v>151</v>
      </c>
      <c r="F63" s="3">
        <v>27000</v>
      </c>
      <c r="G63" s="3">
        <v>0.2</v>
      </c>
      <c r="H63" s="4">
        <f>+F63*G63</f>
        <v>5400</v>
      </c>
      <c r="I63" s="464"/>
    </row>
    <row r="64" spans="2:9" x14ac:dyDescent="0.25">
      <c r="B64" s="511" t="s">
        <v>351</v>
      </c>
      <c r="C64" s="512"/>
      <c r="D64" s="513"/>
      <c r="E64" s="3" t="s">
        <v>54</v>
      </c>
      <c r="F64" s="3">
        <v>20600</v>
      </c>
      <c r="G64" s="3">
        <v>0.04</v>
      </c>
      <c r="H64" s="4">
        <f>+F64*G64</f>
        <v>824</v>
      </c>
      <c r="I64" s="464"/>
    </row>
    <row r="65" spans="2:9" x14ac:dyDescent="0.25">
      <c r="B65" s="459" t="s">
        <v>361</v>
      </c>
      <c r="C65" s="460"/>
      <c r="D65" s="460"/>
      <c r="E65" s="3" t="s">
        <v>54</v>
      </c>
      <c r="F65" s="3">
        <v>4500</v>
      </c>
      <c r="G65" s="3">
        <v>21</v>
      </c>
      <c r="H65" s="4">
        <f>+F65*G65</f>
        <v>94500</v>
      </c>
      <c r="I65" s="464"/>
    </row>
    <row r="66" spans="2:9" x14ac:dyDescent="0.25">
      <c r="B66" s="459" t="s">
        <v>362</v>
      </c>
      <c r="C66" s="460"/>
      <c r="D66" s="460"/>
      <c r="E66" s="3" t="s">
        <v>54</v>
      </c>
      <c r="F66" s="3">
        <v>5150</v>
      </c>
      <c r="G66" s="3">
        <v>0.7</v>
      </c>
      <c r="H66" s="4">
        <f>+F66*G66</f>
        <v>3604.9999999999995</v>
      </c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459"/>
      <c r="C69" s="460"/>
      <c r="D69" s="460"/>
      <c r="E69" s="3"/>
      <c r="F69" s="3"/>
      <c r="G69" s="3"/>
      <c r="H69" s="3"/>
      <c r="I69" s="464"/>
    </row>
    <row r="70" spans="2:9" x14ac:dyDescent="0.25">
      <c r="B70" s="11"/>
      <c r="C70" s="5"/>
      <c r="D70" s="5"/>
      <c r="E70" s="5"/>
      <c r="F70" s="5"/>
      <c r="G70" s="5"/>
      <c r="H70" s="6" t="s">
        <v>6</v>
      </c>
      <c r="I70" s="37">
        <f>SUM(H62:H69)</f>
        <v>240329</v>
      </c>
    </row>
    <row r="71" spans="2:9" ht="15.75" thickBot="1" x14ac:dyDescent="0.3">
      <c r="B71" s="10"/>
      <c r="I71" s="1"/>
    </row>
    <row r="72" spans="2:9" ht="15.75" thickBot="1" x14ac:dyDescent="0.3">
      <c r="B72" s="21" t="s">
        <v>10</v>
      </c>
      <c r="C72" s="9"/>
      <c r="D72" s="9"/>
      <c r="E72" s="9"/>
      <c r="F72" s="9"/>
      <c r="G72" s="9"/>
      <c r="H72" s="9"/>
      <c r="I72" s="22"/>
    </row>
    <row r="73" spans="2:9" ht="15.75" thickBot="1" x14ac:dyDescent="0.3">
      <c r="B73" s="461" t="s">
        <v>1</v>
      </c>
      <c r="C73" s="462"/>
      <c r="D73" s="462"/>
      <c r="E73" s="462"/>
      <c r="F73" s="39" t="s">
        <v>3</v>
      </c>
      <c r="G73" s="39" t="s">
        <v>4</v>
      </c>
      <c r="H73" s="20" t="s">
        <v>5</v>
      </c>
      <c r="I73" s="34"/>
    </row>
    <row r="74" spans="2:9" x14ac:dyDescent="0.25">
      <c r="B74" s="465"/>
      <c r="C74" s="466"/>
      <c r="D74" s="466"/>
      <c r="E74" s="466"/>
      <c r="F74" s="24">
        <v>933</v>
      </c>
      <c r="G74" s="25">
        <v>1</v>
      </c>
      <c r="H74" s="38">
        <f>+F74*G74</f>
        <v>933</v>
      </c>
      <c r="I74" s="34"/>
    </row>
    <row r="75" spans="2:9" x14ac:dyDescent="0.25">
      <c r="B75" s="459"/>
      <c r="C75" s="460"/>
      <c r="D75" s="460"/>
      <c r="E75" s="460"/>
      <c r="F75" s="23"/>
      <c r="G75" s="14"/>
      <c r="H75" s="2"/>
      <c r="I75" s="34"/>
    </row>
    <row r="76" spans="2:9" x14ac:dyDescent="0.25">
      <c r="B76" s="11"/>
      <c r="C76" s="5"/>
      <c r="D76" s="5"/>
      <c r="E76" s="5"/>
      <c r="F76" s="5"/>
      <c r="G76" s="5"/>
      <c r="H76" s="6" t="s">
        <v>6</v>
      </c>
      <c r="I76" s="36">
        <f>SUM(H74:H75)</f>
        <v>933</v>
      </c>
    </row>
    <row r="77" spans="2:9" ht="15.75" thickBot="1" x14ac:dyDescent="0.3">
      <c r="B77" s="10"/>
      <c r="I77" s="1"/>
    </row>
    <row r="78" spans="2:9" ht="15.75" thickBot="1" x14ac:dyDescent="0.3">
      <c r="B78" s="21" t="s">
        <v>11</v>
      </c>
      <c r="C78" s="9"/>
      <c r="D78" s="9"/>
      <c r="E78" s="9"/>
      <c r="F78" s="9"/>
      <c r="G78" s="9"/>
      <c r="H78" s="9"/>
      <c r="I78" s="22"/>
    </row>
    <row r="79" spans="2:9" ht="15.75" thickBot="1" x14ac:dyDescent="0.3">
      <c r="B79" s="461" t="s">
        <v>15</v>
      </c>
      <c r="C79" s="462"/>
      <c r="D79" s="39" t="s">
        <v>22</v>
      </c>
      <c r="E79" s="39" t="s">
        <v>12</v>
      </c>
      <c r="F79" s="39" t="s">
        <v>13</v>
      </c>
      <c r="G79" s="39" t="s">
        <v>14</v>
      </c>
      <c r="H79" s="20" t="s">
        <v>5</v>
      </c>
      <c r="I79" s="463"/>
    </row>
    <row r="80" spans="2:9" x14ac:dyDescent="0.25">
      <c r="B80" s="465" t="s">
        <v>20</v>
      </c>
      <c r="C80" s="466"/>
      <c r="D80" s="24">
        <v>74263</v>
      </c>
      <c r="E80" s="30">
        <f>+(0.66)*D80</f>
        <v>49013.58</v>
      </c>
      <c r="F80" s="30">
        <f>+D80+E80</f>
        <v>123276.58</v>
      </c>
      <c r="G80" s="32">
        <v>0.23</v>
      </c>
      <c r="H80" s="38">
        <f>+F80*G80</f>
        <v>28353.613400000002</v>
      </c>
      <c r="I80" s="464"/>
    </row>
    <row r="81" spans="2:9" x14ac:dyDescent="0.25">
      <c r="B81" s="459" t="s">
        <v>61</v>
      </c>
      <c r="C81" s="460"/>
      <c r="D81" s="23">
        <f>2*44702</f>
        <v>89404</v>
      </c>
      <c r="E81" s="30">
        <f>+(0.66)*D81</f>
        <v>59006.64</v>
      </c>
      <c r="F81" s="31">
        <f>+D81+E81</f>
        <v>148410.64000000001</v>
      </c>
      <c r="G81" s="32">
        <f>+G80</f>
        <v>0.23</v>
      </c>
      <c r="H81" s="38">
        <f>+F81*G81</f>
        <v>34134.447200000002</v>
      </c>
      <c r="I81" s="464"/>
    </row>
    <row r="82" spans="2:9" x14ac:dyDescent="0.25">
      <c r="B82" s="459"/>
      <c r="C82" s="460"/>
      <c r="D82" s="2"/>
      <c r="E82" s="2"/>
      <c r="F82" s="2"/>
      <c r="G82" s="2"/>
      <c r="H82" s="2"/>
      <c r="I82" s="464"/>
    </row>
    <row r="83" spans="2:9" x14ac:dyDescent="0.25">
      <c r="B83" s="467"/>
      <c r="C83" s="468"/>
      <c r="D83" s="7"/>
      <c r="E83" s="7"/>
      <c r="F83" s="7"/>
      <c r="G83" s="7"/>
      <c r="H83" s="7"/>
      <c r="I83" s="464"/>
    </row>
    <row r="84" spans="2:9" x14ac:dyDescent="0.25">
      <c r="B84" s="11"/>
      <c r="C84" s="5"/>
      <c r="D84" s="5"/>
      <c r="E84" s="5"/>
      <c r="F84" s="5"/>
      <c r="G84" s="5"/>
      <c r="H84" s="6" t="s">
        <v>6</v>
      </c>
      <c r="I84" s="34">
        <f>SUM(H80:H83)</f>
        <v>62488.060600000004</v>
      </c>
    </row>
    <row r="85" spans="2:9" ht="15.75" thickBot="1" x14ac:dyDescent="0.3">
      <c r="B85" s="10"/>
      <c r="H85" s="33" t="s">
        <v>23</v>
      </c>
      <c r="I85" s="34"/>
    </row>
    <row r="86" spans="2:9" ht="16.5" thickBot="1" x14ac:dyDescent="0.3">
      <c r="B86" s="8"/>
      <c r="C86" s="9"/>
      <c r="D86" s="9"/>
      <c r="E86" s="9"/>
      <c r="F86" s="9"/>
      <c r="G86" s="469" t="s">
        <v>16</v>
      </c>
      <c r="H86" s="470"/>
      <c r="I86" s="35">
        <f>ROUND(SUM(I56:I85),0)</f>
        <v>305810</v>
      </c>
    </row>
    <row r="87" spans="2:9" ht="15.75" thickBot="1" x14ac:dyDescent="0.3"/>
    <row r="88" spans="2:9" x14ac:dyDescent="0.25">
      <c r="B88" s="471" t="s">
        <v>26</v>
      </c>
      <c r="C88" s="472"/>
      <c r="D88" s="472"/>
      <c r="E88" s="472"/>
      <c r="F88" s="472"/>
      <c r="G88" s="472"/>
      <c r="H88" s="472"/>
      <c r="I88" s="473"/>
    </row>
    <row r="89" spans="2:9" ht="48" customHeight="1" x14ac:dyDescent="0.25">
      <c r="B89" s="474" t="s">
        <v>862</v>
      </c>
      <c r="C89" s="475"/>
      <c r="D89" s="475"/>
      <c r="E89" s="475"/>
      <c r="F89" s="475"/>
      <c r="G89" s="475"/>
      <c r="H89" s="475"/>
      <c r="I89" s="476"/>
    </row>
    <row r="90" spans="2:9" x14ac:dyDescent="0.25">
      <c r="B90" s="477" t="s">
        <v>18</v>
      </c>
      <c r="C90" s="478"/>
      <c r="D90" s="478"/>
      <c r="E90" s="478"/>
      <c r="F90" s="478"/>
      <c r="G90" s="478"/>
      <c r="H90" s="478"/>
      <c r="I90" s="479"/>
    </row>
    <row r="91" spans="2:9" ht="15.75" thickBot="1" x14ac:dyDescent="0.3">
      <c r="B91" s="480" t="s">
        <v>27</v>
      </c>
      <c r="C91" s="481"/>
      <c r="D91" s="481"/>
      <c r="E91" s="481"/>
      <c r="F91" s="481"/>
      <c r="G91" s="481"/>
      <c r="H91" s="481"/>
      <c r="I91" s="482"/>
    </row>
    <row r="92" spans="2:9" ht="15.75" thickBot="1" x14ac:dyDescent="0.3">
      <c r="B92" s="8"/>
      <c r="C92" s="9"/>
      <c r="D92" s="9"/>
      <c r="E92" s="9"/>
      <c r="F92" s="9"/>
      <c r="G92" s="9"/>
      <c r="H92" s="9"/>
      <c r="I92" s="22"/>
    </row>
    <row r="93" spans="2:9" ht="15" customHeight="1" x14ac:dyDescent="0.25">
      <c r="B93" s="483" t="s">
        <v>17</v>
      </c>
      <c r="C93" s="485" t="s">
        <v>364</v>
      </c>
      <c r="D93" s="487" t="str">
        <f>+'[2] PRESUPUESTO CENTRO DE DESARROL'!$B$146</f>
        <v>Placa superior en concreto de 3.000 psi, E= 0.15 mts., incluye material, equipo y mano de obra.</v>
      </c>
      <c r="E93" s="487"/>
      <c r="F93" s="487"/>
      <c r="G93" s="487"/>
      <c r="H93" s="487"/>
      <c r="I93" s="45" t="s">
        <v>0</v>
      </c>
    </row>
    <row r="94" spans="2:9" ht="15.75" thickBot="1" x14ac:dyDescent="0.3">
      <c r="B94" s="484"/>
      <c r="C94" s="486"/>
      <c r="D94" s="488"/>
      <c r="E94" s="488"/>
      <c r="F94" s="488"/>
      <c r="G94" s="488"/>
      <c r="H94" s="488"/>
      <c r="I94" s="13" t="str">
        <f>+'[2] PRESUPUESTO CENTRO DE DESARROL'!$C$146</f>
        <v>M2</v>
      </c>
    </row>
    <row r="95" spans="2:9" ht="15.75" thickBot="1" x14ac:dyDescent="0.3">
      <c r="B95" s="21" t="s">
        <v>24</v>
      </c>
      <c r="C95" s="46"/>
      <c r="D95" s="40"/>
      <c r="E95" s="9"/>
      <c r="F95" s="9"/>
      <c r="G95" s="9"/>
      <c r="H95" s="9"/>
      <c r="I95" s="22"/>
    </row>
    <row r="96" spans="2:9" ht="15.75" thickBot="1" x14ac:dyDescent="0.3">
      <c r="B96" s="461" t="s">
        <v>1</v>
      </c>
      <c r="C96" s="462"/>
      <c r="D96" s="462"/>
      <c r="E96" s="39" t="s">
        <v>2</v>
      </c>
      <c r="F96" s="39" t="s">
        <v>3</v>
      </c>
      <c r="G96" s="39" t="s">
        <v>4</v>
      </c>
      <c r="H96" s="20" t="s">
        <v>5</v>
      </c>
      <c r="I96" s="463"/>
    </row>
    <row r="97" spans="2:9" ht="25.5" customHeight="1" x14ac:dyDescent="0.25">
      <c r="B97" s="489" t="s">
        <v>25</v>
      </c>
      <c r="C97" s="490"/>
      <c r="D97" s="491"/>
      <c r="E97" s="4" t="s">
        <v>19</v>
      </c>
      <c r="F97" s="26">
        <v>20600</v>
      </c>
      <c r="G97" s="43">
        <v>20</v>
      </c>
      <c r="H97" s="27">
        <f>+F97/G97</f>
        <v>1030</v>
      </c>
      <c r="I97" s="464"/>
    </row>
    <row r="98" spans="2:9" ht="23.25" customHeight="1" x14ac:dyDescent="0.25">
      <c r="B98" s="459" t="s">
        <v>363</v>
      </c>
      <c r="C98" s="460"/>
      <c r="D98" s="460"/>
      <c r="E98" s="3" t="s">
        <v>19</v>
      </c>
      <c r="F98" s="26">
        <v>20600</v>
      </c>
      <c r="G98" s="43">
        <v>20</v>
      </c>
      <c r="H98" s="27">
        <f>+F98/G98</f>
        <v>1030</v>
      </c>
      <c r="I98" s="464"/>
    </row>
    <row r="99" spans="2:9" x14ac:dyDescent="0.25">
      <c r="B99" s="459" t="s">
        <v>28</v>
      </c>
      <c r="C99" s="460"/>
      <c r="D99" s="460"/>
      <c r="E99" s="14" t="s">
        <v>81</v>
      </c>
      <c r="F99" s="26">
        <v>51500</v>
      </c>
      <c r="G99" s="43">
        <v>20</v>
      </c>
      <c r="H99" s="27">
        <f>+F99/G99</f>
        <v>2575</v>
      </c>
      <c r="I99" s="464"/>
    </row>
    <row r="100" spans="2:9" x14ac:dyDescent="0.25">
      <c r="B100" s="467" t="s">
        <v>365</v>
      </c>
      <c r="C100" s="468"/>
      <c r="D100" s="468"/>
      <c r="E100" s="15" t="s">
        <v>81</v>
      </c>
      <c r="F100" s="26">
        <v>1236</v>
      </c>
      <c r="G100" s="43">
        <v>20</v>
      </c>
      <c r="H100" s="27">
        <f>+F100/G100</f>
        <v>61.8</v>
      </c>
      <c r="I100" s="464"/>
    </row>
    <row r="101" spans="2:9" x14ac:dyDescent="0.25">
      <c r="B101" s="11"/>
      <c r="C101" s="5"/>
      <c r="D101" s="5"/>
      <c r="E101" s="5"/>
      <c r="F101" s="5"/>
      <c r="G101" s="6"/>
      <c r="H101" s="6" t="s">
        <v>6</v>
      </c>
      <c r="I101" s="36">
        <f>SUM(H97:H100)</f>
        <v>4696.8</v>
      </c>
    </row>
    <row r="102" spans="2:9" ht="15.75" thickBot="1" x14ac:dyDescent="0.3">
      <c r="B102" s="10"/>
      <c r="I102" s="1"/>
    </row>
    <row r="103" spans="2:9" ht="15.75" thickBot="1" x14ac:dyDescent="0.3">
      <c r="B103" s="21" t="s">
        <v>7</v>
      </c>
      <c r="C103" s="9"/>
      <c r="D103" s="9"/>
      <c r="E103" s="9"/>
      <c r="F103" s="9"/>
      <c r="G103" s="9"/>
      <c r="H103" s="9"/>
      <c r="I103" s="22"/>
    </row>
    <row r="104" spans="2:9" ht="15.75" thickBot="1" x14ac:dyDescent="0.3">
      <c r="B104" s="461" t="s">
        <v>1</v>
      </c>
      <c r="C104" s="462"/>
      <c r="D104" s="462"/>
      <c r="E104" s="39" t="s">
        <v>2</v>
      </c>
      <c r="F104" s="39" t="s">
        <v>8</v>
      </c>
      <c r="G104" s="39" t="s">
        <v>9</v>
      </c>
      <c r="H104" s="20" t="s">
        <v>5</v>
      </c>
      <c r="I104" s="463"/>
    </row>
    <row r="105" spans="2:9" x14ac:dyDescent="0.25">
      <c r="B105" s="465" t="s">
        <v>179</v>
      </c>
      <c r="C105" s="466"/>
      <c r="D105" s="466"/>
      <c r="E105" s="4" t="s">
        <v>79</v>
      </c>
      <c r="F105" s="4">
        <v>850000</v>
      </c>
      <c r="G105" s="4">
        <v>0.16</v>
      </c>
      <c r="H105" s="4">
        <f t="shared" ref="H105:H111" si="0">+F105*G105</f>
        <v>136000</v>
      </c>
      <c r="I105" s="464"/>
    </row>
    <row r="106" spans="2:9" x14ac:dyDescent="0.25">
      <c r="B106" s="459" t="s">
        <v>360</v>
      </c>
      <c r="C106" s="460"/>
      <c r="D106" s="460"/>
      <c r="E106" s="3" t="s">
        <v>151</v>
      </c>
      <c r="F106" s="3">
        <v>27000</v>
      </c>
      <c r="G106" s="3">
        <v>0.2</v>
      </c>
      <c r="H106" s="4">
        <f t="shared" si="0"/>
        <v>5400</v>
      </c>
      <c r="I106" s="464"/>
    </row>
    <row r="107" spans="2:9" x14ac:dyDescent="0.25">
      <c r="B107" s="511" t="s">
        <v>351</v>
      </c>
      <c r="C107" s="512"/>
      <c r="D107" s="513"/>
      <c r="E107" s="3" t="s">
        <v>54</v>
      </c>
      <c r="F107" s="3">
        <v>20600</v>
      </c>
      <c r="G107" s="3">
        <v>0.04</v>
      </c>
      <c r="H107" s="4">
        <f t="shared" si="0"/>
        <v>824</v>
      </c>
      <c r="I107" s="464"/>
    </row>
    <row r="108" spans="2:9" x14ac:dyDescent="0.25">
      <c r="B108" s="459" t="s">
        <v>361</v>
      </c>
      <c r="C108" s="460"/>
      <c r="D108" s="460"/>
      <c r="E108" s="3" t="s">
        <v>54</v>
      </c>
      <c r="F108" s="3">
        <v>4500</v>
      </c>
      <c r="G108" s="3">
        <v>21</v>
      </c>
      <c r="H108" s="4">
        <f t="shared" si="0"/>
        <v>94500</v>
      </c>
      <c r="I108" s="464"/>
    </row>
    <row r="109" spans="2:9" x14ac:dyDescent="0.25">
      <c r="B109" s="459" t="s">
        <v>362</v>
      </c>
      <c r="C109" s="460"/>
      <c r="D109" s="460"/>
      <c r="E109" s="3" t="s">
        <v>54</v>
      </c>
      <c r="F109" s="3">
        <v>5150</v>
      </c>
      <c r="G109" s="3">
        <v>0.7</v>
      </c>
      <c r="H109" s="4">
        <f t="shared" si="0"/>
        <v>3604.9999999999995</v>
      </c>
      <c r="I109" s="464"/>
    </row>
    <row r="110" spans="2:9" x14ac:dyDescent="0.25">
      <c r="B110" s="459" t="s">
        <v>366</v>
      </c>
      <c r="C110" s="460"/>
      <c r="D110" s="460"/>
      <c r="E110" s="3" t="s">
        <v>59</v>
      </c>
      <c r="F110" s="3">
        <v>30900</v>
      </c>
      <c r="G110" s="3">
        <v>1.2</v>
      </c>
      <c r="H110" s="3">
        <f t="shared" si="0"/>
        <v>37080</v>
      </c>
      <c r="I110" s="464"/>
    </row>
    <row r="111" spans="2:9" x14ac:dyDescent="0.25">
      <c r="B111" s="459" t="s">
        <v>367</v>
      </c>
      <c r="C111" s="460"/>
      <c r="D111" s="460"/>
      <c r="E111" s="3" t="s">
        <v>368</v>
      </c>
      <c r="F111" s="3">
        <v>3914</v>
      </c>
      <c r="G111" s="3">
        <v>0.8</v>
      </c>
      <c r="H111" s="3">
        <f t="shared" si="0"/>
        <v>3131.2000000000003</v>
      </c>
      <c r="I111" s="464"/>
    </row>
    <row r="112" spans="2:9" x14ac:dyDescent="0.25">
      <c r="B112" s="459"/>
      <c r="C112" s="460"/>
      <c r="D112" s="460"/>
      <c r="E112" s="3"/>
      <c r="F112" s="3"/>
      <c r="G112" s="3"/>
      <c r="H112" s="3"/>
      <c r="I112" s="464"/>
    </row>
    <row r="113" spans="2:9" x14ac:dyDescent="0.25">
      <c r="B113" s="11"/>
      <c r="C113" s="5"/>
      <c r="D113" s="5"/>
      <c r="E113" s="5"/>
      <c r="F113" s="5"/>
      <c r="G113" s="5"/>
      <c r="H113" s="6" t="s">
        <v>6</v>
      </c>
      <c r="I113" s="37">
        <f>SUM(H105:H112)</f>
        <v>280540.2</v>
      </c>
    </row>
    <row r="114" spans="2:9" ht="15.75" thickBot="1" x14ac:dyDescent="0.3">
      <c r="B114" s="10"/>
      <c r="I114" s="1"/>
    </row>
    <row r="115" spans="2:9" ht="15.75" thickBot="1" x14ac:dyDescent="0.3">
      <c r="B115" s="21" t="s">
        <v>10</v>
      </c>
      <c r="C115" s="9"/>
      <c r="D115" s="9"/>
      <c r="E115" s="9"/>
      <c r="F115" s="9"/>
      <c r="G115" s="9"/>
      <c r="H115" s="9"/>
      <c r="I115" s="22"/>
    </row>
    <row r="116" spans="2:9" ht="15.75" thickBot="1" x14ac:dyDescent="0.3">
      <c r="B116" s="461" t="s">
        <v>1</v>
      </c>
      <c r="C116" s="462"/>
      <c r="D116" s="462"/>
      <c r="E116" s="462"/>
      <c r="F116" s="39" t="s">
        <v>3</v>
      </c>
      <c r="G116" s="39" t="s">
        <v>4</v>
      </c>
      <c r="H116" s="20" t="s">
        <v>5</v>
      </c>
      <c r="I116" s="34"/>
    </row>
    <row r="117" spans="2:9" x14ac:dyDescent="0.25">
      <c r="B117" s="465"/>
      <c r="C117" s="466"/>
      <c r="D117" s="466"/>
      <c r="E117" s="466"/>
      <c r="F117" s="24">
        <v>903</v>
      </c>
      <c r="G117" s="25">
        <v>1</v>
      </c>
      <c r="H117" s="38">
        <f>+F117*G117</f>
        <v>903</v>
      </c>
      <c r="I117" s="34"/>
    </row>
    <row r="118" spans="2:9" x14ac:dyDescent="0.25">
      <c r="B118" s="459"/>
      <c r="C118" s="460"/>
      <c r="D118" s="460"/>
      <c r="E118" s="460"/>
      <c r="F118" s="23"/>
      <c r="G118" s="14"/>
      <c r="H118" s="2"/>
      <c r="I118" s="34"/>
    </row>
    <row r="119" spans="2:9" x14ac:dyDescent="0.25">
      <c r="B119" s="11"/>
      <c r="C119" s="5"/>
      <c r="D119" s="5"/>
      <c r="E119" s="5"/>
      <c r="F119" s="5"/>
      <c r="G119" s="5"/>
      <c r="H119" s="6" t="s">
        <v>6</v>
      </c>
      <c r="I119" s="36">
        <f>SUM(H117:H118)</f>
        <v>903</v>
      </c>
    </row>
    <row r="120" spans="2:9" ht="15.75" thickBot="1" x14ac:dyDescent="0.3">
      <c r="B120" s="10"/>
      <c r="I120" s="1"/>
    </row>
    <row r="121" spans="2:9" ht="15.75" thickBot="1" x14ac:dyDescent="0.3">
      <c r="B121" s="21" t="s">
        <v>11</v>
      </c>
      <c r="C121" s="9"/>
      <c r="D121" s="9"/>
      <c r="E121" s="9"/>
      <c r="F121" s="9"/>
      <c r="G121" s="9"/>
      <c r="H121" s="9"/>
      <c r="I121" s="22"/>
    </row>
    <row r="122" spans="2:9" ht="15.75" thickBot="1" x14ac:dyDescent="0.3">
      <c r="B122" s="461" t="s">
        <v>15</v>
      </c>
      <c r="C122" s="462"/>
      <c r="D122" s="39" t="s">
        <v>22</v>
      </c>
      <c r="E122" s="39" t="s">
        <v>12</v>
      </c>
      <c r="F122" s="39" t="s">
        <v>13</v>
      </c>
      <c r="G122" s="39" t="s">
        <v>14</v>
      </c>
      <c r="H122" s="20" t="s">
        <v>5</v>
      </c>
      <c r="I122" s="463"/>
    </row>
    <row r="123" spans="2:9" x14ac:dyDescent="0.25">
      <c r="B123" s="465" t="s">
        <v>20</v>
      </c>
      <c r="C123" s="466"/>
      <c r="D123" s="24">
        <v>74263</v>
      </c>
      <c r="E123" s="30">
        <f>+(0.66)*D123</f>
        <v>49013.58</v>
      </c>
      <c r="F123" s="30">
        <f>+D123+E123</f>
        <v>123276.58</v>
      </c>
      <c r="G123" s="32">
        <v>0.23</v>
      </c>
      <c r="H123" s="38">
        <f>+F123*G123</f>
        <v>28353.613400000002</v>
      </c>
      <c r="I123" s="464"/>
    </row>
    <row r="124" spans="2:9" x14ac:dyDescent="0.25">
      <c r="B124" s="459" t="s">
        <v>21</v>
      </c>
      <c r="C124" s="460"/>
      <c r="D124" s="23">
        <f>1*44702</f>
        <v>44702</v>
      </c>
      <c r="E124" s="30">
        <f>+(0.66)*D124</f>
        <v>29503.32</v>
      </c>
      <c r="F124" s="31">
        <f>+D124+E124</f>
        <v>74205.320000000007</v>
      </c>
      <c r="G124" s="32">
        <f>+G123</f>
        <v>0.23</v>
      </c>
      <c r="H124" s="38">
        <f>+F124*G124</f>
        <v>17067.223600000001</v>
      </c>
      <c r="I124" s="464"/>
    </row>
    <row r="125" spans="2:9" x14ac:dyDescent="0.25">
      <c r="B125" s="459"/>
      <c r="C125" s="460"/>
      <c r="D125" s="2"/>
      <c r="E125" s="2"/>
      <c r="F125" s="2"/>
      <c r="G125" s="2"/>
      <c r="H125" s="2"/>
      <c r="I125" s="464"/>
    </row>
    <row r="126" spans="2:9" x14ac:dyDescent="0.25">
      <c r="B126" s="467"/>
      <c r="C126" s="468"/>
      <c r="D126" s="7"/>
      <c r="E126" s="7"/>
      <c r="F126" s="7"/>
      <c r="G126" s="7"/>
      <c r="H126" s="7"/>
      <c r="I126" s="464"/>
    </row>
    <row r="127" spans="2:9" x14ac:dyDescent="0.25">
      <c r="B127" s="11"/>
      <c r="C127" s="5"/>
      <c r="D127" s="5"/>
      <c r="E127" s="5"/>
      <c r="F127" s="5"/>
      <c r="G127" s="5"/>
      <c r="H127" s="6" t="s">
        <v>6</v>
      </c>
      <c r="I127" s="34">
        <f>SUM(H123:H126)</f>
        <v>45420.837</v>
      </c>
    </row>
    <row r="128" spans="2:9" ht="15.75" thickBot="1" x14ac:dyDescent="0.3">
      <c r="B128" s="10"/>
      <c r="H128" s="33" t="s">
        <v>23</v>
      </c>
      <c r="I128" s="34"/>
    </row>
    <row r="129" spans="2:9" ht="16.5" thickBot="1" x14ac:dyDescent="0.3">
      <c r="B129" s="8"/>
      <c r="C129" s="9"/>
      <c r="D129" s="9"/>
      <c r="E129" s="9"/>
      <c r="F129" s="9"/>
      <c r="G129" s="469" t="s">
        <v>16</v>
      </c>
      <c r="H129" s="470"/>
      <c r="I129" s="35">
        <f>ROUND(SUM(I99:I128),0)</f>
        <v>331561</v>
      </c>
    </row>
    <row r="130" spans="2:9" ht="15.75" thickBot="1" x14ac:dyDescent="0.3"/>
    <row r="131" spans="2:9" x14ac:dyDescent="0.25">
      <c r="B131" s="471" t="s">
        <v>26</v>
      </c>
      <c r="C131" s="472"/>
      <c r="D131" s="472"/>
      <c r="E131" s="472"/>
      <c r="F131" s="472"/>
      <c r="G131" s="472"/>
      <c r="H131" s="472"/>
      <c r="I131" s="473"/>
    </row>
    <row r="132" spans="2:9" ht="48" customHeight="1" x14ac:dyDescent="0.25">
      <c r="B132" s="474" t="s">
        <v>862</v>
      </c>
      <c r="C132" s="475"/>
      <c r="D132" s="475"/>
      <c r="E132" s="475"/>
      <c r="F132" s="475"/>
      <c r="G132" s="475"/>
      <c r="H132" s="475"/>
      <c r="I132" s="476"/>
    </row>
    <row r="133" spans="2:9" x14ac:dyDescent="0.25">
      <c r="B133" s="477" t="s">
        <v>18</v>
      </c>
      <c r="C133" s="478"/>
      <c r="D133" s="478"/>
      <c r="E133" s="478"/>
      <c r="F133" s="478"/>
      <c r="G133" s="478"/>
      <c r="H133" s="478"/>
      <c r="I133" s="479"/>
    </row>
    <row r="134" spans="2:9" ht="15.75" thickBot="1" x14ac:dyDescent="0.3">
      <c r="B134" s="480" t="s">
        <v>27</v>
      </c>
      <c r="C134" s="481"/>
      <c r="D134" s="481"/>
      <c r="E134" s="481"/>
      <c r="F134" s="481"/>
      <c r="G134" s="481"/>
      <c r="H134" s="481"/>
      <c r="I134" s="482"/>
    </row>
    <row r="135" spans="2:9" ht="15.75" thickBot="1" x14ac:dyDescent="0.3">
      <c r="B135" s="8"/>
      <c r="C135" s="9"/>
      <c r="D135" s="9"/>
      <c r="E135" s="9"/>
      <c r="F135" s="9"/>
      <c r="G135" s="9"/>
      <c r="H135" s="9"/>
      <c r="I135" s="22"/>
    </row>
    <row r="136" spans="2:9" ht="15" customHeight="1" x14ac:dyDescent="0.25">
      <c r="B136" s="483" t="s">
        <v>17</v>
      </c>
      <c r="C136" s="485" t="s">
        <v>369</v>
      </c>
      <c r="D136" s="487" t="str">
        <f>+'[2] PRESUPUESTO CENTRO DE DESARROL'!$B$147</f>
        <v>Levante en bloque vibro prensado   E= 0.15 mts, mortero de pega 1:6, rallado en dos caras, incluye material, equipo y mano de obra.</v>
      </c>
      <c r="E136" s="487"/>
      <c r="F136" s="487"/>
      <c r="G136" s="487"/>
      <c r="H136" s="487"/>
      <c r="I136" s="45" t="s">
        <v>0</v>
      </c>
    </row>
    <row r="137" spans="2:9" ht="15.75" thickBot="1" x14ac:dyDescent="0.3">
      <c r="B137" s="484"/>
      <c r="C137" s="486"/>
      <c r="D137" s="488"/>
      <c r="E137" s="488"/>
      <c r="F137" s="488"/>
      <c r="G137" s="488"/>
      <c r="H137" s="488"/>
      <c r="I137" s="13" t="str">
        <f>+'[2] PRESUPUESTO CENTRO DE DESARROL'!$C$147</f>
        <v>M2</v>
      </c>
    </row>
    <row r="138" spans="2:9" ht="15.75" thickBot="1" x14ac:dyDescent="0.3">
      <c r="B138" s="21" t="s">
        <v>24</v>
      </c>
      <c r="C138" s="46"/>
      <c r="D138" s="40"/>
      <c r="E138" s="9"/>
      <c r="F138" s="9"/>
      <c r="G138" s="9"/>
      <c r="H138" s="9"/>
      <c r="I138" s="22"/>
    </row>
    <row r="139" spans="2:9" ht="15.75" thickBot="1" x14ac:dyDescent="0.3">
      <c r="B139" s="461" t="s">
        <v>1</v>
      </c>
      <c r="C139" s="462"/>
      <c r="D139" s="462"/>
      <c r="E139" s="39" t="s">
        <v>2</v>
      </c>
      <c r="F139" s="39" t="s">
        <v>3</v>
      </c>
      <c r="G139" s="39" t="s">
        <v>4</v>
      </c>
      <c r="H139" s="20" t="s">
        <v>5</v>
      </c>
      <c r="I139" s="463"/>
    </row>
    <row r="140" spans="2:9" ht="25.5" customHeight="1" x14ac:dyDescent="0.25">
      <c r="B140" s="489" t="s">
        <v>25</v>
      </c>
      <c r="C140" s="490"/>
      <c r="D140" s="491"/>
      <c r="E140" s="4" t="s">
        <v>19</v>
      </c>
      <c r="F140" s="26">
        <v>51500</v>
      </c>
      <c r="G140" s="43">
        <v>80</v>
      </c>
      <c r="H140" s="27">
        <f>+F140/G140</f>
        <v>643.75</v>
      </c>
      <c r="I140" s="464"/>
    </row>
    <row r="141" spans="2:9" ht="23.25" customHeight="1" x14ac:dyDescent="0.25">
      <c r="B141" s="459" t="s">
        <v>206</v>
      </c>
      <c r="C141" s="460"/>
      <c r="D141" s="460"/>
      <c r="E141" s="3" t="s">
        <v>81</v>
      </c>
      <c r="F141" s="26">
        <v>51500</v>
      </c>
      <c r="G141" s="43">
        <v>80</v>
      </c>
      <c r="H141" s="27">
        <f>+F141/G141</f>
        <v>643.75</v>
      </c>
      <c r="I141" s="464"/>
    </row>
    <row r="142" spans="2:9" x14ac:dyDescent="0.25">
      <c r="B142" s="459"/>
      <c r="C142" s="460"/>
      <c r="D142" s="460"/>
      <c r="E142" s="14"/>
      <c r="F142" s="26"/>
      <c r="G142" s="43"/>
      <c r="H142" s="27"/>
      <c r="I142" s="464"/>
    </row>
    <row r="143" spans="2:9" x14ac:dyDescent="0.25">
      <c r="B143" s="467"/>
      <c r="C143" s="468"/>
      <c r="D143" s="468"/>
      <c r="E143" s="15"/>
      <c r="F143" s="17"/>
      <c r="G143" s="15"/>
      <c r="H143" s="18"/>
      <c r="I143" s="464"/>
    </row>
    <row r="144" spans="2:9" x14ac:dyDescent="0.25">
      <c r="B144" s="11"/>
      <c r="C144" s="5"/>
      <c r="D144" s="5"/>
      <c r="E144" s="5"/>
      <c r="F144" s="5"/>
      <c r="G144" s="6"/>
      <c r="H144" s="6" t="s">
        <v>6</v>
      </c>
      <c r="I144" s="36">
        <f>SUM(H140:H143)</f>
        <v>1287.5</v>
      </c>
    </row>
    <row r="145" spans="2:9" ht="15.75" thickBot="1" x14ac:dyDescent="0.3">
      <c r="B145" s="10"/>
      <c r="I145" s="1"/>
    </row>
    <row r="146" spans="2:9" ht="15.75" thickBot="1" x14ac:dyDescent="0.3">
      <c r="B146" s="21" t="s">
        <v>7</v>
      </c>
      <c r="C146" s="9"/>
      <c r="D146" s="9"/>
      <c r="E146" s="9"/>
      <c r="F146" s="9"/>
      <c r="G146" s="9"/>
      <c r="H146" s="9"/>
      <c r="I146" s="22"/>
    </row>
    <row r="147" spans="2:9" ht="15.75" thickBot="1" x14ac:dyDescent="0.3">
      <c r="B147" s="461" t="s">
        <v>1</v>
      </c>
      <c r="C147" s="462"/>
      <c r="D147" s="462"/>
      <c r="E147" s="39" t="s">
        <v>2</v>
      </c>
      <c r="F147" s="39" t="s">
        <v>8</v>
      </c>
      <c r="G147" s="39" t="s">
        <v>9</v>
      </c>
      <c r="H147" s="20" t="s">
        <v>5</v>
      </c>
      <c r="I147" s="463"/>
    </row>
    <row r="148" spans="2:9" ht="28.5" customHeight="1" x14ac:dyDescent="0.25">
      <c r="B148" s="525" t="s">
        <v>370</v>
      </c>
      <c r="C148" s="526"/>
      <c r="D148" s="527"/>
      <c r="E148" s="4" t="s">
        <v>59</v>
      </c>
      <c r="F148" s="4">
        <v>3000</v>
      </c>
      <c r="G148" s="4">
        <v>12</v>
      </c>
      <c r="H148" s="4">
        <f>+F148*G148</f>
        <v>36000</v>
      </c>
      <c r="I148" s="464"/>
    </row>
    <row r="149" spans="2:9" x14ac:dyDescent="0.25">
      <c r="B149" s="459" t="s">
        <v>361</v>
      </c>
      <c r="C149" s="460"/>
      <c r="D149" s="460"/>
      <c r="E149" s="3" t="s">
        <v>54</v>
      </c>
      <c r="F149" s="3">
        <v>4500</v>
      </c>
      <c r="G149" s="3">
        <v>0.5</v>
      </c>
      <c r="H149" s="4">
        <f>+F149*G149</f>
        <v>2250</v>
      </c>
      <c r="I149" s="464"/>
    </row>
    <row r="150" spans="2:9" x14ac:dyDescent="0.25">
      <c r="B150" s="459" t="s">
        <v>371</v>
      </c>
      <c r="C150" s="460"/>
      <c r="D150" s="460"/>
      <c r="E150" s="3" t="s">
        <v>79</v>
      </c>
      <c r="F150" s="3">
        <v>772500</v>
      </c>
      <c r="G150" s="3">
        <v>0.02</v>
      </c>
      <c r="H150" s="4">
        <f>+F150*G150</f>
        <v>15450</v>
      </c>
      <c r="I150" s="464"/>
    </row>
    <row r="151" spans="2:9" x14ac:dyDescent="0.25">
      <c r="B151" s="511" t="s">
        <v>351</v>
      </c>
      <c r="C151" s="512"/>
      <c r="D151" s="513"/>
      <c r="E151" s="3" t="s">
        <v>54</v>
      </c>
      <c r="F151" s="3">
        <v>20600</v>
      </c>
      <c r="G151" s="3">
        <v>0.04</v>
      </c>
      <c r="H151" s="4">
        <f>+F151*G151</f>
        <v>824</v>
      </c>
      <c r="I151" s="464"/>
    </row>
    <row r="152" spans="2:9" x14ac:dyDescent="0.25">
      <c r="B152" s="459"/>
      <c r="C152" s="460"/>
      <c r="D152" s="460"/>
      <c r="E152" s="3"/>
      <c r="F152" s="3"/>
      <c r="G152" s="3"/>
      <c r="H152" s="4">
        <f>+F152*G152</f>
        <v>0</v>
      </c>
      <c r="I152" s="464"/>
    </row>
    <row r="153" spans="2:9" x14ac:dyDescent="0.25">
      <c r="B153" s="459"/>
      <c r="C153" s="460"/>
      <c r="D153" s="460"/>
      <c r="E153" s="3"/>
      <c r="F153" s="3"/>
      <c r="G153" s="3"/>
      <c r="H153" s="3"/>
      <c r="I153" s="464"/>
    </row>
    <row r="154" spans="2:9" x14ac:dyDescent="0.25">
      <c r="B154" s="459"/>
      <c r="C154" s="460"/>
      <c r="D154" s="460"/>
      <c r="E154" s="3"/>
      <c r="F154" s="3"/>
      <c r="G154" s="3"/>
      <c r="H154" s="3"/>
      <c r="I154" s="464"/>
    </row>
    <row r="155" spans="2:9" x14ac:dyDescent="0.25">
      <c r="B155" s="459"/>
      <c r="C155" s="460"/>
      <c r="D155" s="460"/>
      <c r="E155" s="3"/>
      <c r="F155" s="3"/>
      <c r="G155" s="3"/>
      <c r="H155" s="3"/>
      <c r="I155" s="464"/>
    </row>
    <row r="156" spans="2:9" x14ac:dyDescent="0.25">
      <c r="B156" s="11"/>
      <c r="C156" s="5"/>
      <c r="D156" s="5"/>
      <c r="E156" s="5"/>
      <c r="F156" s="5"/>
      <c r="G156" s="5"/>
      <c r="H156" s="6" t="s">
        <v>6</v>
      </c>
      <c r="I156" s="37">
        <f>SUM(H148:H155)</f>
        <v>54524</v>
      </c>
    </row>
    <row r="157" spans="2:9" ht="15.75" thickBot="1" x14ac:dyDescent="0.3">
      <c r="B157" s="10"/>
      <c r="I157" s="1"/>
    </row>
    <row r="158" spans="2:9" ht="15.75" thickBot="1" x14ac:dyDescent="0.3">
      <c r="B158" s="21" t="s">
        <v>10</v>
      </c>
      <c r="C158" s="9"/>
      <c r="D158" s="9"/>
      <c r="E158" s="9"/>
      <c r="F158" s="9"/>
      <c r="G158" s="9"/>
      <c r="H158" s="9"/>
      <c r="I158" s="22"/>
    </row>
    <row r="159" spans="2:9" ht="15.75" thickBot="1" x14ac:dyDescent="0.3">
      <c r="B159" s="461" t="s">
        <v>1</v>
      </c>
      <c r="C159" s="462"/>
      <c r="D159" s="462"/>
      <c r="E159" s="462"/>
      <c r="F159" s="39" t="s">
        <v>3</v>
      </c>
      <c r="G159" s="39" t="s">
        <v>4</v>
      </c>
      <c r="H159" s="20" t="s">
        <v>5</v>
      </c>
      <c r="I159" s="34"/>
    </row>
    <row r="160" spans="2:9" x14ac:dyDescent="0.25">
      <c r="B160" s="465" t="s">
        <v>354</v>
      </c>
      <c r="C160" s="466"/>
      <c r="D160" s="466"/>
      <c r="E160" s="466"/>
      <c r="F160" s="24">
        <v>834</v>
      </c>
      <c r="G160" s="25">
        <v>1</v>
      </c>
      <c r="H160" s="38">
        <f>+F160*G160</f>
        <v>834</v>
      </c>
      <c r="I160" s="34"/>
    </row>
    <row r="161" spans="2:9" x14ac:dyDescent="0.25">
      <c r="B161" s="459"/>
      <c r="C161" s="460"/>
      <c r="D161" s="460"/>
      <c r="E161" s="460"/>
      <c r="F161" s="23"/>
      <c r="G161" s="14"/>
      <c r="H161" s="2"/>
      <c r="I161" s="34"/>
    </row>
    <row r="162" spans="2:9" x14ac:dyDescent="0.25">
      <c r="B162" s="11"/>
      <c r="C162" s="5"/>
      <c r="D162" s="5"/>
      <c r="E162" s="5"/>
      <c r="F162" s="5"/>
      <c r="G162" s="5"/>
      <c r="H162" s="6" t="s">
        <v>6</v>
      </c>
      <c r="I162" s="36">
        <f>SUM(H160:H161)</f>
        <v>834</v>
      </c>
    </row>
    <row r="163" spans="2:9" ht="15.75" thickBot="1" x14ac:dyDescent="0.3">
      <c r="B163" s="10"/>
      <c r="I163" s="1"/>
    </row>
    <row r="164" spans="2:9" ht="15.75" thickBot="1" x14ac:dyDescent="0.3">
      <c r="B164" s="21" t="s">
        <v>11</v>
      </c>
      <c r="C164" s="9"/>
      <c r="D164" s="9"/>
      <c r="E164" s="9"/>
      <c r="F164" s="9"/>
      <c r="G164" s="9"/>
      <c r="H164" s="9"/>
      <c r="I164" s="22"/>
    </row>
    <row r="165" spans="2:9" ht="15.75" thickBot="1" x14ac:dyDescent="0.3">
      <c r="B165" s="461" t="s">
        <v>15</v>
      </c>
      <c r="C165" s="462"/>
      <c r="D165" s="39" t="s">
        <v>22</v>
      </c>
      <c r="E165" s="39" t="s">
        <v>12</v>
      </c>
      <c r="F165" s="39" t="s">
        <v>13</v>
      </c>
      <c r="G165" s="39" t="s">
        <v>14</v>
      </c>
      <c r="H165" s="20" t="s">
        <v>5</v>
      </c>
      <c r="I165" s="463"/>
    </row>
    <row r="166" spans="2:9" x14ac:dyDescent="0.25">
      <c r="B166" s="465" t="s">
        <v>20</v>
      </c>
      <c r="C166" s="466"/>
      <c r="D166" s="24">
        <v>74263</v>
      </c>
      <c r="E166" s="30">
        <f>+(0.66)*D166</f>
        <v>49013.58</v>
      </c>
      <c r="F166" s="30">
        <f>+D166+E166</f>
        <v>123276.58</v>
      </c>
      <c r="G166" s="32">
        <v>7.0999999999999994E-2</v>
      </c>
      <c r="H166" s="38">
        <f>+F166*G166</f>
        <v>8752.6371799999997</v>
      </c>
      <c r="I166" s="464"/>
    </row>
    <row r="167" spans="2:9" x14ac:dyDescent="0.25">
      <c r="B167" s="459" t="s">
        <v>21</v>
      </c>
      <c r="C167" s="460"/>
      <c r="D167" s="23">
        <f>1*44702</f>
        <v>44702</v>
      </c>
      <c r="E167" s="30">
        <f>+(0.66)*D167</f>
        <v>29503.32</v>
      </c>
      <c r="F167" s="31">
        <f>+D167+E167</f>
        <v>74205.320000000007</v>
      </c>
      <c r="G167" s="32">
        <f>+G166</f>
        <v>7.0999999999999994E-2</v>
      </c>
      <c r="H167" s="38">
        <f>+F167*G167</f>
        <v>5268.5777200000002</v>
      </c>
      <c r="I167" s="464"/>
    </row>
    <row r="168" spans="2:9" x14ac:dyDescent="0.25">
      <c r="B168" s="459"/>
      <c r="C168" s="460"/>
      <c r="D168" s="2"/>
      <c r="E168" s="2"/>
      <c r="F168" s="2"/>
      <c r="G168" s="2"/>
      <c r="H168" s="2"/>
      <c r="I168" s="464"/>
    </row>
    <row r="169" spans="2:9" x14ac:dyDescent="0.25">
      <c r="B169" s="467"/>
      <c r="C169" s="468"/>
      <c r="D169" s="7"/>
      <c r="E169" s="7"/>
      <c r="F169" s="7"/>
      <c r="G169" s="7"/>
      <c r="H169" s="7"/>
      <c r="I169" s="464"/>
    </row>
    <row r="170" spans="2:9" x14ac:dyDescent="0.25">
      <c r="B170" s="11"/>
      <c r="C170" s="5"/>
      <c r="D170" s="5"/>
      <c r="E170" s="5"/>
      <c r="F170" s="5"/>
      <c r="G170" s="5"/>
      <c r="H170" s="6" t="s">
        <v>6</v>
      </c>
      <c r="I170" s="34">
        <f>SUM(H166:H169)</f>
        <v>14021.214899999999</v>
      </c>
    </row>
    <row r="171" spans="2:9" ht="15.75" thickBot="1" x14ac:dyDescent="0.3">
      <c r="B171" s="10"/>
      <c r="H171" s="33" t="s">
        <v>23</v>
      </c>
      <c r="I171" s="34"/>
    </row>
    <row r="172" spans="2:9" ht="16.5" thickBot="1" x14ac:dyDescent="0.3">
      <c r="B172" s="8"/>
      <c r="C172" s="9"/>
      <c r="D172" s="9"/>
      <c r="E172" s="9"/>
      <c r="F172" s="9"/>
      <c r="G172" s="469" t="s">
        <v>16</v>
      </c>
      <c r="H172" s="470"/>
      <c r="I172" s="35">
        <f>ROUND(SUM(I142:I171),0)</f>
        <v>70667</v>
      </c>
    </row>
    <row r="173" spans="2:9" ht="15.75" thickBot="1" x14ac:dyDescent="0.3"/>
    <row r="174" spans="2:9" x14ac:dyDescent="0.25">
      <c r="B174" s="471" t="s">
        <v>26</v>
      </c>
      <c r="C174" s="472"/>
      <c r="D174" s="472"/>
      <c r="E174" s="472"/>
      <c r="F174" s="472"/>
      <c r="G174" s="472"/>
      <c r="H174" s="472"/>
      <c r="I174" s="473"/>
    </row>
    <row r="175" spans="2:9" ht="48" customHeight="1" x14ac:dyDescent="0.25">
      <c r="B175" s="474" t="s">
        <v>862</v>
      </c>
      <c r="C175" s="475"/>
      <c r="D175" s="475"/>
      <c r="E175" s="475"/>
      <c r="F175" s="475"/>
      <c r="G175" s="475"/>
      <c r="H175" s="475"/>
      <c r="I175" s="476"/>
    </row>
    <row r="176" spans="2:9" x14ac:dyDescent="0.25">
      <c r="B176" s="477" t="s">
        <v>18</v>
      </c>
      <c r="C176" s="478"/>
      <c r="D176" s="478"/>
      <c r="E176" s="478"/>
      <c r="F176" s="478"/>
      <c r="G176" s="478"/>
      <c r="H176" s="478"/>
      <c r="I176" s="479"/>
    </row>
    <row r="177" spans="2:9" ht="15.75" thickBot="1" x14ac:dyDescent="0.3">
      <c r="B177" s="480" t="s">
        <v>27</v>
      </c>
      <c r="C177" s="481"/>
      <c r="D177" s="481"/>
      <c r="E177" s="481"/>
      <c r="F177" s="481"/>
      <c r="G177" s="481"/>
      <c r="H177" s="481"/>
      <c r="I177" s="482"/>
    </row>
    <row r="178" spans="2:9" ht="15.75" thickBot="1" x14ac:dyDescent="0.3">
      <c r="B178" s="8"/>
      <c r="C178" s="9"/>
      <c r="D178" s="9"/>
      <c r="E178" s="9"/>
      <c r="F178" s="9"/>
      <c r="G178" s="9"/>
      <c r="H178" s="9"/>
      <c r="I178" s="22"/>
    </row>
    <row r="179" spans="2:9" ht="15" customHeight="1" x14ac:dyDescent="0.25">
      <c r="B179" s="483" t="s">
        <v>17</v>
      </c>
      <c r="C179" s="485" t="s">
        <v>372</v>
      </c>
      <c r="D179" s="487" t="str">
        <f>+'[2] PRESUPUESTO CENTRO DE DESARROL'!$B$148</f>
        <v>Pañete allanado impermeabilizado , mortero de pega 1:4, incluye material, equipo y mano de obra.</v>
      </c>
      <c r="E179" s="487"/>
      <c r="F179" s="487"/>
      <c r="G179" s="487"/>
      <c r="H179" s="487"/>
      <c r="I179" s="45" t="s">
        <v>0</v>
      </c>
    </row>
    <row r="180" spans="2:9" ht="15.75" thickBot="1" x14ac:dyDescent="0.3">
      <c r="B180" s="484"/>
      <c r="C180" s="486"/>
      <c r="D180" s="488"/>
      <c r="E180" s="488"/>
      <c r="F180" s="488"/>
      <c r="G180" s="488"/>
      <c r="H180" s="488"/>
      <c r="I180" s="13" t="str">
        <f>+'[2] PRESUPUESTO CENTRO DE DESARROL'!$C$148</f>
        <v>M2</v>
      </c>
    </row>
    <row r="181" spans="2:9" ht="15.75" thickBot="1" x14ac:dyDescent="0.3">
      <c r="B181" s="21" t="s">
        <v>24</v>
      </c>
      <c r="C181" s="46"/>
      <c r="D181" s="40"/>
      <c r="E181" s="9"/>
      <c r="F181" s="9"/>
      <c r="G181" s="9"/>
      <c r="H181" s="9"/>
      <c r="I181" s="22"/>
    </row>
    <row r="182" spans="2:9" ht="15.75" thickBot="1" x14ac:dyDescent="0.3">
      <c r="B182" s="461" t="s">
        <v>1</v>
      </c>
      <c r="C182" s="462"/>
      <c r="D182" s="462"/>
      <c r="E182" s="39" t="s">
        <v>2</v>
      </c>
      <c r="F182" s="39" t="s">
        <v>3</v>
      </c>
      <c r="G182" s="39" t="s">
        <v>4</v>
      </c>
      <c r="H182" s="20" t="s">
        <v>5</v>
      </c>
      <c r="I182" s="463"/>
    </row>
    <row r="183" spans="2:9" ht="25.5" customHeight="1" x14ac:dyDescent="0.25">
      <c r="B183" s="489" t="s">
        <v>25</v>
      </c>
      <c r="C183" s="490"/>
      <c r="D183" s="491"/>
      <c r="E183" s="4" t="s">
        <v>19</v>
      </c>
      <c r="F183" s="26">
        <v>51500</v>
      </c>
      <c r="G183" s="43">
        <v>90</v>
      </c>
      <c r="H183" s="27">
        <f>+F183/G183</f>
        <v>572.22222222222217</v>
      </c>
      <c r="I183" s="464"/>
    </row>
    <row r="184" spans="2:9" ht="23.25" customHeight="1" x14ac:dyDescent="0.25">
      <c r="B184" s="459" t="s">
        <v>206</v>
      </c>
      <c r="C184" s="460"/>
      <c r="D184" s="460"/>
      <c r="E184" s="3" t="s">
        <v>81</v>
      </c>
      <c r="F184" s="26">
        <v>51500</v>
      </c>
      <c r="G184" s="43">
        <v>90</v>
      </c>
      <c r="H184" s="27">
        <f>+F184/G184</f>
        <v>572.22222222222217</v>
      </c>
      <c r="I184" s="464"/>
    </row>
    <row r="185" spans="2:9" x14ac:dyDescent="0.25">
      <c r="B185" s="459"/>
      <c r="C185" s="460"/>
      <c r="D185" s="460"/>
      <c r="E185" s="14"/>
      <c r="F185" s="26"/>
      <c r="G185" s="43"/>
      <c r="H185" s="27"/>
      <c r="I185" s="464"/>
    </row>
    <row r="186" spans="2:9" x14ac:dyDescent="0.25">
      <c r="B186" s="467"/>
      <c r="C186" s="468"/>
      <c r="D186" s="468"/>
      <c r="E186" s="15"/>
      <c r="F186" s="17"/>
      <c r="G186" s="15"/>
      <c r="H186" s="18"/>
      <c r="I186" s="464"/>
    </row>
    <row r="187" spans="2:9" x14ac:dyDescent="0.25">
      <c r="B187" s="11"/>
      <c r="C187" s="5"/>
      <c r="D187" s="5"/>
      <c r="E187" s="5"/>
      <c r="F187" s="5"/>
      <c r="G187" s="6"/>
      <c r="H187" s="6" t="s">
        <v>6</v>
      </c>
      <c r="I187" s="36">
        <f>SUM(H183:H186)</f>
        <v>1144.4444444444443</v>
      </c>
    </row>
    <row r="188" spans="2:9" ht="15.75" thickBot="1" x14ac:dyDescent="0.3">
      <c r="B188" s="10"/>
      <c r="I188" s="1"/>
    </row>
    <row r="189" spans="2:9" ht="15.75" thickBot="1" x14ac:dyDescent="0.3">
      <c r="B189" s="21" t="s">
        <v>7</v>
      </c>
      <c r="C189" s="9"/>
      <c r="D189" s="9"/>
      <c r="E189" s="9"/>
      <c r="F189" s="9"/>
      <c r="G189" s="9"/>
      <c r="H189" s="9"/>
      <c r="I189" s="22"/>
    </row>
    <row r="190" spans="2:9" ht="15.75" thickBot="1" x14ac:dyDescent="0.3">
      <c r="B190" s="461" t="s">
        <v>1</v>
      </c>
      <c r="C190" s="462"/>
      <c r="D190" s="462"/>
      <c r="E190" s="39" t="s">
        <v>2</v>
      </c>
      <c r="F190" s="39" t="s">
        <v>8</v>
      </c>
      <c r="G190" s="39" t="s">
        <v>9</v>
      </c>
      <c r="H190" s="20" t="s">
        <v>5</v>
      </c>
      <c r="I190" s="463"/>
    </row>
    <row r="191" spans="2:9" x14ac:dyDescent="0.25">
      <c r="B191" s="459" t="s">
        <v>361</v>
      </c>
      <c r="C191" s="460"/>
      <c r="D191" s="460"/>
      <c r="E191" s="3" t="s">
        <v>54</v>
      </c>
      <c r="F191" s="3">
        <v>4500</v>
      </c>
      <c r="G191" s="3">
        <v>0.5</v>
      </c>
      <c r="H191" s="4">
        <f t="shared" ref="H191:H196" si="1">+F191*G191</f>
        <v>2250</v>
      </c>
      <c r="I191" s="464"/>
    </row>
    <row r="192" spans="2:9" x14ac:dyDescent="0.25">
      <c r="B192" s="459" t="s">
        <v>371</v>
      </c>
      <c r="C192" s="460"/>
      <c r="D192" s="460"/>
      <c r="E192" s="3" t="s">
        <v>79</v>
      </c>
      <c r="F192" s="3">
        <v>772500</v>
      </c>
      <c r="G192" s="3">
        <v>2.1000000000000001E-2</v>
      </c>
      <c r="H192" s="4">
        <f t="shared" si="1"/>
        <v>16222.500000000002</v>
      </c>
      <c r="I192" s="464"/>
    </row>
    <row r="193" spans="2:9" x14ac:dyDescent="0.25">
      <c r="B193" s="511" t="s">
        <v>351</v>
      </c>
      <c r="C193" s="512"/>
      <c r="D193" s="513"/>
      <c r="E193" s="3" t="s">
        <v>54</v>
      </c>
      <c r="F193" s="3">
        <v>20600</v>
      </c>
      <c r="G193" s="3">
        <v>1</v>
      </c>
      <c r="H193" s="4">
        <f t="shared" si="1"/>
        <v>20600</v>
      </c>
      <c r="I193" s="464"/>
    </row>
    <row r="194" spans="2:9" x14ac:dyDescent="0.25">
      <c r="B194" s="459"/>
      <c r="C194" s="460"/>
      <c r="D194" s="460"/>
      <c r="E194" s="3"/>
      <c r="F194" s="3"/>
      <c r="G194" s="3"/>
      <c r="H194" s="4">
        <f t="shared" si="1"/>
        <v>0</v>
      </c>
      <c r="I194" s="464"/>
    </row>
    <row r="195" spans="2:9" x14ac:dyDescent="0.25">
      <c r="B195" s="459"/>
      <c r="C195" s="460"/>
      <c r="D195" s="460"/>
      <c r="E195" s="3"/>
      <c r="F195" s="3"/>
      <c r="G195" s="3"/>
      <c r="H195" s="4">
        <f t="shared" si="1"/>
        <v>0</v>
      </c>
      <c r="I195" s="464"/>
    </row>
    <row r="196" spans="2:9" x14ac:dyDescent="0.25">
      <c r="B196" s="459"/>
      <c r="C196" s="460"/>
      <c r="D196" s="460"/>
      <c r="E196" s="3"/>
      <c r="F196" s="3"/>
      <c r="G196" s="3"/>
      <c r="H196" s="3">
        <f t="shared" si="1"/>
        <v>0</v>
      </c>
      <c r="I196" s="464"/>
    </row>
    <row r="197" spans="2:9" x14ac:dyDescent="0.25">
      <c r="B197" s="459"/>
      <c r="C197" s="460"/>
      <c r="D197" s="460"/>
      <c r="E197" s="3"/>
      <c r="F197" s="3"/>
      <c r="G197" s="3"/>
      <c r="H197" s="3"/>
      <c r="I197" s="464"/>
    </row>
    <row r="198" spans="2:9" x14ac:dyDescent="0.25">
      <c r="B198" s="459"/>
      <c r="C198" s="460"/>
      <c r="D198" s="460"/>
      <c r="E198" s="3"/>
      <c r="F198" s="3"/>
      <c r="G198" s="3"/>
      <c r="H198" s="3"/>
      <c r="I198" s="464"/>
    </row>
    <row r="199" spans="2:9" x14ac:dyDescent="0.25">
      <c r="B199" s="11"/>
      <c r="C199" s="5"/>
      <c r="D199" s="5"/>
      <c r="E199" s="5"/>
      <c r="F199" s="5"/>
      <c r="G199" s="5"/>
      <c r="H199" s="6" t="s">
        <v>6</v>
      </c>
      <c r="I199" s="37">
        <f>SUM(H191:H198)</f>
        <v>39072.5</v>
      </c>
    </row>
    <row r="200" spans="2:9" ht="15.75" thickBot="1" x14ac:dyDescent="0.3">
      <c r="B200" s="10"/>
      <c r="I200" s="1"/>
    </row>
    <row r="201" spans="2:9" ht="15.75" thickBot="1" x14ac:dyDescent="0.3">
      <c r="B201" s="21" t="s">
        <v>10</v>
      </c>
      <c r="C201" s="9"/>
      <c r="D201" s="9"/>
      <c r="E201" s="9"/>
      <c r="F201" s="9"/>
      <c r="G201" s="9"/>
      <c r="H201" s="9"/>
      <c r="I201" s="22"/>
    </row>
    <row r="202" spans="2:9" ht="15.75" thickBot="1" x14ac:dyDescent="0.3">
      <c r="B202" s="461" t="s">
        <v>1</v>
      </c>
      <c r="C202" s="462"/>
      <c r="D202" s="462"/>
      <c r="E202" s="462"/>
      <c r="F202" s="39" t="s">
        <v>3</v>
      </c>
      <c r="G202" s="39" t="s">
        <v>4</v>
      </c>
      <c r="H202" s="20" t="s">
        <v>5</v>
      </c>
      <c r="I202" s="34"/>
    </row>
    <row r="203" spans="2:9" x14ac:dyDescent="0.25">
      <c r="B203" s="465" t="s">
        <v>357</v>
      </c>
      <c r="C203" s="466"/>
      <c r="D203" s="466"/>
      <c r="E203" s="466"/>
      <c r="F203" s="24">
        <v>82</v>
      </c>
      <c r="G203" s="25">
        <v>1</v>
      </c>
      <c r="H203" s="38">
        <f>+F203*G203</f>
        <v>82</v>
      </c>
      <c r="I203" s="34"/>
    </row>
    <row r="204" spans="2:9" x14ac:dyDescent="0.25">
      <c r="B204" s="459"/>
      <c r="C204" s="460"/>
      <c r="D204" s="460"/>
      <c r="E204" s="460"/>
      <c r="F204" s="23"/>
      <c r="G204" s="14"/>
      <c r="H204" s="2"/>
      <c r="I204" s="34"/>
    </row>
    <row r="205" spans="2:9" x14ac:dyDescent="0.25">
      <c r="B205" s="11"/>
      <c r="C205" s="5"/>
      <c r="D205" s="5"/>
      <c r="E205" s="5"/>
      <c r="F205" s="5"/>
      <c r="G205" s="5"/>
      <c r="H205" s="6" t="s">
        <v>6</v>
      </c>
      <c r="I205" s="36">
        <f>SUM(H203:H204)</f>
        <v>82</v>
      </c>
    </row>
    <row r="206" spans="2:9" ht="15.75" thickBot="1" x14ac:dyDescent="0.3">
      <c r="B206" s="10"/>
      <c r="I206" s="1"/>
    </row>
    <row r="207" spans="2:9" ht="15.75" thickBot="1" x14ac:dyDescent="0.3">
      <c r="B207" s="21" t="s">
        <v>11</v>
      </c>
      <c r="C207" s="9"/>
      <c r="D207" s="9"/>
      <c r="E207" s="9"/>
      <c r="F207" s="9"/>
      <c r="G207" s="9"/>
      <c r="H207" s="9"/>
      <c r="I207" s="22"/>
    </row>
    <row r="208" spans="2:9" ht="15.75" thickBot="1" x14ac:dyDescent="0.3">
      <c r="B208" s="461" t="s">
        <v>15</v>
      </c>
      <c r="C208" s="462"/>
      <c r="D208" s="39" t="s">
        <v>22</v>
      </c>
      <c r="E208" s="39" t="s">
        <v>12</v>
      </c>
      <c r="F208" s="39" t="s">
        <v>13</v>
      </c>
      <c r="G208" s="39" t="s">
        <v>14</v>
      </c>
      <c r="H208" s="20" t="s">
        <v>5</v>
      </c>
      <c r="I208" s="463"/>
    </row>
    <row r="209" spans="2:9" x14ac:dyDescent="0.25">
      <c r="B209" s="465" t="s">
        <v>20</v>
      </c>
      <c r="C209" s="466"/>
      <c r="D209" s="24">
        <v>74263</v>
      </c>
      <c r="E209" s="30">
        <f>+(0.66)*D209</f>
        <v>49013.58</v>
      </c>
      <c r="F209" s="30">
        <f>+D209+E209</f>
        <v>123276.58</v>
      </c>
      <c r="G209" s="32">
        <v>2.5000000000000001E-2</v>
      </c>
      <c r="H209" s="38">
        <f>+F209*G209</f>
        <v>3081.9145000000003</v>
      </c>
      <c r="I209" s="464"/>
    </row>
    <row r="210" spans="2:9" x14ac:dyDescent="0.25">
      <c r="B210" s="459" t="s">
        <v>21</v>
      </c>
      <c r="C210" s="460"/>
      <c r="D210" s="23">
        <f>1*44702</f>
        <v>44702</v>
      </c>
      <c r="E210" s="30">
        <f>+(0.66)*D210</f>
        <v>29503.32</v>
      </c>
      <c r="F210" s="31">
        <f>+D210+E210</f>
        <v>74205.320000000007</v>
      </c>
      <c r="G210" s="32">
        <f>+G209</f>
        <v>2.5000000000000001E-2</v>
      </c>
      <c r="H210" s="38">
        <f>+F210*G210</f>
        <v>1855.1330000000003</v>
      </c>
      <c r="I210" s="464"/>
    </row>
    <row r="211" spans="2:9" x14ac:dyDescent="0.25">
      <c r="B211" s="459"/>
      <c r="C211" s="460"/>
      <c r="D211" s="2"/>
      <c r="E211" s="2"/>
      <c r="F211" s="2"/>
      <c r="G211" s="2"/>
      <c r="H211" s="2"/>
      <c r="I211" s="464"/>
    </row>
    <row r="212" spans="2:9" x14ac:dyDescent="0.25">
      <c r="B212" s="467"/>
      <c r="C212" s="468"/>
      <c r="D212" s="7"/>
      <c r="E212" s="7"/>
      <c r="F212" s="7"/>
      <c r="G212" s="7"/>
      <c r="H212" s="7"/>
      <c r="I212" s="464"/>
    </row>
    <row r="213" spans="2:9" x14ac:dyDescent="0.25">
      <c r="B213" s="11"/>
      <c r="C213" s="5"/>
      <c r="D213" s="5"/>
      <c r="E213" s="5"/>
      <c r="F213" s="5"/>
      <c r="G213" s="5"/>
      <c r="H213" s="6" t="s">
        <v>6</v>
      </c>
      <c r="I213" s="34">
        <f>SUM(H209:H212)</f>
        <v>4937.0475000000006</v>
      </c>
    </row>
    <row r="214" spans="2:9" ht="15.75" thickBot="1" x14ac:dyDescent="0.3">
      <c r="B214" s="10"/>
      <c r="H214" s="33" t="s">
        <v>23</v>
      </c>
      <c r="I214" s="34"/>
    </row>
    <row r="215" spans="2:9" ht="16.5" thickBot="1" x14ac:dyDescent="0.3">
      <c r="B215" s="8"/>
      <c r="C215" s="9"/>
      <c r="D215" s="9"/>
      <c r="E215" s="9"/>
      <c r="F215" s="9"/>
      <c r="G215" s="469" t="s">
        <v>16</v>
      </c>
      <c r="H215" s="470"/>
      <c r="I215" s="35">
        <f>ROUND(SUM(I185:I214),0)</f>
        <v>45236</v>
      </c>
    </row>
    <row r="216" spans="2:9" ht="15.75" thickBot="1" x14ac:dyDescent="0.3"/>
    <row r="217" spans="2:9" x14ac:dyDescent="0.25">
      <c r="B217" s="471" t="s">
        <v>26</v>
      </c>
      <c r="C217" s="472"/>
      <c r="D217" s="472"/>
      <c r="E217" s="472"/>
      <c r="F217" s="472"/>
      <c r="G217" s="472"/>
      <c r="H217" s="472"/>
      <c r="I217" s="473"/>
    </row>
    <row r="218" spans="2:9" ht="48" customHeight="1" x14ac:dyDescent="0.25">
      <c r="B218" s="474" t="s">
        <v>862</v>
      </c>
      <c r="C218" s="475"/>
      <c r="D218" s="475"/>
      <c r="E218" s="475"/>
      <c r="F218" s="475"/>
      <c r="G218" s="475"/>
      <c r="H218" s="475"/>
      <c r="I218" s="476"/>
    </row>
    <row r="219" spans="2:9" x14ac:dyDescent="0.25">
      <c r="B219" s="477" t="s">
        <v>18</v>
      </c>
      <c r="C219" s="478"/>
      <c r="D219" s="478"/>
      <c r="E219" s="478"/>
      <c r="F219" s="478"/>
      <c r="G219" s="478"/>
      <c r="H219" s="478"/>
      <c r="I219" s="479"/>
    </row>
    <row r="220" spans="2:9" ht="15.75" thickBot="1" x14ac:dyDescent="0.3">
      <c r="B220" s="480" t="s">
        <v>27</v>
      </c>
      <c r="C220" s="481"/>
      <c r="D220" s="481"/>
      <c r="E220" s="481"/>
      <c r="F220" s="481"/>
      <c r="G220" s="481"/>
      <c r="H220" s="481"/>
      <c r="I220" s="482"/>
    </row>
    <row r="221" spans="2:9" ht="15.75" thickBot="1" x14ac:dyDescent="0.3">
      <c r="B221" s="8"/>
      <c r="C221" s="9"/>
      <c r="D221" s="9"/>
      <c r="E221" s="9"/>
      <c r="F221" s="9"/>
      <c r="G221" s="9"/>
      <c r="H221" s="9"/>
      <c r="I221" s="22"/>
    </row>
    <row r="222" spans="2:9" ht="15" customHeight="1" x14ac:dyDescent="0.25">
      <c r="B222" s="483" t="s">
        <v>17</v>
      </c>
      <c r="C222" s="485" t="s">
        <v>372</v>
      </c>
      <c r="D222" s="487" t="str">
        <f>+'[2] PRESUPUESTO CENTRO DE DESARROL'!$B$148</f>
        <v>Pañete allanado impermeabilizado , mortero de pega 1:4, incluye material, equipo y mano de obra.</v>
      </c>
      <c r="E222" s="487"/>
      <c r="F222" s="487"/>
      <c r="G222" s="487"/>
      <c r="H222" s="487"/>
      <c r="I222" s="45" t="s">
        <v>0</v>
      </c>
    </row>
    <row r="223" spans="2:9" ht="15.75" thickBot="1" x14ac:dyDescent="0.3">
      <c r="B223" s="484"/>
      <c r="C223" s="486"/>
      <c r="D223" s="488"/>
      <c r="E223" s="488"/>
      <c r="F223" s="488"/>
      <c r="G223" s="488"/>
      <c r="H223" s="488"/>
      <c r="I223" s="13" t="str">
        <f>+'[2] PRESUPUESTO CENTRO DE DESARROL'!$C$148</f>
        <v>M2</v>
      </c>
    </row>
    <row r="224" spans="2:9" ht="15.75" thickBot="1" x14ac:dyDescent="0.3">
      <c r="B224" s="21" t="s">
        <v>24</v>
      </c>
      <c r="C224" s="46"/>
      <c r="D224" s="40"/>
      <c r="E224" s="9"/>
      <c r="F224" s="9"/>
      <c r="G224" s="9"/>
      <c r="H224" s="9"/>
      <c r="I224" s="22"/>
    </row>
    <row r="225" spans="2:9" ht="15.75" thickBot="1" x14ac:dyDescent="0.3">
      <c r="B225" s="461" t="s">
        <v>1</v>
      </c>
      <c r="C225" s="462"/>
      <c r="D225" s="462"/>
      <c r="E225" s="39" t="s">
        <v>2</v>
      </c>
      <c r="F225" s="39" t="s">
        <v>3</v>
      </c>
      <c r="G225" s="39" t="s">
        <v>4</v>
      </c>
      <c r="H225" s="20" t="s">
        <v>5</v>
      </c>
      <c r="I225" s="463"/>
    </row>
    <row r="226" spans="2:9" ht="25.5" customHeight="1" x14ac:dyDescent="0.25">
      <c r="B226" s="489" t="s">
        <v>25</v>
      </c>
      <c r="C226" s="490"/>
      <c r="D226" s="491"/>
      <c r="E226" s="4" t="s">
        <v>19</v>
      </c>
      <c r="F226" s="26">
        <v>51500</v>
      </c>
      <c r="G226" s="43">
        <v>90</v>
      </c>
      <c r="H226" s="27">
        <f>+F226/G226</f>
        <v>572.22222222222217</v>
      </c>
      <c r="I226" s="464"/>
    </row>
    <row r="227" spans="2:9" ht="23.25" customHeight="1" x14ac:dyDescent="0.25">
      <c r="B227" s="459" t="s">
        <v>206</v>
      </c>
      <c r="C227" s="460"/>
      <c r="D227" s="460"/>
      <c r="E227" s="3" t="s">
        <v>81</v>
      </c>
      <c r="F227" s="26">
        <v>51500</v>
      </c>
      <c r="G227" s="43">
        <v>90</v>
      </c>
      <c r="H227" s="27">
        <f>+F227/G227</f>
        <v>572.22222222222217</v>
      </c>
      <c r="I227" s="464"/>
    </row>
    <row r="228" spans="2:9" x14ac:dyDescent="0.25">
      <c r="B228" s="459"/>
      <c r="C228" s="460"/>
      <c r="D228" s="460"/>
      <c r="E228" s="14"/>
      <c r="F228" s="26"/>
      <c r="G228" s="43"/>
      <c r="H228" s="27"/>
      <c r="I228" s="464"/>
    </row>
    <row r="229" spans="2:9" x14ac:dyDescent="0.25">
      <c r="B229" s="467"/>
      <c r="C229" s="468"/>
      <c r="D229" s="468"/>
      <c r="E229" s="15"/>
      <c r="F229" s="17"/>
      <c r="G229" s="15"/>
      <c r="H229" s="18"/>
      <c r="I229" s="464"/>
    </row>
    <row r="230" spans="2:9" x14ac:dyDescent="0.25">
      <c r="B230" s="11"/>
      <c r="C230" s="5"/>
      <c r="D230" s="5"/>
      <c r="E230" s="5"/>
      <c r="F230" s="5"/>
      <c r="G230" s="6"/>
      <c r="H230" s="6" t="s">
        <v>6</v>
      </c>
      <c r="I230" s="36">
        <f>SUM(H226:H229)</f>
        <v>1144.4444444444443</v>
      </c>
    </row>
    <row r="231" spans="2:9" ht="15.75" thickBot="1" x14ac:dyDescent="0.3">
      <c r="B231" s="10"/>
      <c r="I231" s="1"/>
    </row>
    <row r="232" spans="2:9" ht="15.75" thickBot="1" x14ac:dyDescent="0.3">
      <c r="B232" s="21" t="s">
        <v>7</v>
      </c>
      <c r="C232" s="9"/>
      <c r="D232" s="9"/>
      <c r="E232" s="9"/>
      <c r="F232" s="9"/>
      <c r="G232" s="9"/>
      <c r="H232" s="9"/>
      <c r="I232" s="22"/>
    </row>
    <row r="233" spans="2:9" ht="15.75" thickBot="1" x14ac:dyDescent="0.3">
      <c r="B233" s="461" t="s">
        <v>1</v>
      </c>
      <c r="C233" s="462"/>
      <c r="D233" s="462"/>
      <c r="E233" s="39" t="s">
        <v>2</v>
      </c>
      <c r="F233" s="39" t="s">
        <v>8</v>
      </c>
      <c r="G233" s="39" t="s">
        <v>9</v>
      </c>
      <c r="H233" s="20" t="s">
        <v>5</v>
      </c>
      <c r="I233" s="463"/>
    </row>
    <row r="234" spans="2:9" x14ac:dyDescent="0.25">
      <c r="B234" s="459" t="s">
        <v>361</v>
      </c>
      <c r="C234" s="460"/>
      <c r="D234" s="460"/>
      <c r="E234" s="3" t="s">
        <v>54</v>
      </c>
      <c r="F234" s="3">
        <v>4500</v>
      </c>
      <c r="G234" s="3">
        <v>0.5</v>
      </c>
      <c r="H234" s="4">
        <f t="shared" ref="H234:H239" si="2">+F234*G234</f>
        <v>2250</v>
      </c>
      <c r="I234" s="464"/>
    </row>
    <row r="235" spans="2:9" x14ac:dyDescent="0.25">
      <c r="B235" s="459" t="s">
        <v>371</v>
      </c>
      <c r="C235" s="460"/>
      <c r="D235" s="460"/>
      <c r="E235" s="3" t="s">
        <v>79</v>
      </c>
      <c r="F235" s="3">
        <v>772500</v>
      </c>
      <c r="G235" s="3">
        <v>2.1000000000000001E-2</v>
      </c>
      <c r="H235" s="4">
        <f t="shared" si="2"/>
        <v>16222.500000000002</v>
      </c>
      <c r="I235" s="464"/>
    </row>
    <row r="236" spans="2:9" x14ac:dyDescent="0.25">
      <c r="B236" s="511" t="s">
        <v>351</v>
      </c>
      <c r="C236" s="512"/>
      <c r="D236" s="513"/>
      <c r="E236" s="3" t="s">
        <v>54</v>
      </c>
      <c r="F236" s="3">
        <v>20600</v>
      </c>
      <c r="G236" s="3">
        <v>0.1</v>
      </c>
      <c r="H236" s="4">
        <f t="shared" si="2"/>
        <v>2060</v>
      </c>
      <c r="I236" s="464"/>
    </row>
    <row r="237" spans="2:9" x14ac:dyDescent="0.25">
      <c r="B237" s="459"/>
      <c r="C237" s="460"/>
      <c r="D237" s="460"/>
      <c r="E237" s="3"/>
      <c r="F237" s="3"/>
      <c r="G237" s="3"/>
      <c r="H237" s="4">
        <f t="shared" si="2"/>
        <v>0</v>
      </c>
      <c r="I237" s="464"/>
    </row>
    <row r="238" spans="2:9" x14ac:dyDescent="0.25">
      <c r="B238" s="459"/>
      <c r="C238" s="460"/>
      <c r="D238" s="460"/>
      <c r="E238" s="3"/>
      <c r="F238" s="3"/>
      <c r="G238" s="3"/>
      <c r="H238" s="4">
        <f t="shared" si="2"/>
        <v>0</v>
      </c>
      <c r="I238" s="464"/>
    </row>
    <row r="239" spans="2:9" x14ac:dyDescent="0.25">
      <c r="B239" s="459"/>
      <c r="C239" s="460"/>
      <c r="D239" s="460"/>
      <c r="E239" s="3"/>
      <c r="F239" s="3"/>
      <c r="G239" s="3"/>
      <c r="H239" s="3">
        <f t="shared" si="2"/>
        <v>0</v>
      </c>
      <c r="I239" s="464"/>
    </row>
    <row r="240" spans="2:9" x14ac:dyDescent="0.25">
      <c r="B240" s="459"/>
      <c r="C240" s="460"/>
      <c r="D240" s="460"/>
      <c r="E240" s="3"/>
      <c r="F240" s="3"/>
      <c r="G240" s="3"/>
      <c r="H240" s="3"/>
      <c r="I240" s="464"/>
    </row>
    <row r="241" spans="2:9" x14ac:dyDescent="0.25">
      <c r="B241" s="459"/>
      <c r="C241" s="460"/>
      <c r="D241" s="460"/>
      <c r="E241" s="3"/>
      <c r="F241" s="3"/>
      <c r="G241" s="3"/>
      <c r="H241" s="3"/>
      <c r="I241" s="464"/>
    </row>
    <row r="242" spans="2:9" x14ac:dyDescent="0.25">
      <c r="B242" s="11"/>
      <c r="C242" s="5"/>
      <c r="D242" s="5"/>
      <c r="E242" s="5"/>
      <c r="F242" s="5"/>
      <c r="G242" s="5"/>
      <c r="H242" s="6" t="s">
        <v>6</v>
      </c>
      <c r="I242" s="37">
        <f>SUM(H234:H241)</f>
        <v>20532.5</v>
      </c>
    </row>
    <row r="243" spans="2:9" ht="15.75" thickBot="1" x14ac:dyDescent="0.3">
      <c r="B243" s="10"/>
      <c r="I243" s="1"/>
    </row>
    <row r="244" spans="2:9" ht="15.75" thickBot="1" x14ac:dyDescent="0.3">
      <c r="B244" s="21" t="s">
        <v>10</v>
      </c>
      <c r="C244" s="9"/>
      <c r="D244" s="9"/>
      <c r="E244" s="9"/>
      <c r="F244" s="9"/>
      <c r="G244" s="9"/>
      <c r="H244" s="9"/>
      <c r="I244" s="22"/>
    </row>
    <row r="245" spans="2:9" ht="15.75" thickBot="1" x14ac:dyDescent="0.3">
      <c r="B245" s="461" t="s">
        <v>1</v>
      </c>
      <c r="C245" s="462"/>
      <c r="D245" s="462"/>
      <c r="E245" s="462"/>
      <c r="F245" s="39" t="s">
        <v>3</v>
      </c>
      <c r="G245" s="39" t="s">
        <v>4</v>
      </c>
      <c r="H245" s="20" t="s">
        <v>5</v>
      </c>
      <c r="I245" s="34"/>
    </row>
    <row r="246" spans="2:9" x14ac:dyDescent="0.25">
      <c r="B246" s="465" t="s">
        <v>357</v>
      </c>
      <c r="C246" s="466"/>
      <c r="D246" s="466"/>
      <c r="E246" s="466"/>
      <c r="F246" s="24">
        <v>82</v>
      </c>
      <c r="G246" s="25">
        <v>1</v>
      </c>
      <c r="H246" s="38">
        <f>+F246*G246</f>
        <v>82</v>
      </c>
      <c r="I246" s="34"/>
    </row>
    <row r="247" spans="2:9" x14ac:dyDescent="0.25">
      <c r="B247" s="459"/>
      <c r="C247" s="460"/>
      <c r="D247" s="460"/>
      <c r="E247" s="460"/>
      <c r="F247" s="23"/>
      <c r="G247" s="14"/>
      <c r="H247" s="2"/>
      <c r="I247" s="34"/>
    </row>
    <row r="248" spans="2:9" x14ac:dyDescent="0.25">
      <c r="B248" s="11"/>
      <c r="C248" s="5"/>
      <c r="D248" s="5"/>
      <c r="E248" s="5"/>
      <c r="F248" s="5"/>
      <c r="G248" s="5"/>
      <c r="H248" s="6" t="s">
        <v>6</v>
      </c>
      <c r="I248" s="36">
        <f>SUM(H246:H247)</f>
        <v>82</v>
      </c>
    </row>
    <row r="249" spans="2:9" ht="15.75" thickBot="1" x14ac:dyDescent="0.3">
      <c r="B249" s="10"/>
      <c r="I249" s="1"/>
    </row>
    <row r="250" spans="2:9" ht="15.75" thickBot="1" x14ac:dyDescent="0.3">
      <c r="B250" s="21" t="s">
        <v>11</v>
      </c>
      <c r="C250" s="9"/>
      <c r="D250" s="9"/>
      <c r="E250" s="9"/>
      <c r="F250" s="9"/>
      <c r="G250" s="9"/>
      <c r="H250" s="9"/>
      <c r="I250" s="22"/>
    </row>
    <row r="251" spans="2:9" ht="15.75" thickBot="1" x14ac:dyDescent="0.3">
      <c r="B251" s="461" t="s">
        <v>15</v>
      </c>
      <c r="C251" s="462"/>
      <c r="D251" s="39" t="s">
        <v>22</v>
      </c>
      <c r="E251" s="39" t="s">
        <v>12</v>
      </c>
      <c r="F251" s="39" t="s">
        <v>13</v>
      </c>
      <c r="G251" s="39" t="s">
        <v>14</v>
      </c>
      <c r="H251" s="20" t="s">
        <v>5</v>
      </c>
      <c r="I251" s="463"/>
    </row>
    <row r="252" spans="2:9" x14ac:dyDescent="0.25">
      <c r="B252" s="465" t="s">
        <v>20</v>
      </c>
      <c r="C252" s="466"/>
      <c r="D252" s="24">
        <v>74263</v>
      </c>
      <c r="E252" s="30">
        <f>+(0.66)*D252</f>
        <v>49013.58</v>
      </c>
      <c r="F252" s="30">
        <f>+D252+E252</f>
        <v>123276.58</v>
      </c>
      <c r="G252" s="32">
        <v>2.5000000000000001E-2</v>
      </c>
      <c r="H252" s="38">
        <f>+F252*G252</f>
        <v>3081.9145000000003</v>
      </c>
      <c r="I252" s="464"/>
    </row>
    <row r="253" spans="2:9" x14ac:dyDescent="0.25">
      <c r="B253" s="459" t="s">
        <v>21</v>
      </c>
      <c r="C253" s="460"/>
      <c r="D253" s="23">
        <f>1*44702</f>
        <v>44702</v>
      </c>
      <c r="E253" s="30">
        <f>+(0.66)*D253</f>
        <v>29503.32</v>
      </c>
      <c r="F253" s="31">
        <f>+D253+E253</f>
        <v>74205.320000000007</v>
      </c>
      <c r="G253" s="32">
        <f>+G252</f>
        <v>2.5000000000000001E-2</v>
      </c>
      <c r="H253" s="38">
        <f>+F253*G253</f>
        <v>1855.1330000000003</v>
      </c>
      <c r="I253" s="464"/>
    </row>
    <row r="254" spans="2:9" x14ac:dyDescent="0.25">
      <c r="B254" s="459"/>
      <c r="C254" s="460"/>
      <c r="D254" s="2"/>
      <c r="E254" s="2"/>
      <c r="F254" s="2"/>
      <c r="G254" s="2"/>
      <c r="H254" s="2"/>
      <c r="I254" s="464"/>
    </row>
    <row r="255" spans="2:9" x14ac:dyDescent="0.25">
      <c r="B255" s="467"/>
      <c r="C255" s="468"/>
      <c r="D255" s="7"/>
      <c r="E255" s="7"/>
      <c r="F255" s="7"/>
      <c r="G255" s="7"/>
      <c r="H255" s="7"/>
      <c r="I255" s="464"/>
    </row>
    <row r="256" spans="2:9" x14ac:dyDescent="0.25">
      <c r="B256" s="11"/>
      <c r="C256" s="5"/>
      <c r="D256" s="5"/>
      <c r="E256" s="5"/>
      <c r="F256" s="5"/>
      <c r="G256" s="5"/>
      <c r="H256" s="6" t="s">
        <v>6</v>
      </c>
      <c r="I256" s="34">
        <f>SUM(H252:H255)</f>
        <v>4937.0475000000006</v>
      </c>
    </row>
    <row r="257" spans="2:9" ht="15.75" thickBot="1" x14ac:dyDescent="0.3">
      <c r="B257" s="10"/>
      <c r="H257" s="33" t="s">
        <v>23</v>
      </c>
      <c r="I257" s="34"/>
    </row>
    <row r="258" spans="2:9" ht="16.5" thickBot="1" x14ac:dyDescent="0.3">
      <c r="B258" s="8"/>
      <c r="C258" s="9"/>
      <c r="D258" s="9"/>
      <c r="E258" s="9"/>
      <c r="F258" s="9"/>
      <c r="G258" s="469" t="s">
        <v>16</v>
      </c>
      <c r="H258" s="470"/>
      <c r="I258" s="35">
        <f>ROUND(SUM(I228:I257),0)</f>
        <v>26696</v>
      </c>
    </row>
    <row r="259" spans="2:9" ht="15.75" thickBot="1" x14ac:dyDescent="0.3"/>
    <row r="260" spans="2:9" x14ac:dyDescent="0.25">
      <c r="B260" s="471" t="s">
        <v>26</v>
      </c>
      <c r="C260" s="472"/>
      <c r="D260" s="472"/>
      <c r="E260" s="472"/>
      <c r="F260" s="472"/>
      <c r="G260" s="472"/>
      <c r="H260" s="472"/>
      <c r="I260" s="473"/>
    </row>
    <row r="261" spans="2:9" ht="48" customHeight="1" x14ac:dyDescent="0.25">
      <c r="B261" s="474" t="s">
        <v>862</v>
      </c>
      <c r="C261" s="475"/>
      <c r="D261" s="475"/>
      <c r="E261" s="475"/>
      <c r="F261" s="475"/>
      <c r="G261" s="475"/>
      <c r="H261" s="475"/>
      <c r="I261" s="476"/>
    </row>
    <row r="262" spans="2:9" x14ac:dyDescent="0.25">
      <c r="B262" s="477" t="s">
        <v>18</v>
      </c>
      <c r="C262" s="478"/>
      <c r="D262" s="478"/>
      <c r="E262" s="478"/>
      <c r="F262" s="478"/>
      <c r="G262" s="478"/>
      <c r="H262" s="478"/>
      <c r="I262" s="479"/>
    </row>
    <row r="263" spans="2:9" ht="15.75" thickBot="1" x14ac:dyDescent="0.3">
      <c r="B263" s="480" t="s">
        <v>27</v>
      </c>
      <c r="C263" s="481"/>
      <c r="D263" s="481"/>
      <c r="E263" s="481"/>
      <c r="F263" s="481"/>
      <c r="G263" s="481"/>
      <c r="H263" s="481"/>
      <c r="I263" s="482"/>
    </row>
    <row r="264" spans="2:9" ht="15.75" thickBot="1" x14ac:dyDescent="0.3">
      <c r="B264" s="8"/>
      <c r="C264" s="9"/>
      <c r="D264" s="9"/>
      <c r="E264" s="9"/>
      <c r="F264" s="9"/>
      <c r="G264" s="9"/>
      <c r="H264" s="9"/>
      <c r="I264" s="22"/>
    </row>
    <row r="265" spans="2:9" ht="15" customHeight="1" x14ac:dyDescent="0.25">
      <c r="B265" s="483" t="s">
        <v>17</v>
      </c>
      <c r="C265" s="485" t="s">
        <v>373</v>
      </c>
      <c r="D265" s="487" t="str">
        <f>+'[2] PRESUPUESTO CENTRO DE DESARROL'!$B$149</f>
        <v>Enchape en cerámica área de tanque semienterrado existente, incluye materiales, equipo y mano de obra.</v>
      </c>
      <c r="E265" s="487"/>
      <c r="F265" s="487"/>
      <c r="G265" s="487"/>
      <c r="H265" s="487"/>
      <c r="I265" s="45" t="s">
        <v>0</v>
      </c>
    </row>
    <row r="266" spans="2:9" ht="15.75" thickBot="1" x14ac:dyDescent="0.3">
      <c r="B266" s="484"/>
      <c r="C266" s="486"/>
      <c r="D266" s="488"/>
      <c r="E266" s="488"/>
      <c r="F266" s="488"/>
      <c r="G266" s="488"/>
      <c r="H266" s="488"/>
      <c r="I266" s="13" t="str">
        <f>+'[2] PRESUPUESTO CENTRO DE DESARROL'!$C$149</f>
        <v>M2</v>
      </c>
    </row>
    <row r="267" spans="2:9" ht="15.75" thickBot="1" x14ac:dyDescent="0.3">
      <c r="B267" s="21" t="s">
        <v>24</v>
      </c>
      <c r="C267" s="46"/>
      <c r="D267" s="40"/>
      <c r="E267" s="9"/>
      <c r="F267" s="9"/>
      <c r="G267" s="9"/>
      <c r="H267" s="9"/>
      <c r="I267" s="22"/>
    </row>
    <row r="268" spans="2:9" ht="15.75" thickBot="1" x14ac:dyDescent="0.3">
      <c r="B268" s="461" t="s">
        <v>1</v>
      </c>
      <c r="C268" s="462"/>
      <c r="D268" s="462"/>
      <c r="E268" s="39" t="s">
        <v>2</v>
      </c>
      <c r="F268" s="39" t="s">
        <v>3</v>
      </c>
      <c r="G268" s="39" t="s">
        <v>4</v>
      </c>
      <c r="H268" s="20" t="s">
        <v>5</v>
      </c>
      <c r="I268" s="463"/>
    </row>
    <row r="269" spans="2:9" ht="25.5" customHeight="1" x14ac:dyDescent="0.25">
      <c r="B269" s="489" t="s">
        <v>25</v>
      </c>
      <c r="C269" s="490"/>
      <c r="D269" s="491"/>
      <c r="E269" s="4" t="s">
        <v>19</v>
      </c>
      <c r="F269" s="26">
        <v>51500</v>
      </c>
      <c r="G269" s="43">
        <v>20</v>
      </c>
      <c r="H269" s="27">
        <f>+F269/G269</f>
        <v>2575</v>
      </c>
      <c r="I269" s="464"/>
    </row>
    <row r="270" spans="2:9" ht="23.25" customHeight="1" x14ac:dyDescent="0.25">
      <c r="B270" s="459" t="s">
        <v>206</v>
      </c>
      <c r="C270" s="460"/>
      <c r="D270" s="460"/>
      <c r="E270" s="3" t="s">
        <v>81</v>
      </c>
      <c r="F270" s="26">
        <v>51500</v>
      </c>
      <c r="G270" s="43">
        <v>20</v>
      </c>
      <c r="H270" s="27">
        <f>+F270/G270</f>
        <v>2575</v>
      </c>
      <c r="I270" s="464"/>
    </row>
    <row r="271" spans="2:9" x14ac:dyDescent="0.25">
      <c r="B271" s="459"/>
      <c r="C271" s="460"/>
      <c r="D271" s="460"/>
      <c r="E271" s="14"/>
      <c r="F271" s="26"/>
      <c r="G271" s="43"/>
      <c r="H271" s="27"/>
      <c r="I271" s="464"/>
    </row>
    <row r="272" spans="2:9" x14ac:dyDescent="0.25">
      <c r="B272" s="467"/>
      <c r="C272" s="468"/>
      <c r="D272" s="468"/>
      <c r="E272" s="15"/>
      <c r="F272" s="17"/>
      <c r="G272" s="15"/>
      <c r="H272" s="18"/>
      <c r="I272" s="464"/>
    </row>
    <row r="273" spans="2:9" x14ac:dyDescent="0.25">
      <c r="B273" s="11"/>
      <c r="C273" s="5"/>
      <c r="D273" s="5"/>
      <c r="E273" s="5"/>
      <c r="F273" s="5"/>
      <c r="G273" s="6"/>
      <c r="H273" s="6" t="s">
        <v>6</v>
      </c>
      <c r="I273" s="36">
        <f>SUM(H269:H272)</f>
        <v>5150</v>
      </c>
    </row>
    <row r="274" spans="2:9" ht="15.75" thickBot="1" x14ac:dyDescent="0.3">
      <c r="B274" s="10"/>
      <c r="I274" s="1"/>
    </row>
    <row r="275" spans="2:9" ht="15.75" thickBot="1" x14ac:dyDescent="0.3">
      <c r="B275" s="21" t="s">
        <v>7</v>
      </c>
      <c r="C275" s="9"/>
      <c r="D275" s="9"/>
      <c r="E275" s="9"/>
      <c r="F275" s="9"/>
      <c r="G275" s="9"/>
      <c r="H275" s="9"/>
      <c r="I275" s="22"/>
    </row>
    <row r="276" spans="2:9" ht="15.75" thickBot="1" x14ac:dyDescent="0.3">
      <c r="B276" s="461" t="s">
        <v>1</v>
      </c>
      <c r="C276" s="462"/>
      <c r="D276" s="462"/>
      <c r="E276" s="39" t="s">
        <v>2</v>
      </c>
      <c r="F276" s="39" t="s">
        <v>8</v>
      </c>
      <c r="G276" s="39" t="s">
        <v>9</v>
      </c>
      <c r="H276" s="20" t="s">
        <v>5</v>
      </c>
      <c r="I276" s="463"/>
    </row>
    <row r="277" spans="2:9" x14ac:dyDescent="0.25">
      <c r="B277" s="465" t="s">
        <v>141</v>
      </c>
      <c r="C277" s="466"/>
      <c r="D277" s="466"/>
      <c r="E277" s="4" t="s">
        <v>54</v>
      </c>
      <c r="F277" s="4">
        <v>2163</v>
      </c>
      <c r="G277" s="4">
        <v>2.5</v>
      </c>
      <c r="H277" s="4">
        <f t="shared" ref="H277:H282" si="3">+F277*G277</f>
        <v>5407.5</v>
      </c>
      <c r="I277" s="464"/>
    </row>
    <row r="278" spans="2:9" x14ac:dyDescent="0.25">
      <c r="B278" s="459" t="s">
        <v>356</v>
      </c>
      <c r="C278" s="460"/>
      <c r="D278" s="460"/>
      <c r="E278" s="3" t="s">
        <v>37</v>
      </c>
      <c r="F278" s="3">
        <v>51500</v>
      </c>
      <c r="G278" s="3">
        <v>1</v>
      </c>
      <c r="H278" s="4">
        <f t="shared" si="3"/>
        <v>51500</v>
      </c>
      <c r="I278" s="464"/>
    </row>
    <row r="279" spans="2:9" x14ac:dyDescent="0.25">
      <c r="B279" s="459" t="s">
        <v>143</v>
      </c>
      <c r="C279" s="460"/>
      <c r="D279" s="460"/>
      <c r="E279" s="3" t="s">
        <v>54</v>
      </c>
      <c r="F279" s="3">
        <v>7210</v>
      </c>
      <c r="G279" s="3">
        <v>0.5</v>
      </c>
      <c r="H279" s="4">
        <f t="shared" si="3"/>
        <v>3605</v>
      </c>
      <c r="I279" s="464"/>
    </row>
    <row r="280" spans="2:9" x14ac:dyDescent="0.25">
      <c r="B280" s="459"/>
      <c r="C280" s="460"/>
      <c r="D280" s="460"/>
      <c r="E280" s="3"/>
      <c r="F280" s="3"/>
      <c r="G280" s="3"/>
      <c r="H280" s="4">
        <f t="shared" si="3"/>
        <v>0</v>
      </c>
      <c r="I280" s="464"/>
    </row>
    <row r="281" spans="2:9" x14ac:dyDescent="0.25">
      <c r="B281" s="459"/>
      <c r="C281" s="460"/>
      <c r="D281" s="460"/>
      <c r="E281" s="3"/>
      <c r="F281" s="3"/>
      <c r="G281" s="3"/>
      <c r="H281" s="4">
        <f t="shared" si="3"/>
        <v>0</v>
      </c>
      <c r="I281" s="464"/>
    </row>
    <row r="282" spans="2:9" x14ac:dyDescent="0.25">
      <c r="B282" s="459"/>
      <c r="C282" s="460"/>
      <c r="D282" s="460"/>
      <c r="E282" s="3"/>
      <c r="F282" s="3"/>
      <c r="G282" s="3"/>
      <c r="H282" s="3">
        <f t="shared" si="3"/>
        <v>0</v>
      </c>
      <c r="I282" s="464"/>
    </row>
    <row r="283" spans="2:9" x14ac:dyDescent="0.25">
      <c r="B283" s="459"/>
      <c r="C283" s="460"/>
      <c r="D283" s="460"/>
      <c r="E283" s="3"/>
      <c r="F283" s="3"/>
      <c r="G283" s="3"/>
      <c r="H283" s="3"/>
      <c r="I283" s="464"/>
    </row>
    <row r="284" spans="2:9" x14ac:dyDescent="0.25">
      <c r="B284" s="459"/>
      <c r="C284" s="460"/>
      <c r="D284" s="460"/>
      <c r="E284" s="3"/>
      <c r="F284" s="3"/>
      <c r="G284" s="3"/>
      <c r="H284" s="3"/>
      <c r="I284" s="464"/>
    </row>
    <row r="285" spans="2:9" x14ac:dyDescent="0.25">
      <c r="B285" s="11"/>
      <c r="C285" s="5"/>
      <c r="D285" s="5"/>
      <c r="E285" s="5"/>
      <c r="F285" s="5"/>
      <c r="G285" s="5"/>
      <c r="H285" s="6" t="s">
        <v>6</v>
      </c>
      <c r="I285" s="37">
        <f>SUM(H277:H284)</f>
        <v>60512.5</v>
      </c>
    </row>
    <row r="286" spans="2:9" ht="15.75" thickBot="1" x14ac:dyDescent="0.3">
      <c r="B286" s="10"/>
      <c r="I286" s="1"/>
    </row>
    <row r="287" spans="2:9" ht="15.75" thickBot="1" x14ac:dyDescent="0.3">
      <c r="B287" s="21" t="s">
        <v>10</v>
      </c>
      <c r="C287" s="9"/>
      <c r="D287" s="9"/>
      <c r="E287" s="9"/>
      <c r="F287" s="9"/>
      <c r="G287" s="9"/>
      <c r="H287" s="9"/>
      <c r="I287" s="22"/>
    </row>
    <row r="288" spans="2:9" ht="15.75" thickBot="1" x14ac:dyDescent="0.3">
      <c r="B288" s="461" t="s">
        <v>1</v>
      </c>
      <c r="C288" s="462"/>
      <c r="D288" s="462"/>
      <c r="E288" s="462"/>
      <c r="F288" s="39" t="s">
        <v>3</v>
      </c>
      <c r="G288" s="39" t="s">
        <v>4</v>
      </c>
      <c r="H288" s="20" t="s">
        <v>5</v>
      </c>
      <c r="I288" s="34"/>
    </row>
    <row r="289" spans="2:9" x14ac:dyDescent="0.25">
      <c r="B289" s="465" t="s">
        <v>357</v>
      </c>
      <c r="C289" s="466"/>
      <c r="D289" s="466"/>
      <c r="E289" s="466"/>
      <c r="F289" s="24">
        <v>190</v>
      </c>
      <c r="G289" s="25">
        <v>1</v>
      </c>
      <c r="H289" s="38">
        <f>+F289*G289</f>
        <v>190</v>
      </c>
      <c r="I289" s="34"/>
    </row>
    <row r="290" spans="2:9" x14ac:dyDescent="0.25">
      <c r="B290" s="459"/>
      <c r="C290" s="460"/>
      <c r="D290" s="460"/>
      <c r="E290" s="460"/>
      <c r="F290" s="23"/>
      <c r="G290" s="14"/>
      <c r="H290" s="2"/>
      <c r="I290" s="34"/>
    </row>
    <row r="291" spans="2:9" x14ac:dyDescent="0.25">
      <c r="B291" s="11"/>
      <c r="C291" s="5"/>
      <c r="D291" s="5"/>
      <c r="E291" s="5"/>
      <c r="F291" s="5"/>
      <c r="G291" s="5"/>
      <c r="H291" s="6" t="s">
        <v>6</v>
      </c>
      <c r="I291" s="36">
        <f>SUM(H289:H290)</f>
        <v>190</v>
      </c>
    </row>
    <row r="292" spans="2:9" ht="15.75" thickBot="1" x14ac:dyDescent="0.3">
      <c r="B292" s="10"/>
      <c r="I292" s="1"/>
    </row>
    <row r="293" spans="2:9" ht="15.75" thickBot="1" x14ac:dyDescent="0.3">
      <c r="B293" s="21" t="s">
        <v>11</v>
      </c>
      <c r="C293" s="9"/>
      <c r="D293" s="9"/>
      <c r="E293" s="9"/>
      <c r="F293" s="9"/>
      <c r="G293" s="9"/>
      <c r="H293" s="9"/>
      <c r="I293" s="22"/>
    </row>
    <row r="294" spans="2:9" ht="15.75" thickBot="1" x14ac:dyDescent="0.3">
      <c r="B294" s="461" t="s">
        <v>15</v>
      </c>
      <c r="C294" s="462"/>
      <c r="D294" s="39" t="s">
        <v>22</v>
      </c>
      <c r="E294" s="39" t="s">
        <v>12</v>
      </c>
      <c r="F294" s="39" t="s">
        <v>13</v>
      </c>
      <c r="G294" s="39" t="s">
        <v>14</v>
      </c>
      <c r="H294" s="20" t="s">
        <v>5</v>
      </c>
      <c r="I294" s="463"/>
    </row>
    <row r="295" spans="2:9" x14ac:dyDescent="0.25">
      <c r="B295" s="465" t="s">
        <v>20</v>
      </c>
      <c r="C295" s="466"/>
      <c r="D295" s="24">
        <v>74263</v>
      </c>
      <c r="E295" s="30">
        <f>+(0.66)*D295</f>
        <v>49013.58</v>
      </c>
      <c r="F295" s="30">
        <f>+D295+E295</f>
        <v>123276.58</v>
      </c>
      <c r="G295" s="32">
        <v>0.08</v>
      </c>
      <c r="H295" s="38">
        <f>+F295*G295</f>
        <v>9862.126400000001</v>
      </c>
      <c r="I295" s="464"/>
    </row>
    <row r="296" spans="2:9" x14ac:dyDescent="0.25">
      <c r="B296" s="459" t="s">
        <v>21</v>
      </c>
      <c r="C296" s="460"/>
      <c r="D296" s="23">
        <f>1*44702</f>
        <v>44702</v>
      </c>
      <c r="E296" s="30">
        <f>+(0.66)*D296</f>
        <v>29503.32</v>
      </c>
      <c r="F296" s="31">
        <f>+D296+E296</f>
        <v>74205.320000000007</v>
      </c>
      <c r="G296" s="32">
        <f>+G295</f>
        <v>0.08</v>
      </c>
      <c r="H296" s="38">
        <f>+F296*G296</f>
        <v>5936.4256000000005</v>
      </c>
      <c r="I296" s="464"/>
    </row>
    <row r="297" spans="2:9" x14ac:dyDescent="0.25">
      <c r="B297" s="459"/>
      <c r="C297" s="460"/>
      <c r="D297" s="2"/>
      <c r="E297" s="2"/>
      <c r="F297" s="2"/>
      <c r="G297" s="2"/>
      <c r="H297" s="2"/>
      <c r="I297" s="464"/>
    </row>
    <row r="298" spans="2:9" x14ac:dyDescent="0.25">
      <c r="B298" s="467"/>
      <c r="C298" s="468"/>
      <c r="D298" s="7"/>
      <c r="E298" s="7"/>
      <c r="F298" s="7"/>
      <c r="G298" s="7"/>
      <c r="H298" s="7"/>
      <c r="I298" s="464"/>
    </row>
    <row r="299" spans="2:9" x14ac:dyDescent="0.25">
      <c r="B299" s="11"/>
      <c r="C299" s="5"/>
      <c r="D299" s="5"/>
      <c r="E299" s="5"/>
      <c r="F299" s="5"/>
      <c r="G299" s="5"/>
      <c r="H299" s="6" t="s">
        <v>6</v>
      </c>
      <c r="I299" s="34">
        <f>SUM(H295:H298)</f>
        <v>15798.552000000001</v>
      </c>
    </row>
    <row r="300" spans="2:9" ht="15.75" thickBot="1" x14ac:dyDescent="0.3">
      <c r="B300" s="10"/>
      <c r="H300" s="33" t="s">
        <v>23</v>
      </c>
      <c r="I300" s="34"/>
    </row>
    <row r="301" spans="2:9" ht="16.5" thickBot="1" x14ac:dyDescent="0.3">
      <c r="B301" s="8"/>
      <c r="C301" s="9"/>
      <c r="D301" s="9"/>
      <c r="E301" s="9"/>
      <c r="F301" s="9"/>
      <c r="G301" s="469" t="s">
        <v>16</v>
      </c>
      <c r="H301" s="470"/>
      <c r="I301" s="35">
        <f>ROUND(SUM(I271:I300),0)</f>
        <v>81651</v>
      </c>
    </row>
    <row r="302" spans="2:9" ht="15.75" thickBot="1" x14ac:dyDescent="0.3"/>
    <row r="303" spans="2:9" x14ac:dyDescent="0.25">
      <c r="B303" s="471" t="s">
        <v>26</v>
      </c>
      <c r="C303" s="472"/>
      <c r="D303" s="472"/>
      <c r="E303" s="472"/>
      <c r="F303" s="472"/>
      <c r="G303" s="472"/>
      <c r="H303" s="472"/>
      <c r="I303" s="473"/>
    </row>
    <row r="304" spans="2:9" ht="48" customHeight="1" x14ac:dyDescent="0.25">
      <c r="B304" s="474" t="s">
        <v>862</v>
      </c>
      <c r="C304" s="475"/>
      <c r="D304" s="475"/>
      <c r="E304" s="475"/>
      <c r="F304" s="475"/>
      <c r="G304" s="475"/>
      <c r="H304" s="475"/>
      <c r="I304" s="476"/>
    </row>
    <row r="305" spans="2:9" x14ac:dyDescent="0.25">
      <c r="B305" s="477" t="s">
        <v>18</v>
      </c>
      <c r="C305" s="478"/>
      <c r="D305" s="478"/>
      <c r="E305" s="478"/>
      <c r="F305" s="478"/>
      <c r="G305" s="478"/>
      <c r="H305" s="478"/>
      <c r="I305" s="479"/>
    </row>
    <row r="306" spans="2:9" ht="15.75" thickBot="1" x14ac:dyDescent="0.3">
      <c r="B306" s="480" t="s">
        <v>27</v>
      </c>
      <c r="C306" s="481"/>
      <c r="D306" s="481"/>
      <c r="E306" s="481"/>
      <c r="F306" s="481"/>
      <c r="G306" s="481"/>
      <c r="H306" s="481"/>
      <c r="I306" s="482"/>
    </row>
    <row r="307" spans="2:9" ht="15.75" thickBot="1" x14ac:dyDescent="0.3">
      <c r="B307" s="8"/>
      <c r="C307" s="9"/>
      <c r="D307" s="9"/>
      <c r="E307" s="9"/>
      <c r="F307" s="9"/>
      <c r="G307" s="9"/>
      <c r="H307" s="9"/>
      <c r="I307" s="22"/>
    </row>
    <row r="308" spans="2:9" ht="15" customHeight="1" x14ac:dyDescent="0.25">
      <c r="B308" s="483" t="s">
        <v>17</v>
      </c>
      <c r="C308" s="485" t="s">
        <v>374</v>
      </c>
      <c r="D308" s="487" t="str">
        <f>+'[2] PRESUPUESTO CENTRO DE DESARROL'!$B$150</f>
        <v>Tapa metálica  de registro, 0.60 x 0.60  para tanque, incluye material, equipo y mano de obra.</v>
      </c>
      <c r="E308" s="487"/>
      <c r="F308" s="487"/>
      <c r="G308" s="487"/>
      <c r="H308" s="487"/>
      <c r="I308" s="45" t="s">
        <v>0</v>
      </c>
    </row>
    <row r="309" spans="2:9" ht="15.75" thickBot="1" x14ac:dyDescent="0.3">
      <c r="B309" s="484"/>
      <c r="C309" s="486"/>
      <c r="D309" s="488"/>
      <c r="E309" s="488"/>
      <c r="F309" s="488"/>
      <c r="G309" s="488"/>
      <c r="H309" s="488"/>
      <c r="I309" s="13" t="str">
        <f>+'[2] PRESUPUESTO CENTRO DE DESARROL'!$C$150</f>
        <v>UND</v>
      </c>
    </row>
    <row r="310" spans="2:9" ht="15.75" thickBot="1" x14ac:dyDescent="0.3">
      <c r="B310" s="21" t="s">
        <v>24</v>
      </c>
      <c r="C310" s="46"/>
      <c r="D310" s="40"/>
      <c r="E310" s="9"/>
      <c r="F310" s="9"/>
      <c r="G310" s="9"/>
      <c r="H310" s="9"/>
      <c r="I310" s="22"/>
    </row>
    <row r="311" spans="2:9" ht="15.75" thickBot="1" x14ac:dyDescent="0.3">
      <c r="B311" s="461" t="s">
        <v>1</v>
      </c>
      <c r="C311" s="462"/>
      <c r="D311" s="462"/>
      <c r="E311" s="39" t="s">
        <v>2</v>
      </c>
      <c r="F311" s="39" t="s">
        <v>3</v>
      </c>
      <c r="G311" s="39" t="s">
        <v>4</v>
      </c>
      <c r="H311" s="20" t="s">
        <v>5</v>
      </c>
      <c r="I311" s="463"/>
    </row>
    <row r="312" spans="2:9" ht="25.5" customHeight="1" x14ac:dyDescent="0.25">
      <c r="B312" s="489" t="s">
        <v>25</v>
      </c>
      <c r="C312" s="490"/>
      <c r="D312" s="491"/>
      <c r="E312" s="4" t="s">
        <v>19</v>
      </c>
      <c r="F312" s="26">
        <v>51500</v>
      </c>
      <c r="G312" s="43">
        <v>50</v>
      </c>
      <c r="H312" s="27">
        <f>+F312/G312</f>
        <v>1030</v>
      </c>
      <c r="I312" s="464"/>
    </row>
    <row r="313" spans="2:9" ht="23.25" customHeight="1" x14ac:dyDescent="0.25">
      <c r="B313" s="459"/>
      <c r="C313" s="460"/>
      <c r="D313" s="460"/>
      <c r="E313" s="3"/>
      <c r="F313" s="26"/>
      <c r="G313" s="43"/>
      <c r="H313" s="27"/>
      <c r="I313" s="464"/>
    </row>
    <row r="314" spans="2:9" x14ac:dyDescent="0.25">
      <c r="B314" s="459"/>
      <c r="C314" s="460"/>
      <c r="D314" s="460"/>
      <c r="E314" s="14"/>
      <c r="F314" s="26"/>
      <c r="G314" s="43"/>
      <c r="H314" s="27"/>
      <c r="I314" s="464"/>
    </row>
    <row r="315" spans="2:9" x14ac:dyDescent="0.25">
      <c r="B315" s="467"/>
      <c r="C315" s="468"/>
      <c r="D315" s="468"/>
      <c r="E315" s="15"/>
      <c r="F315" s="17"/>
      <c r="G315" s="15"/>
      <c r="H315" s="18"/>
      <c r="I315" s="464"/>
    </row>
    <row r="316" spans="2:9" x14ac:dyDescent="0.25">
      <c r="B316" s="11"/>
      <c r="C316" s="5"/>
      <c r="D316" s="5"/>
      <c r="E316" s="5"/>
      <c r="F316" s="5"/>
      <c r="G316" s="6"/>
      <c r="H316" s="6" t="s">
        <v>6</v>
      </c>
      <c r="I316" s="36">
        <f>SUM(H312:H315)</f>
        <v>1030</v>
      </c>
    </row>
    <row r="317" spans="2:9" ht="15.75" thickBot="1" x14ac:dyDescent="0.3">
      <c r="B317" s="10"/>
      <c r="I317" s="1"/>
    </row>
    <row r="318" spans="2:9" ht="15.75" thickBot="1" x14ac:dyDescent="0.3">
      <c r="B318" s="21" t="s">
        <v>7</v>
      </c>
      <c r="C318" s="9"/>
      <c r="D318" s="9"/>
      <c r="E318" s="9"/>
      <c r="F318" s="9"/>
      <c r="G318" s="9"/>
      <c r="H318" s="9"/>
      <c r="I318" s="22"/>
    </row>
    <row r="319" spans="2:9" ht="15.75" thickBot="1" x14ac:dyDescent="0.3">
      <c r="B319" s="461" t="s">
        <v>1</v>
      </c>
      <c r="C319" s="462"/>
      <c r="D319" s="462"/>
      <c r="E319" s="39" t="s">
        <v>2</v>
      </c>
      <c r="F319" s="39" t="s">
        <v>8</v>
      </c>
      <c r="G319" s="39" t="s">
        <v>9</v>
      </c>
      <c r="H319" s="20" t="s">
        <v>5</v>
      </c>
      <c r="I319" s="463"/>
    </row>
    <row r="320" spans="2:9" x14ac:dyDescent="0.25">
      <c r="B320" s="465" t="s">
        <v>375</v>
      </c>
      <c r="C320" s="466"/>
      <c r="D320" s="466"/>
      <c r="E320" s="4" t="s">
        <v>70</v>
      </c>
      <c r="F320" s="4">
        <v>116000</v>
      </c>
      <c r="G320" s="4">
        <v>1</v>
      </c>
      <c r="H320" s="4">
        <f t="shared" ref="H320:H325" si="4">+F320*G320</f>
        <v>116000</v>
      </c>
      <c r="I320" s="464"/>
    </row>
    <row r="321" spans="2:9" x14ac:dyDescent="0.25">
      <c r="B321" s="459" t="s">
        <v>376</v>
      </c>
      <c r="C321" s="460"/>
      <c r="D321" s="460"/>
      <c r="E321" s="4" t="s">
        <v>70</v>
      </c>
      <c r="F321" s="3">
        <v>60000</v>
      </c>
      <c r="G321" s="3">
        <v>1</v>
      </c>
      <c r="H321" s="4">
        <f t="shared" si="4"/>
        <v>60000</v>
      </c>
      <c r="I321" s="464"/>
    </row>
    <row r="322" spans="2:9" x14ac:dyDescent="0.25">
      <c r="B322" s="459"/>
      <c r="C322" s="460"/>
      <c r="D322" s="460"/>
      <c r="E322" s="3"/>
      <c r="F322" s="3"/>
      <c r="G322" s="3"/>
      <c r="H322" s="4">
        <f t="shared" si="4"/>
        <v>0</v>
      </c>
      <c r="I322" s="464"/>
    </row>
    <row r="323" spans="2:9" x14ac:dyDescent="0.25">
      <c r="B323" s="459"/>
      <c r="C323" s="460"/>
      <c r="D323" s="460"/>
      <c r="E323" s="3"/>
      <c r="F323" s="3"/>
      <c r="G323" s="3"/>
      <c r="H323" s="4">
        <f t="shared" si="4"/>
        <v>0</v>
      </c>
      <c r="I323" s="464"/>
    </row>
    <row r="324" spans="2:9" x14ac:dyDescent="0.25">
      <c r="B324" s="459"/>
      <c r="C324" s="460"/>
      <c r="D324" s="460"/>
      <c r="E324" s="3"/>
      <c r="F324" s="3"/>
      <c r="G324" s="3"/>
      <c r="H324" s="4">
        <f t="shared" si="4"/>
        <v>0</v>
      </c>
      <c r="I324" s="464"/>
    </row>
    <row r="325" spans="2:9" x14ac:dyDescent="0.25">
      <c r="B325" s="459"/>
      <c r="C325" s="460"/>
      <c r="D325" s="460"/>
      <c r="E325" s="3"/>
      <c r="F325" s="3"/>
      <c r="G325" s="3"/>
      <c r="H325" s="3">
        <f t="shared" si="4"/>
        <v>0</v>
      </c>
      <c r="I325" s="464"/>
    </row>
    <row r="326" spans="2:9" x14ac:dyDescent="0.25">
      <c r="B326" s="459"/>
      <c r="C326" s="460"/>
      <c r="D326" s="460"/>
      <c r="E326" s="3"/>
      <c r="F326" s="3"/>
      <c r="G326" s="3"/>
      <c r="H326" s="3"/>
      <c r="I326" s="464"/>
    </row>
    <row r="327" spans="2:9" x14ac:dyDescent="0.25">
      <c r="B327" s="459"/>
      <c r="C327" s="460"/>
      <c r="D327" s="460"/>
      <c r="E327" s="3"/>
      <c r="F327" s="3"/>
      <c r="G327" s="3"/>
      <c r="H327" s="3"/>
      <c r="I327" s="464"/>
    </row>
    <row r="328" spans="2:9" x14ac:dyDescent="0.25">
      <c r="B328" s="11"/>
      <c r="C328" s="5"/>
      <c r="D328" s="5"/>
      <c r="E328" s="5"/>
      <c r="F328" s="5"/>
      <c r="G328" s="5"/>
      <c r="H328" s="6" t="s">
        <v>6</v>
      </c>
      <c r="I328" s="37">
        <f>SUM(H320:H327)</f>
        <v>176000</v>
      </c>
    </row>
    <row r="329" spans="2:9" ht="15.75" thickBot="1" x14ac:dyDescent="0.3">
      <c r="B329" s="10"/>
      <c r="I329" s="1"/>
    </row>
    <row r="330" spans="2:9" ht="15.75" thickBot="1" x14ac:dyDescent="0.3">
      <c r="B330" s="21" t="s">
        <v>10</v>
      </c>
      <c r="C330" s="9"/>
      <c r="D330" s="9"/>
      <c r="E330" s="9"/>
      <c r="F330" s="9"/>
      <c r="G330" s="9"/>
      <c r="H330" s="9"/>
      <c r="I330" s="22"/>
    </row>
    <row r="331" spans="2:9" ht="15.75" thickBot="1" x14ac:dyDescent="0.3">
      <c r="B331" s="461" t="s">
        <v>1</v>
      </c>
      <c r="C331" s="462"/>
      <c r="D331" s="462"/>
      <c r="E331" s="462"/>
      <c r="F331" s="39" t="s">
        <v>3</v>
      </c>
      <c r="G331" s="39" t="s">
        <v>4</v>
      </c>
      <c r="H331" s="20" t="s">
        <v>5</v>
      </c>
      <c r="I331" s="34"/>
    </row>
    <row r="332" spans="2:9" x14ac:dyDescent="0.25">
      <c r="B332" s="465" t="s">
        <v>357</v>
      </c>
      <c r="C332" s="466"/>
      <c r="D332" s="466"/>
      <c r="E332" s="466"/>
      <c r="F332" s="24">
        <v>705</v>
      </c>
      <c r="G332" s="25">
        <v>1</v>
      </c>
      <c r="H332" s="38">
        <f>+F332*G332</f>
        <v>705</v>
      </c>
      <c r="I332" s="34"/>
    </row>
    <row r="333" spans="2:9" x14ac:dyDescent="0.25">
      <c r="B333" s="459"/>
      <c r="C333" s="460"/>
      <c r="D333" s="460"/>
      <c r="E333" s="460"/>
      <c r="F333" s="23"/>
      <c r="G333" s="14"/>
      <c r="H333" s="2"/>
      <c r="I333" s="34"/>
    </row>
    <row r="334" spans="2:9" x14ac:dyDescent="0.25">
      <c r="B334" s="11"/>
      <c r="C334" s="5"/>
      <c r="D334" s="5"/>
      <c r="E334" s="5"/>
      <c r="F334" s="5"/>
      <c r="G334" s="5"/>
      <c r="H334" s="6" t="s">
        <v>6</v>
      </c>
      <c r="I334" s="36">
        <f>SUM(H332:H333)</f>
        <v>705</v>
      </c>
    </row>
    <row r="335" spans="2:9" ht="15.75" thickBot="1" x14ac:dyDescent="0.3">
      <c r="B335" s="10"/>
      <c r="I335" s="1"/>
    </row>
    <row r="336" spans="2:9" ht="15.75" thickBot="1" x14ac:dyDescent="0.3">
      <c r="B336" s="21" t="s">
        <v>11</v>
      </c>
      <c r="C336" s="9"/>
      <c r="D336" s="9"/>
      <c r="E336" s="9"/>
      <c r="F336" s="9"/>
      <c r="G336" s="9"/>
      <c r="H336" s="9"/>
      <c r="I336" s="22"/>
    </row>
    <row r="337" spans="2:9" ht="15.75" thickBot="1" x14ac:dyDescent="0.3">
      <c r="B337" s="461" t="s">
        <v>15</v>
      </c>
      <c r="C337" s="462"/>
      <c r="D337" s="39" t="s">
        <v>22</v>
      </c>
      <c r="E337" s="39" t="s">
        <v>12</v>
      </c>
      <c r="F337" s="39" t="s">
        <v>13</v>
      </c>
      <c r="G337" s="39" t="s">
        <v>14</v>
      </c>
      <c r="H337" s="20" t="s">
        <v>5</v>
      </c>
      <c r="I337" s="463"/>
    </row>
    <row r="338" spans="2:9" x14ac:dyDescent="0.25">
      <c r="B338" s="465" t="s">
        <v>20</v>
      </c>
      <c r="C338" s="466"/>
      <c r="D338" s="24">
        <v>74263</v>
      </c>
      <c r="E338" s="30">
        <f>+(0.66)*D338</f>
        <v>49013.58</v>
      </c>
      <c r="F338" s="30">
        <f>+D338+E338</f>
        <v>123276.58</v>
      </c>
      <c r="G338" s="32">
        <v>0.06</v>
      </c>
      <c r="H338" s="38">
        <f>+F338*G338</f>
        <v>7396.5947999999999</v>
      </c>
      <c r="I338" s="464"/>
    </row>
    <row r="339" spans="2:9" x14ac:dyDescent="0.25">
      <c r="B339" s="459" t="s">
        <v>21</v>
      </c>
      <c r="C339" s="460"/>
      <c r="D339" s="23">
        <f>1*44702</f>
        <v>44702</v>
      </c>
      <c r="E339" s="30">
        <f>+(0.66)*D339</f>
        <v>29503.32</v>
      </c>
      <c r="F339" s="31">
        <f>+D339+E339</f>
        <v>74205.320000000007</v>
      </c>
      <c r="G339" s="32">
        <f>+G338</f>
        <v>0.06</v>
      </c>
      <c r="H339" s="38">
        <f>+F339*G339</f>
        <v>4452.3191999999999</v>
      </c>
      <c r="I339" s="464"/>
    </row>
    <row r="340" spans="2:9" x14ac:dyDescent="0.25">
      <c r="B340" s="459"/>
      <c r="C340" s="460"/>
      <c r="D340" s="2"/>
      <c r="E340" s="2"/>
      <c r="F340" s="2"/>
      <c r="G340" s="2"/>
      <c r="H340" s="2"/>
      <c r="I340" s="464"/>
    </row>
    <row r="341" spans="2:9" x14ac:dyDescent="0.25">
      <c r="B341" s="467"/>
      <c r="C341" s="468"/>
      <c r="D341" s="7"/>
      <c r="E341" s="7"/>
      <c r="F341" s="7"/>
      <c r="G341" s="7"/>
      <c r="H341" s="7"/>
      <c r="I341" s="464"/>
    </row>
    <row r="342" spans="2:9" x14ac:dyDescent="0.25">
      <c r="B342" s="11"/>
      <c r="C342" s="5"/>
      <c r="D342" s="5"/>
      <c r="E342" s="5"/>
      <c r="F342" s="5"/>
      <c r="G342" s="5"/>
      <c r="H342" s="6" t="s">
        <v>6</v>
      </c>
      <c r="I342" s="34">
        <f>SUM(H338:H341)</f>
        <v>11848.914000000001</v>
      </c>
    </row>
    <row r="343" spans="2:9" ht="15.75" thickBot="1" x14ac:dyDescent="0.3">
      <c r="B343" s="10"/>
      <c r="H343" s="33" t="s">
        <v>23</v>
      </c>
      <c r="I343" s="34"/>
    </row>
    <row r="344" spans="2:9" ht="16.5" thickBot="1" x14ac:dyDescent="0.3">
      <c r="B344" s="8"/>
      <c r="C344" s="9"/>
      <c r="D344" s="9"/>
      <c r="E344" s="9"/>
      <c r="F344" s="9"/>
      <c r="G344" s="469" t="s">
        <v>16</v>
      </c>
      <c r="H344" s="470"/>
      <c r="I344" s="35">
        <f>ROUND(SUM(I314:I343),0)</f>
        <v>189584</v>
      </c>
    </row>
    <row r="345" spans="2:9" ht="15.75" thickBot="1" x14ac:dyDescent="0.3"/>
    <row r="346" spans="2:9" x14ac:dyDescent="0.25">
      <c r="B346" s="471" t="s">
        <v>26</v>
      </c>
      <c r="C346" s="472"/>
      <c r="D346" s="472"/>
      <c r="E346" s="472"/>
      <c r="F346" s="472"/>
      <c r="G346" s="472"/>
      <c r="H346" s="472"/>
      <c r="I346" s="473"/>
    </row>
    <row r="347" spans="2:9" ht="48" customHeight="1" x14ac:dyDescent="0.25">
      <c r="B347" s="474" t="s">
        <v>862</v>
      </c>
      <c r="C347" s="475"/>
      <c r="D347" s="475"/>
      <c r="E347" s="475"/>
      <c r="F347" s="475"/>
      <c r="G347" s="475"/>
      <c r="H347" s="475"/>
      <c r="I347" s="476"/>
    </row>
    <row r="348" spans="2:9" x14ac:dyDescent="0.25">
      <c r="B348" s="477" t="s">
        <v>18</v>
      </c>
      <c r="C348" s="478"/>
      <c r="D348" s="478"/>
      <c r="E348" s="478"/>
      <c r="F348" s="478"/>
      <c r="G348" s="478"/>
      <c r="H348" s="478"/>
      <c r="I348" s="479"/>
    </row>
    <row r="349" spans="2:9" ht="15.75" thickBot="1" x14ac:dyDescent="0.3">
      <c r="B349" s="480" t="s">
        <v>27</v>
      </c>
      <c r="C349" s="481"/>
      <c r="D349" s="481"/>
      <c r="E349" s="481"/>
      <c r="F349" s="481"/>
      <c r="G349" s="481"/>
      <c r="H349" s="481"/>
      <c r="I349" s="482"/>
    </row>
    <row r="350" spans="2:9" ht="15.75" thickBot="1" x14ac:dyDescent="0.3">
      <c r="B350" s="8"/>
      <c r="C350" s="9"/>
      <c r="D350" s="9"/>
      <c r="E350" s="9"/>
      <c r="F350" s="9"/>
      <c r="G350" s="9"/>
      <c r="H350" s="9"/>
      <c r="I350" s="22"/>
    </row>
    <row r="351" spans="2:9" ht="15" customHeight="1" x14ac:dyDescent="0.25">
      <c r="B351" s="483" t="s">
        <v>17</v>
      </c>
      <c r="C351" s="485" t="s">
        <v>377</v>
      </c>
      <c r="D351" s="507" t="str">
        <f>+'[2] PRESUPUESTO CENTRO DE DESARROL'!$B$151</f>
        <v>Acero de refuerzo de 60.000 psi, tanque semienterrado y estructura soporte  tanque elevado,  incluye material, equipo y mano de obra.</v>
      </c>
      <c r="E351" s="487"/>
      <c r="F351" s="487"/>
      <c r="G351" s="487"/>
      <c r="H351" s="487"/>
      <c r="I351" s="45" t="s">
        <v>0</v>
      </c>
    </row>
    <row r="352" spans="2:9" ht="15.75" thickBot="1" x14ac:dyDescent="0.3">
      <c r="B352" s="484"/>
      <c r="C352" s="486"/>
      <c r="D352" s="488"/>
      <c r="E352" s="488"/>
      <c r="F352" s="488"/>
      <c r="G352" s="488"/>
      <c r="H352" s="488"/>
      <c r="I352" s="55" t="str">
        <f>+'[2] PRESUPUESTO CENTRO DE DESARROL'!$C$151</f>
        <v>KG</v>
      </c>
    </row>
    <row r="353" spans="2:9" ht="15.75" thickBot="1" x14ac:dyDescent="0.3">
      <c r="B353" s="21" t="s">
        <v>24</v>
      </c>
      <c r="C353" s="46"/>
      <c r="D353" s="40"/>
      <c r="E353" s="9"/>
      <c r="F353" s="9"/>
      <c r="G353" s="9"/>
      <c r="H353" s="9"/>
      <c r="I353" s="22"/>
    </row>
    <row r="354" spans="2:9" ht="15.75" thickBot="1" x14ac:dyDescent="0.3">
      <c r="B354" s="461" t="s">
        <v>1</v>
      </c>
      <c r="C354" s="462"/>
      <c r="D354" s="462"/>
      <c r="E354" s="39" t="s">
        <v>2</v>
      </c>
      <c r="F354" s="39" t="s">
        <v>3</v>
      </c>
      <c r="G354" s="39" t="s">
        <v>4</v>
      </c>
      <c r="H354" s="20" t="s">
        <v>5</v>
      </c>
      <c r="I354" s="463"/>
    </row>
    <row r="355" spans="2:9" ht="25.5" customHeight="1" x14ac:dyDescent="0.25">
      <c r="B355" s="489" t="s">
        <v>25</v>
      </c>
      <c r="C355" s="490"/>
      <c r="D355" s="491"/>
      <c r="E355" s="4" t="s">
        <v>19</v>
      </c>
      <c r="F355" s="26">
        <v>51500</v>
      </c>
      <c r="G355" s="43">
        <v>90</v>
      </c>
      <c r="H355" s="27">
        <f>+F355/G355</f>
        <v>572.22222222222217</v>
      </c>
      <c r="I355" s="464"/>
    </row>
    <row r="356" spans="2:9" ht="23.25" customHeight="1" x14ac:dyDescent="0.25">
      <c r="B356" s="459" t="s">
        <v>378</v>
      </c>
      <c r="C356" s="460"/>
      <c r="D356" s="460"/>
      <c r="E356" s="3" t="s">
        <v>81</v>
      </c>
      <c r="F356" s="26">
        <v>20600</v>
      </c>
      <c r="G356" s="43">
        <v>85</v>
      </c>
      <c r="H356" s="27">
        <f>+F356/G356</f>
        <v>242.35294117647058</v>
      </c>
      <c r="I356" s="464"/>
    </row>
    <row r="357" spans="2:9" x14ac:dyDescent="0.25">
      <c r="B357" s="459"/>
      <c r="C357" s="460"/>
      <c r="D357" s="460"/>
      <c r="E357" s="14"/>
      <c r="F357" s="26"/>
      <c r="G357" s="43"/>
      <c r="H357" s="27"/>
      <c r="I357" s="464"/>
    </row>
    <row r="358" spans="2:9" x14ac:dyDescent="0.25">
      <c r="B358" s="467"/>
      <c r="C358" s="468"/>
      <c r="D358" s="468"/>
      <c r="E358" s="15"/>
      <c r="F358" s="17"/>
      <c r="G358" s="15"/>
      <c r="H358" s="18"/>
      <c r="I358" s="464"/>
    </row>
    <row r="359" spans="2:9" x14ac:dyDescent="0.25">
      <c r="B359" s="11"/>
      <c r="C359" s="5"/>
      <c r="D359" s="5"/>
      <c r="E359" s="5"/>
      <c r="F359" s="5"/>
      <c r="G359" s="6"/>
      <c r="H359" s="6" t="s">
        <v>6</v>
      </c>
      <c r="I359" s="36">
        <f>SUM(H355:H358)</f>
        <v>814.57516339869278</v>
      </c>
    </row>
    <row r="360" spans="2:9" ht="15.75" thickBot="1" x14ac:dyDescent="0.3">
      <c r="B360" s="10"/>
      <c r="I360" s="1"/>
    </row>
    <row r="361" spans="2:9" ht="15.75" thickBot="1" x14ac:dyDescent="0.3">
      <c r="B361" s="21" t="s">
        <v>7</v>
      </c>
      <c r="C361" s="9"/>
      <c r="D361" s="9"/>
      <c r="E361" s="9"/>
      <c r="F361" s="9"/>
      <c r="G361" s="9"/>
      <c r="H361" s="9"/>
      <c r="I361" s="22"/>
    </row>
    <row r="362" spans="2:9" ht="15.75" thickBot="1" x14ac:dyDescent="0.3">
      <c r="B362" s="461" t="s">
        <v>1</v>
      </c>
      <c r="C362" s="462"/>
      <c r="D362" s="462"/>
      <c r="E362" s="39" t="s">
        <v>2</v>
      </c>
      <c r="F362" s="39" t="s">
        <v>8</v>
      </c>
      <c r="G362" s="39" t="s">
        <v>9</v>
      </c>
      <c r="H362" s="20" t="s">
        <v>5</v>
      </c>
      <c r="I362" s="463"/>
    </row>
    <row r="363" spans="2:9" x14ac:dyDescent="0.25">
      <c r="B363" s="465" t="s">
        <v>379</v>
      </c>
      <c r="C363" s="466"/>
      <c r="D363" s="466"/>
      <c r="E363" s="4" t="s">
        <v>54</v>
      </c>
      <c r="F363" s="4">
        <v>4500</v>
      </c>
      <c r="G363" s="4">
        <v>0.8</v>
      </c>
      <c r="H363" s="4">
        <f t="shared" ref="H363:H368" si="5">+F363*G363</f>
        <v>3600</v>
      </c>
      <c r="I363" s="464"/>
    </row>
    <row r="364" spans="2:9" x14ac:dyDescent="0.25">
      <c r="B364" s="459" t="s">
        <v>362</v>
      </c>
      <c r="C364" s="460"/>
      <c r="D364" s="460"/>
      <c r="E364" s="4" t="s">
        <v>54</v>
      </c>
      <c r="F364" s="3">
        <v>5665</v>
      </c>
      <c r="G364" s="3">
        <v>0.02</v>
      </c>
      <c r="H364" s="4">
        <f t="shared" si="5"/>
        <v>113.3</v>
      </c>
      <c r="I364" s="464"/>
    </row>
    <row r="365" spans="2:9" x14ac:dyDescent="0.25">
      <c r="B365" s="459"/>
      <c r="C365" s="460"/>
      <c r="D365" s="460"/>
      <c r="E365" s="3"/>
      <c r="F365" s="3"/>
      <c r="G365" s="3"/>
      <c r="H365" s="4">
        <f t="shared" si="5"/>
        <v>0</v>
      </c>
      <c r="I365" s="464"/>
    </row>
    <row r="366" spans="2:9" x14ac:dyDescent="0.25">
      <c r="B366" s="459"/>
      <c r="C366" s="460"/>
      <c r="D366" s="460"/>
      <c r="E366" s="3"/>
      <c r="F366" s="3"/>
      <c r="G366" s="3"/>
      <c r="H366" s="4">
        <f t="shared" si="5"/>
        <v>0</v>
      </c>
      <c r="I366" s="464"/>
    </row>
    <row r="367" spans="2:9" x14ac:dyDescent="0.25">
      <c r="B367" s="459"/>
      <c r="C367" s="460"/>
      <c r="D367" s="460"/>
      <c r="E367" s="3"/>
      <c r="F367" s="3"/>
      <c r="G367" s="3"/>
      <c r="H367" s="4">
        <f t="shared" si="5"/>
        <v>0</v>
      </c>
      <c r="I367" s="464"/>
    </row>
    <row r="368" spans="2:9" x14ac:dyDescent="0.25">
      <c r="B368" s="459"/>
      <c r="C368" s="460"/>
      <c r="D368" s="460"/>
      <c r="E368" s="3"/>
      <c r="F368" s="3"/>
      <c r="G368" s="3"/>
      <c r="H368" s="3">
        <f t="shared" si="5"/>
        <v>0</v>
      </c>
      <c r="I368" s="464"/>
    </row>
    <row r="369" spans="2:9" x14ac:dyDescent="0.25">
      <c r="B369" s="459"/>
      <c r="C369" s="460"/>
      <c r="D369" s="460"/>
      <c r="E369" s="3"/>
      <c r="F369" s="3"/>
      <c r="G369" s="3"/>
      <c r="H369" s="3"/>
      <c r="I369" s="464"/>
    </row>
    <row r="370" spans="2:9" x14ac:dyDescent="0.25">
      <c r="B370" s="459"/>
      <c r="C370" s="460"/>
      <c r="D370" s="460"/>
      <c r="E370" s="3"/>
      <c r="F370" s="3"/>
      <c r="G370" s="3"/>
      <c r="H370" s="3"/>
      <c r="I370" s="464"/>
    </row>
    <row r="371" spans="2:9" x14ac:dyDescent="0.25">
      <c r="B371" s="11"/>
      <c r="C371" s="5"/>
      <c r="D371" s="5"/>
      <c r="E371" s="5"/>
      <c r="F371" s="5"/>
      <c r="G371" s="5"/>
      <c r="H371" s="6" t="s">
        <v>6</v>
      </c>
      <c r="I371" s="37">
        <f>SUM(H363:H370)</f>
        <v>3713.3</v>
      </c>
    </row>
    <row r="372" spans="2:9" ht="15.75" thickBot="1" x14ac:dyDescent="0.3">
      <c r="B372" s="10"/>
      <c r="I372" s="1"/>
    </row>
    <row r="373" spans="2:9" ht="15.75" thickBot="1" x14ac:dyDescent="0.3">
      <c r="B373" s="21" t="s">
        <v>10</v>
      </c>
      <c r="C373" s="9"/>
      <c r="D373" s="9"/>
      <c r="E373" s="9"/>
      <c r="F373" s="9"/>
      <c r="G373" s="9"/>
      <c r="H373" s="9"/>
      <c r="I373" s="22"/>
    </row>
    <row r="374" spans="2:9" ht="15.75" thickBot="1" x14ac:dyDescent="0.3">
      <c r="B374" s="461" t="s">
        <v>1</v>
      </c>
      <c r="C374" s="462"/>
      <c r="D374" s="462"/>
      <c r="E374" s="462"/>
      <c r="F374" s="39" t="s">
        <v>3</v>
      </c>
      <c r="G374" s="39" t="s">
        <v>4</v>
      </c>
      <c r="H374" s="20" t="s">
        <v>5</v>
      </c>
      <c r="I374" s="34"/>
    </row>
    <row r="375" spans="2:9" x14ac:dyDescent="0.25">
      <c r="B375" s="465" t="s">
        <v>357</v>
      </c>
      <c r="C375" s="466"/>
      <c r="D375" s="466"/>
      <c r="E375" s="466"/>
      <c r="F375" s="24">
        <v>351</v>
      </c>
      <c r="G375" s="25">
        <v>1</v>
      </c>
      <c r="H375" s="38">
        <f>+F375*G375</f>
        <v>351</v>
      </c>
      <c r="I375" s="34"/>
    </row>
    <row r="376" spans="2:9" x14ac:dyDescent="0.25">
      <c r="B376" s="459"/>
      <c r="C376" s="460"/>
      <c r="D376" s="460"/>
      <c r="E376" s="460"/>
      <c r="F376" s="23"/>
      <c r="G376" s="14"/>
      <c r="H376" s="2"/>
      <c r="I376" s="34"/>
    </row>
    <row r="377" spans="2:9" x14ac:dyDescent="0.25">
      <c r="B377" s="11"/>
      <c r="C377" s="5"/>
      <c r="D377" s="5"/>
      <c r="E377" s="5"/>
      <c r="F377" s="5"/>
      <c r="G377" s="5"/>
      <c r="H377" s="6" t="s">
        <v>6</v>
      </c>
      <c r="I377" s="36">
        <f>SUM(H375:H376)</f>
        <v>351</v>
      </c>
    </row>
    <row r="378" spans="2:9" ht="15.75" thickBot="1" x14ac:dyDescent="0.3">
      <c r="B378" s="10"/>
      <c r="I378" s="1"/>
    </row>
    <row r="379" spans="2:9" ht="15.75" thickBot="1" x14ac:dyDescent="0.3">
      <c r="B379" s="21" t="s">
        <v>11</v>
      </c>
      <c r="C379" s="9"/>
      <c r="D379" s="9"/>
      <c r="E379" s="9"/>
      <c r="F379" s="9"/>
      <c r="G379" s="9"/>
      <c r="H379" s="9"/>
      <c r="I379" s="22"/>
    </row>
    <row r="380" spans="2:9" ht="15.75" thickBot="1" x14ac:dyDescent="0.3">
      <c r="B380" s="461" t="s">
        <v>15</v>
      </c>
      <c r="C380" s="462"/>
      <c r="D380" s="39" t="s">
        <v>22</v>
      </c>
      <c r="E380" s="39" t="s">
        <v>12</v>
      </c>
      <c r="F380" s="39" t="s">
        <v>13</v>
      </c>
      <c r="G380" s="39" t="s">
        <v>14</v>
      </c>
      <c r="H380" s="20" t="s">
        <v>5</v>
      </c>
      <c r="I380" s="463"/>
    </row>
    <row r="381" spans="2:9" x14ac:dyDescent="0.25">
      <c r="B381" s="465" t="s">
        <v>20</v>
      </c>
      <c r="C381" s="466"/>
      <c r="D381" s="24">
        <v>74263</v>
      </c>
      <c r="E381" s="30">
        <f>+(0.66)*D381</f>
        <v>49013.58</v>
      </c>
      <c r="F381" s="30">
        <f>+D381+E381</f>
        <v>123276.58</v>
      </c>
      <c r="G381" s="32">
        <v>0.03</v>
      </c>
      <c r="H381" s="38">
        <f>+F381*G381</f>
        <v>3698.2973999999999</v>
      </c>
      <c r="I381" s="464"/>
    </row>
    <row r="382" spans="2:9" x14ac:dyDescent="0.25">
      <c r="B382" s="459" t="s">
        <v>21</v>
      </c>
      <c r="C382" s="460"/>
      <c r="D382" s="23">
        <f>1*44702</f>
        <v>44702</v>
      </c>
      <c r="E382" s="30">
        <f>+(0.66)*D382</f>
        <v>29503.32</v>
      </c>
      <c r="F382" s="31">
        <f>+D382+E382</f>
        <v>74205.320000000007</v>
      </c>
      <c r="G382" s="32">
        <f>+G381</f>
        <v>0.03</v>
      </c>
      <c r="H382" s="38">
        <f>+F382*G382</f>
        <v>2226.1596</v>
      </c>
      <c r="I382" s="464"/>
    </row>
    <row r="383" spans="2:9" x14ac:dyDescent="0.25">
      <c r="B383" s="459"/>
      <c r="C383" s="460"/>
      <c r="D383" s="2"/>
      <c r="E383" s="2"/>
      <c r="F383" s="2"/>
      <c r="G383" s="2"/>
      <c r="H383" s="2"/>
      <c r="I383" s="464"/>
    </row>
    <row r="384" spans="2:9" x14ac:dyDescent="0.25">
      <c r="B384" s="467"/>
      <c r="C384" s="468"/>
      <c r="D384" s="7"/>
      <c r="E384" s="7"/>
      <c r="F384" s="7"/>
      <c r="G384" s="7"/>
      <c r="H384" s="7"/>
      <c r="I384" s="464"/>
    </row>
    <row r="385" spans="2:9" x14ac:dyDescent="0.25">
      <c r="B385" s="11"/>
      <c r="C385" s="5"/>
      <c r="D385" s="5"/>
      <c r="E385" s="5"/>
      <c r="F385" s="5"/>
      <c r="G385" s="5"/>
      <c r="H385" s="6" t="s">
        <v>6</v>
      </c>
      <c r="I385" s="34">
        <f>SUM(H381:H384)</f>
        <v>5924.4570000000003</v>
      </c>
    </row>
    <row r="386" spans="2:9" ht="15.75" thickBot="1" x14ac:dyDescent="0.3">
      <c r="B386" s="10"/>
      <c r="H386" s="33" t="s">
        <v>23</v>
      </c>
      <c r="I386" s="34"/>
    </row>
    <row r="387" spans="2:9" ht="16.5" thickBot="1" x14ac:dyDescent="0.3">
      <c r="B387" s="8"/>
      <c r="C387" s="9"/>
      <c r="D387" s="9"/>
      <c r="E387" s="9"/>
      <c r="F387" s="9"/>
      <c r="G387" s="469" t="s">
        <v>16</v>
      </c>
      <c r="H387" s="470"/>
      <c r="I387" s="35">
        <f>ROUND(SUM(I357:I386),0)</f>
        <v>10803</v>
      </c>
    </row>
    <row r="388" spans="2:9" ht="15.75" thickBot="1" x14ac:dyDescent="0.3"/>
    <row r="389" spans="2:9" x14ac:dyDescent="0.25">
      <c r="B389" s="471" t="s">
        <v>26</v>
      </c>
      <c r="C389" s="472"/>
      <c r="D389" s="472"/>
      <c r="E389" s="472"/>
      <c r="F389" s="472"/>
      <c r="G389" s="472"/>
      <c r="H389" s="472"/>
      <c r="I389" s="473"/>
    </row>
    <row r="390" spans="2:9" ht="48" customHeight="1" x14ac:dyDescent="0.25">
      <c r="B390" s="474" t="s">
        <v>862</v>
      </c>
      <c r="C390" s="475"/>
      <c r="D390" s="475"/>
      <c r="E390" s="475"/>
      <c r="F390" s="475"/>
      <c r="G390" s="475"/>
      <c r="H390" s="475"/>
      <c r="I390" s="476"/>
    </row>
    <row r="391" spans="2:9" x14ac:dyDescent="0.25">
      <c r="B391" s="477" t="s">
        <v>18</v>
      </c>
      <c r="C391" s="478"/>
      <c r="D391" s="478"/>
      <c r="E391" s="478"/>
      <c r="F391" s="478"/>
      <c r="G391" s="478"/>
      <c r="H391" s="478"/>
      <c r="I391" s="479"/>
    </row>
    <row r="392" spans="2:9" ht="15.75" thickBot="1" x14ac:dyDescent="0.3">
      <c r="B392" s="480" t="s">
        <v>27</v>
      </c>
      <c r="C392" s="481"/>
      <c r="D392" s="481"/>
      <c r="E392" s="481"/>
      <c r="F392" s="481"/>
      <c r="G392" s="481"/>
      <c r="H392" s="481"/>
      <c r="I392" s="482"/>
    </row>
    <row r="393" spans="2:9" ht="15.75" thickBot="1" x14ac:dyDescent="0.3">
      <c r="B393" s="8"/>
      <c r="C393" s="9"/>
      <c r="D393" s="9"/>
      <c r="E393" s="9"/>
      <c r="F393" s="9"/>
      <c r="G393" s="9"/>
      <c r="H393" s="9"/>
      <c r="I393" s="22"/>
    </row>
    <row r="394" spans="2:9" ht="15" customHeight="1" x14ac:dyDescent="0.25">
      <c r="B394" s="483" t="s">
        <v>17</v>
      </c>
      <c r="C394" s="485" t="s">
        <v>380</v>
      </c>
      <c r="D394" s="507" t="str">
        <f>+'[2] PRESUPUESTO CENTRO DE DESARROL'!$B$152</f>
        <v>Excavación manual   para columnas tanque elevado en área de comedor incluye equipos y mano de obra</v>
      </c>
      <c r="E394" s="487"/>
      <c r="F394" s="487"/>
      <c r="G394" s="487"/>
      <c r="H394" s="487"/>
      <c r="I394" s="45" t="s">
        <v>0</v>
      </c>
    </row>
    <row r="395" spans="2:9" ht="15.75" thickBot="1" x14ac:dyDescent="0.3">
      <c r="B395" s="484"/>
      <c r="C395" s="486"/>
      <c r="D395" s="488"/>
      <c r="E395" s="488"/>
      <c r="F395" s="488"/>
      <c r="G395" s="488"/>
      <c r="H395" s="488"/>
      <c r="I395" s="55" t="str">
        <f>+'[2] PRESUPUESTO CENTRO DE DESARROL'!$C$152</f>
        <v>M3</v>
      </c>
    </row>
    <row r="396" spans="2:9" ht="15.75" thickBot="1" x14ac:dyDescent="0.3">
      <c r="B396" s="21" t="s">
        <v>24</v>
      </c>
      <c r="C396" s="46"/>
      <c r="D396" s="40"/>
      <c r="E396" s="9"/>
      <c r="F396" s="9"/>
      <c r="G396" s="9"/>
      <c r="H396" s="9"/>
      <c r="I396" s="22"/>
    </row>
    <row r="397" spans="2:9" ht="15.75" thickBot="1" x14ac:dyDescent="0.3">
      <c r="B397" s="461" t="s">
        <v>1</v>
      </c>
      <c r="C397" s="462"/>
      <c r="D397" s="462"/>
      <c r="E397" s="39" t="s">
        <v>2</v>
      </c>
      <c r="F397" s="39" t="s">
        <v>3</v>
      </c>
      <c r="G397" s="39" t="s">
        <v>4</v>
      </c>
      <c r="H397" s="20" t="s">
        <v>5</v>
      </c>
      <c r="I397" s="463"/>
    </row>
    <row r="398" spans="2:9" ht="25.5" customHeight="1" x14ac:dyDescent="0.25">
      <c r="B398" s="489" t="s">
        <v>25</v>
      </c>
      <c r="C398" s="490"/>
      <c r="D398" s="491"/>
      <c r="E398" s="4" t="s">
        <v>19</v>
      </c>
      <c r="F398" s="26">
        <v>51500</v>
      </c>
      <c r="G398" s="43">
        <v>80</v>
      </c>
      <c r="H398" s="27">
        <f>+F398/G398</f>
        <v>643.75</v>
      </c>
      <c r="I398" s="464"/>
    </row>
    <row r="399" spans="2:9" ht="23.25" customHeight="1" x14ac:dyDescent="0.25">
      <c r="B399" s="459"/>
      <c r="C399" s="460"/>
      <c r="D399" s="460"/>
      <c r="E399" s="3"/>
      <c r="F399" s="26"/>
      <c r="G399" s="43"/>
      <c r="H399" s="27"/>
      <c r="I399" s="464"/>
    </row>
    <row r="400" spans="2:9" x14ac:dyDescent="0.25">
      <c r="B400" s="459"/>
      <c r="C400" s="460"/>
      <c r="D400" s="460"/>
      <c r="E400" s="14"/>
      <c r="F400" s="26"/>
      <c r="G400" s="43"/>
      <c r="H400" s="27"/>
      <c r="I400" s="464"/>
    </row>
    <row r="401" spans="2:9" x14ac:dyDescent="0.25">
      <c r="B401" s="467"/>
      <c r="C401" s="468"/>
      <c r="D401" s="468"/>
      <c r="E401" s="15"/>
      <c r="F401" s="17"/>
      <c r="G401" s="15"/>
      <c r="H401" s="18"/>
      <c r="I401" s="464"/>
    </row>
    <row r="402" spans="2:9" x14ac:dyDescent="0.25">
      <c r="B402" s="11"/>
      <c r="C402" s="5"/>
      <c r="D402" s="5"/>
      <c r="E402" s="5"/>
      <c r="F402" s="5"/>
      <c r="G402" s="6"/>
      <c r="H402" s="6" t="s">
        <v>6</v>
      </c>
      <c r="I402" s="36">
        <f>SUM(H398:H401)</f>
        <v>643.75</v>
      </c>
    </row>
    <row r="403" spans="2:9" ht="15.75" thickBot="1" x14ac:dyDescent="0.3">
      <c r="B403" s="10"/>
      <c r="I403" s="1"/>
    </row>
    <row r="404" spans="2:9" ht="15.75" thickBot="1" x14ac:dyDescent="0.3">
      <c r="B404" s="21" t="s">
        <v>7</v>
      </c>
      <c r="C404" s="9"/>
      <c r="D404" s="9"/>
      <c r="E404" s="9"/>
      <c r="F404" s="9"/>
      <c r="G404" s="9"/>
      <c r="H404" s="9"/>
      <c r="I404" s="22"/>
    </row>
    <row r="405" spans="2:9" ht="15.75" thickBot="1" x14ac:dyDescent="0.3">
      <c r="B405" s="461" t="s">
        <v>1</v>
      </c>
      <c r="C405" s="462"/>
      <c r="D405" s="462"/>
      <c r="E405" s="39" t="s">
        <v>2</v>
      </c>
      <c r="F405" s="39" t="s">
        <v>8</v>
      </c>
      <c r="G405" s="39" t="s">
        <v>9</v>
      </c>
      <c r="H405" s="20" t="s">
        <v>5</v>
      </c>
      <c r="I405" s="463"/>
    </row>
    <row r="406" spans="2:9" x14ac:dyDescent="0.25">
      <c r="B406" s="465"/>
      <c r="C406" s="466"/>
      <c r="D406" s="466"/>
      <c r="E406" s="4"/>
      <c r="F406" s="4"/>
      <c r="G406" s="4"/>
      <c r="H406" s="4">
        <f t="shared" ref="H406:H411" si="6">+F406*G406</f>
        <v>0</v>
      </c>
      <c r="I406" s="464"/>
    </row>
    <row r="407" spans="2:9" x14ac:dyDescent="0.25">
      <c r="B407" s="459"/>
      <c r="C407" s="460"/>
      <c r="D407" s="460"/>
      <c r="E407" s="4"/>
      <c r="F407" s="3"/>
      <c r="G407" s="3"/>
      <c r="H407" s="4">
        <f t="shared" si="6"/>
        <v>0</v>
      </c>
      <c r="I407" s="464"/>
    </row>
    <row r="408" spans="2:9" x14ac:dyDescent="0.25">
      <c r="B408" s="459"/>
      <c r="C408" s="460"/>
      <c r="D408" s="460"/>
      <c r="E408" s="3"/>
      <c r="F408" s="3"/>
      <c r="G408" s="3"/>
      <c r="H408" s="4">
        <f t="shared" si="6"/>
        <v>0</v>
      </c>
      <c r="I408" s="464"/>
    </row>
    <row r="409" spans="2:9" x14ac:dyDescent="0.25">
      <c r="B409" s="459"/>
      <c r="C409" s="460"/>
      <c r="D409" s="460"/>
      <c r="E409" s="3"/>
      <c r="F409" s="3"/>
      <c r="G409" s="3"/>
      <c r="H409" s="4">
        <f t="shared" si="6"/>
        <v>0</v>
      </c>
      <c r="I409" s="464"/>
    </row>
    <row r="410" spans="2:9" x14ac:dyDescent="0.25">
      <c r="B410" s="459"/>
      <c r="C410" s="460"/>
      <c r="D410" s="460"/>
      <c r="E410" s="3"/>
      <c r="F410" s="3"/>
      <c r="G410" s="3"/>
      <c r="H410" s="4">
        <f t="shared" si="6"/>
        <v>0</v>
      </c>
      <c r="I410" s="464"/>
    </row>
    <row r="411" spans="2:9" x14ac:dyDescent="0.25">
      <c r="B411" s="459"/>
      <c r="C411" s="460"/>
      <c r="D411" s="460"/>
      <c r="E411" s="3"/>
      <c r="F411" s="3"/>
      <c r="G411" s="3"/>
      <c r="H411" s="3">
        <f t="shared" si="6"/>
        <v>0</v>
      </c>
      <c r="I411" s="464"/>
    </row>
    <row r="412" spans="2:9" x14ac:dyDescent="0.25">
      <c r="B412" s="459"/>
      <c r="C412" s="460"/>
      <c r="D412" s="460"/>
      <c r="E412" s="3"/>
      <c r="F412" s="3"/>
      <c r="G412" s="3"/>
      <c r="H412" s="3"/>
      <c r="I412" s="464"/>
    </row>
    <row r="413" spans="2:9" x14ac:dyDescent="0.25">
      <c r="B413" s="459"/>
      <c r="C413" s="460"/>
      <c r="D413" s="460"/>
      <c r="E413" s="3"/>
      <c r="F413" s="3"/>
      <c r="G413" s="3"/>
      <c r="H413" s="3"/>
      <c r="I413" s="464"/>
    </row>
    <row r="414" spans="2:9" x14ac:dyDescent="0.25">
      <c r="B414" s="11"/>
      <c r="C414" s="5"/>
      <c r="D414" s="5"/>
      <c r="E414" s="5"/>
      <c r="F414" s="5"/>
      <c r="G414" s="5"/>
      <c r="H414" s="6" t="s">
        <v>6</v>
      </c>
      <c r="I414" s="37">
        <f>SUM(H406:H413)</f>
        <v>0</v>
      </c>
    </row>
    <row r="415" spans="2:9" ht="15.75" thickBot="1" x14ac:dyDescent="0.3">
      <c r="B415" s="10"/>
      <c r="I415" s="1"/>
    </row>
    <row r="416" spans="2:9" ht="15.75" thickBot="1" x14ac:dyDescent="0.3">
      <c r="B416" s="21" t="s">
        <v>10</v>
      </c>
      <c r="C416" s="9"/>
      <c r="D416" s="9"/>
      <c r="E416" s="9"/>
      <c r="F416" s="9"/>
      <c r="G416" s="9"/>
      <c r="H416" s="9"/>
      <c r="I416" s="22"/>
    </row>
    <row r="417" spans="2:9" ht="15.75" thickBot="1" x14ac:dyDescent="0.3">
      <c r="B417" s="461" t="s">
        <v>1</v>
      </c>
      <c r="C417" s="462"/>
      <c r="D417" s="462"/>
      <c r="E417" s="462"/>
      <c r="F417" s="39" t="s">
        <v>3</v>
      </c>
      <c r="G417" s="39" t="s">
        <v>4</v>
      </c>
      <c r="H417" s="20" t="s">
        <v>5</v>
      </c>
      <c r="I417" s="34"/>
    </row>
    <row r="418" spans="2:9" x14ac:dyDescent="0.25">
      <c r="B418" s="465" t="s">
        <v>381</v>
      </c>
      <c r="C418" s="466"/>
      <c r="D418" s="466"/>
      <c r="E418" s="466"/>
      <c r="F418" s="24">
        <v>667</v>
      </c>
      <c r="G418" s="25">
        <v>1</v>
      </c>
      <c r="H418" s="38">
        <f>+F418*G418</f>
        <v>667</v>
      </c>
      <c r="I418" s="34"/>
    </row>
    <row r="419" spans="2:9" x14ac:dyDescent="0.25">
      <c r="B419" s="459"/>
      <c r="C419" s="460"/>
      <c r="D419" s="460"/>
      <c r="E419" s="460"/>
      <c r="F419" s="23"/>
      <c r="G419" s="14"/>
      <c r="H419" s="2"/>
      <c r="I419" s="34"/>
    </row>
    <row r="420" spans="2:9" x14ac:dyDescent="0.25">
      <c r="B420" s="11"/>
      <c r="C420" s="5"/>
      <c r="D420" s="5"/>
      <c r="E420" s="5"/>
      <c r="F420" s="5"/>
      <c r="G420" s="5"/>
      <c r="H420" s="6" t="s">
        <v>6</v>
      </c>
      <c r="I420" s="36">
        <f>SUM(H418:H419)</f>
        <v>667</v>
      </c>
    </row>
    <row r="421" spans="2:9" ht="15.75" thickBot="1" x14ac:dyDescent="0.3">
      <c r="B421" s="10"/>
      <c r="I421" s="1"/>
    </row>
    <row r="422" spans="2:9" ht="15.75" thickBot="1" x14ac:dyDescent="0.3">
      <c r="B422" s="21" t="s">
        <v>11</v>
      </c>
      <c r="C422" s="9"/>
      <c r="D422" s="9"/>
      <c r="E422" s="9"/>
      <c r="F422" s="9"/>
      <c r="G422" s="9"/>
      <c r="H422" s="9"/>
      <c r="I422" s="22"/>
    </row>
    <row r="423" spans="2:9" ht="15.75" thickBot="1" x14ac:dyDescent="0.3">
      <c r="B423" s="461" t="s">
        <v>15</v>
      </c>
      <c r="C423" s="462"/>
      <c r="D423" s="39" t="s">
        <v>22</v>
      </c>
      <c r="E423" s="39" t="s">
        <v>12</v>
      </c>
      <c r="F423" s="39" t="s">
        <v>13</v>
      </c>
      <c r="G423" s="39" t="s">
        <v>14</v>
      </c>
      <c r="H423" s="20" t="s">
        <v>5</v>
      </c>
      <c r="I423" s="463"/>
    </row>
    <row r="424" spans="2:9" x14ac:dyDescent="0.25">
      <c r="B424" s="465" t="s">
        <v>20</v>
      </c>
      <c r="C424" s="466"/>
      <c r="D424" s="24">
        <v>74263</v>
      </c>
      <c r="E424" s="30">
        <f>+(0.66)*D424</f>
        <v>49013.58</v>
      </c>
      <c r="F424" s="30">
        <f>+D424+E424</f>
        <v>123276.58</v>
      </c>
      <c r="G424" s="32">
        <v>0.19500000000000001</v>
      </c>
      <c r="H424" s="38">
        <f>+F424*G424</f>
        <v>24038.933100000002</v>
      </c>
      <c r="I424" s="464"/>
    </row>
    <row r="425" spans="2:9" x14ac:dyDescent="0.25">
      <c r="B425" s="459" t="s">
        <v>21</v>
      </c>
      <c r="C425" s="460"/>
      <c r="D425" s="23">
        <f>1*44702</f>
        <v>44702</v>
      </c>
      <c r="E425" s="30">
        <f>+(0.66)*D425</f>
        <v>29503.32</v>
      </c>
      <c r="F425" s="31">
        <f>+D425+E425</f>
        <v>74205.320000000007</v>
      </c>
      <c r="G425" s="32">
        <f>+G424</f>
        <v>0.19500000000000001</v>
      </c>
      <c r="H425" s="38">
        <f>+F425*G425</f>
        <v>14470.037400000001</v>
      </c>
      <c r="I425" s="464"/>
    </row>
    <row r="426" spans="2:9" x14ac:dyDescent="0.25">
      <c r="B426" s="459"/>
      <c r="C426" s="460"/>
      <c r="D426" s="2"/>
      <c r="E426" s="2"/>
      <c r="F426" s="2"/>
      <c r="G426" s="2"/>
      <c r="H426" s="2"/>
      <c r="I426" s="464"/>
    </row>
    <row r="427" spans="2:9" x14ac:dyDescent="0.25">
      <c r="B427" s="467"/>
      <c r="C427" s="468"/>
      <c r="D427" s="7"/>
      <c r="E427" s="7"/>
      <c r="F427" s="7"/>
      <c r="G427" s="7"/>
      <c r="H427" s="7"/>
      <c r="I427" s="464"/>
    </row>
    <row r="428" spans="2:9" x14ac:dyDescent="0.25">
      <c r="B428" s="11"/>
      <c r="C428" s="5"/>
      <c r="D428" s="5"/>
      <c r="E428" s="5"/>
      <c r="F428" s="5"/>
      <c r="G428" s="5"/>
      <c r="H428" s="6" t="s">
        <v>6</v>
      </c>
      <c r="I428" s="34">
        <f>SUM(H424:H427)</f>
        <v>38508.970500000003</v>
      </c>
    </row>
    <row r="429" spans="2:9" ht="15.75" thickBot="1" x14ac:dyDescent="0.3">
      <c r="B429" s="10"/>
      <c r="H429" s="33" t="s">
        <v>23</v>
      </c>
      <c r="I429" s="34"/>
    </row>
    <row r="430" spans="2:9" ht="16.5" thickBot="1" x14ac:dyDescent="0.3">
      <c r="B430" s="8"/>
      <c r="C430" s="9"/>
      <c r="D430" s="9"/>
      <c r="E430" s="9"/>
      <c r="F430" s="9"/>
      <c r="G430" s="469" t="s">
        <v>16</v>
      </c>
      <c r="H430" s="470"/>
      <c r="I430" s="35">
        <f>ROUND(SUM(I400:I429),0)</f>
        <v>39820</v>
      </c>
    </row>
    <row r="431" spans="2:9" ht="15.75" thickBot="1" x14ac:dyDescent="0.3"/>
    <row r="432" spans="2:9" x14ac:dyDescent="0.25">
      <c r="B432" s="471" t="s">
        <v>26</v>
      </c>
      <c r="C432" s="472"/>
      <c r="D432" s="472"/>
      <c r="E432" s="472"/>
      <c r="F432" s="472"/>
      <c r="G432" s="472"/>
      <c r="H432" s="472"/>
      <c r="I432" s="473"/>
    </row>
    <row r="433" spans="2:9" ht="48" customHeight="1" x14ac:dyDescent="0.25">
      <c r="B433" s="474" t="s">
        <v>862</v>
      </c>
      <c r="C433" s="475"/>
      <c r="D433" s="475"/>
      <c r="E433" s="475"/>
      <c r="F433" s="475"/>
      <c r="G433" s="475"/>
      <c r="H433" s="475"/>
      <c r="I433" s="476"/>
    </row>
    <row r="434" spans="2:9" x14ac:dyDescent="0.25">
      <c r="B434" s="477" t="s">
        <v>18</v>
      </c>
      <c r="C434" s="478"/>
      <c r="D434" s="478"/>
      <c r="E434" s="478"/>
      <c r="F434" s="478"/>
      <c r="G434" s="478"/>
      <c r="H434" s="478"/>
      <c r="I434" s="479"/>
    </row>
    <row r="435" spans="2:9" ht="15.75" thickBot="1" x14ac:dyDescent="0.3">
      <c r="B435" s="480" t="s">
        <v>27</v>
      </c>
      <c r="C435" s="481"/>
      <c r="D435" s="481"/>
      <c r="E435" s="481"/>
      <c r="F435" s="481"/>
      <c r="G435" s="481"/>
      <c r="H435" s="481"/>
      <c r="I435" s="482"/>
    </row>
    <row r="436" spans="2:9" ht="15.75" thickBot="1" x14ac:dyDescent="0.3">
      <c r="B436" s="8"/>
      <c r="C436" s="9"/>
      <c r="D436" s="9"/>
      <c r="E436" s="9"/>
      <c r="F436" s="9"/>
      <c r="G436" s="9"/>
      <c r="H436" s="9"/>
      <c r="I436" s="22"/>
    </row>
    <row r="437" spans="2:9" ht="15" customHeight="1" x14ac:dyDescent="0.25">
      <c r="B437" s="483" t="s">
        <v>17</v>
      </c>
      <c r="C437" s="485" t="s">
        <v>382</v>
      </c>
      <c r="D437" s="507" t="str">
        <f>+'[2] PRESUPUESTO CENTRO DE DESARROL'!$B$153</f>
        <v>Solado en concreto 2000 PSI  E= 0.05 mts.</v>
      </c>
      <c r="E437" s="487"/>
      <c r="F437" s="487"/>
      <c r="G437" s="487"/>
      <c r="H437" s="487"/>
      <c r="I437" s="45" t="s">
        <v>0</v>
      </c>
    </row>
    <row r="438" spans="2:9" ht="15.75" thickBot="1" x14ac:dyDescent="0.3">
      <c r="B438" s="484"/>
      <c r="C438" s="486"/>
      <c r="D438" s="488"/>
      <c r="E438" s="488"/>
      <c r="F438" s="488"/>
      <c r="G438" s="488"/>
      <c r="H438" s="488"/>
      <c r="I438" s="55" t="str">
        <f>+'[2] PRESUPUESTO CENTRO DE DESARROL'!$C$153</f>
        <v>M2</v>
      </c>
    </row>
    <row r="439" spans="2:9" ht="15.75" thickBot="1" x14ac:dyDescent="0.3">
      <c r="B439" s="21" t="s">
        <v>24</v>
      </c>
      <c r="C439" s="46"/>
      <c r="D439" s="40"/>
      <c r="E439" s="9"/>
      <c r="F439" s="9"/>
      <c r="G439" s="9"/>
      <c r="H439" s="9"/>
      <c r="I439" s="22"/>
    </row>
    <row r="440" spans="2:9" ht="15.75" thickBot="1" x14ac:dyDescent="0.3">
      <c r="B440" s="461" t="s">
        <v>1</v>
      </c>
      <c r="C440" s="462"/>
      <c r="D440" s="462"/>
      <c r="E440" s="39" t="s">
        <v>2</v>
      </c>
      <c r="F440" s="39" t="s">
        <v>3</v>
      </c>
      <c r="G440" s="39" t="s">
        <v>4</v>
      </c>
      <c r="H440" s="20" t="s">
        <v>5</v>
      </c>
      <c r="I440" s="463"/>
    </row>
    <row r="441" spans="2:9" ht="25.5" customHeight="1" x14ac:dyDescent="0.25">
      <c r="B441" s="489" t="s">
        <v>25</v>
      </c>
      <c r="C441" s="490"/>
      <c r="D441" s="491"/>
      <c r="E441" s="4" t="s">
        <v>19</v>
      </c>
      <c r="F441" s="26">
        <v>51500</v>
      </c>
      <c r="G441" s="43">
        <v>80</v>
      </c>
      <c r="H441" s="27">
        <f>+F441/G441</f>
        <v>643.75</v>
      </c>
      <c r="I441" s="464"/>
    </row>
    <row r="442" spans="2:9" ht="23.25" customHeight="1" x14ac:dyDescent="0.25">
      <c r="B442" s="459"/>
      <c r="C442" s="460"/>
      <c r="D442" s="460"/>
      <c r="E442" s="3"/>
      <c r="F442" s="26"/>
      <c r="G442" s="43"/>
      <c r="H442" s="27"/>
      <c r="I442" s="464"/>
    </row>
    <row r="443" spans="2:9" x14ac:dyDescent="0.25">
      <c r="B443" s="459"/>
      <c r="C443" s="460"/>
      <c r="D443" s="460"/>
      <c r="E443" s="14"/>
      <c r="F443" s="26"/>
      <c r="G443" s="43"/>
      <c r="H443" s="27"/>
      <c r="I443" s="464"/>
    </row>
    <row r="444" spans="2:9" x14ac:dyDescent="0.25">
      <c r="B444" s="467"/>
      <c r="C444" s="468"/>
      <c r="D444" s="468"/>
      <c r="E444" s="15"/>
      <c r="F444" s="17"/>
      <c r="G444" s="15"/>
      <c r="H444" s="18"/>
      <c r="I444" s="464"/>
    </row>
    <row r="445" spans="2:9" x14ac:dyDescent="0.25">
      <c r="B445" s="11"/>
      <c r="C445" s="5"/>
      <c r="D445" s="5"/>
      <c r="E445" s="5"/>
      <c r="F445" s="5"/>
      <c r="G445" s="6"/>
      <c r="H445" s="6" t="s">
        <v>6</v>
      </c>
      <c r="I445" s="36">
        <f>SUM(H441:H444)</f>
        <v>643.75</v>
      </c>
    </row>
    <row r="446" spans="2:9" ht="15.75" thickBot="1" x14ac:dyDescent="0.3">
      <c r="B446" s="10"/>
      <c r="I446" s="1"/>
    </row>
    <row r="447" spans="2:9" ht="15.75" thickBot="1" x14ac:dyDescent="0.3">
      <c r="B447" s="21" t="s">
        <v>7</v>
      </c>
      <c r="C447" s="9"/>
      <c r="D447" s="9"/>
      <c r="E447" s="9"/>
      <c r="F447" s="9"/>
      <c r="G447" s="9"/>
      <c r="H447" s="9"/>
      <c r="I447" s="22"/>
    </row>
    <row r="448" spans="2:9" ht="15.75" thickBot="1" x14ac:dyDescent="0.3">
      <c r="B448" s="461" t="s">
        <v>1</v>
      </c>
      <c r="C448" s="462"/>
      <c r="D448" s="462"/>
      <c r="E448" s="39" t="s">
        <v>2</v>
      </c>
      <c r="F448" s="39" t="s">
        <v>8</v>
      </c>
      <c r="G448" s="39" t="s">
        <v>9</v>
      </c>
      <c r="H448" s="20" t="s">
        <v>5</v>
      </c>
      <c r="I448" s="463"/>
    </row>
    <row r="449" spans="2:9" x14ac:dyDescent="0.25">
      <c r="B449" s="465" t="s">
        <v>383</v>
      </c>
      <c r="C449" s="466"/>
      <c r="D449" s="466"/>
      <c r="E449" s="4" t="s">
        <v>79</v>
      </c>
      <c r="F449" s="4">
        <v>364000</v>
      </c>
      <c r="G449" s="4">
        <v>5.5E-2</v>
      </c>
      <c r="H449" s="4">
        <f t="shared" ref="H449:H454" si="7">+F449*G449</f>
        <v>20020</v>
      </c>
      <c r="I449" s="464"/>
    </row>
    <row r="450" spans="2:9" x14ac:dyDescent="0.25">
      <c r="B450" s="459"/>
      <c r="C450" s="460"/>
      <c r="D450" s="460"/>
      <c r="E450" s="4"/>
      <c r="F450" s="3"/>
      <c r="G450" s="3"/>
      <c r="H450" s="4">
        <f t="shared" si="7"/>
        <v>0</v>
      </c>
      <c r="I450" s="464"/>
    </row>
    <row r="451" spans="2:9" x14ac:dyDescent="0.25">
      <c r="B451" s="459"/>
      <c r="C451" s="460"/>
      <c r="D451" s="460"/>
      <c r="E451" s="3"/>
      <c r="F451" s="3"/>
      <c r="G451" s="3"/>
      <c r="H451" s="4">
        <f t="shared" si="7"/>
        <v>0</v>
      </c>
      <c r="I451" s="464"/>
    </row>
    <row r="452" spans="2:9" x14ac:dyDescent="0.25">
      <c r="B452" s="459"/>
      <c r="C452" s="460"/>
      <c r="D452" s="460"/>
      <c r="E452" s="3"/>
      <c r="F452" s="3"/>
      <c r="G452" s="3"/>
      <c r="H452" s="4">
        <f t="shared" si="7"/>
        <v>0</v>
      </c>
      <c r="I452" s="464"/>
    </row>
    <row r="453" spans="2:9" x14ac:dyDescent="0.25">
      <c r="B453" s="459"/>
      <c r="C453" s="460"/>
      <c r="D453" s="460"/>
      <c r="E453" s="3"/>
      <c r="F453" s="3"/>
      <c r="G453" s="3"/>
      <c r="H453" s="4">
        <f t="shared" si="7"/>
        <v>0</v>
      </c>
      <c r="I453" s="464"/>
    </row>
    <row r="454" spans="2:9" x14ac:dyDescent="0.25">
      <c r="B454" s="459"/>
      <c r="C454" s="460"/>
      <c r="D454" s="460"/>
      <c r="E454" s="3"/>
      <c r="F454" s="3"/>
      <c r="G454" s="3"/>
      <c r="H454" s="3">
        <f t="shared" si="7"/>
        <v>0</v>
      </c>
      <c r="I454" s="464"/>
    </row>
    <row r="455" spans="2:9" x14ac:dyDescent="0.25">
      <c r="B455" s="459"/>
      <c r="C455" s="460"/>
      <c r="D455" s="460"/>
      <c r="E455" s="3"/>
      <c r="F455" s="3"/>
      <c r="G455" s="3"/>
      <c r="H455" s="3"/>
      <c r="I455" s="464"/>
    </row>
    <row r="456" spans="2:9" x14ac:dyDescent="0.25">
      <c r="B456" s="459"/>
      <c r="C456" s="460"/>
      <c r="D456" s="460"/>
      <c r="E456" s="3"/>
      <c r="F456" s="3"/>
      <c r="G456" s="3"/>
      <c r="H456" s="3"/>
      <c r="I456" s="464"/>
    </row>
    <row r="457" spans="2:9" x14ac:dyDescent="0.25">
      <c r="B457" s="11"/>
      <c r="C457" s="5"/>
      <c r="D457" s="5"/>
      <c r="E457" s="5"/>
      <c r="F457" s="5"/>
      <c r="G457" s="5"/>
      <c r="H457" s="6" t="s">
        <v>6</v>
      </c>
      <c r="I457" s="37">
        <f>SUM(H449:H456)</f>
        <v>20020</v>
      </c>
    </row>
    <row r="458" spans="2:9" ht="15.75" thickBot="1" x14ac:dyDescent="0.3">
      <c r="B458" s="10"/>
      <c r="I458" s="1"/>
    </row>
    <row r="459" spans="2:9" ht="15.75" thickBot="1" x14ac:dyDescent="0.3">
      <c r="B459" s="21" t="s">
        <v>10</v>
      </c>
      <c r="C459" s="9"/>
      <c r="D459" s="9"/>
      <c r="E459" s="9"/>
      <c r="F459" s="9"/>
      <c r="G459" s="9"/>
      <c r="H459" s="9"/>
      <c r="I459" s="22"/>
    </row>
    <row r="460" spans="2:9" ht="15.75" thickBot="1" x14ac:dyDescent="0.3">
      <c r="B460" s="461" t="s">
        <v>1</v>
      </c>
      <c r="C460" s="462"/>
      <c r="D460" s="462"/>
      <c r="E460" s="462"/>
      <c r="F460" s="39" t="s">
        <v>3</v>
      </c>
      <c r="G460" s="39" t="s">
        <v>4</v>
      </c>
      <c r="H460" s="20" t="s">
        <v>5</v>
      </c>
      <c r="I460" s="34"/>
    </row>
    <row r="461" spans="2:9" x14ac:dyDescent="0.25">
      <c r="B461" s="465" t="s">
        <v>381</v>
      </c>
      <c r="C461" s="466"/>
      <c r="D461" s="466"/>
      <c r="E461" s="466"/>
      <c r="F461" s="24">
        <v>101</v>
      </c>
      <c r="G461" s="25">
        <v>1</v>
      </c>
      <c r="H461" s="38">
        <f>+F461*G461</f>
        <v>101</v>
      </c>
      <c r="I461" s="34"/>
    </row>
    <row r="462" spans="2:9" x14ac:dyDescent="0.25">
      <c r="B462" s="459"/>
      <c r="C462" s="460"/>
      <c r="D462" s="460"/>
      <c r="E462" s="460"/>
      <c r="F462" s="23"/>
      <c r="G462" s="14"/>
      <c r="H462" s="2"/>
      <c r="I462" s="34"/>
    </row>
    <row r="463" spans="2:9" x14ac:dyDescent="0.25">
      <c r="B463" s="11"/>
      <c r="C463" s="5"/>
      <c r="D463" s="5"/>
      <c r="E463" s="5"/>
      <c r="F463" s="5"/>
      <c r="G463" s="5"/>
      <c r="H463" s="6" t="s">
        <v>6</v>
      </c>
      <c r="I463" s="36">
        <f>SUM(H461:H462)</f>
        <v>101</v>
      </c>
    </row>
    <row r="464" spans="2:9" ht="15.75" thickBot="1" x14ac:dyDescent="0.3">
      <c r="B464" s="10"/>
      <c r="I464" s="1"/>
    </row>
    <row r="465" spans="2:9" ht="15.75" thickBot="1" x14ac:dyDescent="0.3">
      <c r="B465" s="21" t="s">
        <v>11</v>
      </c>
      <c r="C465" s="9"/>
      <c r="D465" s="9"/>
      <c r="E465" s="9"/>
      <c r="F465" s="9"/>
      <c r="G465" s="9"/>
      <c r="H465" s="9"/>
      <c r="I465" s="22"/>
    </row>
    <row r="466" spans="2:9" ht="15.75" thickBot="1" x14ac:dyDescent="0.3">
      <c r="B466" s="461" t="s">
        <v>15</v>
      </c>
      <c r="C466" s="462"/>
      <c r="D466" s="39" t="s">
        <v>22</v>
      </c>
      <c r="E466" s="39" t="s">
        <v>12</v>
      </c>
      <c r="F466" s="39" t="s">
        <v>13</v>
      </c>
      <c r="G466" s="39" t="s">
        <v>14</v>
      </c>
      <c r="H466" s="20" t="s">
        <v>5</v>
      </c>
      <c r="I466" s="463"/>
    </row>
    <row r="467" spans="2:9" x14ac:dyDescent="0.25">
      <c r="B467" s="465" t="s">
        <v>20</v>
      </c>
      <c r="C467" s="466"/>
      <c r="D467" s="24">
        <v>74263</v>
      </c>
      <c r="E467" s="30">
        <f>+(0.66)*D467</f>
        <v>49013.58</v>
      </c>
      <c r="F467" s="30">
        <f>+D467+E467</f>
        <v>123276.58</v>
      </c>
      <c r="G467" s="32">
        <v>3.2000000000000001E-2</v>
      </c>
      <c r="H467" s="38">
        <f>+F467*G467</f>
        <v>3944.8505600000003</v>
      </c>
      <c r="I467" s="464"/>
    </row>
    <row r="468" spans="2:9" x14ac:dyDescent="0.25">
      <c r="B468" s="459" t="s">
        <v>21</v>
      </c>
      <c r="C468" s="460"/>
      <c r="D468" s="23">
        <f>1*44702</f>
        <v>44702</v>
      </c>
      <c r="E468" s="30">
        <f>+(0.66)*D468</f>
        <v>29503.32</v>
      </c>
      <c r="F468" s="31">
        <f>+D468+E468</f>
        <v>74205.320000000007</v>
      </c>
      <c r="G468" s="32">
        <f>+G467</f>
        <v>3.2000000000000001E-2</v>
      </c>
      <c r="H468" s="38">
        <f>+F468*G468</f>
        <v>2374.5702400000005</v>
      </c>
      <c r="I468" s="464"/>
    </row>
    <row r="469" spans="2:9" x14ac:dyDescent="0.25">
      <c r="B469" s="459"/>
      <c r="C469" s="460"/>
      <c r="D469" s="2"/>
      <c r="E469" s="2"/>
      <c r="F469" s="2"/>
      <c r="G469" s="2"/>
      <c r="H469" s="2"/>
      <c r="I469" s="464"/>
    </row>
    <row r="470" spans="2:9" x14ac:dyDescent="0.25">
      <c r="B470" s="467"/>
      <c r="C470" s="468"/>
      <c r="D470" s="7"/>
      <c r="E470" s="7"/>
      <c r="F470" s="7"/>
      <c r="G470" s="7"/>
      <c r="H470" s="7"/>
      <c r="I470" s="464"/>
    </row>
    <row r="471" spans="2:9" x14ac:dyDescent="0.25">
      <c r="B471" s="11"/>
      <c r="C471" s="5"/>
      <c r="D471" s="5"/>
      <c r="E471" s="5"/>
      <c r="F471" s="5"/>
      <c r="G471" s="5"/>
      <c r="H471" s="6" t="s">
        <v>6</v>
      </c>
      <c r="I471" s="34">
        <f>SUM(H467:H470)</f>
        <v>6319.4208000000008</v>
      </c>
    </row>
    <row r="472" spans="2:9" ht="15.75" thickBot="1" x14ac:dyDescent="0.3">
      <c r="B472" s="10"/>
      <c r="H472" s="33" t="s">
        <v>23</v>
      </c>
      <c r="I472" s="34"/>
    </row>
    <row r="473" spans="2:9" ht="16.5" thickBot="1" x14ac:dyDescent="0.3">
      <c r="B473" s="8"/>
      <c r="C473" s="9"/>
      <c r="D473" s="9"/>
      <c r="E473" s="9"/>
      <c r="F473" s="9"/>
      <c r="G473" s="469" t="s">
        <v>16</v>
      </c>
      <c r="H473" s="470"/>
      <c r="I473" s="35">
        <f>ROUND(SUM(I443:I472),0)</f>
        <v>27084</v>
      </c>
    </row>
    <row r="474" spans="2:9" ht="15.75" thickBot="1" x14ac:dyDescent="0.3"/>
    <row r="475" spans="2:9" x14ac:dyDescent="0.25">
      <c r="B475" s="471" t="s">
        <v>26</v>
      </c>
      <c r="C475" s="472"/>
      <c r="D475" s="472"/>
      <c r="E475" s="472"/>
      <c r="F475" s="472"/>
      <c r="G475" s="472"/>
      <c r="H475" s="472"/>
      <c r="I475" s="473"/>
    </row>
    <row r="476" spans="2:9" ht="48" customHeight="1" x14ac:dyDescent="0.25">
      <c r="B476" s="474" t="s">
        <v>862</v>
      </c>
      <c r="C476" s="475"/>
      <c r="D476" s="475"/>
      <c r="E476" s="475"/>
      <c r="F476" s="475"/>
      <c r="G476" s="475"/>
      <c r="H476" s="475"/>
      <c r="I476" s="476"/>
    </row>
    <row r="477" spans="2:9" x14ac:dyDescent="0.25">
      <c r="B477" s="477" t="s">
        <v>18</v>
      </c>
      <c r="C477" s="478"/>
      <c r="D477" s="478"/>
      <c r="E477" s="478"/>
      <c r="F477" s="478"/>
      <c r="G477" s="478"/>
      <c r="H477" s="478"/>
      <c r="I477" s="479"/>
    </row>
    <row r="478" spans="2:9" ht="15.75" thickBot="1" x14ac:dyDescent="0.3">
      <c r="B478" s="480" t="s">
        <v>27</v>
      </c>
      <c r="C478" s="481"/>
      <c r="D478" s="481"/>
      <c r="E478" s="481"/>
      <c r="F478" s="481"/>
      <c r="G478" s="481"/>
      <c r="H478" s="481"/>
      <c r="I478" s="482"/>
    </row>
    <row r="479" spans="2:9" ht="15.75" thickBot="1" x14ac:dyDescent="0.3">
      <c r="B479" s="8"/>
      <c r="C479" s="9"/>
      <c r="D479" s="9"/>
      <c r="E479" s="9"/>
      <c r="F479" s="9"/>
      <c r="G479" s="9"/>
      <c r="H479" s="9"/>
      <c r="I479" s="22"/>
    </row>
    <row r="480" spans="2:9" ht="15" customHeight="1" x14ac:dyDescent="0.25">
      <c r="B480" s="483" t="s">
        <v>17</v>
      </c>
      <c r="C480" s="485" t="s">
        <v>384</v>
      </c>
      <c r="D480" s="507" t="str">
        <f>+'[2] PRESUPUESTO CENTRO DE DESARROL'!$B$154</f>
        <v>Zapatas en concreto de 3.000 PSI, 1.00 x 1.00 x 0.30  mts., incluye equipo, mano de obra, no incluye acero.</v>
      </c>
      <c r="E480" s="487"/>
      <c r="F480" s="487"/>
      <c r="G480" s="487"/>
      <c r="H480" s="487"/>
      <c r="I480" s="45" t="s">
        <v>0</v>
      </c>
    </row>
    <row r="481" spans="2:9" ht="15.75" thickBot="1" x14ac:dyDescent="0.3">
      <c r="B481" s="484"/>
      <c r="C481" s="486"/>
      <c r="D481" s="488"/>
      <c r="E481" s="488"/>
      <c r="F481" s="488"/>
      <c r="G481" s="488"/>
      <c r="H481" s="488"/>
      <c r="I481" s="55" t="str">
        <f>+'[2] PRESUPUESTO CENTRO DE DESARROL'!$C$154</f>
        <v>M3</v>
      </c>
    </row>
    <row r="482" spans="2:9" ht="15.75" thickBot="1" x14ac:dyDescent="0.3">
      <c r="B482" s="21" t="s">
        <v>24</v>
      </c>
      <c r="C482" s="46"/>
      <c r="D482" s="40"/>
      <c r="E482" s="9"/>
      <c r="F482" s="9"/>
      <c r="G482" s="9"/>
      <c r="H482" s="9"/>
      <c r="I482" s="22"/>
    </row>
    <row r="483" spans="2:9" ht="15.75" thickBot="1" x14ac:dyDescent="0.3">
      <c r="B483" s="461" t="s">
        <v>1</v>
      </c>
      <c r="C483" s="462"/>
      <c r="D483" s="462"/>
      <c r="E483" s="39" t="s">
        <v>2</v>
      </c>
      <c r="F483" s="39" t="s">
        <v>3</v>
      </c>
      <c r="G483" s="39" t="s">
        <v>4</v>
      </c>
      <c r="H483" s="20" t="s">
        <v>5</v>
      </c>
      <c r="I483" s="463"/>
    </row>
    <row r="484" spans="2:9" ht="25.5" customHeight="1" x14ac:dyDescent="0.25">
      <c r="B484" s="489" t="s">
        <v>25</v>
      </c>
      <c r="C484" s="490"/>
      <c r="D484" s="491"/>
      <c r="E484" s="4" t="s">
        <v>19</v>
      </c>
      <c r="F484" s="26">
        <v>51500</v>
      </c>
      <c r="G484" s="43">
        <v>80</v>
      </c>
      <c r="H484" s="27">
        <f>+F484/G484</f>
        <v>643.75</v>
      </c>
      <c r="I484" s="464"/>
    </row>
    <row r="485" spans="2:9" ht="23.25" customHeight="1" x14ac:dyDescent="0.25">
      <c r="B485" s="459" t="s">
        <v>206</v>
      </c>
      <c r="C485" s="460"/>
      <c r="D485" s="460"/>
      <c r="E485" s="3" t="s">
        <v>81</v>
      </c>
      <c r="F485" s="26">
        <v>51500</v>
      </c>
      <c r="G485" s="43">
        <v>80</v>
      </c>
      <c r="H485" s="27">
        <f>+F485/G485</f>
        <v>643.75</v>
      </c>
      <c r="I485" s="464"/>
    </row>
    <row r="486" spans="2:9" x14ac:dyDescent="0.25">
      <c r="B486" s="459" t="s">
        <v>385</v>
      </c>
      <c r="C486" s="460"/>
      <c r="D486" s="460"/>
      <c r="E486" s="14" t="s">
        <v>81</v>
      </c>
      <c r="F486" s="26">
        <v>20600</v>
      </c>
      <c r="G486" s="43">
        <v>80</v>
      </c>
      <c r="H486" s="27">
        <f>+F486/G486</f>
        <v>257.5</v>
      </c>
      <c r="I486" s="464"/>
    </row>
    <row r="487" spans="2:9" x14ac:dyDescent="0.25">
      <c r="B487" s="467"/>
      <c r="C487" s="468"/>
      <c r="D487" s="468"/>
      <c r="E487" s="15"/>
      <c r="F487" s="17"/>
      <c r="G487" s="15"/>
      <c r="H487" s="18"/>
      <c r="I487" s="464"/>
    </row>
    <row r="488" spans="2:9" x14ac:dyDescent="0.25">
      <c r="B488" s="11"/>
      <c r="C488" s="5"/>
      <c r="D488" s="5"/>
      <c r="E488" s="5"/>
      <c r="F488" s="5"/>
      <c r="G488" s="6"/>
      <c r="H488" s="6" t="s">
        <v>6</v>
      </c>
      <c r="I488" s="36">
        <f>SUM(H484:H487)</f>
        <v>1545</v>
      </c>
    </row>
    <row r="489" spans="2:9" ht="15.75" thickBot="1" x14ac:dyDescent="0.3">
      <c r="B489" s="10"/>
      <c r="I489" s="1"/>
    </row>
    <row r="490" spans="2:9" ht="15.75" thickBot="1" x14ac:dyDescent="0.3">
      <c r="B490" s="21" t="s">
        <v>7</v>
      </c>
      <c r="C490" s="9"/>
      <c r="D490" s="9"/>
      <c r="E490" s="9"/>
      <c r="F490" s="9"/>
      <c r="G490" s="9"/>
      <c r="H490" s="9"/>
      <c r="I490" s="22"/>
    </row>
    <row r="491" spans="2:9" ht="15.75" thickBot="1" x14ac:dyDescent="0.3">
      <c r="B491" s="461" t="s">
        <v>1</v>
      </c>
      <c r="C491" s="462"/>
      <c r="D491" s="462"/>
      <c r="E491" s="39" t="s">
        <v>2</v>
      </c>
      <c r="F491" s="39" t="s">
        <v>8</v>
      </c>
      <c r="G491" s="39" t="s">
        <v>9</v>
      </c>
      <c r="H491" s="20" t="s">
        <v>5</v>
      </c>
      <c r="I491" s="463"/>
    </row>
    <row r="492" spans="2:9" x14ac:dyDescent="0.25">
      <c r="B492" s="465" t="s">
        <v>318</v>
      </c>
      <c r="C492" s="466"/>
      <c r="D492" s="466"/>
      <c r="E492" s="4" t="s">
        <v>79</v>
      </c>
      <c r="F492" s="4">
        <v>850000</v>
      </c>
      <c r="G492" s="4">
        <v>1</v>
      </c>
      <c r="H492" s="4">
        <f t="shared" ref="H492:H497" si="8">+F492*G492</f>
        <v>850000</v>
      </c>
      <c r="I492" s="464"/>
    </row>
    <row r="493" spans="2:9" x14ac:dyDescent="0.25">
      <c r="B493" s="465" t="s">
        <v>379</v>
      </c>
      <c r="C493" s="466"/>
      <c r="D493" s="466"/>
      <c r="E493" s="4" t="s">
        <v>54</v>
      </c>
      <c r="F493" s="4">
        <v>4500</v>
      </c>
      <c r="G493" s="4">
        <f>+G492*90</f>
        <v>90</v>
      </c>
      <c r="H493" s="4">
        <f t="shared" si="8"/>
        <v>405000</v>
      </c>
      <c r="I493" s="464"/>
    </row>
    <row r="494" spans="2:9" x14ac:dyDescent="0.25">
      <c r="B494" s="459" t="s">
        <v>362</v>
      </c>
      <c r="C494" s="460"/>
      <c r="D494" s="460"/>
      <c r="E494" s="4" t="s">
        <v>54</v>
      </c>
      <c r="F494" s="3">
        <v>5665</v>
      </c>
      <c r="G494" s="3">
        <v>1</v>
      </c>
      <c r="H494" s="4">
        <f t="shared" si="8"/>
        <v>5665</v>
      </c>
      <c r="I494" s="464"/>
    </row>
    <row r="495" spans="2:9" x14ac:dyDescent="0.25">
      <c r="B495" s="459"/>
      <c r="C495" s="460"/>
      <c r="D495" s="460"/>
      <c r="E495" s="3"/>
      <c r="F495" s="3"/>
      <c r="G495" s="3"/>
      <c r="H495" s="4">
        <f t="shared" si="8"/>
        <v>0</v>
      </c>
      <c r="I495" s="464"/>
    </row>
    <row r="496" spans="2:9" x14ac:dyDescent="0.25">
      <c r="B496" s="459"/>
      <c r="C496" s="460"/>
      <c r="D496" s="460"/>
      <c r="E496" s="3"/>
      <c r="F496" s="3"/>
      <c r="G496" s="3"/>
      <c r="H496" s="4">
        <f t="shared" si="8"/>
        <v>0</v>
      </c>
      <c r="I496" s="464"/>
    </row>
    <row r="497" spans="2:9" x14ac:dyDescent="0.25">
      <c r="B497" s="459"/>
      <c r="C497" s="460"/>
      <c r="D497" s="460"/>
      <c r="E497" s="3"/>
      <c r="F497" s="3"/>
      <c r="G497" s="3"/>
      <c r="H497" s="3">
        <f t="shared" si="8"/>
        <v>0</v>
      </c>
      <c r="I497" s="464"/>
    </row>
    <row r="498" spans="2:9" x14ac:dyDescent="0.25">
      <c r="B498" s="459"/>
      <c r="C498" s="460"/>
      <c r="D498" s="460"/>
      <c r="E498" s="3"/>
      <c r="F498" s="3"/>
      <c r="G498" s="3"/>
      <c r="H498" s="3"/>
      <c r="I498" s="464"/>
    </row>
    <row r="499" spans="2:9" x14ac:dyDescent="0.25">
      <c r="B499" s="459"/>
      <c r="C499" s="460"/>
      <c r="D499" s="460"/>
      <c r="E499" s="3"/>
      <c r="F499" s="3"/>
      <c r="G499" s="3"/>
      <c r="H499" s="3"/>
      <c r="I499" s="464"/>
    </row>
    <row r="500" spans="2:9" x14ac:dyDescent="0.25">
      <c r="B500" s="11"/>
      <c r="C500" s="5"/>
      <c r="D500" s="5"/>
      <c r="E500" s="5"/>
      <c r="F500" s="5"/>
      <c r="G500" s="5"/>
      <c r="H500" s="6" t="s">
        <v>6</v>
      </c>
      <c r="I500" s="37">
        <f>SUM(H492:H499)</f>
        <v>1260665</v>
      </c>
    </row>
    <row r="501" spans="2:9" ht="15.75" thickBot="1" x14ac:dyDescent="0.3">
      <c r="B501" s="10"/>
      <c r="I501" s="1"/>
    </row>
    <row r="502" spans="2:9" ht="15.75" thickBot="1" x14ac:dyDescent="0.3">
      <c r="B502" s="21" t="s">
        <v>10</v>
      </c>
      <c r="C502" s="9"/>
      <c r="D502" s="9"/>
      <c r="E502" s="9"/>
      <c r="F502" s="9"/>
      <c r="G502" s="9"/>
      <c r="H502" s="9"/>
      <c r="I502" s="22"/>
    </row>
    <row r="503" spans="2:9" ht="15.75" thickBot="1" x14ac:dyDescent="0.3">
      <c r="B503" s="461" t="s">
        <v>1</v>
      </c>
      <c r="C503" s="462"/>
      <c r="D503" s="462"/>
      <c r="E503" s="462"/>
      <c r="F503" s="39" t="s">
        <v>3</v>
      </c>
      <c r="G503" s="39" t="s">
        <v>4</v>
      </c>
      <c r="H503" s="20" t="s">
        <v>5</v>
      </c>
      <c r="I503" s="34"/>
    </row>
    <row r="504" spans="2:9" x14ac:dyDescent="0.25">
      <c r="B504" s="465" t="s">
        <v>386</v>
      </c>
      <c r="C504" s="466"/>
      <c r="D504" s="466"/>
      <c r="E504" s="466"/>
      <c r="F504" s="24">
        <v>7855</v>
      </c>
      <c r="G504" s="25">
        <v>1</v>
      </c>
      <c r="H504" s="38">
        <f>+F504*G504</f>
        <v>7855</v>
      </c>
      <c r="I504" s="34"/>
    </row>
    <row r="505" spans="2:9" x14ac:dyDescent="0.25">
      <c r="B505" s="459"/>
      <c r="C505" s="460"/>
      <c r="D505" s="460"/>
      <c r="E505" s="460"/>
      <c r="F505" s="23"/>
      <c r="G505" s="14"/>
      <c r="H505" s="2"/>
      <c r="I505" s="34"/>
    </row>
    <row r="506" spans="2:9" x14ac:dyDescent="0.25">
      <c r="B506" s="11"/>
      <c r="C506" s="5"/>
      <c r="D506" s="5"/>
      <c r="E506" s="5"/>
      <c r="F506" s="5"/>
      <c r="G506" s="5"/>
      <c r="H506" s="6" t="s">
        <v>6</v>
      </c>
      <c r="I506" s="36">
        <f>SUM(H504:H505)</f>
        <v>7855</v>
      </c>
    </row>
    <row r="507" spans="2:9" ht="15.75" thickBot="1" x14ac:dyDescent="0.3">
      <c r="B507" s="10"/>
      <c r="I507" s="1"/>
    </row>
    <row r="508" spans="2:9" ht="15.75" thickBot="1" x14ac:dyDescent="0.3">
      <c r="B508" s="21" t="s">
        <v>11</v>
      </c>
      <c r="C508" s="9"/>
      <c r="D508" s="9"/>
      <c r="E508" s="9"/>
      <c r="F508" s="9"/>
      <c r="G508" s="9"/>
      <c r="H508" s="9"/>
      <c r="I508" s="22"/>
    </row>
    <row r="509" spans="2:9" ht="15.75" thickBot="1" x14ac:dyDescent="0.3">
      <c r="B509" s="461" t="s">
        <v>15</v>
      </c>
      <c r="C509" s="462"/>
      <c r="D509" s="39" t="s">
        <v>22</v>
      </c>
      <c r="E509" s="39" t="s">
        <v>12</v>
      </c>
      <c r="F509" s="39" t="s">
        <v>13</v>
      </c>
      <c r="G509" s="39" t="s">
        <v>14</v>
      </c>
      <c r="H509" s="20" t="s">
        <v>5</v>
      </c>
      <c r="I509" s="463"/>
    </row>
    <row r="510" spans="2:9" x14ac:dyDescent="0.25">
      <c r="B510" s="465" t="s">
        <v>20</v>
      </c>
      <c r="C510" s="466"/>
      <c r="D510" s="24">
        <v>74263</v>
      </c>
      <c r="E510" s="30">
        <f>+(0.66)*D510</f>
        <v>49013.58</v>
      </c>
      <c r="F510" s="30">
        <f>+D510+E510</f>
        <v>123276.58</v>
      </c>
      <c r="G510" s="32">
        <v>0.5</v>
      </c>
      <c r="H510" s="38">
        <f>+F510*G510</f>
        <v>61638.29</v>
      </c>
      <c r="I510" s="464"/>
    </row>
    <row r="511" spans="2:9" x14ac:dyDescent="0.25">
      <c r="B511" s="459" t="s">
        <v>61</v>
      </c>
      <c r="C511" s="460"/>
      <c r="D511" s="23">
        <f>2*44702</f>
        <v>89404</v>
      </c>
      <c r="E511" s="30">
        <f>+(0.66)*D511</f>
        <v>59006.64</v>
      </c>
      <c r="F511" s="31">
        <f>+D511+E511</f>
        <v>148410.64000000001</v>
      </c>
      <c r="G511" s="32">
        <f>+G510</f>
        <v>0.5</v>
      </c>
      <c r="H511" s="38">
        <f>+F511*G511</f>
        <v>74205.320000000007</v>
      </c>
      <c r="I511" s="464"/>
    </row>
    <row r="512" spans="2:9" x14ac:dyDescent="0.25">
      <c r="B512" s="459"/>
      <c r="C512" s="460"/>
      <c r="D512" s="2"/>
      <c r="E512" s="2"/>
      <c r="F512" s="2"/>
      <c r="G512" s="2"/>
      <c r="H512" s="2"/>
      <c r="I512" s="464"/>
    </row>
    <row r="513" spans="2:9" x14ac:dyDescent="0.25">
      <c r="B513" s="467"/>
      <c r="C513" s="468"/>
      <c r="D513" s="7"/>
      <c r="E513" s="7"/>
      <c r="F513" s="7"/>
      <c r="G513" s="7"/>
      <c r="H513" s="7"/>
      <c r="I513" s="464"/>
    </row>
    <row r="514" spans="2:9" x14ac:dyDescent="0.25">
      <c r="B514" s="11"/>
      <c r="C514" s="5"/>
      <c r="D514" s="5"/>
      <c r="E514" s="5"/>
      <c r="F514" s="5"/>
      <c r="G514" s="5"/>
      <c r="H514" s="6" t="s">
        <v>6</v>
      </c>
      <c r="I514" s="34">
        <f>SUM(H510:H513)</f>
        <v>135843.61000000002</v>
      </c>
    </row>
    <row r="515" spans="2:9" ht="15.75" thickBot="1" x14ac:dyDescent="0.3">
      <c r="B515" s="10"/>
      <c r="H515" s="33" t="s">
        <v>23</v>
      </c>
      <c r="I515" s="34"/>
    </row>
    <row r="516" spans="2:9" ht="16.5" thickBot="1" x14ac:dyDescent="0.3">
      <c r="B516" s="8"/>
      <c r="C516" s="9"/>
      <c r="D516" s="9"/>
      <c r="E516" s="9"/>
      <c r="F516" s="9"/>
      <c r="G516" s="469" t="s">
        <v>16</v>
      </c>
      <c r="H516" s="470"/>
      <c r="I516" s="35">
        <f>ROUND(SUM(I486:I515),0)</f>
        <v>1405909</v>
      </c>
    </row>
    <row r="517" spans="2:9" ht="15.75" thickBot="1" x14ac:dyDescent="0.3"/>
    <row r="518" spans="2:9" x14ac:dyDescent="0.25">
      <c r="B518" s="471" t="s">
        <v>26</v>
      </c>
      <c r="C518" s="472"/>
      <c r="D518" s="472"/>
      <c r="E518" s="472"/>
      <c r="F518" s="472"/>
      <c r="G518" s="472"/>
      <c r="H518" s="472"/>
      <c r="I518" s="473"/>
    </row>
    <row r="519" spans="2:9" ht="48" customHeight="1" x14ac:dyDescent="0.25">
      <c r="B519" s="474" t="s">
        <v>862</v>
      </c>
      <c r="C519" s="475"/>
      <c r="D519" s="475"/>
      <c r="E519" s="475"/>
      <c r="F519" s="475"/>
      <c r="G519" s="475"/>
      <c r="H519" s="475"/>
      <c r="I519" s="476"/>
    </row>
    <row r="520" spans="2:9" x14ac:dyDescent="0.25">
      <c r="B520" s="477" t="s">
        <v>18</v>
      </c>
      <c r="C520" s="478"/>
      <c r="D520" s="478"/>
      <c r="E520" s="478"/>
      <c r="F520" s="478"/>
      <c r="G520" s="478"/>
      <c r="H520" s="478"/>
      <c r="I520" s="479"/>
    </row>
    <row r="521" spans="2:9" ht="15.75" thickBot="1" x14ac:dyDescent="0.3">
      <c r="B521" s="480" t="s">
        <v>27</v>
      </c>
      <c r="C521" s="481"/>
      <c r="D521" s="481"/>
      <c r="E521" s="481"/>
      <c r="F521" s="481"/>
      <c r="G521" s="481"/>
      <c r="H521" s="481"/>
      <c r="I521" s="482"/>
    </row>
    <row r="522" spans="2:9" ht="15.75" thickBot="1" x14ac:dyDescent="0.3">
      <c r="B522" s="8"/>
      <c r="C522" s="9"/>
      <c r="D522" s="9"/>
      <c r="E522" s="9"/>
      <c r="F522" s="9"/>
      <c r="G522" s="9"/>
      <c r="H522" s="9"/>
      <c r="I522" s="22"/>
    </row>
    <row r="523" spans="2:9" ht="15" customHeight="1" x14ac:dyDescent="0.25">
      <c r="B523" s="483" t="s">
        <v>17</v>
      </c>
      <c r="C523" s="485" t="s">
        <v>387</v>
      </c>
      <c r="D523" s="507" t="str">
        <f>+'[2] PRESUPUESTO CENTRO DE DESARROL'!$B$155</f>
        <v>Construcción de columnas en concreto de 3.000 psi de 0,30 mts x 0,30 mts, incluye materiales, mano de obras y equipo, no incluye acero.</v>
      </c>
      <c r="E523" s="487"/>
      <c r="F523" s="487"/>
      <c r="G523" s="487"/>
      <c r="H523" s="487"/>
      <c r="I523" s="45" t="s">
        <v>0</v>
      </c>
    </row>
    <row r="524" spans="2:9" ht="15.75" thickBot="1" x14ac:dyDescent="0.3">
      <c r="B524" s="484"/>
      <c r="C524" s="486"/>
      <c r="D524" s="488"/>
      <c r="E524" s="488"/>
      <c r="F524" s="488"/>
      <c r="G524" s="488"/>
      <c r="H524" s="488"/>
      <c r="I524" s="55" t="str">
        <f>+'[2] PRESUPUESTO CENTRO DE DESARROL'!$C$155</f>
        <v>ML</v>
      </c>
    </row>
    <row r="525" spans="2:9" ht="15.75" thickBot="1" x14ac:dyDescent="0.3">
      <c r="B525" s="21" t="s">
        <v>24</v>
      </c>
      <c r="C525" s="46"/>
      <c r="D525" s="40"/>
      <c r="E525" s="9"/>
      <c r="F525" s="9"/>
      <c r="G525" s="9"/>
      <c r="H525" s="9"/>
      <c r="I525" s="22"/>
    </row>
    <row r="526" spans="2:9" ht="15.75" thickBot="1" x14ac:dyDescent="0.3">
      <c r="B526" s="461" t="s">
        <v>1</v>
      </c>
      <c r="C526" s="462"/>
      <c r="D526" s="462"/>
      <c r="E526" s="39" t="s">
        <v>2</v>
      </c>
      <c r="F526" s="39" t="s">
        <v>3</v>
      </c>
      <c r="G526" s="39" t="s">
        <v>4</v>
      </c>
      <c r="H526" s="20" t="s">
        <v>5</v>
      </c>
      <c r="I526" s="463"/>
    </row>
    <row r="527" spans="2:9" ht="25.5" customHeight="1" x14ac:dyDescent="0.25">
      <c r="B527" s="489" t="s">
        <v>25</v>
      </c>
      <c r="C527" s="490"/>
      <c r="D527" s="491"/>
      <c r="E527" s="4" t="s">
        <v>19</v>
      </c>
      <c r="F527" s="26">
        <v>51500</v>
      </c>
      <c r="G527" s="43">
        <v>80</v>
      </c>
      <c r="H527" s="27">
        <f>+F527/G527</f>
        <v>643.75</v>
      </c>
      <c r="I527" s="464"/>
    </row>
    <row r="528" spans="2:9" ht="23.25" customHeight="1" x14ac:dyDescent="0.25">
      <c r="B528" s="459" t="s">
        <v>206</v>
      </c>
      <c r="C528" s="460"/>
      <c r="D528" s="460"/>
      <c r="E528" s="3" t="s">
        <v>81</v>
      </c>
      <c r="F528" s="26">
        <v>51500</v>
      </c>
      <c r="G528" s="43">
        <v>80</v>
      </c>
      <c r="H528" s="27">
        <f>+F528/G528</f>
        <v>643.75</v>
      </c>
      <c r="I528" s="464"/>
    </row>
    <row r="529" spans="2:9" x14ac:dyDescent="0.25">
      <c r="B529" s="459" t="s">
        <v>385</v>
      </c>
      <c r="C529" s="460"/>
      <c r="D529" s="460"/>
      <c r="E529" s="14" t="s">
        <v>81</v>
      </c>
      <c r="F529" s="26">
        <v>20600</v>
      </c>
      <c r="G529" s="43">
        <v>80</v>
      </c>
      <c r="H529" s="27">
        <f>+F529/G529</f>
        <v>257.5</v>
      </c>
      <c r="I529" s="464"/>
    </row>
    <row r="530" spans="2:9" x14ac:dyDescent="0.25">
      <c r="B530" s="467"/>
      <c r="C530" s="468"/>
      <c r="D530" s="468"/>
      <c r="E530" s="15"/>
      <c r="F530" s="17"/>
      <c r="G530" s="15"/>
      <c r="H530" s="18"/>
      <c r="I530" s="464"/>
    </row>
    <row r="531" spans="2:9" x14ac:dyDescent="0.25">
      <c r="B531" s="11"/>
      <c r="C531" s="5"/>
      <c r="D531" s="5"/>
      <c r="E531" s="5"/>
      <c r="F531" s="5"/>
      <c r="G531" s="6"/>
      <c r="H531" s="6" t="s">
        <v>6</v>
      </c>
      <c r="I531" s="36">
        <f>SUM(H527:H530)</f>
        <v>1545</v>
      </c>
    </row>
    <row r="532" spans="2:9" ht="15.75" thickBot="1" x14ac:dyDescent="0.3">
      <c r="B532" s="10"/>
      <c r="I532" s="1"/>
    </row>
    <row r="533" spans="2:9" ht="15.75" thickBot="1" x14ac:dyDescent="0.3">
      <c r="B533" s="21" t="s">
        <v>7</v>
      </c>
      <c r="C533" s="9"/>
      <c r="D533" s="9"/>
      <c r="E533" s="9"/>
      <c r="F533" s="9"/>
      <c r="G533" s="9"/>
      <c r="H533" s="9"/>
      <c r="I533" s="22"/>
    </row>
    <row r="534" spans="2:9" ht="15.75" thickBot="1" x14ac:dyDescent="0.3">
      <c r="B534" s="461" t="s">
        <v>1</v>
      </c>
      <c r="C534" s="462"/>
      <c r="D534" s="462"/>
      <c r="E534" s="39" t="s">
        <v>2</v>
      </c>
      <c r="F534" s="39" t="s">
        <v>8</v>
      </c>
      <c r="G534" s="39" t="s">
        <v>9</v>
      </c>
      <c r="H534" s="20" t="s">
        <v>5</v>
      </c>
      <c r="I534" s="463"/>
    </row>
    <row r="535" spans="2:9" x14ac:dyDescent="0.25">
      <c r="B535" s="465" t="s">
        <v>318</v>
      </c>
      <c r="C535" s="466"/>
      <c r="D535" s="466"/>
      <c r="E535" s="4" t="s">
        <v>79</v>
      </c>
      <c r="F535" s="4">
        <v>850000</v>
      </c>
      <c r="G535" s="4">
        <f>0.3*0.3</f>
        <v>0.09</v>
      </c>
      <c r="H535" s="4">
        <f t="shared" ref="H535:H540" si="9">+F535*G535</f>
        <v>76500</v>
      </c>
      <c r="I535" s="464"/>
    </row>
    <row r="536" spans="2:9" x14ac:dyDescent="0.25">
      <c r="B536" s="465" t="s">
        <v>379</v>
      </c>
      <c r="C536" s="466"/>
      <c r="D536" s="466"/>
      <c r="E536" s="4" t="s">
        <v>54</v>
      </c>
      <c r="F536" s="4">
        <v>4500</v>
      </c>
      <c r="G536" s="4">
        <f>+G535*90</f>
        <v>8.1</v>
      </c>
      <c r="H536" s="4">
        <f t="shared" si="9"/>
        <v>36450</v>
      </c>
      <c r="I536" s="464"/>
    </row>
    <row r="537" spans="2:9" x14ac:dyDescent="0.25">
      <c r="B537" s="459" t="s">
        <v>362</v>
      </c>
      <c r="C537" s="460"/>
      <c r="D537" s="460"/>
      <c r="E537" s="4" t="s">
        <v>54</v>
      </c>
      <c r="F537" s="3">
        <v>5665</v>
      </c>
      <c r="G537" s="3">
        <v>1</v>
      </c>
      <c r="H537" s="4">
        <f t="shared" si="9"/>
        <v>5665</v>
      </c>
      <c r="I537" s="464"/>
    </row>
    <row r="538" spans="2:9" x14ac:dyDescent="0.25">
      <c r="B538" s="459" t="s">
        <v>388</v>
      </c>
      <c r="C538" s="460"/>
      <c r="D538" s="460"/>
      <c r="E538" s="3" t="s">
        <v>70</v>
      </c>
      <c r="F538" s="3">
        <v>2000</v>
      </c>
      <c r="G538" s="3">
        <v>1</v>
      </c>
      <c r="H538" s="4">
        <f t="shared" si="9"/>
        <v>2000</v>
      </c>
      <c r="I538" s="464"/>
    </row>
    <row r="539" spans="2:9" x14ac:dyDescent="0.25">
      <c r="B539" s="459"/>
      <c r="C539" s="460"/>
      <c r="D539" s="460"/>
      <c r="E539" s="3"/>
      <c r="F539" s="3"/>
      <c r="G539" s="3"/>
      <c r="H539" s="4">
        <f t="shared" si="9"/>
        <v>0</v>
      </c>
      <c r="I539" s="464"/>
    </row>
    <row r="540" spans="2:9" x14ac:dyDescent="0.25">
      <c r="B540" s="459"/>
      <c r="C540" s="460"/>
      <c r="D540" s="460"/>
      <c r="E540" s="3"/>
      <c r="F540" s="3"/>
      <c r="G540" s="3"/>
      <c r="H540" s="3">
        <f t="shared" si="9"/>
        <v>0</v>
      </c>
      <c r="I540" s="464"/>
    </row>
    <row r="541" spans="2:9" x14ac:dyDescent="0.25">
      <c r="B541" s="459"/>
      <c r="C541" s="460"/>
      <c r="D541" s="460"/>
      <c r="E541" s="3"/>
      <c r="F541" s="3"/>
      <c r="G541" s="3"/>
      <c r="H541" s="3"/>
      <c r="I541" s="464"/>
    </row>
    <row r="542" spans="2:9" x14ac:dyDescent="0.25">
      <c r="B542" s="459"/>
      <c r="C542" s="460"/>
      <c r="D542" s="460"/>
      <c r="E542" s="3"/>
      <c r="F542" s="3"/>
      <c r="G542" s="3"/>
      <c r="H542" s="3"/>
      <c r="I542" s="464"/>
    </row>
    <row r="543" spans="2:9" x14ac:dyDescent="0.25">
      <c r="B543" s="11"/>
      <c r="C543" s="5"/>
      <c r="D543" s="5"/>
      <c r="E543" s="5"/>
      <c r="F543" s="5"/>
      <c r="G543" s="5"/>
      <c r="H543" s="6" t="s">
        <v>6</v>
      </c>
      <c r="I543" s="37">
        <f>SUM(H535:H542)</f>
        <v>120615</v>
      </c>
    </row>
    <row r="544" spans="2:9" ht="15.75" thickBot="1" x14ac:dyDescent="0.3">
      <c r="B544" s="10"/>
      <c r="I544" s="1"/>
    </row>
    <row r="545" spans="2:9" ht="15.75" thickBot="1" x14ac:dyDescent="0.3">
      <c r="B545" s="21" t="s">
        <v>10</v>
      </c>
      <c r="C545" s="9"/>
      <c r="D545" s="9"/>
      <c r="E545" s="9"/>
      <c r="F545" s="9"/>
      <c r="G545" s="9"/>
      <c r="H545" s="9"/>
      <c r="I545" s="22"/>
    </row>
    <row r="546" spans="2:9" ht="15.75" thickBot="1" x14ac:dyDescent="0.3">
      <c r="B546" s="461" t="s">
        <v>1</v>
      </c>
      <c r="C546" s="462"/>
      <c r="D546" s="462"/>
      <c r="E546" s="462"/>
      <c r="F546" s="39" t="s">
        <v>3</v>
      </c>
      <c r="G546" s="39" t="s">
        <v>4</v>
      </c>
      <c r="H546" s="20" t="s">
        <v>5</v>
      </c>
      <c r="I546" s="34"/>
    </row>
    <row r="547" spans="2:9" x14ac:dyDescent="0.25">
      <c r="B547" s="465" t="s">
        <v>386</v>
      </c>
      <c r="C547" s="466"/>
      <c r="D547" s="466"/>
      <c r="E547" s="466"/>
      <c r="F547" s="24">
        <v>492</v>
      </c>
      <c r="G547" s="25">
        <v>1</v>
      </c>
      <c r="H547" s="38">
        <f>+F547*G547</f>
        <v>492</v>
      </c>
      <c r="I547" s="34"/>
    </row>
    <row r="548" spans="2:9" x14ac:dyDescent="0.25">
      <c r="B548" s="459"/>
      <c r="C548" s="460"/>
      <c r="D548" s="460"/>
      <c r="E548" s="460"/>
      <c r="F548" s="23"/>
      <c r="G548" s="14"/>
      <c r="H548" s="2"/>
      <c r="I548" s="34"/>
    </row>
    <row r="549" spans="2:9" x14ac:dyDescent="0.25">
      <c r="B549" s="11"/>
      <c r="C549" s="5"/>
      <c r="D549" s="5"/>
      <c r="E549" s="5"/>
      <c r="F549" s="5"/>
      <c r="G549" s="5"/>
      <c r="H549" s="6" t="s">
        <v>6</v>
      </c>
      <c r="I549" s="36">
        <f>SUM(H547:H548)</f>
        <v>492</v>
      </c>
    </row>
    <row r="550" spans="2:9" ht="15.75" thickBot="1" x14ac:dyDescent="0.3">
      <c r="B550" s="10"/>
      <c r="I550" s="1"/>
    </row>
    <row r="551" spans="2:9" ht="15.75" thickBot="1" x14ac:dyDescent="0.3">
      <c r="B551" s="21" t="s">
        <v>11</v>
      </c>
      <c r="C551" s="9"/>
      <c r="D551" s="9"/>
      <c r="E551" s="9"/>
      <c r="F551" s="9"/>
      <c r="G551" s="9"/>
      <c r="H551" s="9"/>
      <c r="I551" s="22"/>
    </row>
    <row r="552" spans="2:9" ht="15.75" thickBot="1" x14ac:dyDescent="0.3">
      <c r="B552" s="461" t="s">
        <v>15</v>
      </c>
      <c r="C552" s="462"/>
      <c r="D552" s="39" t="s">
        <v>22</v>
      </c>
      <c r="E552" s="39" t="s">
        <v>12</v>
      </c>
      <c r="F552" s="39" t="s">
        <v>13</v>
      </c>
      <c r="G552" s="39" t="s">
        <v>14</v>
      </c>
      <c r="H552" s="20" t="s">
        <v>5</v>
      </c>
      <c r="I552" s="463"/>
    </row>
    <row r="553" spans="2:9" x14ac:dyDescent="0.25">
      <c r="B553" s="465" t="s">
        <v>20</v>
      </c>
      <c r="C553" s="466"/>
      <c r="D553" s="24">
        <v>74263</v>
      </c>
      <c r="E553" s="30">
        <f>+(0.66)*D553</f>
        <v>49013.58</v>
      </c>
      <c r="F553" s="30">
        <f>+D553+E553</f>
        <v>123276.58</v>
      </c>
      <c r="G553" s="32">
        <v>0.2</v>
      </c>
      <c r="H553" s="38">
        <f>+F553*G553</f>
        <v>24655.316000000003</v>
      </c>
      <c r="I553" s="464"/>
    </row>
    <row r="554" spans="2:9" x14ac:dyDescent="0.25">
      <c r="B554" s="459" t="s">
        <v>61</v>
      </c>
      <c r="C554" s="460"/>
      <c r="D554" s="23">
        <f>2*44702</f>
        <v>89404</v>
      </c>
      <c r="E554" s="30">
        <f>+(0.66)*D554</f>
        <v>59006.64</v>
      </c>
      <c r="F554" s="31">
        <f>+D554+E554</f>
        <v>148410.64000000001</v>
      </c>
      <c r="G554" s="32">
        <f>+G553</f>
        <v>0.2</v>
      </c>
      <c r="H554" s="38">
        <f>+F554*G554</f>
        <v>29682.128000000004</v>
      </c>
      <c r="I554" s="464"/>
    </row>
    <row r="555" spans="2:9" x14ac:dyDescent="0.25">
      <c r="B555" s="459"/>
      <c r="C555" s="460"/>
      <c r="D555" s="2"/>
      <c r="E555" s="2"/>
      <c r="F555" s="2"/>
      <c r="G555" s="2"/>
      <c r="H555" s="2"/>
      <c r="I555" s="464"/>
    </row>
    <row r="556" spans="2:9" x14ac:dyDescent="0.25">
      <c r="B556" s="467"/>
      <c r="C556" s="468"/>
      <c r="D556" s="7"/>
      <c r="E556" s="7"/>
      <c r="F556" s="7"/>
      <c r="G556" s="7"/>
      <c r="H556" s="7"/>
      <c r="I556" s="464"/>
    </row>
    <row r="557" spans="2:9" x14ac:dyDescent="0.25">
      <c r="B557" s="11"/>
      <c r="C557" s="5"/>
      <c r="D557" s="5"/>
      <c r="E557" s="5"/>
      <c r="F557" s="5"/>
      <c r="G557" s="5"/>
      <c r="H557" s="6" t="s">
        <v>6</v>
      </c>
      <c r="I557" s="34">
        <f>SUM(H553:H556)</f>
        <v>54337.444000000003</v>
      </c>
    </row>
    <row r="558" spans="2:9" ht="15.75" thickBot="1" x14ac:dyDescent="0.3">
      <c r="B558" s="10"/>
      <c r="H558" s="33" t="s">
        <v>23</v>
      </c>
      <c r="I558" s="34"/>
    </row>
    <row r="559" spans="2:9" ht="16.5" thickBot="1" x14ac:dyDescent="0.3">
      <c r="B559" s="8"/>
      <c r="C559" s="9"/>
      <c r="D559" s="9"/>
      <c r="E559" s="9"/>
      <c r="F559" s="9"/>
      <c r="G559" s="469" t="s">
        <v>16</v>
      </c>
      <c r="H559" s="470"/>
      <c r="I559" s="35">
        <f>ROUND(SUM(I529:I558),0)</f>
        <v>176989</v>
      </c>
    </row>
    <row r="560" spans="2:9" ht="15.75" thickBot="1" x14ac:dyDescent="0.3"/>
    <row r="561" spans="2:9" x14ac:dyDescent="0.25">
      <c r="B561" s="471" t="s">
        <v>26</v>
      </c>
      <c r="C561" s="472"/>
      <c r="D561" s="472"/>
      <c r="E561" s="472"/>
      <c r="F561" s="472"/>
      <c r="G561" s="472"/>
      <c r="H561" s="472"/>
      <c r="I561" s="473"/>
    </row>
    <row r="562" spans="2:9" ht="48" customHeight="1" x14ac:dyDescent="0.25">
      <c r="B562" s="474" t="s">
        <v>862</v>
      </c>
      <c r="C562" s="475"/>
      <c r="D562" s="475"/>
      <c r="E562" s="475"/>
      <c r="F562" s="475"/>
      <c r="G562" s="475"/>
      <c r="H562" s="475"/>
      <c r="I562" s="476"/>
    </row>
    <row r="563" spans="2:9" x14ac:dyDescent="0.25">
      <c r="B563" s="477" t="s">
        <v>18</v>
      </c>
      <c r="C563" s="478"/>
      <c r="D563" s="478"/>
      <c r="E563" s="478"/>
      <c r="F563" s="478"/>
      <c r="G563" s="478"/>
      <c r="H563" s="478"/>
      <c r="I563" s="479"/>
    </row>
    <row r="564" spans="2:9" ht="15.75" thickBot="1" x14ac:dyDescent="0.3">
      <c r="B564" s="480" t="s">
        <v>27</v>
      </c>
      <c r="C564" s="481"/>
      <c r="D564" s="481"/>
      <c r="E564" s="481"/>
      <c r="F564" s="481"/>
      <c r="G564" s="481"/>
      <c r="H564" s="481"/>
      <c r="I564" s="482"/>
    </row>
    <row r="565" spans="2:9" ht="15.75" thickBot="1" x14ac:dyDescent="0.3">
      <c r="B565" s="8"/>
      <c r="C565" s="9"/>
      <c r="D565" s="9"/>
      <c r="E565" s="9"/>
      <c r="F565" s="9"/>
      <c r="G565" s="9"/>
      <c r="H565" s="9"/>
      <c r="I565" s="22"/>
    </row>
    <row r="566" spans="2:9" ht="15" customHeight="1" x14ac:dyDescent="0.25">
      <c r="B566" s="483" t="s">
        <v>17</v>
      </c>
      <c r="C566" s="485" t="s">
        <v>389</v>
      </c>
      <c r="D566" s="507" t="str">
        <f>+'[2] PRESUPUESTO CENTRO DE DESARROL'!$B$156</f>
        <v>Placa en concreto  de 3,000 psi E= 0,20, incluye materiales, mano de obra y equipos, no incluye acero.</v>
      </c>
      <c r="E566" s="487"/>
      <c r="F566" s="487"/>
      <c r="G566" s="487"/>
      <c r="H566" s="487"/>
      <c r="I566" s="45" t="s">
        <v>0</v>
      </c>
    </row>
    <row r="567" spans="2:9" ht="15.75" thickBot="1" x14ac:dyDescent="0.3">
      <c r="B567" s="484"/>
      <c r="C567" s="486"/>
      <c r="D567" s="488"/>
      <c r="E567" s="488"/>
      <c r="F567" s="488"/>
      <c r="G567" s="488"/>
      <c r="H567" s="488"/>
      <c r="I567" s="55" t="str">
        <f>+'[2] PRESUPUESTO CENTRO DE DESARROL'!$C$156</f>
        <v>M2</v>
      </c>
    </row>
    <row r="568" spans="2:9" ht="15.75" thickBot="1" x14ac:dyDescent="0.3">
      <c r="B568" s="21" t="s">
        <v>24</v>
      </c>
      <c r="C568" s="46"/>
      <c r="D568" s="40"/>
      <c r="E568" s="9"/>
      <c r="F568" s="9"/>
      <c r="G568" s="9"/>
      <c r="H568" s="9"/>
      <c r="I568" s="22"/>
    </row>
    <row r="569" spans="2:9" ht="15.75" thickBot="1" x14ac:dyDescent="0.3">
      <c r="B569" s="461" t="s">
        <v>1</v>
      </c>
      <c r="C569" s="462"/>
      <c r="D569" s="462"/>
      <c r="E569" s="39" t="s">
        <v>2</v>
      </c>
      <c r="F569" s="39" t="s">
        <v>3</v>
      </c>
      <c r="G569" s="39" t="s">
        <v>4</v>
      </c>
      <c r="H569" s="20" t="s">
        <v>5</v>
      </c>
      <c r="I569" s="463"/>
    </row>
    <row r="570" spans="2:9" ht="25.5" customHeight="1" x14ac:dyDescent="0.25">
      <c r="B570" s="489" t="s">
        <v>25</v>
      </c>
      <c r="C570" s="490"/>
      <c r="D570" s="491"/>
      <c r="E570" s="4" t="s">
        <v>19</v>
      </c>
      <c r="F570" s="26">
        <v>51500</v>
      </c>
      <c r="G570" s="43">
        <v>80</v>
      </c>
      <c r="H570" s="27">
        <f>+F570/G570</f>
        <v>643.75</v>
      </c>
      <c r="I570" s="464"/>
    </row>
    <row r="571" spans="2:9" ht="23.25" customHeight="1" x14ac:dyDescent="0.25">
      <c r="B571" s="459" t="s">
        <v>385</v>
      </c>
      <c r="C571" s="460"/>
      <c r="D571" s="460"/>
      <c r="E571" s="14" t="s">
        <v>81</v>
      </c>
      <c r="F571" s="26">
        <v>20600</v>
      </c>
      <c r="G571" s="43">
        <v>80</v>
      </c>
      <c r="H571" s="27">
        <f>+F571/G571</f>
        <v>257.5</v>
      </c>
      <c r="I571" s="464"/>
    </row>
    <row r="572" spans="2:9" x14ac:dyDescent="0.25">
      <c r="B572" s="459"/>
      <c r="C572" s="460"/>
      <c r="D572" s="460"/>
      <c r="E572" s="14"/>
      <c r="F572" s="26"/>
      <c r="G572" s="43"/>
      <c r="H572" s="27"/>
      <c r="I572" s="464"/>
    </row>
    <row r="573" spans="2:9" x14ac:dyDescent="0.25">
      <c r="B573" s="467"/>
      <c r="C573" s="468"/>
      <c r="D573" s="468"/>
      <c r="E573" s="15"/>
      <c r="F573" s="17"/>
      <c r="G573" s="15"/>
      <c r="H573" s="18"/>
      <c r="I573" s="464"/>
    </row>
    <row r="574" spans="2:9" x14ac:dyDescent="0.25">
      <c r="B574" s="11"/>
      <c r="C574" s="5"/>
      <c r="D574" s="5"/>
      <c r="E574" s="5"/>
      <c r="F574" s="5"/>
      <c r="G574" s="6"/>
      <c r="H574" s="6" t="s">
        <v>6</v>
      </c>
      <c r="I574" s="36">
        <f>SUM(H570:H573)</f>
        <v>901.25</v>
      </c>
    </row>
    <row r="575" spans="2:9" ht="15.75" thickBot="1" x14ac:dyDescent="0.3">
      <c r="B575" s="10"/>
      <c r="I575" s="1"/>
    </row>
    <row r="576" spans="2:9" ht="15.75" thickBot="1" x14ac:dyDescent="0.3">
      <c r="B576" s="21" t="s">
        <v>7</v>
      </c>
      <c r="C576" s="9"/>
      <c r="D576" s="9"/>
      <c r="E576" s="9"/>
      <c r="F576" s="9"/>
      <c r="G576" s="9"/>
      <c r="H576" s="9"/>
      <c r="I576" s="22"/>
    </row>
    <row r="577" spans="2:9" ht="15.75" thickBot="1" x14ac:dyDescent="0.3">
      <c r="B577" s="461" t="s">
        <v>1</v>
      </c>
      <c r="C577" s="462"/>
      <c r="D577" s="462"/>
      <c r="E577" s="39" t="s">
        <v>2</v>
      </c>
      <c r="F577" s="39" t="s">
        <v>8</v>
      </c>
      <c r="G577" s="39" t="s">
        <v>9</v>
      </c>
      <c r="H577" s="20" t="s">
        <v>5</v>
      </c>
      <c r="I577" s="463"/>
    </row>
    <row r="578" spans="2:9" x14ac:dyDescent="0.25">
      <c r="B578" s="465" t="s">
        <v>318</v>
      </c>
      <c r="C578" s="466"/>
      <c r="D578" s="466"/>
      <c r="E578" s="4" t="s">
        <v>79</v>
      </c>
      <c r="F578" s="4">
        <v>850000</v>
      </c>
      <c r="G578" s="4">
        <v>0.2</v>
      </c>
      <c r="H578" s="4">
        <f t="shared" ref="H578:H583" si="10">+F578*G578</f>
        <v>170000</v>
      </c>
      <c r="I578" s="464"/>
    </row>
    <row r="579" spans="2:9" x14ac:dyDescent="0.25">
      <c r="B579" s="465" t="s">
        <v>390</v>
      </c>
      <c r="C579" s="466"/>
      <c r="D579" s="466"/>
      <c r="E579" s="4" t="s">
        <v>54</v>
      </c>
      <c r="F579" s="4">
        <v>4300</v>
      </c>
      <c r="G579" s="4">
        <f>+G578*90</f>
        <v>18</v>
      </c>
      <c r="H579" s="4">
        <f t="shared" si="10"/>
        <v>77400</v>
      </c>
      <c r="I579" s="464"/>
    </row>
    <row r="580" spans="2:9" x14ac:dyDescent="0.25">
      <c r="B580" s="459" t="s">
        <v>362</v>
      </c>
      <c r="C580" s="460"/>
      <c r="D580" s="460"/>
      <c r="E580" s="4" t="s">
        <v>54</v>
      </c>
      <c r="F580" s="3">
        <v>5665</v>
      </c>
      <c r="G580" s="3">
        <v>0.5</v>
      </c>
      <c r="H580" s="4">
        <f t="shared" si="10"/>
        <v>2832.5</v>
      </c>
      <c r="I580" s="464"/>
    </row>
    <row r="581" spans="2:9" x14ac:dyDescent="0.25">
      <c r="B581" s="459"/>
      <c r="C581" s="460"/>
      <c r="D581" s="460"/>
      <c r="E581" s="3"/>
      <c r="F581" s="3"/>
      <c r="G581" s="3"/>
      <c r="H581" s="4"/>
      <c r="I581" s="464"/>
    </row>
    <row r="582" spans="2:9" x14ac:dyDescent="0.25">
      <c r="B582" s="459"/>
      <c r="C582" s="460"/>
      <c r="D582" s="460"/>
      <c r="E582" s="3"/>
      <c r="F582" s="3"/>
      <c r="G582" s="3"/>
      <c r="H582" s="4">
        <f t="shared" si="10"/>
        <v>0</v>
      </c>
      <c r="I582" s="464"/>
    </row>
    <row r="583" spans="2:9" x14ac:dyDescent="0.25">
      <c r="B583" s="459"/>
      <c r="C583" s="460"/>
      <c r="D583" s="460"/>
      <c r="E583" s="3"/>
      <c r="F583" s="3"/>
      <c r="G583" s="3"/>
      <c r="H583" s="3">
        <f t="shared" si="10"/>
        <v>0</v>
      </c>
      <c r="I583" s="464"/>
    </row>
    <row r="584" spans="2:9" x14ac:dyDescent="0.25">
      <c r="B584" s="459"/>
      <c r="C584" s="460"/>
      <c r="D584" s="460"/>
      <c r="E584" s="3"/>
      <c r="F584" s="3"/>
      <c r="G584" s="3"/>
      <c r="H584" s="3"/>
      <c r="I584" s="464"/>
    </row>
    <row r="585" spans="2:9" x14ac:dyDescent="0.25">
      <c r="B585" s="459"/>
      <c r="C585" s="460"/>
      <c r="D585" s="460"/>
      <c r="E585" s="3"/>
      <c r="F585" s="3"/>
      <c r="G585" s="3"/>
      <c r="H585" s="3"/>
      <c r="I585" s="464"/>
    </row>
    <row r="586" spans="2:9" x14ac:dyDescent="0.25">
      <c r="B586" s="11"/>
      <c r="C586" s="5"/>
      <c r="D586" s="5"/>
      <c r="E586" s="5"/>
      <c r="F586" s="5"/>
      <c r="G586" s="5"/>
      <c r="H586" s="6" t="s">
        <v>6</v>
      </c>
      <c r="I586" s="37">
        <f>SUM(H578:H585)</f>
        <v>250232.5</v>
      </c>
    </row>
    <row r="587" spans="2:9" ht="15.75" thickBot="1" x14ac:dyDescent="0.3">
      <c r="B587" s="10"/>
      <c r="I587" s="1"/>
    </row>
    <row r="588" spans="2:9" ht="15.75" thickBot="1" x14ac:dyDescent="0.3">
      <c r="B588" s="21" t="s">
        <v>10</v>
      </c>
      <c r="C588" s="9"/>
      <c r="D588" s="9"/>
      <c r="E588" s="9"/>
      <c r="F588" s="9"/>
      <c r="G588" s="9"/>
      <c r="H588" s="9"/>
      <c r="I588" s="22"/>
    </row>
    <row r="589" spans="2:9" ht="15.75" thickBot="1" x14ac:dyDescent="0.3">
      <c r="B589" s="461" t="s">
        <v>1</v>
      </c>
      <c r="C589" s="462"/>
      <c r="D589" s="462"/>
      <c r="E589" s="462"/>
      <c r="F589" s="39" t="s">
        <v>3</v>
      </c>
      <c r="G589" s="39" t="s">
        <v>4</v>
      </c>
      <c r="H589" s="20" t="s">
        <v>5</v>
      </c>
      <c r="I589" s="34"/>
    </row>
    <row r="590" spans="2:9" x14ac:dyDescent="0.25">
      <c r="B590" s="465" t="s">
        <v>386</v>
      </c>
      <c r="C590" s="466"/>
      <c r="D590" s="466"/>
      <c r="E590" s="466"/>
      <c r="F590" s="24">
        <v>343</v>
      </c>
      <c r="G590" s="25">
        <v>1</v>
      </c>
      <c r="H590" s="38">
        <f>+F590*G590</f>
        <v>343</v>
      </c>
      <c r="I590" s="34"/>
    </row>
    <row r="591" spans="2:9" x14ac:dyDescent="0.25">
      <c r="B591" s="459"/>
      <c r="C591" s="460"/>
      <c r="D591" s="460"/>
      <c r="E591" s="460"/>
      <c r="F591" s="23"/>
      <c r="G591" s="14"/>
      <c r="H591" s="2"/>
      <c r="I591" s="34"/>
    </row>
    <row r="592" spans="2:9" x14ac:dyDescent="0.25">
      <c r="B592" s="11"/>
      <c r="C592" s="5"/>
      <c r="D592" s="5"/>
      <c r="E592" s="5"/>
      <c r="F592" s="5"/>
      <c r="G592" s="5"/>
      <c r="H592" s="6" t="s">
        <v>6</v>
      </c>
      <c r="I592" s="36">
        <f>SUM(H590:H591)</f>
        <v>343</v>
      </c>
    </row>
    <row r="593" spans="2:9" ht="15.75" thickBot="1" x14ac:dyDescent="0.3">
      <c r="B593" s="10"/>
      <c r="I593" s="1"/>
    </row>
    <row r="594" spans="2:9" ht="15.75" thickBot="1" x14ac:dyDescent="0.3">
      <c r="B594" s="21" t="s">
        <v>11</v>
      </c>
      <c r="C594" s="9"/>
      <c r="D594" s="9"/>
      <c r="E594" s="9"/>
      <c r="F594" s="9"/>
      <c r="G594" s="9"/>
      <c r="H594" s="9"/>
      <c r="I594" s="22"/>
    </row>
    <row r="595" spans="2:9" ht="15.75" thickBot="1" x14ac:dyDescent="0.3">
      <c r="B595" s="461" t="s">
        <v>15</v>
      </c>
      <c r="C595" s="462"/>
      <c r="D595" s="39" t="s">
        <v>22</v>
      </c>
      <c r="E595" s="39" t="s">
        <v>12</v>
      </c>
      <c r="F595" s="39" t="s">
        <v>13</v>
      </c>
      <c r="G595" s="39" t="s">
        <v>14</v>
      </c>
      <c r="H595" s="20" t="s">
        <v>5</v>
      </c>
      <c r="I595" s="463"/>
    </row>
    <row r="596" spans="2:9" x14ac:dyDescent="0.25">
      <c r="B596" s="465" t="s">
        <v>20</v>
      </c>
      <c r="C596" s="466"/>
      <c r="D596" s="24">
        <v>74263</v>
      </c>
      <c r="E596" s="30">
        <f>+(0.66)*D596</f>
        <v>49013.58</v>
      </c>
      <c r="F596" s="30">
        <f>+D596+E596</f>
        <v>123276.58</v>
      </c>
      <c r="G596" s="32">
        <v>0.11</v>
      </c>
      <c r="H596" s="38">
        <f>+F596*G596</f>
        <v>13560.4238</v>
      </c>
      <c r="I596" s="464"/>
    </row>
    <row r="597" spans="2:9" x14ac:dyDescent="0.25">
      <c r="B597" s="459" t="s">
        <v>61</v>
      </c>
      <c r="C597" s="460"/>
      <c r="D597" s="23">
        <f>2*44702</f>
        <v>89404</v>
      </c>
      <c r="E597" s="30">
        <f>+(0.66)*D597</f>
        <v>59006.64</v>
      </c>
      <c r="F597" s="31">
        <f>+D597+E597</f>
        <v>148410.64000000001</v>
      </c>
      <c r="G597" s="32">
        <f>+G596</f>
        <v>0.11</v>
      </c>
      <c r="H597" s="38">
        <f>+F597*G597</f>
        <v>16325.170400000001</v>
      </c>
      <c r="I597" s="464"/>
    </row>
    <row r="598" spans="2:9" x14ac:dyDescent="0.25">
      <c r="B598" s="459"/>
      <c r="C598" s="460"/>
      <c r="D598" s="2"/>
      <c r="E598" s="2"/>
      <c r="F598" s="2"/>
      <c r="G598" s="2"/>
      <c r="H598" s="2"/>
      <c r="I598" s="464"/>
    </row>
    <row r="599" spans="2:9" x14ac:dyDescent="0.25">
      <c r="B599" s="467"/>
      <c r="C599" s="468"/>
      <c r="D599" s="7"/>
      <c r="E599" s="7"/>
      <c r="F599" s="7"/>
      <c r="G599" s="7"/>
      <c r="H599" s="7"/>
      <c r="I599" s="464"/>
    </row>
    <row r="600" spans="2:9" x14ac:dyDescent="0.25">
      <c r="B600" s="11"/>
      <c r="C600" s="5"/>
      <c r="D600" s="5"/>
      <c r="E600" s="5"/>
      <c r="F600" s="5"/>
      <c r="G600" s="5"/>
      <c r="H600" s="6" t="s">
        <v>6</v>
      </c>
      <c r="I600" s="34">
        <f>SUM(H596:H599)</f>
        <v>29885.5942</v>
      </c>
    </row>
    <row r="601" spans="2:9" ht="15.75" thickBot="1" x14ac:dyDescent="0.3">
      <c r="B601" s="10"/>
      <c r="H601" s="33" t="s">
        <v>23</v>
      </c>
      <c r="I601" s="34"/>
    </row>
    <row r="602" spans="2:9" ht="16.5" thickBot="1" x14ac:dyDescent="0.3">
      <c r="B602" s="8"/>
      <c r="C602" s="9"/>
      <c r="D602" s="9"/>
      <c r="E602" s="9"/>
      <c r="F602" s="9"/>
      <c r="G602" s="469" t="s">
        <v>16</v>
      </c>
      <c r="H602" s="470"/>
      <c r="I602" s="35">
        <f>ROUND(SUM(I572:I601),0)</f>
        <v>281362</v>
      </c>
    </row>
    <row r="603" spans="2:9" ht="15.75" thickBot="1" x14ac:dyDescent="0.3"/>
    <row r="604" spans="2:9" x14ac:dyDescent="0.25">
      <c r="B604" s="471" t="s">
        <v>26</v>
      </c>
      <c r="C604" s="472"/>
      <c r="D604" s="472"/>
      <c r="E604" s="472"/>
      <c r="F604" s="472"/>
      <c r="G604" s="472"/>
      <c r="H604" s="472"/>
      <c r="I604" s="473"/>
    </row>
    <row r="605" spans="2:9" ht="48" customHeight="1" x14ac:dyDescent="0.25">
      <c r="B605" s="474" t="s">
        <v>862</v>
      </c>
      <c r="C605" s="475"/>
      <c r="D605" s="475"/>
      <c r="E605" s="475"/>
      <c r="F605" s="475"/>
      <c r="G605" s="475"/>
      <c r="H605" s="475"/>
      <c r="I605" s="476"/>
    </row>
    <row r="606" spans="2:9" x14ac:dyDescent="0.25">
      <c r="B606" s="477" t="s">
        <v>18</v>
      </c>
      <c r="C606" s="478"/>
      <c r="D606" s="478"/>
      <c r="E606" s="478"/>
      <c r="F606" s="478"/>
      <c r="G606" s="478"/>
      <c r="H606" s="478"/>
      <c r="I606" s="479"/>
    </row>
    <row r="607" spans="2:9" ht="15.75" thickBot="1" x14ac:dyDescent="0.3">
      <c r="B607" s="480" t="s">
        <v>27</v>
      </c>
      <c r="C607" s="481"/>
      <c r="D607" s="481"/>
      <c r="E607" s="481"/>
      <c r="F607" s="481"/>
      <c r="G607" s="481"/>
      <c r="H607" s="481"/>
      <c r="I607" s="482"/>
    </row>
    <row r="608" spans="2:9" ht="15.75" thickBot="1" x14ac:dyDescent="0.3">
      <c r="B608" s="8"/>
      <c r="C608" s="9"/>
      <c r="D608" s="9"/>
      <c r="E608" s="9"/>
      <c r="F608" s="9"/>
      <c r="G608" s="9"/>
      <c r="H608" s="9"/>
      <c r="I608" s="22"/>
    </row>
    <row r="609" spans="2:9" ht="15" customHeight="1" x14ac:dyDescent="0.25">
      <c r="B609" s="483" t="s">
        <v>17</v>
      </c>
      <c r="C609" s="485" t="s">
        <v>391</v>
      </c>
      <c r="D609" s="507" t="str">
        <f>+'[2] PRESUPUESTO CENTRO DE DESARROL'!$B$157</f>
        <v>Viga de cimiento inferior en concreto de 3.000 PSI, 0,30 mts X 0,30 mts., incluye equipo, mano de obra, no incluye acero.</v>
      </c>
      <c r="E609" s="487"/>
      <c r="F609" s="487"/>
      <c r="G609" s="487"/>
      <c r="H609" s="487"/>
      <c r="I609" s="45" t="s">
        <v>0</v>
      </c>
    </row>
    <row r="610" spans="2:9" ht="15.75" thickBot="1" x14ac:dyDescent="0.3">
      <c r="B610" s="484"/>
      <c r="C610" s="486"/>
      <c r="D610" s="488"/>
      <c r="E610" s="488"/>
      <c r="F610" s="488"/>
      <c r="G610" s="488"/>
      <c r="H610" s="488"/>
      <c r="I610" s="55" t="str">
        <f>+'[2] PRESUPUESTO CENTRO DE DESARROL'!$C$157</f>
        <v>ML</v>
      </c>
    </row>
    <row r="611" spans="2:9" ht="15.75" thickBot="1" x14ac:dyDescent="0.3">
      <c r="B611" s="21" t="s">
        <v>24</v>
      </c>
      <c r="C611" s="46"/>
      <c r="D611" s="40"/>
      <c r="E611" s="9"/>
      <c r="F611" s="9"/>
      <c r="G611" s="9"/>
      <c r="H611" s="9"/>
      <c r="I611" s="22"/>
    </row>
    <row r="612" spans="2:9" ht="15.75" thickBot="1" x14ac:dyDescent="0.3">
      <c r="B612" s="461" t="s">
        <v>1</v>
      </c>
      <c r="C612" s="462"/>
      <c r="D612" s="462"/>
      <c r="E612" s="39" t="s">
        <v>2</v>
      </c>
      <c r="F612" s="39" t="s">
        <v>3</v>
      </c>
      <c r="G612" s="39" t="s">
        <v>4</v>
      </c>
      <c r="H612" s="20" t="s">
        <v>5</v>
      </c>
      <c r="I612" s="463"/>
    </row>
    <row r="613" spans="2:9" ht="25.5" customHeight="1" x14ac:dyDescent="0.25">
      <c r="B613" s="489" t="s">
        <v>25</v>
      </c>
      <c r="C613" s="490"/>
      <c r="D613" s="491"/>
      <c r="E613" s="4" t="s">
        <v>19</v>
      </c>
      <c r="F613" s="26">
        <v>51500</v>
      </c>
      <c r="G613" s="43">
        <v>80</v>
      </c>
      <c r="H613" s="27">
        <f>+F613/G613</f>
        <v>643.75</v>
      </c>
      <c r="I613" s="464"/>
    </row>
    <row r="614" spans="2:9" ht="23.25" customHeight="1" x14ac:dyDescent="0.25">
      <c r="B614" s="459" t="s">
        <v>385</v>
      </c>
      <c r="C614" s="460"/>
      <c r="D614" s="460"/>
      <c r="E614" s="14" t="s">
        <v>81</v>
      </c>
      <c r="F614" s="26">
        <v>20600</v>
      </c>
      <c r="G614" s="43">
        <v>80</v>
      </c>
      <c r="H614" s="27">
        <f>+F614/G614</f>
        <v>257.5</v>
      </c>
      <c r="I614" s="464"/>
    </row>
    <row r="615" spans="2:9" x14ac:dyDescent="0.25">
      <c r="B615" s="459"/>
      <c r="C615" s="460"/>
      <c r="D615" s="460"/>
      <c r="E615" s="14"/>
      <c r="F615" s="26"/>
      <c r="G615" s="43"/>
      <c r="H615" s="27"/>
      <c r="I615" s="464"/>
    </row>
    <row r="616" spans="2:9" x14ac:dyDescent="0.25">
      <c r="B616" s="467"/>
      <c r="C616" s="468"/>
      <c r="D616" s="468"/>
      <c r="E616" s="15"/>
      <c r="F616" s="17"/>
      <c r="G616" s="15"/>
      <c r="H616" s="18"/>
      <c r="I616" s="464"/>
    </row>
    <row r="617" spans="2:9" x14ac:dyDescent="0.25">
      <c r="B617" s="11"/>
      <c r="C617" s="5"/>
      <c r="D617" s="5"/>
      <c r="E617" s="5"/>
      <c r="F617" s="5"/>
      <c r="G617" s="6"/>
      <c r="H617" s="6" t="s">
        <v>6</v>
      </c>
      <c r="I617" s="36">
        <f>SUM(H613:H616)</f>
        <v>901.25</v>
      </c>
    </row>
    <row r="618" spans="2:9" ht="15.75" thickBot="1" x14ac:dyDescent="0.3">
      <c r="B618" s="10"/>
      <c r="I618" s="1"/>
    </row>
    <row r="619" spans="2:9" ht="15.75" thickBot="1" x14ac:dyDescent="0.3">
      <c r="B619" s="21" t="s">
        <v>7</v>
      </c>
      <c r="C619" s="9"/>
      <c r="D619" s="9"/>
      <c r="E619" s="9"/>
      <c r="F619" s="9"/>
      <c r="G619" s="9"/>
      <c r="H619" s="9"/>
      <c r="I619" s="22"/>
    </row>
    <row r="620" spans="2:9" ht="15.75" thickBot="1" x14ac:dyDescent="0.3">
      <c r="B620" s="461" t="s">
        <v>1</v>
      </c>
      <c r="C620" s="462"/>
      <c r="D620" s="462"/>
      <c r="E620" s="39" t="s">
        <v>2</v>
      </c>
      <c r="F620" s="39" t="s">
        <v>8</v>
      </c>
      <c r="G620" s="39" t="s">
        <v>9</v>
      </c>
      <c r="H620" s="20" t="s">
        <v>5</v>
      </c>
      <c r="I620" s="463"/>
    </row>
    <row r="621" spans="2:9" x14ac:dyDescent="0.25">
      <c r="B621" s="465" t="s">
        <v>318</v>
      </c>
      <c r="C621" s="466"/>
      <c r="D621" s="466"/>
      <c r="E621" s="4" t="s">
        <v>79</v>
      </c>
      <c r="F621" s="4">
        <v>850000</v>
      </c>
      <c r="G621" s="4">
        <f>0.3*0.3</f>
        <v>0.09</v>
      </c>
      <c r="H621" s="4">
        <f t="shared" ref="H621:H623" si="11">+F621*G621</f>
        <v>76500</v>
      </c>
      <c r="I621" s="464"/>
    </row>
    <row r="622" spans="2:9" x14ac:dyDescent="0.25">
      <c r="B622" s="465" t="s">
        <v>379</v>
      </c>
      <c r="C622" s="466"/>
      <c r="D622" s="466"/>
      <c r="E622" s="4" t="s">
        <v>54</v>
      </c>
      <c r="F622" s="4">
        <v>4500</v>
      </c>
      <c r="G622" s="4">
        <v>7.5</v>
      </c>
      <c r="H622" s="4">
        <f t="shared" si="11"/>
        <v>33750</v>
      </c>
      <c r="I622" s="464"/>
    </row>
    <row r="623" spans="2:9" x14ac:dyDescent="0.25">
      <c r="B623" s="459" t="s">
        <v>362</v>
      </c>
      <c r="C623" s="460"/>
      <c r="D623" s="460"/>
      <c r="E623" s="4" t="s">
        <v>54</v>
      </c>
      <c r="F623" s="3">
        <v>5665</v>
      </c>
      <c r="G623" s="3">
        <v>1</v>
      </c>
      <c r="H623" s="4">
        <f t="shared" si="11"/>
        <v>5665</v>
      </c>
      <c r="I623" s="464"/>
    </row>
    <row r="624" spans="2:9" x14ac:dyDescent="0.25">
      <c r="B624" s="459"/>
      <c r="C624" s="460"/>
      <c r="D624" s="460"/>
      <c r="E624" s="3"/>
      <c r="F624" s="3"/>
      <c r="G624" s="3"/>
      <c r="H624" s="4"/>
      <c r="I624" s="464"/>
    </row>
    <row r="625" spans="2:9" x14ac:dyDescent="0.25">
      <c r="B625" s="459"/>
      <c r="C625" s="460"/>
      <c r="D625" s="460"/>
      <c r="E625" s="3"/>
      <c r="F625" s="3"/>
      <c r="G625" s="3"/>
      <c r="H625" s="4">
        <f t="shared" ref="H625:H626" si="12">+F625*G625</f>
        <v>0</v>
      </c>
      <c r="I625" s="464"/>
    </row>
    <row r="626" spans="2:9" x14ac:dyDescent="0.25">
      <c r="B626" s="459"/>
      <c r="C626" s="460"/>
      <c r="D626" s="460"/>
      <c r="E626" s="3"/>
      <c r="F626" s="3"/>
      <c r="G626" s="3"/>
      <c r="H626" s="3">
        <f t="shared" si="12"/>
        <v>0</v>
      </c>
      <c r="I626" s="464"/>
    </row>
    <row r="627" spans="2:9" x14ac:dyDescent="0.25">
      <c r="B627" s="459"/>
      <c r="C627" s="460"/>
      <c r="D627" s="460"/>
      <c r="E627" s="3"/>
      <c r="F627" s="3"/>
      <c r="G627" s="3"/>
      <c r="H627" s="3"/>
      <c r="I627" s="464"/>
    </row>
    <row r="628" spans="2:9" x14ac:dyDescent="0.25">
      <c r="B628" s="459"/>
      <c r="C628" s="460"/>
      <c r="D628" s="460"/>
      <c r="E628" s="3"/>
      <c r="F628" s="3"/>
      <c r="G628" s="3"/>
      <c r="H628" s="3"/>
      <c r="I628" s="464"/>
    </row>
    <row r="629" spans="2:9" x14ac:dyDescent="0.25">
      <c r="B629" s="11"/>
      <c r="C629" s="5"/>
      <c r="D629" s="5"/>
      <c r="E629" s="5"/>
      <c r="F629" s="5"/>
      <c r="G629" s="5"/>
      <c r="H629" s="6" t="s">
        <v>6</v>
      </c>
      <c r="I629" s="37">
        <f>SUM(H621:H628)</f>
        <v>115915</v>
      </c>
    </row>
    <row r="630" spans="2:9" ht="15.75" thickBot="1" x14ac:dyDescent="0.3">
      <c r="B630" s="10"/>
      <c r="I630" s="1"/>
    </row>
    <row r="631" spans="2:9" ht="15.75" thickBot="1" x14ac:dyDescent="0.3">
      <c r="B631" s="21" t="s">
        <v>10</v>
      </c>
      <c r="C631" s="9"/>
      <c r="D631" s="9"/>
      <c r="E631" s="9"/>
      <c r="F631" s="9"/>
      <c r="G631" s="9"/>
      <c r="H631" s="9"/>
      <c r="I631" s="22"/>
    </row>
    <row r="632" spans="2:9" ht="15.75" thickBot="1" x14ac:dyDescent="0.3">
      <c r="B632" s="461" t="s">
        <v>1</v>
      </c>
      <c r="C632" s="462"/>
      <c r="D632" s="462"/>
      <c r="E632" s="462"/>
      <c r="F632" s="39" t="s">
        <v>3</v>
      </c>
      <c r="G632" s="39" t="s">
        <v>4</v>
      </c>
      <c r="H632" s="20" t="s">
        <v>5</v>
      </c>
      <c r="I632" s="34"/>
    </row>
    <row r="633" spans="2:9" x14ac:dyDescent="0.25">
      <c r="B633" s="465" t="s">
        <v>386</v>
      </c>
      <c r="C633" s="466"/>
      <c r="D633" s="466"/>
      <c r="E633" s="466"/>
      <c r="F633" s="24">
        <v>750</v>
      </c>
      <c r="G633" s="25">
        <v>1</v>
      </c>
      <c r="H633" s="38">
        <f>+F633*G633</f>
        <v>750</v>
      </c>
      <c r="I633" s="34"/>
    </row>
    <row r="634" spans="2:9" x14ac:dyDescent="0.25">
      <c r="B634" s="459"/>
      <c r="C634" s="460"/>
      <c r="D634" s="460"/>
      <c r="E634" s="460"/>
      <c r="F634" s="23"/>
      <c r="G634" s="14"/>
      <c r="H634" s="2"/>
      <c r="I634" s="34"/>
    </row>
    <row r="635" spans="2:9" x14ac:dyDescent="0.25">
      <c r="B635" s="11"/>
      <c r="C635" s="5"/>
      <c r="D635" s="5"/>
      <c r="E635" s="5"/>
      <c r="F635" s="5"/>
      <c r="G635" s="5"/>
      <c r="H635" s="6" t="s">
        <v>6</v>
      </c>
      <c r="I635" s="36">
        <f>SUM(H633:H634)</f>
        <v>750</v>
      </c>
    </row>
    <row r="636" spans="2:9" ht="15.75" thickBot="1" x14ac:dyDescent="0.3">
      <c r="B636" s="10"/>
      <c r="I636" s="1"/>
    </row>
    <row r="637" spans="2:9" ht="15.75" thickBot="1" x14ac:dyDescent="0.3">
      <c r="B637" s="21" t="s">
        <v>11</v>
      </c>
      <c r="C637" s="9"/>
      <c r="D637" s="9"/>
      <c r="E637" s="9"/>
      <c r="F637" s="9"/>
      <c r="G637" s="9"/>
      <c r="H637" s="9"/>
      <c r="I637" s="22"/>
    </row>
    <row r="638" spans="2:9" ht="15.75" thickBot="1" x14ac:dyDescent="0.3">
      <c r="B638" s="461" t="s">
        <v>15</v>
      </c>
      <c r="C638" s="462"/>
      <c r="D638" s="39" t="s">
        <v>22</v>
      </c>
      <c r="E638" s="39" t="s">
        <v>12</v>
      </c>
      <c r="F638" s="39" t="s">
        <v>13</v>
      </c>
      <c r="G638" s="39" t="s">
        <v>14</v>
      </c>
      <c r="H638" s="20" t="s">
        <v>5</v>
      </c>
      <c r="I638" s="463"/>
    </row>
    <row r="639" spans="2:9" x14ac:dyDescent="0.25">
      <c r="B639" s="465" t="s">
        <v>20</v>
      </c>
      <c r="C639" s="466"/>
      <c r="D639" s="24">
        <v>74263</v>
      </c>
      <c r="E639" s="30">
        <f>+(0.66)*D639</f>
        <v>49013.58</v>
      </c>
      <c r="F639" s="30">
        <f>+D639+E639</f>
        <v>123276.58</v>
      </c>
      <c r="G639" s="32">
        <v>8.5000000000000006E-2</v>
      </c>
      <c r="H639" s="38">
        <f>+F639*G639</f>
        <v>10478.509300000002</v>
      </c>
      <c r="I639" s="464"/>
    </row>
    <row r="640" spans="2:9" x14ac:dyDescent="0.25">
      <c r="B640" s="459" t="s">
        <v>61</v>
      </c>
      <c r="C640" s="460"/>
      <c r="D640" s="23">
        <f>2*44702</f>
        <v>89404</v>
      </c>
      <c r="E640" s="30">
        <f>+(0.66)*D640</f>
        <v>59006.64</v>
      </c>
      <c r="F640" s="31">
        <f>+D640+E640</f>
        <v>148410.64000000001</v>
      </c>
      <c r="G640" s="32">
        <f>+G639</f>
        <v>8.5000000000000006E-2</v>
      </c>
      <c r="H640" s="38">
        <f>+F640*G640</f>
        <v>12614.904400000001</v>
      </c>
      <c r="I640" s="464"/>
    </row>
    <row r="641" spans="2:9" x14ac:dyDescent="0.25">
      <c r="B641" s="459"/>
      <c r="C641" s="460"/>
      <c r="D641" s="2"/>
      <c r="E641" s="2"/>
      <c r="F641" s="2"/>
      <c r="G641" s="2"/>
      <c r="H641" s="2"/>
      <c r="I641" s="464"/>
    </row>
    <row r="642" spans="2:9" x14ac:dyDescent="0.25">
      <c r="B642" s="467"/>
      <c r="C642" s="468"/>
      <c r="D642" s="7"/>
      <c r="E642" s="7"/>
      <c r="F642" s="7"/>
      <c r="G642" s="7"/>
      <c r="H642" s="7"/>
      <c r="I642" s="464"/>
    </row>
    <row r="643" spans="2:9" x14ac:dyDescent="0.25">
      <c r="B643" s="11"/>
      <c r="C643" s="5"/>
      <c r="D643" s="5"/>
      <c r="E643" s="5"/>
      <c r="F643" s="5"/>
      <c r="G643" s="5"/>
      <c r="H643" s="6" t="s">
        <v>6</v>
      </c>
      <c r="I643" s="34">
        <f>SUM(H639:H642)</f>
        <v>23093.413700000005</v>
      </c>
    </row>
    <row r="644" spans="2:9" ht="15.75" thickBot="1" x14ac:dyDescent="0.3">
      <c r="B644" s="10"/>
      <c r="H644" s="33" t="s">
        <v>23</v>
      </c>
      <c r="I644" s="34"/>
    </row>
    <row r="645" spans="2:9" ht="16.5" thickBot="1" x14ac:dyDescent="0.3">
      <c r="B645" s="8"/>
      <c r="C645" s="9"/>
      <c r="D645" s="9"/>
      <c r="E645" s="9"/>
      <c r="F645" s="9"/>
      <c r="G645" s="469" t="s">
        <v>16</v>
      </c>
      <c r="H645" s="470"/>
      <c r="I645" s="35">
        <f>ROUND(SUM(I615:I644),0)</f>
        <v>140660</v>
      </c>
    </row>
    <row r="646" spans="2:9" ht="15.75" thickBot="1" x14ac:dyDescent="0.3"/>
    <row r="647" spans="2:9" x14ac:dyDescent="0.25">
      <c r="B647" s="471" t="s">
        <v>26</v>
      </c>
      <c r="C647" s="472"/>
      <c r="D647" s="472"/>
      <c r="E647" s="472"/>
      <c r="F647" s="472"/>
      <c r="G647" s="472"/>
      <c r="H647" s="472"/>
      <c r="I647" s="473"/>
    </row>
    <row r="648" spans="2:9" ht="48" customHeight="1" x14ac:dyDescent="0.25">
      <c r="B648" s="474" t="s">
        <v>862</v>
      </c>
      <c r="C648" s="475"/>
      <c r="D648" s="475"/>
      <c r="E648" s="475"/>
      <c r="F648" s="475"/>
      <c r="G648" s="475"/>
      <c r="H648" s="475"/>
      <c r="I648" s="476"/>
    </row>
    <row r="649" spans="2:9" x14ac:dyDescent="0.25">
      <c r="B649" s="477" t="s">
        <v>18</v>
      </c>
      <c r="C649" s="478"/>
      <c r="D649" s="478"/>
      <c r="E649" s="478"/>
      <c r="F649" s="478"/>
      <c r="G649" s="478"/>
      <c r="H649" s="478"/>
      <c r="I649" s="479"/>
    </row>
    <row r="650" spans="2:9" ht="15.75" thickBot="1" x14ac:dyDescent="0.3">
      <c r="B650" s="480" t="s">
        <v>27</v>
      </c>
      <c r="C650" s="481"/>
      <c r="D650" s="481"/>
      <c r="E650" s="481"/>
      <c r="F650" s="481"/>
      <c r="G650" s="481"/>
      <c r="H650" s="481"/>
      <c r="I650" s="482"/>
    </row>
    <row r="651" spans="2:9" ht="15.75" thickBot="1" x14ac:dyDescent="0.3">
      <c r="B651" s="8"/>
      <c r="C651" s="9"/>
      <c r="D651" s="9"/>
      <c r="E651" s="9"/>
      <c r="F651" s="9"/>
      <c r="G651" s="9"/>
      <c r="H651" s="9"/>
      <c r="I651" s="22"/>
    </row>
    <row r="652" spans="2:9" ht="15" customHeight="1" x14ac:dyDescent="0.25">
      <c r="B652" s="483" t="s">
        <v>17</v>
      </c>
      <c r="C652" s="485" t="s">
        <v>392</v>
      </c>
      <c r="D652" s="507" t="str">
        <f>+'[2] PRESUPUESTO CENTRO DE DESARROL'!$B$158</f>
        <v>relleno con arena negra</v>
      </c>
      <c r="E652" s="487"/>
      <c r="F652" s="487"/>
      <c r="G652" s="487"/>
      <c r="H652" s="487"/>
      <c r="I652" s="45" t="s">
        <v>0</v>
      </c>
    </row>
    <row r="653" spans="2:9" ht="15.75" thickBot="1" x14ac:dyDescent="0.3">
      <c r="B653" s="484"/>
      <c r="C653" s="486"/>
      <c r="D653" s="488"/>
      <c r="E653" s="488"/>
      <c r="F653" s="488"/>
      <c r="G653" s="488"/>
      <c r="H653" s="488"/>
      <c r="I653" s="55" t="str">
        <f>+'[2] PRESUPUESTO CENTRO DE DESARROL'!$C$158</f>
        <v>M3</v>
      </c>
    </row>
    <row r="654" spans="2:9" ht="15.75" thickBot="1" x14ac:dyDescent="0.3">
      <c r="B654" s="21" t="s">
        <v>24</v>
      </c>
      <c r="C654" s="46"/>
      <c r="D654" s="40"/>
      <c r="E654" s="9"/>
      <c r="F654" s="9"/>
      <c r="G654" s="9"/>
      <c r="H654" s="9"/>
      <c r="I654" s="22"/>
    </row>
    <row r="655" spans="2:9" ht="15.75" thickBot="1" x14ac:dyDescent="0.3">
      <c r="B655" s="461" t="s">
        <v>1</v>
      </c>
      <c r="C655" s="462"/>
      <c r="D655" s="462"/>
      <c r="E655" s="39" t="s">
        <v>2</v>
      </c>
      <c r="F655" s="39" t="s">
        <v>3</v>
      </c>
      <c r="G655" s="39" t="s">
        <v>4</v>
      </c>
      <c r="H655" s="20" t="s">
        <v>5</v>
      </c>
      <c r="I655" s="463"/>
    </row>
    <row r="656" spans="2:9" ht="25.5" customHeight="1" x14ac:dyDescent="0.25">
      <c r="B656" s="489" t="s">
        <v>25</v>
      </c>
      <c r="C656" s="490"/>
      <c r="D656" s="491"/>
      <c r="E656" s="4" t="s">
        <v>19</v>
      </c>
      <c r="F656" s="26">
        <v>51500</v>
      </c>
      <c r="G656" s="43">
        <v>75</v>
      </c>
      <c r="H656" s="27">
        <f>+F656/G656</f>
        <v>686.66666666666663</v>
      </c>
      <c r="I656" s="464"/>
    </row>
    <row r="657" spans="2:9" ht="23.25" customHeight="1" x14ac:dyDescent="0.25">
      <c r="B657" s="459" t="s">
        <v>395</v>
      </c>
      <c r="C657" s="460"/>
      <c r="D657" s="460"/>
      <c r="E657" s="14" t="s">
        <v>81</v>
      </c>
      <c r="F657" s="26">
        <v>82400</v>
      </c>
      <c r="G657" s="43">
        <v>50</v>
      </c>
      <c r="H657" s="27">
        <f>+F657/G657</f>
        <v>1648</v>
      </c>
      <c r="I657" s="464"/>
    </row>
    <row r="658" spans="2:9" x14ac:dyDescent="0.25">
      <c r="B658" s="459"/>
      <c r="C658" s="460"/>
      <c r="D658" s="460"/>
      <c r="E658" s="14"/>
      <c r="F658" s="26"/>
      <c r="G658" s="43"/>
      <c r="H658" s="27"/>
      <c r="I658" s="464"/>
    </row>
    <row r="659" spans="2:9" x14ac:dyDescent="0.25">
      <c r="B659" s="467"/>
      <c r="C659" s="468"/>
      <c r="D659" s="468"/>
      <c r="E659" s="15"/>
      <c r="F659" s="17"/>
      <c r="G659" s="15"/>
      <c r="H659" s="18"/>
      <c r="I659" s="464"/>
    </row>
    <row r="660" spans="2:9" x14ac:dyDescent="0.25">
      <c r="B660" s="11"/>
      <c r="C660" s="5"/>
      <c r="D660" s="5"/>
      <c r="E660" s="5"/>
      <c r="F660" s="5"/>
      <c r="G660" s="6"/>
      <c r="H660" s="6" t="s">
        <v>6</v>
      </c>
      <c r="I660" s="36">
        <f>SUM(H656:H659)</f>
        <v>2334.6666666666665</v>
      </c>
    </row>
    <row r="661" spans="2:9" ht="15.75" thickBot="1" x14ac:dyDescent="0.3">
      <c r="B661" s="10"/>
      <c r="I661" s="1"/>
    </row>
    <row r="662" spans="2:9" ht="15.75" thickBot="1" x14ac:dyDescent="0.3">
      <c r="B662" s="21" t="s">
        <v>7</v>
      </c>
      <c r="C662" s="9"/>
      <c r="D662" s="9"/>
      <c r="E662" s="9"/>
      <c r="F662" s="9"/>
      <c r="G662" s="9"/>
      <c r="H662" s="9"/>
      <c r="I662" s="22"/>
    </row>
    <row r="663" spans="2:9" ht="15.75" thickBot="1" x14ac:dyDescent="0.3">
      <c r="B663" s="461" t="s">
        <v>1</v>
      </c>
      <c r="C663" s="462"/>
      <c r="D663" s="462"/>
      <c r="E663" s="39" t="s">
        <v>2</v>
      </c>
      <c r="F663" s="39" t="s">
        <v>8</v>
      </c>
      <c r="G663" s="39" t="s">
        <v>9</v>
      </c>
      <c r="H663" s="20" t="s">
        <v>5</v>
      </c>
      <c r="I663" s="463"/>
    </row>
    <row r="664" spans="2:9" x14ac:dyDescent="0.25">
      <c r="B664" s="465" t="s">
        <v>393</v>
      </c>
      <c r="C664" s="466"/>
      <c r="D664" s="466"/>
      <c r="E664" s="4" t="s">
        <v>79</v>
      </c>
      <c r="F664" s="4">
        <v>15000</v>
      </c>
      <c r="G664" s="4">
        <v>1.25</v>
      </c>
      <c r="H664" s="4">
        <f t="shared" ref="H664" si="13">+F664*G664</f>
        <v>18750</v>
      </c>
      <c r="I664" s="464"/>
    </row>
    <row r="665" spans="2:9" x14ac:dyDescent="0.25">
      <c r="B665" s="465"/>
      <c r="C665" s="466"/>
      <c r="D665" s="466"/>
      <c r="E665" s="4"/>
      <c r="F665" s="4"/>
      <c r="G665" s="4"/>
      <c r="H665" s="4"/>
      <c r="I665" s="464"/>
    </row>
    <row r="666" spans="2:9" x14ac:dyDescent="0.25">
      <c r="B666" s="459"/>
      <c r="C666" s="460"/>
      <c r="D666" s="460"/>
      <c r="E666" s="4"/>
      <c r="F666" s="3"/>
      <c r="G666" s="3"/>
      <c r="H666" s="4"/>
      <c r="I666" s="464"/>
    </row>
    <row r="667" spans="2:9" x14ac:dyDescent="0.25">
      <c r="B667" s="459"/>
      <c r="C667" s="460"/>
      <c r="D667" s="460"/>
      <c r="E667" s="3"/>
      <c r="F667" s="3"/>
      <c r="G667" s="3"/>
      <c r="H667" s="4"/>
      <c r="I667" s="464"/>
    </row>
    <row r="668" spans="2:9" x14ac:dyDescent="0.25">
      <c r="B668" s="459"/>
      <c r="C668" s="460"/>
      <c r="D668" s="460"/>
      <c r="E668" s="3"/>
      <c r="F668" s="3"/>
      <c r="G668" s="3"/>
      <c r="H668" s="4">
        <f t="shared" ref="H668:H669" si="14">+F668*G668</f>
        <v>0</v>
      </c>
      <c r="I668" s="464"/>
    </row>
    <row r="669" spans="2:9" x14ac:dyDescent="0.25">
      <c r="B669" s="459"/>
      <c r="C669" s="460"/>
      <c r="D669" s="460"/>
      <c r="E669" s="3"/>
      <c r="F669" s="3"/>
      <c r="G669" s="3"/>
      <c r="H669" s="3">
        <f t="shared" si="14"/>
        <v>0</v>
      </c>
      <c r="I669" s="464"/>
    </row>
    <row r="670" spans="2:9" x14ac:dyDescent="0.25">
      <c r="B670" s="459"/>
      <c r="C670" s="460"/>
      <c r="D670" s="460"/>
      <c r="E670" s="3"/>
      <c r="F670" s="3"/>
      <c r="G670" s="3"/>
      <c r="H670" s="3"/>
      <c r="I670" s="464"/>
    </row>
    <row r="671" spans="2:9" x14ac:dyDescent="0.25">
      <c r="B671" s="459"/>
      <c r="C671" s="460"/>
      <c r="D671" s="460"/>
      <c r="E671" s="3"/>
      <c r="F671" s="3"/>
      <c r="G671" s="3"/>
      <c r="H671" s="3"/>
      <c r="I671" s="464"/>
    </row>
    <row r="672" spans="2:9" x14ac:dyDescent="0.25">
      <c r="B672" s="11"/>
      <c r="C672" s="5"/>
      <c r="D672" s="5"/>
      <c r="E672" s="5"/>
      <c r="F672" s="5"/>
      <c r="G672" s="5"/>
      <c r="H672" s="6" t="s">
        <v>6</v>
      </c>
      <c r="I672" s="37">
        <f>SUM(H664:H671)</f>
        <v>18750</v>
      </c>
    </row>
    <row r="673" spans="2:9" ht="15.75" thickBot="1" x14ac:dyDescent="0.3">
      <c r="B673" s="10"/>
      <c r="I673" s="1"/>
    </row>
    <row r="674" spans="2:9" ht="15.75" thickBot="1" x14ac:dyDescent="0.3">
      <c r="B674" s="21" t="s">
        <v>10</v>
      </c>
      <c r="C674" s="9"/>
      <c r="D674" s="9"/>
      <c r="E674" s="9"/>
      <c r="F674" s="9"/>
      <c r="G674" s="9"/>
      <c r="H674" s="9"/>
      <c r="I674" s="22"/>
    </row>
    <row r="675" spans="2:9" ht="15.75" thickBot="1" x14ac:dyDescent="0.3">
      <c r="B675" s="461" t="s">
        <v>1</v>
      </c>
      <c r="C675" s="462"/>
      <c r="D675" s="462"/>
      <c r="E675" s="462"/>
      <c r="F675" s="39" t="s">
        <v>3</v>
      </c>
      <c r="G675" s="39" t="s">
        <v>4</v>
      </c>
      <c r="H675" s="20" t="s">
        <v>5</v>
      </c>
      <c r="I675" s="34"/>
    </row>
    <row r="676" spans="2:9" x14ac:dyDescent="0.25">
      <c r="B676" s="465" t="s">
        <v>394</v>
      </c>
      <c r="C676" s="466"/>
      <c r="D676" s="466"/>
      <c r="E676" s="466"/>
      <c r="F676" s="24">
        <v>140000</v>
      </c>
      <c r="G676" s="25">
        <v>0.16666666666666666</v>
      </c>
      <c r="H676" s="38">
        <f>+F676*G676</f>
        <v>23333.333333333332</v>
      </c>
      <c r="I676" s="34"/>
    </row>
    <row r="677" spans="2:9" x14ac:dyDescent="0.25">
      <c r="B677" s="459"/>
      <c r="C677" s="460"/>
      <c r="D677" s="460"/>
      <c r="E677" s="460"/>
      <c r="F677" s="23"/>
      <c r="G677" s="14"/>
      <c r="H677" s="2"/>
      <c r="I677" s="34"/>
    </row>
    <row r="678" spans="2:9" x14ac:dyDescent="0.25">
      <c r="B678" s="11"/>
      <c r="C678" s="5"/>
      <c r="D678" s="5"/>
      <c r="E678" s="5"/>
      <c r="F678" s="5"/>
      <c r="G678" s="5"/>
      <c r="H678" s="6" t="s">
        <v>6</v>
      </c>
      <c r="I678" s="36">
        <f>SUM(H676:H677)</f>
        <v>23333.333333333332</v>
      </c>
    </row>
    <row r="679" spans="2:9" ht="15.75" thickBot="1" x14ac:dyDescent="0.3">
      <c r="B679" s="10"/>
      <c r="I679" s="1"/>
    </row>
    <row r="680" spans="2:9" ht="15.75" thickBot="1" x14ac:dyDescent="0.3">
      <c r="B680" s="21" t="s">
        <v>11</v>
      </c>
      <c r="C680" s="9"/>
      <c r="D680" s="9"/>
      <c r="E680" s="9"/>
      <c r="F680" s="9"/>
      <c r="G680" s="9"/>
      <c r="H680" s="9"/>
      <c r="I680" s="22"/>
    </row>
    <row r="681" spans="2:9" ht="15.75" thickBot="1" x14ac:dyDescent="0.3">
      <c r="B681" s="461" t="s">
        <v>15</v>
      </c>
      <c r="C681" s="462"/>
      <c r="D681" s="39" t="s">
        <v>22</v>
      </c>
      <c r="E681" s="39" t="s">
        <v>12</v>
      </c>
      <c r="F681" s="39" t="s">
        <v>13</v>
      </c>
      <c r="G681" s="39" t="s">
        <v>14</v>
      </c>
      <c r="H681" s="20" t="s">
        <v>5</v>
      </c>
      <c r="I681" s="463"/>
    </row>
    <row r="682" spans="2:9" x14ac:dyDescent="0.25">
      <c r="B682" s="465" t="s">
        <v>20</v>
      </c>
      <c r="C682" s="466"/>
      <c r="D682" s="24">
        <v>74263</v>
      </c>
      <c r="E682" s="30">
        <f>+(0.66)*D682</f>
        <v>49013.58</v>
      </c>
      <c r="F682" s="30">
        <f>+D682+E682</f>
        <v>123276.58</v>
      </c>
      <c r="G682" s="32">
        <v>0.2</v>
      </c>
      <c r="H682" s="38">
        <f>+F682*G682</f>
        <v>24655.316000000003</v>
      </c>
      <c r="I682" s="464"/>
    </row>
    <row r="683" spans="2:9" x14ac:dyDescent="0.25">
      <c r="B683" s="459" t="s">
        <v>61</v>
      </c>
      <c r="C683" s="460"/>
      <c r="D683" s="23">
        <f>2*44702</f>
        <v>89404</v>
      </c>
      <c r="E683" s="30">
        <f>+(0.66)*D683</f>
        <v>59006.64</v>
      </c>
      <c r="F683" s="31">
        <f>+D683+E683</f>
        <v>148410.64000000001</v>
      </c>
      <c r="G683" s="32">
        <f>+G682</f>
        <v>0.2</v>
      </c>
      <c r="H683" s="38">
        <f>+F683*G683</f>
        <v>29682.128000000004</v>
      </c>
      <c r="I683" s="464"/>
    </row>
    <row r="684" spans="2:9" x14ac:dyDescent="0.25">
      <c r="B684" s="459"/>
      <c r="C684" s="460"/>
      <c r="D684" s="2"/>
      <c r="E684" s="2"/>
      <c r="F684" s="2"/>
      <c r="G684" s="2"/>
      <c r="H684" s="2"/>
      <c r="I684" s="464"/>
    </row>
    <row r="685" spans="2:9" x14ac:dyDescent="0.25">
      <c r="B685" s="467"/>
      <c r="C685" s="468"/>
      <c r="D685" s="7"/>
      <c r="E685" s="7"/>
      <c r="F685" s="7"/>
      <c r="G685" s="7"/>
      <c r="H685" s="7"/>
      <c r="I685" s="464"/>
    </row>
    <row r="686" spans="2:9" x14ac:dyDescent="0.25">
      <c r="B686" s="11"/>
      <c r="C686" s="5"/>
      <c r="D686" s="5"/>
      <c r="E686" s="5"/>
      <c r="F686" s="5"/>
      <c r="G686" s="5"/>
      <c r="H686" s="6" t="s">
        <v>6</v>
      </c>
      <c r="I686" s="34">
        <f>SUM(H682:H685)</f>
        <v>54337.444000000003</v>
      </c>
    </row>
    <row r="687" spans="2:9" ht="15.75" thickBot="1" x14ac:dyDescent="0.3">
      <c r="B687" s="10"/>
      <c r="H687" s="33" t="s">
        <v>23</v>
      </c>
      <c r="I687" s="34"/>
    </row>
    <row r="688" spans="2:9" ht="16.5" thickBot="1" x14ac:dyDescent="0.3">
      <c r="B688" s="8"/>
      <c r="C688" s="9"/>
      <c r="D688" s="9"/>
      <c r="E688" s="9"/>
      <c r="F688" s="9"/>
      <c r="G688" s="469" t="s">
        <v>16</v>
      </c>
      <c r="H688" s="470"/>
      <c r="I688" s="35">
        <f>ROUND(SUM(I658:I687),0)</f>
        <v>98755</v>
      </c>
    </row>
  </sheetData>
  <mergeCells count="529">
    <mergeCell ref="B9:D9"/>
    <mergeCell ref="I9:I14"/>
    <mergeCell ref="B10:D10"/>
    <mergeCell ref="B11:D11"/>
    <mergeCell ref="B12:D12"/>
    <mergeCell ref="B13:D13"/>
    <mergeCell ref="B14:D14"/>
    <mergeCell ref="B1:I1"/>
    <mergeCell ref="B2:I2"/>
    <mergeCell ref="B3:I3"/>
    <mergeCell ref="B4:I4"/>
    <mergeCell ref="B6:B7"/>
    <mergeCell ref="C6:C7"/>
    <mergeCell ref="D6:H7"/>
    <mergeCell ref="B18:D18"/>
    <mergeCell ref="I18:I26"/>
    <mergeCell ref="B19:D19"/>
    <mergeCell ref="B20:D20"/>
    <mergeCell ref="B21:D21"/>
    <mergeCell ref="B22:D22"/>
    <mergeCell ref="B23:D23"/>
    <mergeCell ref="B24:D24"/>
    <mergeCell ref="B25:D25"/>
    <mergeCell ref="B26:D26"/>
    <mergeCell ref="B30:E30"/>
    <mergeCell ref="B31:E31"/>
    <mergeCell ref="B32:E32"/>
    <mergeCell ref="B36:C36"/>
    <mergeCell ref="I36:I40"/>
    <mergeCell ref="B37:C37"/>
    <mergeCell ref="B38:C38"/>
    <mergeCell ref="B39:C39"/>
    <mergeCell ref="B40:C40"/>
    <mergeCell ref="B53:D53"/>
    <mergeCell ref="I53:I57"/>
    <mergeCell ref="B54:D54"/>
    <mergeCell ref="B55:D55"/>
    <mergeCell ref="B56:D56"/>
    <mergeCell ref="B57:D57"/>
    <mergeCell ref="G43:H43"/>
    <mergeCell ref="B45:I45"/>
    <mergeCell ref="B46:I46"/>
    <mergeCell ref="B47:I47"/>
    <mergeCell ref="B48:I48"/>
    <mergeCell ref="B50:B51"/>
    <mergeCell ref="C50:C51"/>
    <mergeCell ref="D50:H51"/>
    <mergeCell ref="B61:D61"/>
    <mergeCell ref="I61:I69"/>
    <mergeCell ref="B62:D62"/>
    <mergeCell ref="B63:D63"/>
    <mergeCell ref="B64:D64"/>
    <mergeCell ref="B65:D65"/>
    <mergeCell ref="B66:D66"/>
    <mergeCell ref="B67:D67"/>
    <mergeCell ref="B68:D68"/>
    <mergeCell ref="B69:D69"/>
    <mergeCell ref="B73:E73"/>
    <mergeCell ref="B74:E74"/>
    <mergeCell ref="B75:E75"/>
    <mergeCell ref="B79:C79"/>
    <mergeCell ref="I79:I83"/>
    <mergeCell ref="B80:C80"/>
    <mergeCell ref="B81:C81"/>
    <mergeCell ref="B82:C82"/>
    <mergeCell ref="B83:C83"/>
    <mergeCell ref="B96:D96"/>
    <mergeCell ref="I96:I100"/>
    <mergeCell ref="B97:D97"/>
    <mergeCell ref="B98:D98"/>
    <mergeCell ref="B99:D99"/>
    <mergeCell ref="B100:D100"/>
    <mergeCell ref="G86:H86"/>
    <mergeCell ref="B88:I88"/>
    <mergeCell ref="B89:I89"/>
    <mergeCell ref="B90:I90"/>
    <mergeCell ref="B91:I91"/>
    <mergeCell ref="B93:B94"/>
    <mergeCell ref="C93:C94"/>
    <mergeCell ref="D93:H94"/>
    <mergeCell ref="B104:D104"/>
    <mergeCell ref="I104:I112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6:E116"/>
    <mergeCell ref="B117:E117"/>
    <mergeCell ref="B118:E118"/>
    <mergeCell ref="B122:C122"/>
    <mergeCell ref="I122:I126"/>
    <mergeCell ref="B123:C123"/>
    <mergeCell ref="B124:C124"/>
    <mergeCell ref="B125:C125"/>
    <mergeCell ref="B126:C126"/>
    <mergeCell ref="B139:D139"/>
    <mergeCell ref="I139:I143"/>
    <mergeCell ref="B140:D140"/>
    <mergeCell ref="B141:D141"/>
    <mergeCell ref="B142:D142"/>
    <mergeCell ref="B143:D143"/>
    <mergeCell ref="G129:H129"/>
    <mergeCell ref="B131:I131"/>
    <mergeCell ref="B132:I132"/>
    <mergeCell ref="B133:I133"/>
    <mergeCell ref="B134:I134"/>
    <mergeCell ref="B136:B137"/>
    <mergeCell ref="C136:C137"/>
    <mergeCell ref="D136:H137"/>
    <mergeCell ref="B147:D147"/>
    <mergeCell ref="I147:I155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9:E159"/>
    <mergeCell ref="B160:E160"/>
    <mergeCell ref="B161:E161"/>
    <mergeCell ref="B165:C165"/>
    <mergeCell ref="I165:I169"/>
    <mergeCell ref="B166:C166"/>
    <mergeCell ref="B167:C167"/>
    <mergeCell ref="B168:C168"/>
    <mergeCell ref="B169:C169"/>
    <mergeCell ref="B182:D182"/>
    <mergeCell ref="I182:I186"/>
    <mergeCell ref="B183:D183"/>
    <mergeCell ref="B184:D184"/>
    <mergeCell ref="B185:D185"/>
    <mergeCell ref="B186:D186"/>
    <mergeCell ref="G172:H172"/>
    <mergeCell ref="B174:I174"/>
    <mergeCell ref="B175:I175"/>
    <mergeCell ref="B176:I176"/>
    <mergeCell ref="B177:I177"/>
    <mergeCell ref="B179:B180"/>
    <mergeCell ref="C179:C180"/>
    <mergeCell ref="D179:H180"/>
    <mergeCell ref="B190:D190"/>
    <mergeCell ref="I190:I198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202:E202"/>
    <mergeCell ref="B203:E203"/>
    <mergeCell ref="B204:E204"/>
    <mergeCell ref="B208:C208"/>
    <mergeCell ref="I208:I212"/>
    <mergeCell ref="B209:C209"/>
    <mergeCell ref="B210:C210"/>
    <mergeCell ref="B211:C211"/>
    <mergeCell ref="B212:C212"/>
    <mergeCell ref="B225:D225"/>
    <mergeCell ref="I225:I229"/>
    <mergeCell ref="B226:D226"/>
    <mergeCell ref="B227:D227"/>
    <mergeCell ref="B228:D228"/>
    <mergeCell ref="B229:D229"/>
    <mergeCell ref="G215:H215"/>
    <mergeCell ref="B217:I217"/>
    <mergeCell ref="B218:I218"/>
    <mergeCell ref="B219:I219"/>
    <mergeCell ref="B220:I220"/>
    <mergeCell ref="B222:B223"/>
    <mergeCell ref="C222:C223"/>
    <mergeCell ref="D222:H223"/>
    <mergeCell ref="B233:D233"/>
    <mergeCell ref="I233:I241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G258:H258"/>
    <mergeCell ref="B245:E245"/>
    <mergeCell ref="B246:E246"/>
    <mergeCell ref="B247:E247"/>
    <mergeCell ref="B251:C251"/>
    <mergeCell ref="I251:I255"/>
    <mergeCell ref="B252:C252"/>
    <mergeCell ref="B253:C253"/>
    <mergeCell ref="B254:C254"/>
    <mergeCell ref="B255:C255"/>
    <mergeCell ref="B260:I260"/>
    <mergeCell ref="B261:I261"/>
    <mergeCell ref="B262:I262"/>
    <mergeCell ref="B263:I263"/>
    <mergeCell ref="B265:B266"/>
    <mergeCell ref="C265:C266"/>
    <mergeCell ref="D265:H266"/>
    <mergeCell ref="B268:D268"/>
    <mergeCell ref="I268:I272"/>
    <mergeCell ref="B271:D271"/>
    <mergeCell ref="B272:D272"/>
    <mergeCell ref="B289:E289"/>
    <mergeCell ref="B290:E290"/>
    <mergeCell ref="B294:C294"/>
    <mergeCell ref="I294:I298"/>
    <mergeCell ref="B295:C295"/>
    <mergeCell ref="B296:C296"/>
    <mergeCell ref="B297:C297"/>
    <mergeCell ref="B298:C298"/>
    <mergeCell ref="B269:D269"/>
    <mergeCell ref="B270:D270"/>
    <mergeCell ref="I276:I284"/>
    <mergeCell ref="B280:D280"/>
    <mergeCell ref="B281:D281"/>
    <mergeCell ref="B282:D282"/>
    <mergeCell ref="B283:D283"/>
    <mergeCell ref="B284:D284"/>
    <mergeCell ref="B288:E288"/>
    <mergeCell ref="B276:D276"/>
    <mergeCell ref="B277:D277"/>
    <mergeCell ref="B278:D278"/>
    <mergeCell ref="B279:D279"/>
    <mergeCell ref="B311:D311"/>
    <mergeCell ref="I311:I315"/>
    <mergeCell ref="B312:D312"/>
    <mergeCell ref="B313:D313"/>
    <mergeCell ref="B314:D314"/>
    <mergeCell ref="B315:D315"/>
    <mergeCell ref="G301:H301"/>
    <mergeCell ref="B303:I303"/>
    <mergeCell ref="B304:I304"/>
    <mergeCell ref="B305:I305"/>
    <mergeCell ref="B306:I306"/>
    <mergeCell ref="B308:B309"/>
    <mergeCell ref="C308:C309"/>
    <mergeCell ref="D308:H309"/>
    <mergeCell ref="B319:D319"/>
    <mergeCell ref="I319:I327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31:E331"/>
    <mergeCell ref="B332:E332"/>
    <mergeCell ref="B333:E333"/>
    <mergeCell ref="B337:C337"/>
    <mergeCell ref="I337:I341"/>
    <mergeCell ref="B338:C338"/>
    <mergeCell ref="B339:C339"/>
    <mergeCell ref="B340:C340"/>
    <mergeCell ref="B341:C341"/>
    <mergeCell ref="B354:D354"/>
    <mergeCell ref="I354:I358"/>
    <mergeCell ref="B355:D355"/>
    <mergeCell ref="B356:D356"/>
    <mergeCell ref="B357:D357"/>
    <mergeCell ref="B358:D358"/>
    <mergeCell ref="G344:H344"/>
    <mergeCell ref="B346:I346"/>
    <mergeCell ref="B347:I347"/>
    <mergeCell ref="B348:I348"/>
    <mergeCell ref="B349:I349"/>
    <mergeCell ref="B351:B352"/>
    <mergeCell ref="C351:C352"/>
    <mergeCell ref="D351:H352"/>
    <mergeCell ref="B362:D362"/>
    <mergeCell ref="I362:I370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4:E374"/>
    <mergeCell ref="B375:E375"/>
    <mergeCell ref="B376:E376"/>
    <mergeCell ref="B380:C380"/>
    <mergeCell ref="I380:I384"/>
    <mergeCell ref="B381:C381"/>
    <mergeCell ref="B382:C382"/>
    <mergeCell ref="B383:C383"/>
    <mergeCell ref="B384:C384"/>
    <mergeCell ref="B397:D397"/>
    <mergeCell ref="I397:I401"/>
    <mergeCell ref="B398:D398"/>
    <mergeCell ref="B399:D399"/>
    <mergeCell ref="B400:D400"/>
    <mergeCell ref="B401:D401"/>
    <mergeCell ref="G387:H387"/>
    <mergeCell ref="B389:I389"/>
    <mergeCell ref="B390:I390"/>
    <mergeCell ref="B391:I391"/>
    <mergeCell ref="B392:I392"/>
    <mergeCell ref="B394:B395"/>
    <mergeCell ref="C394:C395"/>
    <mergeCell ref="D394:H395"/>
    <mergeCell ref="B405:D405"/>
    <mergeCell ref="I405:I413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7:E417"/>
    <mergeCell ref="B418:E418"/>
    <mergeCell ref="B419:E419"/>
    <mergeCell ref="B423:C423"/>
    <mergeCell ref="I423:I427"/>
    <mergeCell ref="B424:C424"/>
    <mergeCell ref="B425:C425"/>
    <mergeCell ref="B426:C426"/>
    <mergeCell ref="B427:C427"/>
    <mergeCell ref="B440:D440"/>
    <mergeCell ref="I440:I444"/>
    <mergeCell ref="B441:D441"/>
    <mergeCell ref="B442:D442"/>
    <mergeCell ref="B443:D443"/>
    <mergeCell ref="B444:D444"/>
    <mergeCell ref="G430:H430"/>
    <mergeCell ref="B432:I432"/>
    <mergeCell ref="B433:I433"/>
    <mergeCell ref="B434:I434"/>
    <mergeCell ref="B435:I435"/>
    <mergeCell ref="B437:B438"/>
    <mergeCell ref="C437:C438"/>
    <mergeCell ref="D437:H438"/>
    <mergeCell ref="B448:D448"/>
    <mergeCell ref="I448:I456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60:E460"/>
    <mergeCell ref="B461:E461"/>
    <mergeCell ref="B462:E462"/>
    <mergeCell ref="B466:C466"/>
    <mergeCell ref="I466:I470"/>
    <mergeCell ref="B467:C467"/>
    <mergeCell ref="B468:C468"/>
    <mergeCell ref="B469:C469"/>
    <mergeCell ref="B470:C470"/>
    <mergeCell ref="B483:D483"/>
    <mergeCell ref="I483:I487"/>
    <mergeCell ref="B484:D484"/>
    <mergeCell ref="B485:D485"/>
    <mergeCell ref="B486:D486"/>
    <mergeCell ref="B487:D487"/>
    <mergeCell ref="G473:H473"/>
    <mergeCell ref="B475:I475"/>
    <mergeCell ref="B476:I476"/>
    <mergeCell ref="B477:I477"/>
    <mergeCell ref="B478:I478"/>
    <mergeCell ref="B480:B481"/>
    <mergeCell ref="C480:C481"/>
    <mergeCell ref="D480:H481"/>
    <mergeCell ref="B491:D491"/>
    <mergeCell ref="I491:I499"/>
    <mergeCell ref="B492:D492"/>
    <mergeCell ref="B493:D493"/>
    <mergeCell ref="B494:D494"/>
    <mergeCell ref="B495:D495"/>
    <mergeCell ref="B496:D496"/>
    <mergeCell ref="B497:D497"/>
    <mergeCell ref="B498:D498"/>
    <mergeCell ref="B499:D499"/>
    <mergeCell ref="B503:E503"/>
    <mergeCell ref="B504:E504"/>
    <mergeCell ref="B505:E505"/>
    <mergeCell ref="B509:C509"/>
    <mergeCell ref="I509:I513"/>
    <mergeCell ref="B510:C510"/>
    <mergeCell ref="B511:C511"/>
    <mergeCell ref="B512:C512"/>
    <mergeCell ref="B513:C513"/>
    <mergeCell ref="B526:D526"/>
    <mergeCell ref="I526:I530"/>
    <mergeCell ref="B527:D527"/>
    <mergeCell ref="B528:D528"/>
    <mergeCell ref="B529:D529"/>
    <mergeCell ref="B530:D530"/>
    <mergeCell ref="G516:H516"/>
    <mergeCell ref="B518:I518"/>
    <mergeCell ref="B519:I519"/>
    <mergeCell ref="B520:I520"/>
    <mergeCell ref="B521:I521"/>
    <mergeCell ref="B523:B524"/>
    <mergeCell ref="C523:C524"/>
    <mergeCell ref="D523:H524"/>
    <mergeCell ref="B534:D534"/>
    <mergeCell ref="I534:I542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6:E546"/>
    <mergeCell ref="B547:E547"/>
    <mergeCell ref="B548:E548"/>
    <mergeCell ref="B552:C552"/>
    <mergeCell ref="I552:I556"/>
    <mergeCell ref="B553:C553"/>
    <mergeCell ref="B554:C554"/>
    <mergeCell ref="B555:C555"/>
    <mergeCell ref="B556:C556"/>
    <mergeCell ref="B569:D569"/>
    <mergeCell ref="I569:I573"/>
    <mergeCell ref="B570:D570"/>
    <mergeCell ref="B571:D571"/>
    <mergeCell ref="B572:D572"/>
    <mergeCell ref="B573:D573"/>
    <mergeCell ref="G559:H559"/>
    <mergeCell ref="B561:I561"/>
    <mergeCell ref="B562:I562"/>
    <mergeCell ref="B563:I563"/>
    <mergeCell ref="B564:I564"/>
    <mergeCell ref="B566:B567"/>
    <mergeCell ref="C566:C567"/>
    <mergeCell ref="D566:H567"/>
    <mergeCell ref="B577:D577"/>
    <mergeCell ref="I577:I585"/>
    <mergeCell ref="B578:D578"/>
    <mergeCell ref="B579:D579"/>
    <mergeCell ref="B580:D580"/>
    <mergeCell ref="B581:D581"/>
    <mergeCell ref="B582:D582"/>
    <mergeCell ref="B583:D583"/>
    <mergeCell ref="B584:D584"/>
    <mergeCell ref="B585:D585"/>
    <mergeCell ref="B589:E589"/>
    <mergeCell ref="B590:E590"/>
    <mergeCell ref="B591:E591"/>
    <mergeCell ref="B595:C595"/>
    <mergeCell ref="I595:I599"/>
    <mergeCell ref="B596:C596"/>
    <mergeCell ref="B597:C597"/>
    <mergeCell ref="B598:C598"/>
    <mergeCell ref="B599:C599"/>
    <mergeCell ref="B612:D612"/>
    <mergeCell ref="I612:I616"/>
    <mergeCell ref="B613:D613"/>
    <mergeCell ref="B614:D614"/>
    <mergeCell ref="B615:D615"/>
    <mergeCell ref="B616:D616"/>
    <mergeCell ref="G602:H602"/>
    <mergeCell ref="B604:I604"/>
    <mergeCell ref="B605:I605"/>
    <mergeCell ref="B606:I606"/>
    <mergeCell ref="B607:I607"/>
    <mergeCell ref="B609:B610"/>
    <mergeCell ref="C609:C610"/>
    <mergeCell ref="D609:H610"/>
    <mergeCell ref="B620:D620"/>
    <mergeCell ref="I620:I628"/>
    <mergeCell ref="B621:D621"/>
    <mergeCell ref="B622:D622"/>
    <mergeCell ref="B623:D623"/>
    <mergeCell ref="B624:D624"/>
    <mergeCell ref="B625:D625"/>
    <mergeCell ref="B626:D626"/>
    <mergeCell ref="B627:D627"/>
    <mergeCell ref="B628:D628"/>
    <mergeCell ref="B632:E632"/>
    <mergeCell ref="B633:E633"/>
    <mergeCell ref="B634:E634"/>
    <mergeCell ref="B638:C638"/>
    <mergeCell ref="I638:I642"/>
    <mergeCell ref="B639:C639"/>
    <mergeCell ref="B640:C640"/>
    <mergeCell ref="B641:C641"/>
    <mergeCell ref="B642:C642"/>
    <mergeCell ref="B655:D655"/>
    <mergeCell ref="I655:I659"/>
    <mergeCell ref="B656:D656"/>
    <mergeCell ref="B657:D657"/>
    <mergeCell ref="B658:D658"/>
    <mergeCell ref="B659:D659"/>
    <mergeCell ref="G645:H645"/>
    <mergeCell ref="B647:I647"/>
    <mergeCell ref="B648:I648"/>
    <mergeCell ref="B649:I649"/>
    <mergeCell ref="B650:I650"/>
    <mergeCell ref="B652:B653"/>
    <mergeCell ref="C652:C653"/>
    <mergeCell ref="D652:H653"/>
    <mergeCell ref="B663:D663"/>
    <mergeCell ref="I663:I671"/>
    <mergeCell ref="B664:D664"/>
    <mergeCell ref="B665:D665"/>
    <mergeCell ref="B666:D666"/>
    <mergeCell ref="B667:D667"/>
    <mergeCell ref="B668:D668"/>
    <mergeCell ref="B669:D669"/>
    <mergeCell ref="B670:D670"/>
    <mergeCell ref="B671:D671"/>
    <mergeCell ref="G688:H688"/>
    <mergeCell ref="B675:E675"/>
    <mergeCell ref="B676:E676"/>
    <mergeCell ref="B677:E677"/>
    <mergeCell ref="B681:C681"/>
    <mergeCell ref="I681:I685"/>
    <mergeCell ref="B682:C682"/>
    <mergeCell ref="B683:C683"/>
    <mergeCell ref="B684:C684"/>
    <mergeCell ref="B685:C68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5" manualBreakCount="15">
    <brk id="43" max="9" man="1"/>
    <brk id="86" max="9" man="1"/>
    <brk id="129" max="9" man="1"/>
    <brk id="172" max="9" man="1"/>
    <brk id="215" max="9" man="1"/>
    <brk id="258" max="9" man="1"/>
    <brk id="301" max="9" man="1"/>
    <brk id="344" max="9" man="1"/>
    <brk id="387" max="9" man="1"/>
    <brk id="430" max="9" man="1"/>
    <brk id="473" max="9" man="1"/>
    <brk id="516" max="9" man="1"/>
    <brk id="559" max="9" man="1"/>
    <brk id="602" max="9" man="1"/>
    <brk id="645" max="9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2"/>
  <sheetViews>
    <sheetView view="pageBreakPreview" topLeftCell="A18" zoomScale="85" zoomScaleNormal="100" zoomScaleSheetLayoutView="85" workbookViewId="0">
      <selection activeCell="I42" sqref="I4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396</v>
      </c>
      <c r="D6" s="487" t="str">
        <f>+'[2] PRESUPUESTO CENTRO DE DESARROL'!$B$160</f>
        <v>Limpieza general y desalojo de material sobrante.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DESARROL'!$C$160</f>
        <v>GL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13</v>
      </c>
      <c r="H10" s="27">
        <f>+F10/G10</f>
        <v>1584.6153846153845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1584.6153846153845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167</v>
      </c>
      <c r="C30" s="466"/>
      <c r="D30" s="466"/>
      <c r="E30" s="466"/>
      <c r="F30" s="24">
        <v>30900</v>
      </c>
      <c r="G30" s="25">
        <v>3</v>
      </c>
      <c r="H30" s="38">
        <f>+F30*G30</f>
        <v>92700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92700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1.1000000000000001</v>
      </c>
      <c r="H37" s="38">
        <f>+F37*G37</f>
        <v>163251.70400000003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163251.70400000003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257536</v>
      </c>
    </row>
  </sheetData>
  <mergeCells count="33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I35:I39"/>
    <mergeCell ref="B36:C36"/>
    <mergeCell ref="B37:C37"/>
    <mergeCell ref="B38:C38"/>
    <mergeCell ref="B39:C39"/>
    <mergeCell ref="G42:H42"/>
    <mergeCell ref="B29:E29"/>
    <mergeCell ref="B30:E30"/>
    <mergeCell ref="B31:E31"/>
    <mergeCell ref="B35:C3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9"/>
  <sheetViews>
    <sheetView view="pageBreakPreview" topLeftCell="A144" zoomScale="60" zoomScaleNormal="100" workbookViewId="0">
      <selection activeCell="C208" sqref="C20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5.28515625" customWidth="1"/>
    <col min="6" max="6" width="15.5703125" bestFit="1" customWidth="1"/>
    <col min="7" max="7" width="13.140625" bestFit="1" customWidth="1"/>
    <col min="8" max="9" width="17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x14ac:dyDescent="0.25">
      <c r="B6" s="495" t="s">
        <v>17</v>
      </c>
      <c r="C6" s="496" t="s">
        <v>398</v>
      </c>
      <c r="D6" s="498" t="str">
        <f>+'[2] PRESUPUESTO CENTRO DE DESARROL'!$B$169</f>
        <v>Desmonte de cielo raso existente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497"/>
      <c r="D7" s="488"/>
      <c r="E7" s="488"/>
      <c r="F7" s="488"/>
      <c r="G7" s="488"/>
      <c r="H7" s="488"/>
      <c r="I7" s="13" t="s">
        <v>37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70">
        <v>51500</v>
      </c>
      <c r="G10" s="4">
        <v>41.25</v>
      </c>
      <c r="H10" s="27">
        <f>+F10/G10</f>
        <v>1248.4848484848485</v>
      </c>
      <c r="I10" s="464"/>
    </row>
    <row r="11" spans="2:9" ht="23.25" customHeight="1" x14ac:dyDescent="0.25">
      <c r="B11" s="492" t="s">
        <v>95</v>
      </c>
      <c r="C11" s="493"/>
      <c r="D11" s="494"/>
      <c r="E11" s="3" t="s">
        <v>19</v>
      </c>
      <c r="F11" s="71">
        <v>51500</v>
      </c>
      <c r="G11" s="3">
        <v>70</v>
      </c>
      <c r="H11" s="27">
        <f>+F11/G11</f>
        <v>735.71428571428567</v>
      </c>
      <c r="I11" s="464"/>
    </row>
    <row r="12" spans="2:9" x14ac:dyDescent="0.25">
      <c r="B12" s="459"/>
      <c r="C12" s="460"/>
      <c r="D12" s="460"/>
      <c r="E12" s="14"/>
      <c r="F12" s="16"/>
      <c r="G12" s="14"/>
      <c r="H12" s="29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1984.1991341991343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19"/>
      <c r="F18" s="19"/>
      <c r="G18" s="19"/>
      <c r="H18" s="19"/>
      <c r="I18" s="464"/>
    </row>
    <row r="19" spans="2:9" x14ac:dyDescent="0.25">
      <c r="B19" s="459"/>
      <c r="C19" s="460"/>
      <c r="D19" s="460"/>
      <c r="E19" s="2"/>
      <c r="F19" s="2"/>
      <c r="G19" s="2"/>
      <c r="H19" s="2"/>
      <c r="I19" s="464"/>
    </row>
    <row r="20" spans="2:9" x14ac:dyDescent="0.25">
      <c r="B20" s="459"/>
      <c r="C20" s="460"/>
      <c r="D20" s="460"/>
      <c r="E20" s="2"/>
      <c r="F20" s="2"/>
      <c r="G20" s="2"/>
      <c r="H20" s="2"/>
      <c r="I20" s="464"/>
    </row>
    <row r="21" spans="2:9" x14ac:dyDescent="0.25">
      <c r="B21" s="459"/>
      <c r="C21" s="460"/>
      <c r="D21" s="460"/>
      <c r="E21" s="2"/>
      <c r="F21" s="2"/>
      <c r="G21" s="2"/>
      <c r="H21" s="2"/>
      <c r="I21" s="464"/>
    </row>
    <row r="22" spans="2:9" x14ac:dyDescent="0.25">
      <c r="B22" s="459"/>
      <c r="C22" s="460"/>
      <c r="D22" s="460"/>
      <c r="E22" s="2"/>
      <c r="F22" s="2"/>
      <c r="G22" s="2"/>
      <c r="H22" s="2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72">
        <f>SUM(H18:H22)</f>
        <v>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73"/>
    </row>
    <row r="27" spans="2:9" x14ac:dyDescent="0.25">
      <c r="B27" s="465"/>
      <c r="C27" s="466"/>
      <c r="D27" s="466"/>
      <c r="E27" s="466"/>
      <c r="F27" s="74"/>
      <c r="G27" s="25">
        <v>2.5600000000000002E-3</v>
      </c>
      <c r="H27" s="75">
        <f>+F27*G27</f>
        <v>0</v>
      </c>
      <c r="I27" s="73"/>
    </row>
    <row r="28" spans="2:9" x14ac:dyDescent="0.25">
      <c r="B28" s="459"/>
      <c r="C28" s="460"/>
      <c r="D28" s="460"/>
      <c r="E28" s="460"/>
      <c r="F28" s="76"/>
      <c r="G28" s="14"/>
      <c r="H28" s="2"/>
      <c r="I28" s="73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74">
        <v>74263</v>
      </c>
      <c r="E33" s="30">
        <f>+(0.66)*D33</f>
        <v>49013.58</v>
      </c>
      <c r="F33" s="30">
        <f>+D33+E33</f>
        <v>123276.58</v>
      </c>
      <c r="G33" s="32">
        <v>0.16</v>
      </c>
      <c r="H33" s="75">
        <f>+F33*G33</f>
        <v>19724.252800000002</v>
      </c>
      <c r="I33" s="464"/>
    </row>
    <row r="34" spans="2:9" x14ac:dyDescent="0.25">
      <c r="B34" s="459" t="s">
        <v>21</v>
      </c>
      <c r="C34" s="460"/>
      <c r="D34" s="76">
        <v>44702</v>
      </c>
      <c r="E34" s="30">
        <f>+(0.66)*D34</f>
        <v>29503.32</v>
      </c>
      <c r="F34" s="31">
        <f>+D34+E34</f>
        <v>74205.320000000007</v>
      </c>
      <c r="G34" s="32">
        <f>+G33</f>
        <v>0.16</v>
      </c>
      <c r="H34" s="75">
        <f>+F34*G34</f>
        <v>11872.851200000001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73">
        <f>SUM(H33:H36)</f>
        <v>31597.104000000003</v>
      </c>
    </row>
    <row r="38" spans="2:9" ht="15.75" thickBot="1" x14ac:dyDescent="0.3">
      <c r="B38" s="10"/>
      <c r="H38" s="33" t="s">
        <v>23</v>
      </c>
      <c r="I38" s="73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33581</v>
      </c>
    </row>
    <row r="40" spans="2:9" ht="16.5" thickBot="1" x14ac:dyDescent="0.3">
      <c r="G40" s="53"/>
      <c r="H40" s="53"/>
      <c r="I40" s="77"/>
    </row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10"/>
      <c r="I45" s="1"/>
    </row>
    <row r="46" spans="2:9" ht="15" customHeight="1" x14ac:dyDescent="0.25">
      <c r="B46" s="495" t="s">
        <v>17</v>
      </c>
      <c r="C46" s="498" t="s">
        <v>399</v>
      </c>
      <c r="D46" s="498" t="str">
        <f>+'[2] PRESUPUESTO CENTRO DE DESARROL'!$B$170</f>
        <v>Demolicion de piso de cemento, incluye retiro.</v>
      </c>
      <c r="E46" s="498"/>
      <c r="F46" s="498"/>
      <c r="G46" s="498"/>
      <c r="H46" s="498"/>
      <c r="I46" s="12" t="s">
        <v>0</v>
      </c>
    </row>
    <row r="47" spans="2:9" ht="15.75" thickBot="1" x14ac:dyDescent="0.3">
      <c r="B47" s="484"/>
      <c r="C47" s="488"/>
      <c r="D47" s="488"/>
      <c r="E47" s="488"/>
      <c r="F47" s="488"/>
      <c r="G47" s="488"/>
      <c r="H47" s="488"/>
      <c r="I47" s="13" t="str">
        <f>+'[2] PRESUPUESTO CENTRO DE DESARROL'!$C$170</f>
        <v>M2</v>
      </c>
    </row>
    <row r="48" spans="2:9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9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9" ht="25.5" customHeight="1" x14ac:dyDescent="0.25">
      <c r="B50" s="489" t="s">
        <v>25</v>
      </c>
      <c r="C50" s="490"/>
      <c r="D50" s="491"/>
      <c r="E50" s="4" t="s">
        <v>19</v>
      </c>
      <c r="F50" s="70">
        <v>51500</v>
      </c>
      <c r="G50" s="43">
        <v>4.8354999999999997</v>
      </c>
      <c r="H50" s="27">
        <f>+F50/G50</f>
        <v>10650.398097404612</v>
      </c>
      <c r="I50" s="464"/>
    </row>
    <row r="51" spans="2:9" ht="23.25" customHeight="1" x14ac:dyDescent="0.25">
      <c r="B51" s="492"/>
      <c r="C51" s="493"/>
      <c r="D51" s="494"/>
      <c r="E51" s="3"/>
      <c r="F51" s="71"/>
      <c r="G51" s="3"/>
      <c r="H51" s="29"/>
      <c r="I51" s="464"/>
    </row>
    <row r="52" spans="2:9" x14ac:dyDescent="0.25">
      <c r="B52" s="459"/>
      <c r="C52" s="460"/>
      <c r="D52" s="460"/>
      <c r="E52" s="14"/>
      <c r="F52" s="16"/>
      <c r="G52" s="14"/>
      <c r="H52" s="29"/>
      <c r="I52" s="464"/>
    </row>
    <row r="53" spans="2:9" x14ac:dyDescent="0.25">
      <c r="B53" s="467"/>
      <c r="C53" s="468"/>
      <c r="D53" s="468"/>
      <c r="E53" s="15"/>
      <c r="F53" s="17"/>
      <c r="G53" s="15"/>
      <c r="H53" s="18"/>
      <c r="I53" s="464"/>
    </row>
    <row r="54" spans="2:9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10650.398097404612</v>
      </c>
    </row>
    <row r="55" spans="2:9" ht="15.75" thickBot="1" x14ac:dyDescent="0.3">
      <c r="B55" s="10"/>
      <c r="I55" s="1"/>
    </row>
    <row r="56" spans="2:9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9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9" x14ac:dyDescent="0.25">
      <c r="B58" s="465"/>
      <c r="C58" s="466"/>
      <c r="D58" s="466"/>
      <c r="E58" s="19"/>
      <c r="F58" s="19"/>
      <c r="G58" s="19"/>
      <c r="H58" s="19"/>
      <c r="I58" s="464"/>
    </row>
    <row r="59" spans="2:9" x14ac:dyDescent="0.25">
      <c r="B59" s="459"/>
      <c r="C59" s="460"/>
      <c r="D59" s="460"/>
      <c r="E59" s="2"/>
      <c r="F59" s="2"/>
      <c r="G59" s="2"/>
      <c r="H59" s="2"/>
      <c r="I59" s="464"/>
    </row>
    <row r="60" spans="2:9" x14ac:dyDescent="0.25">
      <c r="B60" s="459"/>
      <c r="C60" s="460"/>
      <c r="D60" s="460"/>
      <c r="E60" s="2"/>
      <c r="F60" s="2"/>
      <c r="G60" s="2"/>
      <c r="H60" s="2"/>
      <c r="I60" s="464"/>
    </row>
    <row r="61" spans="2:9" x14ac:dyDescent="0.25">
      <c r="B61" s="459"/>
      <c r="C61" s="460"/>
      <c r="D61" s="460"/>
      <c r="E61" s="2"/>
      <c r="F61" s="2"/>
      <c r="G61" s="2"/>
      <c r="H61" s="2"/>
      <c r="I61" s="464"/>
    </row>
    <row r="62" spans="2:9" x14ac:dyDescent="0.25">
      <c r="B62" s="459"/>
      <c r="C62" s="460"/>
      <c r="D62" s="460"/>
      <c r="E62" s="2"/>
      <c r="F62" s="2"/>
      <c r="G62" s="2"/>
      <c r="H62" s="2"/>
      <c r="I62" s="464"/>
    </row>
    <row r="63" spans="2:9" x14ac:dyDescent="0.25">
      <c r="B63" s="11"/>
      <c r="C63" s="5"/>
      <c r="D63" s="5"/>
      <c r="E63" s="5"/>
      <c r="F63" s="5"/>
      <c r="G63" s="5"/>
      <c r="H63" s="6" t="s">
        <v>6</v>
      </c>
      <c r="I63" s="72">
        <f>SUM(H58:H62)</f>
        <v>0</v>
      </c>
    </row>
    <row r="64" spans="2:9" ht="15.75" thickBot="1" x14ac:dyDescent="0.3">
      <c r="B64" s="10"/>
      <c r="I64" s="1"/>
    </row>
    <row r="65" spans="2:9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9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73"/>
    </row>
    <row r="67" spans="2:9" x14ac:dyDescent="0.25">
      <c r="B67" s="465"/>
      <c r="C67" s="466"/>
      <c r="D67" s="466"/>
      <c r="E67" s="466"/>
      <c r="F67" s="74"/>
      <c r="G67" s="25">
        <v>2.5600000000000002E-3</v>
      </c>
      <c r="H67" s="75">
        <f>+F67*G67</f>
        <v>0</v>
      </c>
      <c r="I67" s="73"/>
    </row>
    <row r="68" spans="2:9" x14ac:dyDescent="0.25">
      <c r="B68" s="459"/>
      <c r="C68" s="460"/>
      <c r="D68" s="460"/>
      <c r="E68" s="460"/>
      <c r="F68" s="76"/>
      <c r="G68" s="14"/>
      <c r="H68" s="2"/>
      <c r="I68" s="73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9" x14ac:dyDescent="0.25">
      <c r="B73" s="465" t="s">
        <v>20</v>
      </c>
      <c r="C73" s="466"/>
      <c r="D73" s="74">
        <v>74263</v>
      </c>
      <c r="E73" s="30">
        <f>+(0.66)*D73</f>
        <v>49013.58</v>
      </c>
      <c r="F73" s="30">
        <f>+D73+E73</f>
        <v>123276.58</v>
      </c>
      <c r="G73" s="32">
        <v>0.25</v>
      </c>
      <c r="H73" s="75">
        <f>+F73*G73</f>
        <v>30819.145</v>
      </c>
      <c r="I73" s="464"/>
    </row>
    <row r="74" spans="2:9" x14ac:dyDescent="0.25">
      <c r="B74" s="459" t="s">
        <v>21</v>
      </c>
      <c r="C74" s="460"/>
      <c r="D74" s="76">
        <v>44702</v>
      </c>
      <c r="E74" s="30">
        <f>+(0.66)*D74</f>
        <v>29503.32</v>
      </c>
      <c r="F74" s="31">
        <f>+D74+E74</f>
        <v>74205.320000000007</v>
      </c>
      <c r="G74" s="32">
        <f>+G73</f>
        <v>0.25</v>
      </c>
      <c r="H74" s="75">
        <f>+F74*G74</f>
        <v>18551.330000000002</v>
      </c>
      <c r="I74" s="464"/>
    </row>
    <row r="75" spans="2:9" x14ac:dyDescent="0.25">
      <c r="B75" s="459"/>
      <c r="C75" s="460"/>
      <c r="D75" s="2"/>
      <c r="E75" s="2"/>
      <c r="F75" s="2"/>
      <c r="G75" s="2"/>
      <c r="H75" s="2"/>
      <c r="I75" s="464"/>
    </row>
    <row r="76" spans="2:9" x14ac:dyDescent="0.25">
      <c r="B76" s="467"/>
      <c r="C76" s="468"/>
      <c r="D76" s="7"/>
      <c r="E76" s="7"/>
      <c r="F76" s="7"/>
      <c r="G76" s="7"/>
      <c r="H76" s="7"/>
      <c r="I76" s="464"/>
    </row>
    <row r="77" spans="2:9" x14ac:dyDescent="0.25">
      <c r="B77" s="11"/>
      <c r="C77" s="5"/>
      <c r="D77" s="5"/>
      <c r="E77" s="5"/>
      <c r="F77" s="5"/>
      <c r="G77" s="5"/>
      <c r="H77" s="6" t="s">
        <v>6</v>
      </c>
      <c r="I77" s="73">
        <f>SUM(H73:H76)</f>
        <v>49370.475000000006</v>
      </c>
    </row>
    <row r="78" spans="2:9" ht="15.75" thickBot="1" x14ac:dyDescent="0.3">
      <c r="B78" s="10"/>
      <c r="H78" s="33" t="s">
        <v>23</v>
      </c>
      <c r="I78" s="73"/>
    </row>
    <row r="79" spans="2:9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60021</v>
      </c>
    </row>
    <row r="80" spans="2:9" ht="16.5" thickBot="1" x14ac:dyDescent="0.3">
      <c r="G80" s="53"/>
      <c r="H80" s="53"/>
      <c r="I80" s="77"/>
    </row>
    <row r="81" spans="2:9" x14ac:dyDescent="0.25">
      <c r="B81" s="471" t="s">
        <v>26</v>
      </c>
      <c r="C81" s="472"/>
      <c r="D81" s="472"/>
      <c r="E81" s="472"/>
      <c r="F81" s="472"/>
      <c r="G81" s="472"/>
      <c r="H81" s="472"/>
      <c r="I81" s="473"/>
    </row>
    <row r="82" spans="2:9" ht="48" customHeight="1" x14ac:dyDescent="0.25">
      <c r="B82" s="474" t="s">
        <v>862</v>
      </c>
      <c r="C82" s="475"/>
      <c r="D82" s="475"/>
      <c r="E82" s="475"/>
      <c r="F82" s="475"/>
      <c r="G82" s="475"/>
      <c r="H82" s="475"/>
      <c r="I82" s="476"/>
    </row>
    <row r="83" spans="2:9" x14ac:dyDescent="0.25">
      <c r="B83" s="477" t="s">
        <v>18</v>
      </c>
      <c r="C83" s="478"/>
      <c r="D83" s="478"/>
      <c r="E83" s="478"/>
      <c r="F83" s="478"/>
      <c r="G83" s="478"/>
      <c r="H83" s="478"/>
      <c r="I83" s="479"/>
    </row>
    <row r="84" spans="2:9" ht="15.75" thickBot="1" x14ac:dyDescent="0.3">
      <c r="B84" s="480" t="s">
        <v>27</v>
      </c>
      <c r="C84" s="481"/>
      <c r="D84" s="481"/>
      <c r="E84" s="481"/>
      <c r="F84" s="481"/>
      <c r="G84" s="481"/>
      <c r="H84" s="481"/>
      <c r="I84" s="482"/>
    </row>
    <row r="85" spans="2:9" ht="15.75" thickBot="1" x14ac:dyDescent="0.3">
      <c r="B85" s="10"/>
      <c r="I85" s="1"/>
    </row>
    <row r="86" spans="2:9" ht="15" customHeight="1" x14ac:dyDescent="0.25">
      <c r="B86" s="495" t="s">
        <v>17</v>
      </c>
      <c r="C86" s="498" t="s">
        <v>400</v>
      </c>
      <c r="D86" s="498" t="str">
        <f>+'[2] PRESUPUESTO CENTRO DE DESARROL'!$B$171</f>
        <v>Desmonte  de reja metalica protector de ventanas de 2,00 x 1,00 mts.</v>
      </c>
      <c r="E86" s="498"/>
      <c r="F86" s="498"/>
      <c r="G86" s="498"/>
      <c r="H86" s="498"/>
      <c r="I86" s="12" t="s">
        <v>0</v>
      </c>
    </row>
    <row r="87" spans="2:9" ht="15.75" thickBot="1" x14ac:dyDescent="0.3">
      <c r="B87" s="484"/>
      <c r="C87" s="488"/>
      <c r="D87" s="488"/>
      <c r="E87" s="488"/>
      <c r="F87" s="488"/>
      <c r="G87" s="488"/>
      <c r="H87" s="488"/>
      <c r="I87" s="13" t="str">
        <f>+'[2] PRESUPUESTO CENTRO DE DESARROL'!$C$171</f>
        <v>UND</v>
      </c>
    </row>
    <row r="88" spans="2:9" ht="15.75" thickBot="1" x14ac:dyDescent="0.3">
      <c r="B88" s="21" t="s">
        <v>24</v>
      </c>
      <c r="C88" s="9"/>
      <c r="D88" s="40"/>
      <c r="E88" s="9"/>
      <c r="F88" s="9"/>
      <c r="G88" s="9"/>
      <c r="H88" s="9"/>
      <c r="I88" s="22"/>
    </row>
    <row r="89" spans="2:9" ht="15.75" thickBot="1" x14ac:dyDescent="0.3">
      <c r="B89" s="461" t="s">
        <v>1</v>
      </c>
      <c r="C89" s="462"/>
      <c r="D89" s="462"/>
      <c r="E89" s="39" t="s">
        <v>2</v>
      </c>
      <c r="F89" s="39" t="s">
        <v>3</v>
      </c>
      <c r="G89" s="39" t="s">
        <v>4</v>
      </c>
      <c r="H89" s="20" t="s">
        <v>5</v>
      </c>
      <c r="I89" s="463"/>
    </row>
    <row r="90" spans="2:9" ht="25.5" customHeight="1" x14ac:dyDescent="0.25">
      <c r="B90" s="489" t="s">
        <v>25</v>
      </c>
      <c r="C90" s="490"/>
      <c r="D90" s="491"/>
      <c r="E90" s="4" t="s">
        <v>19</v>
      </c>
      <c r="F90" s="70">
        <v>51500</v>
      </c>
      <c r="G90" s="43">
        <v>60</v>
      </c>
      <c r="H90" s="27">
        <f>+F90/G90</f>
        <v>858.33333333333337</v>
      </c>
      <c r="I90" s="464"/>
    </row>
    <row r="91" spans="2:9" ht="23.25" customHeight="1" x14ac:dyDescent="0.25">
      <c r="B91" s="492" t="s">
        <v>401</v>
      </c>
      <c r="C91" s="493"/>
      <c r="D91" s="494"/>
      <c r="E91" s="3" t="s">
        <v>81</v>
      </c>
      <c r="F91" s="71">
        <v>20600</v>
      </c>
      <c r="G91" s="43">
        <v>55.3</v>
      </c>
      <c r="H91" s="27">
        <f>+F91/G91</f>
        <v>372.51356238698014</v>
      </c>
      <c r="I91" s="464"/>
    </row>
    <row r="92" spans="2:9" x14ac:dyDescent="0.25">
      <c r="B92" s="459"/>
      <c r="C92" s="460"/>
      <c r="D92" s="460"/>
      <c r="E92" s="14"/>
      <c r="F92" s="16"/>
      <c r="G92" s="14"/>
      <c r="H92" s="29"/>
      <c r="I92" s="464"/>
    </row>
    <row r="93" spans="2:9" x14ac:dyDescent="0.25">
      <c r="B93" s="467"/>
      <c r="C93" s="468"/>
      <c r="D93" s="468"/>
      <c r="E93" s="15"/>
      <c r="F93" s="17"/>
      <c r="G93" s="15"/>
      <c r="H93" s="18"/>
      <c r="I93" s="464"/>
    </row>
    <row r="94" spans="2:9" x14ac:dyDescent="0.25">
      <c r="B94" s="11"/>
      <c r="C94" s="5"/>
      <c r="D94" s="5"/>
      <c r="E94" s="5"/>
      <c r="F94" s="5"/>
      <c r="G94" s="6"/>
      <c r="H94" s="6" t="s">
        <v>6</v>
      </c>
      <c r="I94" s="36">
        <f>SUM(H90:H93)</f>
        <v>1230.8468957203136</v>
      </c>
    </row>
    <row r="95" spans="2:9" ht="15.75" thickBot="1" x14ac:dyDescent="0.3">
      <c r="B95" s="10"/>
      <c r="I95" s="1"/>
    </row>
    <row r="96" spans="2:9" ht="15.75" thickBot="1" x14ac:dyDescent="0.3">
      <c r="B96" s="21" t="s">
        <v>7</v>
      </c>
      <c r="C96" s="9"/>
      <c r="D96" s="9"/>
      <c r="E96" s="9"/>
      <c r="F96" s="9"/>
      <c r="G96" s="9"/>
      <c r="H96" s="9"/>
      <c r="I96" s="22"/>
    </row>
    <row r="97" spans="2:9" ht="15.75" thickBot="1" x14ac:dyDescent="0.3">
      <c r="B97" s="461" t="s">
        <v>1</v>
      </c>
      <c r="C97" s="462"/>
      <c r="D97" s="462"/>
      <c r="E97" s="39" t="s">
        <v>2</v>
      </c>
      <c r="F97" s="39" t="s">
        <v>8</v>
      </c>
      <c r="G97" s="39" t="s">
        <v>9</v>
      </c>
      <c r="H97" s="20" t="s">
        <v>5</v>
      </c>
      <c r="I97" s="463"/>
    </row>
    <row r="98" spans="2:9" x14ac:dyDescent="0.25">
      <c r="B98" s="492" t="s">
        <v>402</v>
      </c>
      <c r="C98" s="493"/>
      <c r="D98" s="494"/>
      <c r="E98" s="78" t="s">
        <v>70</v>
      </c>
      <c r="F98" s="78">
        <v>9500</v>
      </c>
      <c r="G98" s="78">
        <v>1</v>
      </c>
      <c r="H98" s="19">
        <f>+F98*G98</f>
        <v>9500</v>
      </c>
      <c r="I98" s="464"/>
    </row>
    <row r="99" spans="2:9" x14ac:dyDescent="0.25">
      <c r="B99" s="459"/>
      <c r="C99" s="460"/>
      <c r="D99" s="460"/>
      <c r="E99" s="14"/>
      <c r="F99" s="14"/>
      <c r="G99" s="14"/>
      <c r="H99" s="2"/>
      <c r="I99" s="464"/>
    </row>
    <row r="100" spans="2:9" x14ac:dyDescent="0.25">
      <c r="B100" s="459"/>
      <c r="C100" s="460"/>
      <c r="D100" s="460"/>
      <c r="E100" s="14"/>
      <c r="F100" s="14"/>
      <c r="G100" s="14"/>
      <c r="H100" s="2"/>
      <c r="I100" s="464"/>
    </row>
    <row r="101" spans="2:9" x14ac:dyDescent="0.25">
      <c r="B101" s="459"/>
      <c r="C101" s="460"/>
      <c r="D101" s="460"/>
      <c r="E101" s="14"/>
      <c r="F101" s="14"/>
      <c r="G101" s="14"/>
      <c r="H101" s="2"/>
      <c r="I101" s="464"/>
    </row>
    <row r="102" spans="2:9" x14ac:dyDescent="0.25">
      <c r="B102" s="459"/>
      <c r="C102" s="460"/>
      <c r="D102" s="460"/>
      <c r="E102" s="2"/>
      <c r="F102" s="2"/>
      <c r="G102" s="2"/>
      <c r="H102" s="2"/>
      <c r="I102" s="464"/>
    </row>
    <row r="103" spans="2:9" x14ac:dyDescent="0.25">
      <c r="B103" s="11"/>
      <c r="C103" s="5"/>
      <c r="D103" s="5"/>
      <c r="E103" s="5"/>
      <c r="F103" s="5"/>
      <c r="G103" s="5"/>
      <c r="H103" s="6" t="s">
        <v>6</v>
      </c>
      <c r="I103" s="72">
        <f>SUM(H98:H102)</f>
        <v>9500</v>
      </c>
    </row>
    <row r="104" spans="2:9" ht="15.75" thickBot="1" x14ac:dyDescent="0.3">
      <c r="B104" s="10"/>
      <c r="I104" s="1"/>
    </row>
    <row r="105" spans="2:9" ht="15.75" thickBot="1" x14ac:dyDescent="0.3">
      <c r="B105" s="21" t="s">
        <v>10</v>
      </c>
      <c r="C105" s="9"/>
      <c r="D105" s="9"/>
      <c r="E105" s="9"/>
      <c r="F105" s="9"/>
      <c r="G105" s="9"/>
      <c r="H105" s="9"/>
      <c r="I105" s="22"/>
    </row>
    <row r="106" spans="2:9" ht="15.75" thickBot="1" x14ac:dyDescent="0.3">
      <c r="B106" s="461" t="s">
        <v>1</v>
      </c>
      <c r="C106" s="462"/>
      <c r="D106" s="462"/>
      <c r="E106" s="462"/>
      <c r="F106" s="39" t="s">
        <v>3</v>
      </c>
      <c r="G106" s="39" t="s">
        <v>4</v>
      </c>
      <c r="H106" s="20" t="s">
        <v>5</v>
      </c>
      <c r="I106" s="73"/>
    </row>
    <row r="107" spans="2:9" x14ac:dyDescent="0.25">
      <c r="B107" s="465"/>
      <c r="C107" s="466"/>
      <c r="D107" s="466"/>
      <c r="E107" s="466"/>
      <c r="F107" s="74"/>
      <c r="G107" s="25">
        <v>2.5600000000000002E-3</v>
      </c>
      <c r="H107" s="75">
        <f>+F107*G107</f>
        <v>0</v>
      </c>
      <c r="I107" s="73"/>
    </row>
    <row r="108" spans="2:9" x14ac:dyDescent="0.25">
      <c r="B108" s="459"/>
      <c r="C108" s="460"/>
      <c r="D108" s="460"/>
      <c r="E108" s="460"/>
      <c r="F108" s="76"/>
      <c r="G108" s="14"/>
      <c r="H108" s="2"/>
      <c r="I108" s="73"/>
    </row>
    <row r="109" spans="2:9" x14ac:dyDescent="0.25">
      <c r="B109" s="11"/>
      <c r="C109" s="5"/>
      <c r="D109" s="5"/>
      <c r="E109" s="5"/>
      <c r="F109" s="5"/>
      <c r="G109" s="5"/>
      <c r="H109" s="6" t="s">
        <v>6</v>
      </c>
      <c r="I109" s="36">
        <f>SUM(H107:H108)</f>
        <v>0</v>
      </c>
    </row>
    <row r="110" spans="2:9" ht="15.75" thickBot="1" x14ac:dyDescent="0.3">
      <c r="B110" s="10"/>
      <c r="I110" s="1"/>
    </row>
    <row r="111" spans="2:9" ht="15.75" thickBot="1" x14ac:dyDescent="0.3">
      <c r="B111" s="21" t="s">
        <v>11</v>
      </c>
      <c r="C111" s="9"/>
      <c r="D111" s="9"/>
      <c r="E111" s="9"/>
      <c r="F111" s="9"/>
      <c r="G111" s="9"/>
      <c r="H111" s="9"/>
      <c r="I111" s="22"/>
    </row>
    <row r="112" spans="2:9" ht="15.75" thickBot="1" x14ac:dyDescent="0.3">
      <c r="B112" s="461" t="s">
        <v>15</v>
      </c>
      <c r="C112" s="462"/>
      <c r="D112" s="39" t="s">
        <v>22</v>
      </c>
      <c r="E112" s="39" t="s">
        <v>12</v>
      </c>
      <c r="F112" s="39" t="s">
        <v>13</v>
      </c>
      <c r="G112" s="39" t="s">
        <v>14</v>
      </c>
      <c r="H112" s="20" t="s">
        <v>5</v>
      </c>
      <c r="I112" s="463"/>
    </row>
    <row r="113" spans="2:9" x14ac:dyDescent="0.25">
      <c r="B113" s="465" t="s">
        <v>20</v>
      </c>
      <c r="C113" s="466"/>
      <c r="D113" s="74">
        <v>74263</v>
      </c>
      <c r="E113" s="30">
        <f>+(0.66)*D113</f>
        <v>49013.58</v>
      </c>
      <c r="F113" s="30">
        <f>+D113+E113</f>
        <v>123276.58</v>
      </c>
      <c r="G113" s="32">
        <v>0.11</v>
      </c>
      <c r="H113" s="75">
        <f>+F113*G113</f>
        <v>13560.4238</v>
      </c>
      <c r="I113" s="464"/>
    </row>
    <row r="114" spans="2:9" x14ac:dyDescent="0.25">
      <c r="B114" s="459" t="s">
        <v>21</v>
      </c>
      <c r="C114" s="460"/>
      <c r="D114" s="76">
        <v>44702</v>
      </c>
      <c r="E114" s="30">
        <f>+(0.66)*D114</f>
        <v>29503.32</v>
      </c>
      <c r="F114" s="31">
        <f>+D114+E114</f>
        <v>74205.320000000007</v>
      </c>
      <c r="G114" s="32">
        <f>+G113</f>
        <v>0.11</v>
      </c>
      <c r="H114" s="75">
        <f>+F114*G114</f>
        <v>8162.5852000000004</v>
      </c>
      <c r="I114" s="464"/>
    </row>
    <row r="115" spans="2:9" x14ac:dyDescent="0.25">
      <c r="B115" s="459"/>
      <c r="C115" s="460"/>
      <c r="D115" s="2"/>
      <c r="E115" s="2"/>
      <c r="F115" s="2"/>
      <c r="G115" s="2"/>
      <c r="H115" s="2"/>
      <c r="I115" s="464"/>
    </row>
    <row r="116" spans="2:9" x14ac:dyDescent="0.25">
      <c r="B116" s="467"/>
      <c r="C116" s="468"/>
      <c r="D116" s="7"/>
      <c r="E116" s="7"/>
      <c r="F116" s="7"/>
      <c r="G116" s="7"/>
      <c r="H116" s="7"/>
      <c r="I116" s="464"/>
    </row>
    <row r="117" spans="2:9" x14ac:dyDescent="0.25">
      <c r="B117" s="11"/>
      <c r="C117" s="5"/>
      <c r="D117" s="5"/>
      <c r="E117" s="5"/>
      <c r="F117" s="5"/>
      <c r="G117" s="5"/>
      <c r="H117" s="6" t="s">
        <v>6</v>
      </c>
      <c r="I117" s="73">
        <f>SUM(H113:H116)</f>
        <v>21723.009000000002</v>
      </c>
    </row>
    <row r="118" spans="2:9" ht="15.75" thickBot="1" x14ac:dyDescent="0.3">
      <c r="B118" s="10"/>
      <c r="H118" s="33" t="s">
        <v>23</v>
      </c>
      <c r="I118" s="73"/>
    </row>
    <row r="119" spans="2:9" ht="16.5" thickBot="1" x14ac:dyDescent="0.3">
      <c r="B119" s="8"/>
      <c r="C119" s="9"/>
      <c r="D119" s="9"/>
      <c r="E119" s="9"/>
      <c r="F119" s="9"/>
      <c r="G119" s="469" t="s">
        <v>16</v>
      </c>
      <c r="H119" s="470"/>
      <c r="I119" s="35">
        <f>ROUND(SUM(I89:I118),0)</f>
        <v>32454</v>
      </c>
    </row>
    <row r="120" spans="2:9" ht="16.5" thickBot="1" x14ac:dyDescent="0.3">
      <c r="G120" s="53"/>
      <c r="H120" s="53"/>
      <c r="I120" s="77"/>
    </row>
    <row r="121" spans="2:9" x14ac:dyDescent="0.25">
      <c r="B121" s="471" t="s">
        <v>26</v>
      </c>
      <c r="C121" s="472"/>
      <c r="D121" s="472"/>
      <c r="E121" s="472"/>
      <c r="F121" s="472"/>
      <c r="G121" s="472"/>
      <c r="H121" s="472"/>
      <c r="I121" s="473"/>
    </row>
    <row r="122" spans="2:9" ht="48" customHeight="1" x14ac:dyDescent="0.25">
      <c r="B122" s="474" t="s">
        <v>862</v>
      </c>
      <c r="C122" s="475"/>
      <c r="D122" s="475"/>
      <c r="E122" s="475"/>
      <c r="F122" s="475"/>
      <c r="G122" s="475"/>
      <c r="H122" s="475"/>
      <c r="I122" s="476"/>
    </row>
    <row r="123" spans="2:9" x14ac:dyDescent="0.25">
      <c r="B123" s="477" t="s">
        <v>18</v>
      </c>
      <c r="C123" s="478"/>
      <c r="D123" s="478"/>
      <c r="E123" s="478"/>
      <c r="F123" s="478"/>
      <c r="G123" s="478"/>
      <c r="H123" s="478"/>
      <c r="I123" s="479"/>
    </row>
    <row r="124" spans="2:9" ht="15.75" thickBot="1" x14ac:dyDescent="0.3">
      <c r="B124" s="480" t="s">
        <v>27</v>
      </c>
      <c r="C124" s="481"/>
      <c r="D124" s="481"/>
      <c r="E124" s="481"/>
      <c r="F124" s="481"/>
      <c r="G124" s="481"/>
      <c r="H124" s="481"/>
      <c r="I124" s="482"/>
    </row>
    <row r="125" spans="2:9" ht="15.75" thickBot="1" x14ac:dyDescent="0.3">
      <c r="B125" s="10"/>
      <c r="I125" s="1"/>
    </row>
    <row r="126" spans="2:9" ht="15" customHeight="1" x14ac:dyDescent="0.25">
      <c r="B126" s="495" t="s">
        <v>17</v>
      </c>
      <c r="C126" s="498" t="s">
        <v>403</v>
      </c>
      <c r="D126" s="498" t="str">
        <f>+'[2] PRESUPUESTO CENTRO DE DESARROL'!$B$172</f>
        <v>Demolicion de  muro en block E= 0,10 mts.</v>
      </c>
      <c r="E126" s="498"/>
      <c r="F126" s="498"/>
      <c r="G126" s="498"/>
      <c r="H126" s="498"/>
      <c r="I126" s="12" t="s">
        <v>0</v>
      </c>
    </row>
    <row r="127" spans="2:9" ht="15.75" thickBot="1" x14ac:dyDescent="0.3">
      <c r="B127" s="484"/>
      <c r="C127" s="488"/>
      <c r="D127" s="488"/>
      <c r="E127" s="488"/>
      <c r="F127" s="488"/>
      <c r="G127" s="488"/>
      <c r="H127" s="488"/>
      <c r="I127" s="13" t="str">
        <f>+'[2] PRESUPUESTO CENTRO DE DESARROL'!$C$172</f>
        <v>ML</v>
      </c>
    </row>
    <row r="128" spans="2:9" ht="15.75" thickBot="1" x14ac:dyDescent="0.3">
      <c r="B128" s="21" t="s">
        <v>24</v>
      </c>
      <c r="C128" s="9"/>
      <c r="D128" s="40"/>
      <c r="E128" s="9"/>
      <c r="F128" s="9"/>
      <c r="G128" s="9"/>
      <c r="H128" s="9"/>
      <c r="I128" s="22"/>
    </row>
    <row r="129" spans="2:9" ht="15.75" thickBot="1" x14ac:dyDescent="0.3">
      <c r="B129" s="461" t="s">
        <v>1</v>
      </c>
      <c r="C129" s="462"/>
      <c r="D129" s="462"/>
      <c r="E129" s="39" t="s">
        <v>2</v>
      </c>
      <c r="F129" s="39" t="s">
        <v>3</v>
      </c>
      <c r="G129" s="39" t="s">
        <v>4</v>
      </c>
      <c r="H129" s="20" t="s">
        <v>5</v>
      </c>
      <c r="I129" s="463"/>
    </row>
    <row r="130" spans="2:9" ht="25.5" customHeight="1" x14ac:dyDescent="0.25">
      <c r="B130" s="489" t="s">
        <v>25</v>
      </c>
      <c r="C130" s="490"/>
      <c r="D130" s="491"/>
      <c r="E130" s="4" t="s">
        <v>19</v>
      </c>
      <c r="F130" s="70">
        <v>51500</v>
      </c>
      <c r="G130" s="43">
        <v>60</v>
      </c>
      <c r="H130" s="27">
        <f>+F130/G130</f>
        <v>858.33333333333337</v>
      </c>
      <c r="I130" s="464"/>
    </row>
    <row r="131" spans="2:9" ht="23.25" customHeight="1" x14ac:dyDescent="0.25">
      <c r="B131" s="492"/>
      <c r="C131" s="493"/>
      <c r="D131" s="494"/>
      <c r="E131" s="3"/>
      <c r="F131" s="71"/>
      <c r="G131" s="43"/>
      <c r="H131" s="27"/>
      <c r="I131" s="464"/>
    </row>
    <row r="132" spans="2:9" x14ac:dyDescent="0.25">
      <c r="B132" s="459"/>
      <c r="C132" s="460"/>
      <c r="D132" s="460"/>
      <c r="E132" s="14"/>
      <c r="F132" s="16"/>
      <c r="G132" s="14"/>
      <c r="H132" s="29"/>
      <c r="I132" s="464"/>
    </row>
    <row r="133" spans="2:9" x14ac:dyDescent="0.25">
      <c r="B133" s="467"/>
      <c r="C133" s="468"/>
      <c r="D133" s="468"/>
      <c r="E133" s="15"/>
      <c r="F133" s="17"/>
      <c r="G133" s="15"/>
      <c r="H133" s="18"/>
      <c r="I133" s="464"/>
    </row>
    <row r="134" spans="2:9" x14ac:dyDescent="0.25">
      <c r="B134" s="11"/>
      <c r="C134" s="5"/>
      <c r="D134" s="5"/>
      <c r="E134" s="5"/>
      <c r="F134" s="5"/>
      <c r="G134" s="6"/>
      <c r="H134" s="6" t="s">
        <v>6</v>
      </c>
      <c r="I134" s="36">
        <f>SUM(H130:H133)</f>
        <v>858.33333333333337</v>
      </c>
    </row>
    <row r="135" spans="2:9" ht="15.75" thickBot="1" x14ac:dyDescent="0.3">
      <c r="B135" s="10"/>
      <c r="I135" s="1"/>
    </row>
    <row r="136" spans="2:9" ht="15.75" thickBot="1" x14ac:dyDescent="0.3">
      <c r="B136" s="21" t="s">
        <v>7</v>
      </c>
      <c r="C136" s="9"/>
      <c r="D136" s="9"/>
      <c r="E136" s="9"/>
      <c r="F136" s="9"/>
      <c r="G136" s="9"/>
      <c r="H136" s="9"/>
      <c r="I136" s="22"/>
    </row>
    <row r="137" spans="2:9" ht="15.75" thickBot="1" x14ac:dyDescent="0.3">
      <c r="B137" s="461" t="s">
        <v>1</v>
      </c>
      <c r="C137" s="462"/>
      <c r="D137" s="462"/>
      <c r="E137" s="39" t="s">
        <v>2</v>
      </c>
      <c r="F137" s="39" t="s">
        <v>8</v>
      </c>
      <c r="G137" s="39" t="s">
        <v>9</v>
      </c>
      <c r="H137" s="20" t="s">
        <v>5</v>
      </c>
      <c r="I137" s="463"/>
    </row>
    <row r="138" spans="2:9" x14ac:dyDescent="0.25">
      <c r="B138" s="492"/>
      <c r="C138" s="493"/>
      <c r="D138" s="494"/>
      <c r="E138" s="78"/>
      <c r="F138" s="78"/>
      <c r="G138" s="78"/>
      <c r="H138" s="19">
        <f>+F138*G138</f>
        <v>0</v>
      </c>
      <c r="I138" s="464"/>
    </row>
    <row r="139" spans="2:9" x14ac:dyDescent="0.25">
      <c r="B139" s="459"/>
      <c r="C139" s="460"/>
      <c r="D139" s="460"/>
      <c r="E139" s="14"/>
      <c r="F139" s="14"/>
      <c r="G139" s="14"/>
      <c r="H139" s="2"/>
      <c r="I139" s="464"/>
    </row>
    <row r="140" spans="2:9" x14ac:dyDescent="0.25">
      <c r="B140" s="459"/>
      <c r="C140" s="460"/>
      <c r="D140" s="460"/>
      <c r="E140" s="14"/>
      <c r="F140" s="14"/>
      <c r="G140" s="14"/>
      <c r="H140" s="2"/>
      <c r="I140" s="464"/>
    </row>
    <row r="141" spans="2:9" x14ac:dyDescent="0.25">
      <c r="B141" s="459"/>
      <c r="C141" s="460"/>
      <c r="D141" s="460"/>
      <c r="E141" s="14"/>
      <c r="F141" s="14"/>
      <c r="G141" s="14"/>
      <c r="H141" s="2"/>
      <c r="I141" s="464"/>
    </row>
    <row r="142" spans="2:9" x14ac:dyDescent="0.25">
      <c r="B142" s="459"/>
      <c r="C142" s="460"/>
      <c r="D142" s="460"/>
      <c r="E142" s="2"/>
      <c r="F142" s="2"/>
      <c r="G142" s="2"/>
      <c r="H142" s="2"/>
      <c r="I142" s="464"/>
    </row>
    <row r="143" spans="2:9" x14ac:dyDescent="0.25">
      <c r="B143" s="11"/>
      <c r="C143" s="5"/>
      <c r="D143" s="5"/>
      <c r="E143" s="5"/>
      <c r="F143" s="5"/>
      <c r="G143" s="5"/>
      <c r="H143" s="6" t="s">
        <v>6</v>
      </c>
      <c r="I143" s="72">
        <f>SUM(H138:H142)</f>
        <v>0</v>
      </c>
    </row>
    <row r="144" spans="2:9" ht="15.75" thickBot="1" x14ac:dyDescent="0.3">
      <c r="B144" s="10"/>
      <c r="I144" s="1"/>
    </row>
    <row r="145" spans="2:9" ht="15.75" thickBot="1" x14ac:dyDescent="0.3">
      <c r="B145" s="21" t="s">
        <v>10</v>
      </c>
      <c r="C145" s="9"/>
      <c r="D145" s="9"/>
      <c r="E145" s="9"/>
      <c r="F145" s="9"/>
      <c r="G145" s="9"/>
      <c r="H145" s="9"/>
      <c r="I145" s="22"/>
    </row>
    <row r="146" spans="2:9" ht="15.75" thickBot="1" x14ac:dyDescent="0.3">
      <c r="B146" s="461" t="s">
        <v>1</v>
      </c>
      <c r="C146" s="462"/>
      <c r="D146" s="462"/>
      <c r="E146" s="462"/>
      <c r="F146" s="39" t="s">
        <v>3</v>
      </c>
      <c r="G146" s="39" t="s">
        <v>4</v>
      </c>
      <c r="H146" s="20" t="s">
        <v>5</v>
      </c>
      <c r="I146" s="73"/>
    </row>
    <row r="147" spans="2:9" x14ac:dyDescent="0.25">
      <c r="B147" s="465" t="s">
        <v>404</v>
      </c>
      <c r="C147" s="466"/>
      <c r="D147" s="466"/>
      <c r="E147" s="466"/>
      <c r="F147" s="74">
        <v>1150</v>
      </c>
      <c r="G147" s="25">
        <v>1</v>
      </c>
      <c r="H147" s="75">
        <f>+F147*G147</f>
        <v>1150</v>
      </c>
      <c r="I147" s="73"/>
    </row>
    <row r="148" spans="2:9" x14ac:dyDescent="0.25">
      <c r="B148" s="459"/>
      <c r="C148" s="460"/>
      <c r="D148" s="460"/>
      <c r="E148" s="460"/>
      <c r="F148" s="76"/>
      <c r="G148" s="14"/>
      <c r="H148" s="2"/>
      <c r="I148" s="73"/>
    </row>
    <row r="149" spans="2:9" x14ac:dyDescent="0.25">
      <c r="B149" s="11"/>
      <c r="C149" s="5"/>
      <c r="D149" s="5"/>
      <c r="E149" s="5"/>
      <c r="F149" s="5"/>
      <c r="G149" s="5"/>
      <c r="H149" s="6" t="s">
        <v>6</v>
      </c>
      <c r="I149" s="36">
        <f>SUM(H147:H148)</f>
        <v>1150</v>
      </c>
    </row>
    <row r="150" spans="2:9" ht="15.75" thickBot="1" x14ac:dyDescent="0.3">
      <c r="B150" s="10"/>
      <c r="I150" s="1"/>
    </row>
    <row r="151" spans="2:9" ht="15.75" thickBot="1" x14ac:dyDescent="0.3">
      <c r="B151" s="21" t="s">
        <v>11</v>
      </c>
      <c r="C151" s="9"/>
      <c r="D151" s="9"/>
      <c r="E151" s="9"/>
      <c r="F151" s="9"/>
      <c r="G151" s="9"/>
      <c r="H151" s="9"/>
      <c r="I151" s="22"/>
    </row>
    <row r="152" spans="2:9" ht="15.75" thickBot="1" x14ac:dyDescent="0.3">
      <c r="B152" s="461" t="s">
        <v>15</v>
      </c>
      <c r="C152" s="462"/>
      <c r="D152" s="39" t="s">
        <v>22</v>
      </c>
      <c r="E152" s="39" t="s">
        <v>12</v>
      </c>
      <c r="F152" s="39" t="s">
        <v>13</v>
      </c>
      <c r="G152" s="39" t="s">
        <v>14</v>
      </c>
      <c r="H152" s="20" t="s">
        <v>5</v>
      </c>
      <c r="I152" s="463"/>
    </row>
    <row r="153" spans="2:9" x14ac:dyDescent="0.25">
      <c r="B153" s="465" t="s">
        <v>20</v>
      </c>
      <c r="C153" s="466"/>
      <c r="D153" s="74">
        <v>74263</v>
      </c>
      <c r="E153" s="30">
        <f>+(0.66)*D153</f>
        <v>49013.58</v>
      </c>
      <c r="F153" s="30">
        <f>+D153+E153</f>
        <v>123276.58</v>
      </c>
      <c r="G153" s="32">
        <v>0.14000000000000001</v>
      </c>
      <c r="H153" s="75">
        <f>+F153*G153</f>
        <v>17258.721200000004</v>
      </c>
      <c r="I153" s="464"/>
    </row>
    <row r="154" spans="2:9" x14ac:dyDescent="0.25">
      <c r="B154" s="459" t="s">
        <v>61</v>
      </c>
      <c r="C154" s="460"/>
      <c r="D154" s="76">
        <f>2*44702</f>
        <v>89404</v>
      </c>
      <c r="E154" s="30">
        <f>+(0.66)*D154</f>
        <v>59006.64</v>
      </c>
      <c r="F154" s="31">
        <f>+D154+E154</f>
        <v>148410.64000000001</v>
      </c>
      <c r="G154" s="32">
        <f>+G153</f>
        <v>0.14000000000000001</v>
      </c>
      <c r="H154" s="75">
        <f>+F154*G154</f>
        <v>20777.489600000004</v>
      </c>
      <c r="I154" s="464"/>
    </row>
    <row r="155" spans="2:9" x14ac:dyDescent="0.25">
      <c r="B155" s="459"/>
      <c r="C155" s="460"/>
      <c r="D155" s="2"/>
      <c r="E155" s="2"/>
      <c r="F155" s="2"/>
      <c r="G155" s="2"/>
      <c r="H155" s="2"/>
      <c r="I155" s="464"/>
    </row>
    <row r="156" spans="2:9" x14ac:dyDescent="0.25">
      <c r="B156" s="467"/>
      <c r="C156" s="468"/>
      <c r="D156" s="7"/>
      <c r="E156" s="7"/>
      <c r="F156" s="7"/>
      <c r="G156" s="7"/>
      <c r="H156" s="7"/>
      <c r="I156" s="464"/>
    </row>
    <row r="157" spans="2:9" x14ac:dyDescent="0.25">
      <c r="B157" s="11"/>
      <c r="C157" s="5"/>
      <c r="D157" s="5"/>
      <c r="E157" s="5"/>
      <c r="F157" s="5"/>
      <c r="G157" s="5"/>
      <c r="H157" s="6" t="s">
        <v>6</v>
      </c>
      <c r="I157" s="73">
        <f>SUM(H153:H156)</f>
        <v>38036.210800000008</v>
      </c>
    </row>
    <row r="158" spans="2:9" ht="15.75" thickBot="1" x14ac:dyDescent="0.3">
      <c r="B158" s="10"/>
      <c r="H158" s="33" t="s">
        <v>23</v>
      </c>
      <c r="I158" s="73"/>
    </row>
    <row r="159" spans="2:9" ht="16.5" thickBot="1" x14ac:dyDescent="0.3">
      <c r="B159" s="8"/>
      <c r="C159" s="9"/>
      <c r="D159" s="9"/>
      <c r="E159" s="9"/>
      <c r="F159" s="9"/>
      <c r="G159" s="469" t="s">
        <v>16</v>
      </c>
      <c r="H159" s="470"/>
      <c r="I159" s="35">
        <f>ROUND(SUM(I129:I158),0)</f>
        <v>40045</v>
      </c>
    </row>
    <row r="160" spans="2:9" ht="16.5" thickBot="1" x14ac:dyDescent="0.3">
      <c r="G160" s="53"/>
      <c r="H160" s="53"/>
      <c r="I160" s="77"/>
    </row>
    <row r="161" spans="2:9" x14ac:dyDescent="0.25">
      <c r="B161" s="471" t="s">
        <v>26</v>
      </c>
      <c r="C161" s="472"/>
      <c r="D161" s="472"/>
      <c r="E161" s="472"/>
      <c r="F161" s="472"/>
      <c r="G161" s="472"/>
      <c r="H161" s="472"/>
      <c r="I161" s="473"/>
    </row>
    <row r="162" spans="2:9" ht="48" customHeight="1" x14ac:dyDescent="0.25">
      <c r="B162" s="474" t="s">
        <v>862</v>
      </c>
      <c r="C162" s="475"/>
      <c r="D162" s="475"/>
      <c r="E162" s="475"/>
      <c r="F162" s="475"/>
      <c r="G162" s="475"/>
      <c r="H162" s="475"/>
      <c r="I162" s="476"/>
    </row>
    <row r="163" spans="2:9" x14ac:dyDescent="0.25">
      <c r="B163" s="477" t="s">
        <v>18</v>
      </c>
      <c r="C163" s="478"/>
      <c r="D163" s="478"/>
      <c r="E163" s="478"/>
      <c r="F163" s="478"/>
      <c r="G163" s="478"/>
      <c r="H163" s="478"/>
      <c r="I163" s="479"/>
    </row>
    <row r="164" spans="2:9" ht="15.75" thickBot="1" x14ac:dyDescent="0.3">
      <c r="B164" s="480" t="s">
        <v>27</v>
      </c>
      <c r="C164" s="481"/>
      <c r="D164" s="481"/>
      <c r="E164" s="481"/>
      <c r="F164" s="481"/>
      <c r="G164" s="481"/>
      <c r="H164" s="481"/>
      <c r="I164" s="482"/>
    </row>
    <row r="165" spans="2:9" ht="15.75" thickBot="1" x14ac:dyDescent="0.3">
      <c r="B165" s="10"/>
      <c r="I165" s="1"/>
    </row>
    <row r="166" spans="2:9" x14ac:dyDescent="0.25">
      <c r="B166" s="495" t="s">
        <v>17</v>
      </c>
      <c r="C166" s="499" t="s">
        <v>397</v>
      </c>
      <c r="D166" s="498" t="str">
        <f>+'[2] PRESUPUESTO CENTRO DE DESARROL'!$B$173</f>
        <v>Desmonte de cubierta existente en lamina ondulada de asbesto cemento, incluye equipo y mano de obra.</v>
      </c>
      <c r="E166" s="498"/>
      <c r="F166" s="498"/>
      <c r="G166" s="498"/>
      <c r="H166" s="498"/>
      <c r="I166" s="12" t="s">
        <v>0</v>
      </c>
    </row>
    <row r="167" spans="2:9" ht="15.75" thickBot="1" x14ac:dyDescent="0.3">
      <c r="B167" s="484"/>
      <c r="C167" s="500"/>
      <c r="D167" s="488"/>
      <c r="E167" s="488"/>
      <c r="F167" s="488"/>
      <c r="G167" s="488"/>
      <c r="H167" s="488"/>
      <c r="I167" s="13" t="str">
        <f>+'[2] PRESUPUESTO CENTRO DE DESARROL'!$C$173</f>
        <v>M2</v>
      </c>
    </row>
    <row r="168" spans="2:9" ht="15.75" thickBot="1" x14ac:dyDescent="0.3">
      <c r="B168" s="21" t="s">
        <v>24</v>
      </c>
      <c r="C168" s="9"/>
      <c r="D168" s="40"/>
      <c r="E168" s="9"/>
      <c r="F168" s="9"/>
      <c r="G168" s="9"/>
      <c r="H168" s="9"/>
      <c r="I168" s="22"/>
    </row>
    <row r="169" spans="2:9" ht="15.75" thickBot="1" x14ac:dyDescent="0.3">
      <c r="B169" s="461" t="s">
        <v>1</v>
      </c>
      <c r="C169" s="462"/>
      <c r="D169" s="462"/>
      <c r="E169" s="39" t="s">
        <v>2</v>
      </c>
      <c r="F169" s="39" t="s">
        <v>3</v>
      </c>
      <c r="G169" s="39" t="s">
        <v>4</v>
      </c>
      <c r="H169" s="20" t="s">
        <v>5</v>
      </c>
      <c r="I169" s="463"/>
    </row>
    <row r="170" spans="2:9" ht="25.5" customHeight="1" x14ac:dyDescent="0.25">
      <c r="B170" s="489" t="s">
        <v>25</v>
      </c>
      <c r="C170" s="490"/>
      <c r="D170" s="491"/>
      <c r="E170" s="4" t="s">
        <v>19</v>
      </c>
      <c r="F170" s="70">
        <v>51500</v>
      </c>
      <c r="G170" s="43">
        <v>6.14</v>
      </c>
      <c r="H170" s="27">
        <f>+F170/G170</f>
        <v>8387.6221498371342</v>
      </c>
      <c r="I170" s="464"/>
    </row>
    <row r="171" spans="2:9" ht="23.25" customHeight="1" x14ac:dyDescent="0.25">
      <c r="B171" s="492"/>
      <c r="C171" s="493"/>
      <c r="D171" s="494"/>
      <c r="E171" s="3"/>
      <c r="F171" s="71"/>
      <c r="G171" s="3"/>
      <c r="H171" s="29"/>
      <c r="I171" s="464"/>
    </row>
    <row r="172" spans="2:9" x14ac:dyDescent="0.25">
      <c r="B172" s="459"/>
      <c r="C172" s="460"/>
      <c r="D172" s="460"/>
      <c r="E172" s="14"/>
      <c r="F172" s="16"/>
      <c r="G172" s="14"/>
      <c r="H172" s="29"/>
      <c r="I172" s="464"/>
    </row>
    <row r="173" spans="2:9" x14ac:dyDescent="0.25">
      <c r="B173" s="467"/>
      <c r="C173" s="468"/>
      <c r="D173" s="468"/>
      <c r="E173" s="15"/>
      <c r="F173" s="17"/>
      <c r="G173" s="15"/>
      <c r="H173" s="18"/>
      <c r="I173" s="464"/>
    </row>
    <row r="174" spans="2:9" x14ac:dyDescent="0.25">
      <c r="B174" s="11"/>
      <c r="C174" s="5"/>
      <c r="D174" s="5"/>
      <c r="E174" s="5"/>
      <c r="F174" s="5"/>
      <c r="G174" s="6"/>
      <c r="H174" s="6" t="s">
        <v>6</v>
      </c>
      <c r="I174" s="36">
        <f>SUM(H170:H173)</f>
        <v>8387.6221498371342</v>
      </c>
    </row>
    <row r="175" spans="2:9" ht="15.75" thickBot="1" x14ac:dyDescent="0.3">
      <c r="B175" s="10"/>
      <c r="I175" s="1"/>
    </row>
    <row r="176" spans="2:9" ht="15.75" thickBot="1" x14ac:dyDescent="0.3">
      <c r="B176" s="21" t="s">
        <v>7</v>
      </c>
      <c r="C176" s="9"/>
      <c r="D176" s="9"/>
      <c r="E176" s="9"/>
      <c r="F176" s="9"/>
      <c r="G176" s="9"/>
      <c r="H176" s="9"/>
      <c r="I176" s="22"/>
    </row>
    <row r="177" spans="2:9" ht="15.75" thickBot="1" x14ac:dyDescent="0.3">
      <c r="B177" s="461" t="s">
        <v>1</v>
      </c>
      <c r="C177" s="462"/>
      <c r="D177" s="462"/>
      <c r="E177" s="39" t="s">
        <v>2</v>
      </c>
      <c r="F177" s="39" t="s">
        <v>8</v>
      </c>
      <c r="G177" s="39" t="s">
        <v>9</v>
      </c>
      <c r="H177" s="20" t="s">
        <v>5</v>
      </c>
      <c r="I177" s="463"/>
    </row>
    <row r="178" spans="2:9" x14ac:dyDescent="0.25">
      <c r="B178" s="465"/>
      <c r="C178" s="466"/>
      <c r="D178" s="466"/>
      <c r="E178" s="19"/>
      <c r="F178" s="19"/>
      <c r="G178" s="19"/>
      <c r="H178" s="19"/>
      <c r="I178" s="464"/>
    </row>
    <row r="179" spans="2:9" x14ac:dyDescent="0.25">
      <c r="B179" s="459"/>
      <c r="C179" s="460"/>
      <c r="D179" s="460"/>
      <c r="E179" s="2"/>
      <c r="F179" s="2"/>
      <c r="G179" s="2"/>
      <c r="H179" s="2"/>
      <c r="I179" s="464"/>
    </row>
    <row r="180" spans="2:9" x14ac:dyDescent="0.25">
      <c r="B180" s="459"/>
      <c r="C180" s="460"/>
      <c r="D180" s="460"/>
      <c r="E180" s="2"/>
      <c r="F180" s="2"/>
      <c r="G180" s="2"/>
      <c r="H180" s="2"/>
      <c r="I180" s="464"/>
    </row>
    <row r="181" spans="2:9" x14ac:dyDescent="0.25">
      <c r="B181" s="459"/>
      <c r="C181" s="460"/>
      <c r="D181" s="460"/>
      <c r="E181" s="2"/>
      <c r="F181" s="2"/>
      <c r="G181" s="2"/>
      <c r="H181" s="2"/>
      <c r="I181" s="464"/>
    </row>
    <row r="182" spans="2:9" x14ac:dyDescent="0.25">
      <c r="B182" s="459"/>
      <c r="C182" s="460"/>
      <c r="D182" s="460"/>
      <c r="E182" s="2"/>
      <c r="F182" s="2"/>
      <c r="G182" s="2"/>
      <c r="H182" s="2"/>
      <c r="I182" s="464"/>
    </row>
    <row r="183" spans="2:9" x14ac:dyDescent="0.25">
      <c r="B183" s="11"/>
      <c r="C183" s="5"/>
      <c r="D183" s="5"/>
      <c r="E183" s="5"/>
      <c r="F183" s="5"/>
      <c r="G183" s="5"/>
      <c r="H183" s="6" t="s">
        <v>6</v>
      </c>
      <c r="I183" s="72">
        <f>SUM(H178:H182)</f>
        <v>0</v>
      </c>
    </row>
    <row r="184" spans="2:9" ht="15.75" thickBot="1" x14ac:dyDescent="0.3">
      <c r="B184" s="10"/>
      <c r="I184" s="1"/>
    </row>
    <row r="185" spans="2:9" ht="15.75" thickBot="1" x14ac:dyDescent="0.3">
      <c r="B185" s="21" t="s">
        <v>10</v>
      </c>
      <c r="C185" s="9"/>
      <c r="D185" s="9"/>
      <c r="E185" s="9"/>
      <c r="F185" s="9"/>
      <c r="G185" s="9"/>
      <c r="H185" s="9"/>
      <c r="I185" s="22"/>
    </row>
    <row r="186" spans="2:9" ht="15.75" thickBot="1" x14ac:dyDescent="0.3">
      <c r="B186" s="461" t="s">
        <v>1</v>
      </c>
      <c r="C186" s="462"/>
      <c r="D186" s="462"/>
      <c r="E186" s="462"/>
      <c r="F186" s="39" t="s">
        <v>3</v>
      </c>
      <c r="G186" s="39" t="s">
        <v>4</v>
      </c>
      <c r="H186" s="20" t="s">
        <v>5</v>
      </c>
      <c r="I186" s="73"/>
    </row>
    <row r="187" spans="2:9" x14ac:dyDescent="0.25">
      <c r="B187" s="465"/>
      <c r="C187" s="466"/>
      <c r="D187" s="466"/>
      <c r="E187" s="466"/>
      <c r="F187" s="74"/>
      <c r="G187" s="25">
        <v>2.5600000000000002E-3</v>
      </c>
      <c r="H187" s="75">
        <f>+F187*G187</f>
        <v>0</v>
      </c>
      <c r="I187" s="73"/>
    </row>
    <row r="188" spans="2:9" x14ac:dyDescent="0.25">
      <c r="B188" s="459"/>
      <c r="C188" s="460"/>
      <c r="D188" s="460"/>
      <c r="E188" s="460"/>
      <c r="F188" s="76"/>
      <c r="G188" s="14"/>
      <c r="H188" s="2"/>
      <c r="I188" s="73"/>
    </row>
    <row r="189" spans="2:9" x14ac:dyDescent="0.25">
      <c r="B189" s="11"/>
      <c r="C189" s="5"/>
      <c r="D189" s="5"/>
      <c r="E189" s="5"/>
      <c r="F189" s="5"/>
      <c r="G189" s="5"/>
      <c r="H189" s="6" t="s">
        <v>6</v>
      </c>
      <c r="I189" s="36">
        <f>SUM(H187:H188)</f>
        <v>0</v>
      </c>
    </row>
    <row r="190" spans="2:9" ht="15.75" thickBot="1" x14ac:dyDescent="0.3">
      <c r="B190" s="10"/>
      <c r="I190" s="1"/>
    </row>
    <row r="191" spans="2:9" ht="15.75" thickBot="1" x14ac:dyDescent="0.3">
      <c r="B191" s="21" t="s">
        <v>11</v>
      </c>
      <c r="C191" s="9"/>
      <c r="D191" s="9"/>
      <c r="E191" s="9"/>
      <c r="F191" s="9"/>
      <c r="G191" s="9"/>
      <c r="H191" s="9"/>
      <c r="I191" s="22"/>
    </row>
    <row r="192" spans="2:9" ht="15.75" thickBot="1" x14ac:dyDescent="0.3">
      <c r="B192" s="461" t="s">
        <v>15</v>
      </c>
      <c r="C192" s="462"/>
      <c r="D192" s="39" t="s">
        <v>22</v>
      </c>
      <c r="E192" s="39" t="s">
        <v>12</v>
      </c>
      <c r="F192" s="39" t="s">
        <v>13</v>
      </c>
      <c r="G192" s="39" t="s">
        <v>14</v>
      </c>
      <c r="H192" s="20" t="s">
        <v>5</v>
      </c>
      <c r="I192" s="463"/>
    </row>
    <row r="193" spans="2:9" x14ac:dyDescent="0.25">
      <c r="B193" s="465" t="s">
        <v>20</v>
      </c>
      <c r="C193" s="466"/>
      <c r="D193" s="74">
        <v>74263</v>
      </c>
      <c r="E193" s="30">
        <f>+(0.66)*D193</f>
        <v>49013.58</v>
      </c>
      <c r="F193" s="30">
        <f>+D193+E193</f>
        <v>123276.58</v>
      </c>
      <c r="G193" s="43">
        <v>0.2</v>
      </c>
      <c r="H193" s="75">
        <f>+F193*G193</f>
        <v>24655.316000000003</v>
      </c>
      <c r="I193" s="464"/>
    </row>
    <row r="194" spans="2:9" x14ac:dyDescent="0.25">
      <c r="B194" s="459" t="s">
        <v>21</v>
      </c>
      <c r="C194" s="460"/>
      <c r="D194" s="76">
        <v>44702</v>
      </c>
      <c r="E194" s="30">
        <f>+(0.66)*D194</f>
        <v>29503.32</v>
      </c>
      <c r="F194" s="31">
        <f>+D194+E194</f>
        <v>74205.320000000007</v>
      </c>
      <c r="G194" s="43">
        <v>0.2</v>
      </c>
      <c r="H194" s="75">
        <f>+F194*G194</f>
        <v>14841.064000000002</v>
      </c>
      <c r="I194" s="464"/>
    </row>
    <row r="195" spans="2:9" x14ac:dyDescent="0.25">
      <c r="B195" s="459"/>
      <c r="C195" s="460"/>
      <c r="D195" s="2"/>
      <c r="E195" s="2"/>
      <c r="F195" s="2"/>
      <c r="G195" s="2"/>
      <c r="H195" s="2"/>
      <c r="I195" s="464"/>
    </row>
    <row r="196" spans="2:9" x14ac:dyDescent="0.25">
      <c r="B196" s="467"/>
      <c r="C196" s="468"/>
      <c r="D196" s="7"/>
      <c r="E196" s="7"/>
      <c r="F196" s="7"/>
      <c r="G196" s="7"/>
      <c r="H196" s="7"/>
      <c r="I196" s="464"/>
    </row>
    <row r="197" spans="2:9" x14ac:dyDescent="0.25">
      <c r="B197" s="11"/>
      <c r="C197" s="5"/>
      <c r="D197" s="5"/>
      <c r="E197" s="5"/>
      <c r="F197" s="5"/>
      <c r="G197" s="5"/>
      <c r="H197" s="6" t="s">
        <v>6</v>
      </c>
      <c r="I197" s="73">
        <f>SUM(H193:H196)</f>
        <v>39496.380000000005</v>
      </c>
    </row>
    <row r="198" spans="2:9" ht="15.75" thickBot="1" x14ac:dyDescent="0.3">
      <c r="B198" s="10"/>
      <c r="H198" s="33" t="s">
        <v>23</v>
      </c>
      <c r="I198" s="73"/>
    </row>
    <row r="199" spans="2:9" ht="16.5" thickBot="1" x14ac:dyDescent="0.3">
      <c r="B199" s="8"/>
      <c r="C199" s="9"/>
      <c r="D199" s="9"/>
      <c r="E199" s="9"/>
      <c r="F199" s="9"/>
      <c r="G199" s="469" t="s">
        <v>16</v>
      </c>
      <c r="H199" s="470"/>
      <c r="I199" s="35">
        <f>ROUND(SUM(I169:I198),0)</f>
        <v>47884</v>
      </c>
    </row>
    <row r="200" spans="2:9" ht="16.5" thickBot="1" x14ac:dyDescent="0.3">
      <c r="G200" s="53"/>
      <c r="H200" s="53"/>
      <c r="I200" s="77"/>
    </row>
    <row r="201" spans="2:9" x14ac:dyDescent="0.25">
      <c r="B201" s="471" t="s">
        <v>26</v>
      </c>
      <c r="C201" s="472"/>
      <c r="D201" s="472"/>
      <c r="E201" s="472"/>
      <c r="F201" s="472"/>
      <c r="G201" s="472"/>
      <c r="H201" s="472"/>
      <c r="I201" s="473"/>
    </row>
    <row r="202" spans="2:9" ht="48" customHeight="1" x14ac:dyDescent="0.25">
      <c r="B202" s="474" t="s">
        <v>862</v>
      </c>
      <c r="C202" s="475"/>
      <c r="D202" s="475"/>
      <c r="E202" s="475"/>
      <c r="F202" s="475"/>
      <c r="G202" s="475"/>
      <c r="H202" s="475"/>
      <c r="I202" s="476"/>
    </row>
    <row r="203" spans="2:9" x14ac:dyDescent="0.25">
      <c r="B203" s="477" t="s">
        <v>18</v>
      </c>
      <c r="C203" s="478"/>
      <c r="D203" s="478"/>
      <c r="E203" s="478"/>
      <c r="F203" s="478"/>
      <c r="G203" s="478"/>
      <c r="H203" s="478"/>
      <c r="I203" s="479"/>
    </row>
    <row r="204" spans="2:9" ht="15.75" thickBot="1" x14ac:dyDescent="0.3">
      <c r="B204" s="480" t="s">
        <v>27</v>
      </c>
      <c r="C204" s="481"/>
      <c r="D204" s="481"/>
      <c r="E204" s="481"/>
      <c r="F204" s="481"/>
      <c r="G204" s="481"/>
      <c r="H204" s="481"/>
      <c r="I204" s="482"/>
    </row>
    <row r="205" spans="2:9" ht="15.75" thickBot="1" x14ac:dyDescent="0.3">
      <c r="B205" s="10"/>
      <c r="I205" s="1"/>
    </row>
    <row r="206" spans="2:9" x14ac:dyDescent="0.25">
      <c r="B206" s="495" t="s">
        <v>17</v>
      </c>
      <c r="C206" s="499" t="s">
        <v>818</v>
      </c>
      <c r="D206" s="498" t="str">
        <f>+'[2] PRESUPUESTO CENTRO DE DESARROL'!$B$173</f>
        <v>Desmonte de cubierta existente en lamina ondulada de asbesto cemento, incluye equipo y mano de obra.</v>
      </c>
      <c r="E206" s="498"/>
      <c r="F206" s="498"/>
      <c r="G206" s="498"/>
      <c r="H206" s="498"/>
      <c r="I206" s="12" t="s">
        <v>0</v>
      </c>
    </row>
    <row r="207" spans="2:9" ht="15.75" thickBot="1" x14ac:dyDescent="0.3">
      <c r="B207" s="484"/>
      <c r="C207" s="500"/>
      <c r="D207" s="488"/>
      <c r="E207" s="488"/>
      <c r="F207" s="488"/>
      <c r="G207" s="488"/>
      <c r="H207" s="488"/>
      <c r="I207" s="13" t="str">
        <f>+'[2] PRESUPUESTO CENTRO DE DESARROL'!$C$173</f>
        <v>M2</v>
      </c>
    </row>
    <row r="208" spans="2:9" ht="15.75" thickBot="1" x14ac:dyDescent="0.3">
      <c r="B208" s="21" t="s">
        <v>24</v>
      </c>
      <c r="C208" s="9"/>
      <c r="D208" s="40"/>
      <c r="E208" s="9"/>
      <c r="F208" s="9"/>
      <c r="G208" s="9"/>
      <c r="H208" s="9"/>
      <c r="I208" s="22"/>
    </row>
    <row r="209" spans="2:9" ht="15.75" thickBot="1" x14ac:dyDescent="0.3">
      <c r="B209" s="461" t="s">
        <v>1</v>
      </c>
      <c r="C209" s="462"/>
      <c r="D209" s="462"/>
      <c r="E209" s="39" t="s">
        <v>2</v>
      </c>
      <c r="F209" s="39" t="s">
        <v>3</v>
      </c>
      <c r="G209" s="39" t="s">
        <v>4</v>
      </c>
      <c r="H209" s="20" t="s">
        <v>5</v>
      </c>
      <c r="I209" s="463"/>
    </row>
    <row r="210" spans="2:9" ht="25.5" customHeight="1" x14ac:dyDescent="0.25">
      <c r="B210" s="489" t="s">
        <v>25</v>
      </c>
      <c r="C210" s="490"/>
      <c r="D210" s="491"/>
      <c r="E210" s="4" t="s">
        <v>19</v>
      </c>
      <c r="F210" s="70">
        <v>51500</v>
      </c>
      <c r="G210" s="43">
        <v>6.14</v>
      </c>
      <c r="H210" s="27">
        <f>+F210/G210</f>
        <v>8387.6221498371342</v>
      </c>
      <c r="I210" s="464"/>
    </row>
    <row r="211" spans="2:9" ht="23.25" customHeight="1" x14ac:dyDescent="0.25">
      <c r="B211" s="492"/>
      <c r="C211" s="493"/>
      <c r="D211" s="494"/>
      <c r="E211" s="3"/>
      <c r="F211" s="71"/>
      <c r="G211" s="3"/>
      <c r="H211" s="29"/>
      <c r="I211" s="464"/>
    </row>
    <row r="212" spans="2:9" x14ac:dyDescent="0.25">
      <c r="B212" s="459"/>
      <c r="C212" s="460"/>
      <c r="D212" s="460"/>
      <c r="E212" s="14"/>
      <c r="F212" s="16"/>
      <c r="G212" s="14"/>
      <c r="H212" s="29"/>
      <c r="I212" s="464"/>
    </row>
    <row r="213" spans="2:9" x14ac:dyDescent="0.25">
      <c r="B213" s="467"/>
      <c r="C213" s="468"/>
      <c r="D213" s="468"/>
      <c r="E213" s="15"/>
      <c r="F213" s="17"/>
      <c r="G213" s="15"/>
      <c r="H213" s="18"/>
      <c r="I213" s="464"/>
    </row>
    <row r="214" spans="2:9" x14ac:dyDescent="0.25">
      <c r="B214" s="11"/>
      <c r="C214" s="5"/>
      <c r="D214" s="5"/>
      <c r="E214" s="5"/>
      <c r="F214" s="5"/>
      <c r="G214" s="6"/>
      <c r="H214" s="6" t="s">
        <v>6</v>
      </c>
      <c r="I214" s="36">
        <f>SUM(H210:H213)</f>
        <v>8387.6221498371342</v>
      </c>
    </row>
    <row r="215" spans="2:9" ht="15.75" thickBot="1" x14ac:dyDescent="0.3">
      <c r="B215" s="10"/>
      <c r="I215" s="1"/>
    </row>
    <row r="216" spans="2:9" ht="15.75" thickBot="1" x14ac:dyDescent="0.3">
      <c r="B216" s="21" t="s">
        <v>7</v>
      </c>
      <c r="C216" s="9"/>
      <c r="D216" s="9"/>
      <c r="E216" s="9"/>
      <c r="F216" s="9"/>
      <c r="G216" s="9"/>
      <c r="H216" s="9"/>
      <c r="I216" s="22"/>
    </row>
    <row r="217" spans="2:9" ht="15.75" thickBot="1" x14ac:dyDescent="0.3">
      <c r="B217" s="461" t="s">
        <v>1</v>
      </c>
      <c r="C217" s="462"/>
      <c r="D217" s="462"/>
      <c r="E217" s="39" t="s">
        <v>2</v>
      </c>
      <c r="F217" s="39" t="s">
        <v>8</v>
      </c>
      <c r="G217" s="39" t="s">
        <v>9</v>
      </c>
      <c r="H217" s="20" t="s">
        <v>5</v>
      </c>
      <c r="I217" s="463"/>
    </row>
    <row r="218" spans="2:9" x14ac:dyDescent="0.25">
      <c r="B218" s="465"/>
      <c r="C218" s="466"/>
      <c r="D218" s="466"/>
      <c r="E218" s="19"/>
      <c r="F218" s="19"/>
      <c r="G218" s="19"/>
      <c r="H218" s="19"/>
      <c r="I218" s="464"/>
    </row>
    <row r="219" spans="2:9" x14ac:dyDescent="0.25">
      <c r="B219" s="459"/>
      <c r="C219" s="460"/>
      <c r="D219" s="460"/>
      <c r="E219" s="2"/>
      <c r="F219" s="2"/>
      <c r="G219" s="2"/>
      <c r="H219" s="2"/>
      <c r="I219" s="464"/>
    </row>
    <row r="220" spans="2:9" x14ac:dyDescent="0.25">
      <c r="B220" s="459"/>
      <c r="C220" s="460"/>
      <c r="D220" s="460"/>
      <c r="E220" s="2"/>
      <c r="F220" s="2"/>
      <c r="G220" s="2"/>
      <c r="H220" s="2"/>
      <c r="I220" s="464"/>
    </row>
    <row r="221" spans="2:9" x14ac:dyDescent="0.25">
      <c r="B221" s="459"/>
      <c r="C221" s="460"/>
      <c r="D221" s="460"/>
      <c r="E221" s="2"/>
      <c r="F221" s="2"/>
      <c r="G221" s="2"/>
      <c r="H221" s="2"/>
      <c r="I221" s="464"/>
    </row>
    <row r="222" spans="2:9" x14ac:dyDescent="0.25">
      <c r="B222" s="459"/>
      <c r="C222" s="460"/>
      <c r="D222" s="460"/>
      <c r="E222" s="2"/>
      <c r="F222" s="2"/>
      <c r="G222" s="2"/>
      <c r="H222" s="2"/>
      <c r="I222" s="464"/>
    </row>
    <row r="223" spans="2:9" x14ac:dyDescent="0.25">
      <c r="B223" s="11"/>
      <c r="C223" s="5"/>
      <c r="D223" s="5"/>
      <c r="E223" s="5"/>
      <c r="F223" s="5"/>
      <c r="G223" s="5"/>
      <c r="H223" s="6" t="s">
        <v>6</v>
      </c>
      <c r="I223" s="72">
        <f>SUM(H218:H222)</f>
        <v>0</v>
      </c>
    </row>
    <row r="224" spans="2:9" ht="15.75" thickBot="1" x14ac:dyDescent="0.3">
      <c r="B224" s="10"/>
      <c r="I224" s="1"/>
    </row>
    <row r="225" spans="2:9" ht="15.75" thickBot="1" x14ac:dyDescent="0.3">
      <c r="B225" s="21" t="s">
        <v>10</v>
      </c>
      <c r="C225" s="9"/>
      <c r="D225" s="9"/>
      <c r="E225" s="9"/>
      <c r="F225" s="9"/>
      <c r="G225" s="9"/>
      <c r="H225" s="9"/>
      <c r="I225" s="22"/>
    </row>
    <row r="226" spans="2:9" ht="15.75" thickBot="1" x14ac:dyDescent="0.3">
      <c r="B226" s="461" t="s">
        <v>1</v>
      </c>
      <c r="C226" s="462"/>
      <c r="D226" s="462"/>
      <c r="E226" s="462"/>
      <c r="F226" s="39" t="s">
        <v>3</v>
      </c>
      <c r="G226" s="39" t="s">
        <v>4</v>
      </c>
      <c r="H226" s="20" t="s">
        <v>5</v>
      </c>
      <c r="I226" s="73"/>
    </row>
    <row r="227" spans="2:9" x14ac:dyDescent="0.25">
      <c r="B227" s="465"/>
      <c r="C227" s="466"/>
      <c r="D227" s="466"/>
      <c r="E227" s="466"/>
      <c r="F227" s="74"/>
      <c r="G227" s="25">
        <v>2.5600000000000002E-3</v>
      </c>
      <c r="H227" s="75">
        <f>+F227*G227</f>
        <v>0</v>
      </c>
      <c r="I227" s="73"/>
    </row>
    <row r="228" spans="2:9" x14ac:dyDescent="0.25">
      <c r="B228" s="459"/>
      <c r="C228" s="460"/>
      <c r="D228" s="460"/>
      <c r="E228" s="460"/>
      <c r="F228" s="76"/>
      <c r="G228" s="14"/>
      <c r="H228" s="2"/>
      <c r="I228" s="73"/>
    </row>
    <row r="229" spans="2:9" x14ac:dyDescent="0.25">
      <c r="B229" s="11"/>
      <c r="C229" s="5"/>
      <c r="D229" s="5"/>
      <c r="E229" s="5"/>
      <c r="F229" s="5"/>
      <c r="G229" s="5"/>
      <c r="H229" s="6" t="s">
        <v>6</v>
      </c>
      <c r="I229" s="36">
        <f>SUM(H227:H228)</f>
        <v>0</v>
      </c>
    </row>
    <row r="230" spans="2:9" ht="15.75" thickBot="1" x14ac:dyDescent="0.3">
      <c r="B230" s="10"/>
      <c r="I230" s="1"/>
    </row>
    <row r="231" spans="2:9" ht="15.75" thickBot="1" x14ac:dyDescent="0.3">
      <c r="B231" s="21" t="s">
        <v>11</v>
      </c>
      <c r="C231" s="9"/>
      <c r="D231" s="9"/>
      <c r="E231" s="9"/>
      <c r="F231" s="9"/>
      <c r="G231" s="9"/>
      <c r="H231" s="9"/>
      <c r="I231" s="22"/>
    </row>
    <row r="232" spans="2:9" ht="15.75" thickBot="1" x14ac:dyDescent="0.3">
      <c r="B232" s="461" t="s">
        <v>15</v>
      </c>
      <c r="C232" s="462"/>
      <c r="D232" s="39" t="s">
        <v>22</v>
      </c>
      <c r="E232" s="39" t="s">
        <v>12</v>
      </c>
      <c r="F232" s="39" t="s">
        <v>13</v>
      </c>
      <c r="G232" s="39" t="s">
        <v>14</v>
      </c>
      <c r="H232" s="20" t="s">
        <v>5</v>
      </c>
      <c r="I232" s="463"/>
    </row>
    <row r="233" spans="2:9" x14ac:dyDescent="0.25">
      <c r="B233" s="465" t="s">
        <v>20</v>
      </c>
      <c r="C233" s="466"/>
      <c r="D233" s="74">
        <v>74263</v>
      </c>
      <c r="E233" s="30">
        <f>+(0.66)*D233</f>
        <v>49013.58</v>
      </c>
      <c r="F233" s="30">
        <f>+D233+E233</f>
        <v>123276.58</v>
      </c>
      <c r="G233" s="43">
        <v>0.2</v>
      </c>
      <c r="H233" s="75">
        <f>+F233*G233</f>
        <v>24655.316000000003</v>
      </c>
      <c r="I233" s="464"/>
    </row>
    <row r="234" spans="2:9" x14ac:dyDescent="0.25">
      <c r="B234" s="459" t="s">
        <v>21</v>
      </c>
      <c r="C234" s="460"/>
      <c r="D234" s="76">
        <v>44702</v>
      </c>
      <c r="E234" s="30">
        <f>+(0.66)*D234</f>
        <v>29503.32</v>
      </c>
      <c r="F234" s="31">
        <f>+D234+E234</f>
        <v>74205.320000000007</v>
      </c>
      <c r="G234" s="43">
        <v>0.2</v>
      </c>
      <c r="H234" s="75">
        <f>+F234*G234</f>
        <v>14841.064000000002</v>
      </c>
      <c r="I234" s="464"/>
    </row>
    <row r="235" spans="2:9" x14ac:dyDescent="0.25">
      <c r="B235" s="459"/>
      <c r="C235" s="460"/>
      <c r="D235" s="2"/>
      <c r="E235" s="2"/>
      <c r="F235" s="2"/>
      <c r="G235" s="2"/>
      <c r="H235" s="2"/>
      <c r="I235" s="464"/>
    </row>
    <row r="236" spans="2:9" x14ac:dyDescent="0.25">
      <c r="B236" s="467"/>
      <c r="C236" s="468"/>
      <c r="D236" s="7"/>
      <c r="E236" s="7"/>
      <c r="F236" s="7"/>
      <c r="G236" s="7"/>
      <c r="H236" s="7"/>
      <c r="I236" s="464"/>
    </row>
    <row r="237" spans="2:9" x14ac:dyDescent="0.25">
      <c r="B237" s="11"/>
      <c r="C237" s="5"/>
      <c r="D237" s="5"/>
      <c r="E237" s="5"/>
      <c r="F237" s="5"/>
      <c r="G237" s="5"/>
      <c r="H237" s="6" t="s">
        <v>6</v>
      </c>
      <c r="I237" s="73">
        <f>SUM(H233:H236)</f>
        <v>39496.380000000005</v>
      </c>
    </row>
    <row r="238" spans="2:9" ht="15.75" thickBot="1" x14ac:dyDescent="0.3">
      <c r="B238" s="10"/>
      <c r="H238" s="33" t="s">
        <v>23</v>
      </c>
      <c r="I238" s="73"/>
    </row>
    <row r="239" spans="2:9" ht="16.5" thickBot="1" x14ac:dyDescent="0.3">
      <c r="B239" s="8"/>
      <c r="C239" s="9"/>
      <c r="D239" s="9"/>
      <c r="E239" s="9"/>
      <c r="F239" s="9"/>
      <c r="G239" s="469" t="s">
        <v>16</v>
      </c>
      <c r="H239" s="470"/>
      <c r="I239" s="35">
        <f>ROUND(SUM(I209:I238),0)</f>
        <v>47884</v>
      </c>
    </row>
  </sheetData>
  <mergeCells count="180">
    <mergeCell ref="B209:D209"/>
    <mergeCell ref="I209:I213"/>
    <mergeCell ref="B210:D210"/>
    <mergeCell ref="B211:D211"/>
    <mergeCell ref="B212:D212"/>
    <mergeCell ref="B213:D213"/>
    <mergeCell ref="B201:I201"/>
    <mergeCell ref="B202:I202"/>
    <mergeCell ref="B203:I203"/>
    <mergeCell ref="B204:I204"/>
    <mergeCell ref="B206:B207"/>
    <mergeCell ref="C206:C207"/>
    <mergeCell ref="D206:H207"/>
    <mergeCell ref="B1:I1"/>
    <mergeCell ref="B2:I2"/>
    <mergeCell ref="B3:I3"/>
    <mergeCell ref="B4:I4"/>
    <mergeCell ref="B6:B7"/>
    <mergeCell ref="C6:C7"/>
    <mergeCell ref="D6:H7"/>
    <mergeCell ref="G239:H239"/>
    <mergeCell ref="B226:E226"/>
    <mergeCell ref="B227:E227"/>
    <mergeCell ref="B228:E228"/>
    <mergeCell ref="B232:C232"/>
    <mergeCell ref="I232:I236"/>
    <mergeCell ref="B233:C233"/>
    <mergeCell ref="B234:C234"/>
    <mergeCell ref="B235:C235"/>
    <mergeCell ref="B236:C236"/>
    <mergeCell ref="B217:D217"/>
    <mergeCell ref="I217:I222"/>
    <mergeCell ref="B218:D218"/>
    <mergeCell ref="B219:D219"/>
    <mergeCell ref="B220:D220"/>
    <mergeCell ref="B221:D221"/>
    <mergeCell ref="B222:D222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  <mergeCell ref="G39:H39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123:I123"/>
    <mergeCell ref="B124:I124"/>
    <mergeCell ref="B57:D57"/>
    <mergeCell ref="I57:I62"/>
    <mergeCell ref="B58:D58"/>
    <mergeCell ref="B59:D59"/>
    <mergeCell ref="B60:D60"/>
    <mergeCell ref="B61:D61"/>
    <mergeCell ref="B62:D62"/>
    <mergeCell ref="B66:E66"/>
    <mergeCell ref="B67:E67"/>
    <mergeCell ref="B82:I82"/>
    <mergeCell ref="B83:I83"/>
    <mergeCell ref="B84:I84"/>
    <mergeCell ref="B86:B87"/>
    <mergeCell ref="C86:C87"/>
    <mergeCell ref="D86:H87"/>
    <mergeCell ref="B97:D97"/>
    <mergeCell ref="B107:E107"/>
    <mergeCell ref="B108:E108"/>
    <mergeCell ref="B112:C112"/>
    <mergeCell ref="I112:I116"/>
    <mergeCell ref="B113:C113"/>
    <mergeCell ref="B114:C114"/>
    <mergeCell ref="B41:I41"/>
    <mergeCell ref="B42:I42"/>
    <mergeCell ref="B43:I43"/>
    <mergeCell ref="B44:I44"/>
    <mergeCell ref="B46:B47"/>
    <mergeCell ref="C46:C47"/>
    <mergeCell ref="D46:H47"/>
    <mergeCell ref="B49:D49"/>
    <mergeCell ref="I49:I53"/>
    <mergeCell ref="B50:D50"/>
    <mergeCell ref="B51:D51"/>
    <mergeCell ref="B52:D52"/>
    <mergeCell ref="B53:D53"/>
    <mergeCell ref="B182:D182"/>
    <mergeCell ref="B169:D169"/>
    <mergeCell ref="I169:I173"/>
    <mergeCell ref="B170:D170"/>
    <mergeCell ref="B171:D171"/>
    <mergeCell ref="B172:D172"/>
    <mergeCell ref="B173:D173"/>
    <mergeCell ref="B68:E68"/>
    <mergeCell ref="B72:C72"/>
    <mergeCell ref="I72:I76"/>
    <mergeCell ref="B73:C73"/>
    <mergeCell ref="B74:C74"/>
    <mergeCell ref="B75:C75"/>
    <mergeCell ref="B76:C76"/>
    <mergeCell ref="B101:D101"/>
    <mergeCell ref="B102:D102"/>
    <mergeCell ref="B89:D89"/>
    <mergeCell ref="I89:I93"/>
    <mergeCell ref="B90:D90"/>
    <mergeCell ref="B91:D91"/>
    <mergeCell ref="B92:D92"/>
    <mergeCell ref="B93:D93"/>
    <mergeCell ref="G79:H79"/>
    <mergeCell ref="B81:I81"/>
    <mergeCell ref="B115:C115"/>
    <mergeCell ref="B116:C116"/>
    <mergeCell ref="G199:H199"/>
    <mergeCell ref="B186:E186"/>
    <mergeCell ref="B187:E187"/>
    <mergeCell ref="B188:E188"/>
    <mergeCell ref="B192:C192"/>
    <mergeCell ref="I192:I196"/>
    <mergeCell ref="B193:C193"/>
    <mergeCell ref="B194:C194"/>
    <mergeCell ref="B195:C195"/>
    <mergeCell ref="B196:C196"/>
    <mergeCell ref="B177:D177"/>
    <mergeCell ref="I177:I182"/>
    <mergeCell ref="B178:D178"/>
    <mergeCell ref="B179:D179"/>
    <mergeCell ref="B180:D180"/>
    <mergeCell ref="B181:D181"/>
    <mergeCell ref="G159:H159"/>
    <mergeCell ref="B161:I161"/>
    <mergeCell ref="B162:I162"/>
    <mergeCell ref="B163:I163"/>
    <mergeCell ref="B164:I164"/>
    <mergeCell ref="B166:B167"/>
    <mergeCell ref="I97:I102"/>
    <mergeCell ref="B98:D98"/>
    <mergeCell ref="B99:D99"/>
    <mergeCell ref="B100:D100"/>
    <mergeCell ref="B137:D137"/>
    <mergeCell ref="I137:I142"/>
    <mergeCell ref="B138:D138"/>
    <mergeCell ref="B139:D139"/>
    <mergeCell ref="B140:D140"/>
    <mergeCell ref="B141:D141"/>
    <mergeCell ref="B142:D142"/>
    <mergeCell ref="B126:B127"/>
    <mergeCell ref="C126:C127"/>
    <mergeCell ref="D126:H127"/>
    <mergeCell ref="B129:D129"/>
    <mergeCell ref="I129:I133"/>
    <mergeCell ref="B130:D130"/>
    <mergeCell ref="B131:D131"/>
    <mergeCell ref="B132:D132"/>
    <mergeCell ref="B133:D133"/>
    <mergeCell ref="B121:I121"/>
    <mergeCell ref="B122:I122"/>
    <mergeCell ref="G119:H119"/>
    <mergeCell ref="B106:E106"/>
    <mergeCell ref="C166:C167"/>
    <mergeCell ref="D166:H167"/>
    <mergeCell ref="B146:E146"/>
    <mergeCell ref="B147:E147"/>
    <mergeCell ref="B148:E148"/>
    <mergeCell ref="B152:C152"/>
    <mergeCell ref="I152:I156"/>
    <mergeCell ref="B153:C153"/>
    <mergeCell ref="B154:C154"/>
    <mergeCell ref="B155:C155"/>
    <mergeCell ref="B156:C156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5" manualBreakCount="5">
    <brk id="39" max="9" man="1"/>
    <brk id="79" max="9" man="1"/>
    <brk id="119" max="9" man="1"/>
    <brk id="159" max="9" man="1"/>
    <brk id="199" max="9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8"/>
  <sheetViews>
    <sheetView view="pageBreakPreview" zoomScale="60" zoomScaleNormal="100" workbookViewId="0">
      <selection activeCell="I127" sqref="I127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.5703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405</v>
      </c>
      <c r="D6" s="487" t="str">
        <f>+'[2] PRESUPUESTO CENTRO DE DESARROL'!$B$175</f>
        <v>Plantilla en concreto de 2500 psi, E=0,05 mts., incluye materiales,  equipo y mano de obra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DESARROL'!$C$175</f>
        <v>M2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80</v>
      </c>
      <c r="H10" s="27">
        <f>+F10/G10</f>
        <v>643.75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643.75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139</v>
      </c>
      <c r="C18" s="466"/>
      <c r="D18" s="466"/>
      <c r="E18" s="4" t="s">
        <v>79</v>
      </c>
      <c r="F18" s="4">
        <v>875500</v>
      </c>
      <c r="G18" s="4">
        <v>0.05</v>
      </c>
      <c r="H18" s="4">
        <f>+F18*G18</f>
        <v>43775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43775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>
        <v>454</v>
      </c>
      <c r="G30" s="25">
        <v>1</v>
      </c>
      <c r="H30" s="38">
        <f>+F30*G30</f>
        <v>454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454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0.09</v>
      </c>
      <c r="H36" s="38">
        <f>+F36*G36</f>
        <v>11094.8922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0.09</v>
      </c>
      <c r="H37" s="38">
        <f>+F37*G37</f>
        <v>13356.957600000002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24451.849800000004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69325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406</v>
      </c>
      <c r="D49" s="487" t="str">
        <f>+'[2] PRESUPUESTO CENTRO DE DESARROL'!$B$176</f>
        <v>Suministro e instalacion de piso de ceramica antideslizante de 0,50 x 0,50 mts.,  trafico 5, incluye materiales, 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DESARROL'!$C$176</f>
        <v>M2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8</v>
      </c>
      <c r="H53" s="27">
        <f>+F53/G53</f>
        <v>6437.5</v>
      </c>
      <c r="I53" s="464"/>
    </row>
    <row r="54" spans="2:9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6437.5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 t="s">
        <v>141</v>
      </c>
      <c r="C61" s="466"/>
      <c r="D61" s="466"/>
      <c r="E61" s="4" t="s">
        <v>54</v>
      </c>
      <c r="F61" s="4">
        <v>2163</v>
      </c>
      <c r="G61" s="4">
        <v>3</v>
      </c>
      <c r="H61" s="4">
        <f>+F61*G61</f>
        <v>6489</v>
      </c>
      <c r="I61" s="464"/>
    </row>
    <row r="62" spans="2:9" x14ac:dyDescent="0.25">
      <c r="B62" s="459" t="s">
        <v>142</v>
      </c>
      <c r="C62" s="460"/>
      <c r="D62" s="460"/>
      <c r="E62" s="3" t="s">
        <v>37</v>
      </c>
      <c r="F62" s="3">
        <v>69010</v>
      </c>
      <c r="G62" s="3">
        <v>1</v>
      </c>
      <c r="H62" s="4">
        <f>+F62*G62</f>
        <v>69010</v>
      </c>
      <c r="I62" s="464"/>
    </row>
    <row r="63" spans="2:9" x14ac:dyDescent="0.25">
      <c r="B63" s="459" t="s">
        <v>143</v>
      </c>
      <c r="C63" s="460"/>
      <c r="D63" s="460"/>
      <c r="E63" s="3" t="s">
        <v>54</v>
      </c>
      <c r="F63" s="3">
        <v>7210</v>
      </c>
      <c r="G63" s="3">
        <v>0.5</v>
      </c>
      <c r="H63" s="4">
        <f>+F63*G63</f>
        <v>3605</v>
      </c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79104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>
        <v>906</v>
      </c>
      <c r="G73" s="25">
        <v>1</v>
      </c>
      <c r="H73" s="38">
        <f>+F73*G73</f>
        <v>906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906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0.15</v>
      </c>
      <c r="H79" s="38">
        <f>+F79*G79</f>
        <v>18491.487000000001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0.15</v>
      </c>
      <c r="H80" s="38">
        <f>+F80*G80</f>
        <v>22261.596000000001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40753.082999999999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127201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485" t="s">
        <v>407</v>
      </c>
      <c r="D92" s="487" t="str">
        <f>+'[2] PRESUPUESTO CENTRO DE DESARROL'!$B$177</f>
        <v>Suministro e instalacion de zocalo de ceramica de 0,50 x 0,10, incluye materiales,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DESARROL'!$C$177</f>
        <v>ML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8</v>
      </c>
      <c r="H96" s="27">
        <f>+F96/G96</f>
        <v>6437.5</v>
      </c>
      <c r="I96" s="464"/>
    </row>
    <row r="97" spans="2:9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9" x14ac:dyDescent="0.25">
      <c r="B98" s="459"/>
      <c r="C98" s="460"/>
      <c r="D98" s="460"/>
      <c r="E98" s="14"/>
      <c r="F98" s="26"/>
      <c r="G98" s="43"/>
      <c r="H98" s="27"/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6437.5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x14ac:dyDescent="0.25">
      <c r="B104" s="465" t="s">
        <v>141</v>
      </c>
      <c r="C104" s="466"/>
      <c r="D104" s="466"/>
      <c r="E104" s="4" t="s">
        <v>54</v>
      </c>
      <c r="F104" s="4">
        <v>2163</v>
      </c>
      <c r="G104" s="4">
        <v>0.5</v>
      </c>
      <c r="H104" s="4">
        <f>+F104*G104</f>
        <v>1081.5</v>
      </c>
      <c r="I104" s="464"/>
    </row>
    <row r="105" spans="2:9" x14ac:dyDescent="0.25">
      <c r="B105" s="459" t="s">
        <v>142</v>
      </c>
      <c r="C105" s="460"/>
      <c r="D105" s="460"/>
      <c r="E105" s="3" t="s">
        <v>37</v>
      </c>
      <c r="F105" s="3">
        <v>69010</v>
      </c>
      <c r="G105" s="3">
        <v>0.1</v>
      </c>
      <c r="H105" s="4">
        <f>+F105*G105</f>
        <v>6901</v>
      </c>
      <c r="I105" s="464"/>
    </row>
    <row r="106" spans="2:9" x14ac:dyDescent="0.25">
      <c r="B106" s="459" t="s">
        <v>143</v>
      </c>
      <c r="C106" s="460"/>
      <c r="D106" s="460"/>
      <c r="E106" s="3" t="s">
        <v>54</v>
      </c>
      <c r="F106" s="3">
        <v>7210</v>
      </c>
      <c r="G106" s="3">
        <v>0.1</v>
      </c>
      <c r="H106" s="4">
        <f>+F106*G106</f>
        <v>721</v>
      </c>
      <c r="I106" s="464"/>
    </row>
    <row r="107" spans="2:9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3"/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8703.5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9" x14ac:dyDescent="0.25">
      <c r="B116" s="465"/>
      <c r="C116" s="466"/>
      <c r="D116" s="466"/>
      <c r="E116" s="466"/>
      <c r="F116" s="24">
        <v>728</v>
      </c>
      <c r="G116" s="25">
        <v>1</v>
      </c>
      <c r="H116" s="38">
        <f>+F116*G116</f>
        <v>728</v>
      </c>
      <c r="I116" s="34"/>
    </row>
    <row r="117" spans="2:9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728</v>
      </c>
    </row>
    <row r="119" spans="2:9" ht="15.75" thickBot="1" x14ac:dyDescent="0.3">
      <c r="B119" s="10"/>
      <c r="I119" s="1"/>
    </row>
    <row r="120" spans="2:9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9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9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0.04</v>
      </c>
      <c r="H122" s="38">
        <f>+F122*G122</f>
        <v>4931.0632000000005</v>
      </c>
      <c r="I122" s="464"/>
    </row>
    <row r="123" spans="2:9" x14ac:dyDescent="0.25">
      <c r="B123" s="459" t="s">
        <v>61</v>
      </c>
      <c r="C123" s="460"/>
      <c r="D123" s="23">
        <f>2*44702</f>
        <v>89404</v>
      </c>
      <c r="E123" s="30">
        <f>+(0.66)*D123</f>
        <v>59006.64</v>
      </c>
      <c r="F123" s="31">
        <f>+D123+E123</f>
        <v>148410.64000000001</v>
      </c>
      <c r="G123" s="32">
        <f>+G122</f>
        <v>0.04</v>
      </c>
      <c r="H123" s="38">
        <f>+F123*G123</f>
        <v>5936.4256000000005</v>
      </c>
      <c r="I123" s="464"/>
    </row>
    <row r="124" spans="2:9" x14ac:dyDescent="0.25">
      <c r="B124" s="459"/>
      <c r="C124" s="460"/>
      <c r="D124" s="2"/>
      <c r="E124" s="2"/>
      <c r="F124" s="2"/>
      <c r="G124" s="2"/>
      <c r="H124" s="2"/>
      <c r="I124" s="464"/>
    </row>
    <row r="125" spans="2:9" x14ac:dyDescent="0.25">
      <c r="B125" s="467"/>
      <c r="C125" s="468"/>
      <c r="D125" s="7"/>
      <c r="E125" s="7"/>
      <c r="F125" s="7"/>
      <c r="G125" s="7"/>
      <c r="H125" s="7"/>
      <c r="I125" s="46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10867.488800000001</v>
      </c>
    </row>
    <row r="127" spans="2:9" ht="15.75" thickBot="1" x14ac:dyDescent="0.3">
      <c r="B127" s="10"/>
      <c r="H127" s="33" t="s">
        <v>23</v>
      </c>
      <c r="I127" s="34"/>
    </row>
    <row r="128" spans="2:9" ht="16.5" customHeight="1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26736</v>
      </c>
    </row>
  </sheetData>
  <mergeCells count="99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49:B50"/>
    <mergeCell ref="C49:C50"/>
    <mergeCell ref="D49:H50"/>
    <mergeCell ref="B29:E29"/>
    <mergeCell ref="B30:E30"/>
    <mergeCell ref="B31:E31"/>
    <mergeCell ref="B35:C35"/>
    <mergeCell ref="G42:H42"/>
    <mergeCell ref="B44:I44"/>
    <mergeCell ref="B45:I45"/>
    <mergeCell ref="B46:I46"/>
    <mergeCell ref="B47:I47"/>
    <mergeCell ref="I35:I39"/>
    <mergeCell ref="B36:C36"/>
    <mergeCell ref="B37:C37"/>
    <mergeCell ref="B38:C38"/>
    <mergeCell ref="B52:D52"/>
    <mergeCell ref="I52:I56"/>
    <mergeCell ref="B53:D53"/>
    <mergeCell ref="B54:D54"/>
    <mergeCell ref="B55:D55"/>
    <mergeCell ref="B56:D56"/>
    <mergeCell ref="B82:C82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92:B93"/>
    <mergeCell ref="C92:C93"/>
    <mergeCell ref="D92:H93"/>
    <mergeCell ref="B72:E72"/>
    <mergeCell ref="B73:E73"/>
    <mergeCell ref="B74:E74"/>
    <mergeCell ref="B78:C78"/>
    <mergeCell ref="G85:H85"/>
    <mergeCell ref="B87:I87"/>
    <mergeCell ref="B88:I88"/>
    <mergeCell ref="B89:I89"/>
    <mergeCell ref="B90:I90"/>
    <mergeCell ref="I78:I82"/>
    <mergeCell ref="B79:C79"/>
    <mergeCell ref="B80:C80"/>
    <mergeCell ref="B81:C81"/>
    <mergeCell ref="B95:D95"/>
    <mergeCell ref="I95:I99"/>
    <mergeCell ref="B96:D96"/>
    <mergeCell ref="B97:D97"/>
    <mergeCell ref="B98:D98"/>
    <mergeCell ref="B99:D99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I121:I125"/>
    <mergeCell ref="B122:C122"/>
    <mergeCell ref="B123:C123"/>
    <mergeCell ref="B124:C124"/>
    <mergeCell ref="B125:C125"/>
    <mergeCell ref="G128:H128"/>
    <mergeCell ref="B115:E115"/>
    <mergeCell ref="B116:E116"/>
    <mergeCell ref="B117:E117"/>
    <mergeCell ref="B121:C121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" manualBreakCount="2">
    <brk id="42" max="16383" man="1"/>
    <brk id="8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1"/>
  <sheetViews>
    <sheetView view="pageBreakPreview" topLeftCell="A78" zoomScale="60" zoomScaleNormal="100" workbookViewId="0">
      <selection activeCell="I170" sqref="I170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.5703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408</v>
      </c>
      <c r="D6" s="487" t="str">
        <f>+'[2] PRESUPUESTO CENTRO DE DESARROL'!$B$179</f>
        <v>Filos y dilataciones.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DESARROL'!$C$179</f>
        <v>ML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80</v>
      </c>
      <c r="H10" s="27">
        <f>+F10/G10</f>
        <v>643.75</v>
      </c>
      <c r="I10" s="464"/>
    </row>
    <row r="11" spans="2:9" ht="23.25" customHeight="1" x14ac:dyDescent="0.25">
      <c r="B11" s="459" t="s">
        <v>28</v>
      </c>
      <c r="C11" s="460"/>
      <c r="D11" s="460"/>
      <c r="E11" s="3" t="s">
        <v>19</v>
      </c>
      <c r="F11" s="26">
        <v>51500</v>
      </c>
      <c r="G11" s="43">
        <v>80</v>
      </c>
      <c r="H11" s="27">
        <f>+F11/G11</f>
        <v>643.75</v>
      </c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1287.5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 t="s">
        <v>135</v>
      </c>
      <c r="C19" s="460"/>
      <c r="D19" s="460"/>
      <c r="E19" s="3" t="s">
        <v>79</v>
      </c>
      <c r="F19" s="3">
        <v>700400</v>
      </c>
      <c r="G19" s="69">
        <v>4.2079999999999999E-3</v>
      </c>
      <c r="H19" s="4">
        <f>+F19*G19</f>
        <v>2947.2831999999999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2947.2831999999999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/>
      <c r="G30" s="25">
        <v>1</v>
      </c>
      <c r="H30" s="38">
        <f>+F30*G30</f>
        <v>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0.06</v>
      </c>
      <c r="H36" s="38">
        <f>+F36*G36</f>
        <v>7396.5947999999999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0.06</v>
      </c>
      <c r="H37" s="38">
        <f>+F37*G37</f>
        <v>8904.6383999999998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16301.233199999999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20536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409</v>
      </c>
      <c r="D49" s="487" t="str">
        <f>+'[2] PRESUPUESTO CENTRO DE DESARROL'!$B$180</f>
        <v>Suministro e instalacion de block de vidrio de 0,20 x 0,20 mts., incluye materiales, 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DESARROL'!$C$180</f>
        <v>ML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80</v>
      </c>
      <c r="H53" s="27">
        <f>+F53/G53</f>
        <v>643.75</v>
      </c>
      <c r="I53" s="464"/>
    </row>
    <row r="54" spans="2:9" ht="23.25" customHeight="1" x14ac:dyDescent="0.25">
      <c r="B54" s="459" t="s">
        <v>182</v>
      </c>
      <c r="C54" s="460"/>
      <c r="D54" s="460"/>
      <c r="E54" s="3" t="s">
        <v>81</v>
      </c>
      <c r="F54" s="26">
        <v>51500</v>
      </c>
      <c r="G54" s="43">
        <v>20</v>
      </c>
      <c r="H54" s="27">
        <f>+F54/G54</f>
        <v>2575</v>
      </c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3218.75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 t="s">
        <v>410</v>
      </c>
      <c r="C61" s="466"/>
      <c r="D61" s="466"/>
      <c r="E61" s="4" t="s">
        <v>59</v>
      </c>
      <c r="F61" s="4">
        <v>7210</v>
      </c>
      <c r="G61" s="4">
        <v>12</v>
      </c>
      <c r="H61" s="4">
        <f>+F61*G61</f>
        <v>86520</v>
      </c>
      <c r="I61" s="464"/>
    </row>
    <row r="62" spans="2:9" x14ac:dyDescent="0.25">
      <c r="B62" s="459" t="s">
        <v>411</v>
      </c>
      <c r="C62" s="460"/>
      <c r="D62" s="460"/>
      <c r="E62" s="3" t="s">
        <v>54</v>
      </c>
      <c r="F62" s="3">
        <v>2500</v>
      </c>
      <c r="G62" s="3">
        <v>8</v>
      </c>
      <c r="H62" s="4">
        <f>+F62*G62</f>
        <v>20000</v>
      </c>
      <c r="I62" s="464"/>
    </row>
    <row r="63" spans="2:9" x14ac:dyDescent="0.25">
      <c r="B63" s="459" t="s">
        <v>412</v>
      </c>
      <c r="C63" s="460"/>
      <c r="D63" s="460"/>
      <c r="E63" s="3" t="s">
        <v>131</v>
      </c>
      <c r="F63" s="3">
        <v>20600</v>
      </c>
      <c r="G63" s="3">
        <v>0.1</v>
      </c>
      <c r="H63" s="4">
        <f>+F63*G63</f>
        <v>2060</v>
      </c>
      <c r="I63" s="464"/>
    </row>
    <row r="64" spans="2:9" x14ac:dyDescent="0.25">
      <c r="B64" s="459" t="s">
        <v>413</v>
      </c>
      <c r="C64" s="460"/>
      <c r="D64" s="460"/>
      <c r="E64" s="3" t="s">
        <v>54</v>
      </c>
      <c r="F64" s="3">
        <v>6000</v>
      </c>
      <c r="G64" s="3">
        <v>2.1</v>
      </c>
      <c r="H64" s="4">
        <f>+F64*G64</f>
        <v>12600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121180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 t="s">
        <v>181</v>
      </c>
      <c r="C73" s="466"/>
      <c r="D73" s="466"/>
      <c r="E73" s="466"/>
      <c r="F73" s="24">
        <v>374</v>
      </c>
      <c r="G73" s="25">
        <v>1</v>
      </c>
      <c r="H73" s="38">
        <f>+F73*G73</f>
        <v>374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374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3.4000000000000002E-2</v>
      </c>
      <c r="H79" s="38">
        <f>+F79*G79</f>
        <v>4191.4037200000002</v>
      </c>
      <c r="I79" s="464"/>
    </row>
    <row r="80" spans="2:9" x14ac:dyDescent="0.25">
      <c r="B80" s="459" t="s">
        <v>159</v>
      </c>
      <c r="C80" s="460"/>
      <c r="D80" s="23">
        <f>1*44702</f>
        <v>44702</v>
      </c>
      <c r="E80" s="30">
        <f>+(0.66)*D80</f>
        <v>29503.32</v>
      </c>
      <c r="F80" s="31">
        <f>+D80+E80</f>
        <v>74205.320000000007</v>
      </c>
      <c r="G80" s="32">
        <f>+G79</f>
        <v>3.4000000000000002E-2</v>
      </c>
      <c r="H80" s="38">
        <f>+F80*G80</f>
        <v>2522.9808800000005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6714.3846000000012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131487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485" t="s">
        <v>414</v>
      </c>
      <c r="D92" s="487" t="str">
        <f>+'[2] PRESUPUESTO CENTRO DE DESARROL'!$B$181</f>
        <v>Levante en block vibroprensado , e= 0,10 mts, para cuchillas, mortero de pega 1:6, incluye material,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DESARROL'!$C$181</f>
        <v>M2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80</v>
      </c>
      <c r="H96" s="27">
        <f>+F96/G96</f>
        <v>643.75</v>
      </c>
      <c r="I96" s="464"/>
    </row>
    <row r="97" spans="2:9" ht="23.25" customHeight="1" x14ac:dyDescent="0.25">
      <c r="B97" s="459" t="s">
        <v>206</v>
      </c>
      <c r="C97" s="460"/>
      <c r="D97" s="460"/>
      <c r="E97" s="3" t="s">
        <v>81</v>
      </c>
      <c r="F97" s="26">
        <v>51500</v>
      </c>
      <c r="G97" s="43">
        <v>80</v>
      </c>
      <c r="H97" s="27">
        <f>+F97/G97</f>
        <v>643.75</v>
      </c>
      <c r="I97" s="464"/>
    </row>
    <row r="98" spans="2:9" x14ac:dyDescent="0.25">
      <c r="B98" s="459"/>
      <c r="C98" s="460"/>
      <c r="D98" s="460"/>
      <c r="E98" s="14"/>
      <c r="F98" s="26"/>
      <c r="G98" s="43"/>
      <c r="H98" s="27"/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1287.5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ht="28.5" customHeight="1" x14ac:dyDescent="0.25">
      <c r="B104" s="525" t="s">
        <v>370</v>
      </c>
      <c r="C104" s="526"/>
      <c r="D104" s="527"/>
      <c r="E104" s="4" t="s">
        <v>59</v>
      </c>
      <c r="F104" s="4">
        <v>3000</v>
      </c>
      <c r="G104" s="4">
        <v>12</v>
      </c>
      <c r="H104" s="4">
        <f>+F104*G104</f>
        <v>36000</v>
      </c>
      <c r="I104" s="464"/>
    </row>
    <row r="105" spans="2:9" x14ac:dyDescent="0.25">
      <c r="B105" s="459" t="s">
        <v>361</v>
      </c>
      <c r="C105" s="460"/>
      <c r="D105" s="460"/>
      <c r="E105" s="3" t="s">
        <v>54</v>
      </c>
      <c r="F105" s="3">
        <v>4500</v>
      </c>
      <c r="G105" s="3">
        <v>0.5</v>
      </c>
      <c r="H105" s="4">
        <f>+F105*G105</f>
        <v>2250</v>
      </c>
      <c r="I105" s="464"/>
    </row>
    <row r="106" spans="2:9" x14ac:dyDescent="0.25">
      <c r="B106" s="459" t="s">
        <v>371</v>
      </c>
      <c r="C106" s="460"/>
      <c r="D106" s="460"/>
      <c r="E106" s="3" t="s">
        <v>79</v>
      </c>
      <c r="F106" s="3">
        <v>772500</v>
      </c>
      <c r="G106" s="3">
        <v>0.02</v>
      </c>
      <c r="H106" s="4">
        <f>+F106*G106</f>
        <v>15450</v>
      </c>
      <c r="I106" s="464"/>
    </row>
    <row r="107" spans="2:9" x14ac:dyDescent="0.25">
      <c r="B107" s="511" t="s">
        <v>351</v>
      </c>
      <c r="C107" s="512"/>
      <c r="D107" s="513"/>
      <c r="E107" s="3" t="s">
        <v>54</v>
      </c>
      <c r="F107" s="3">
        <v>20600</v>
      </c>
      <c r="G107" s="3">
        <v>0.04</v>
      </c>
      <c r="H107" s="4">
        <f>+F107*G107</f>
        <v>824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3"/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54524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9" x14ac:dyDescent="0.25">
      <c r="B116" s="465" t="s">
        <v>354</v>
      </c>
      <c r="C116" s="466"/>
      <c r="D116" s="466"/>
      <c r="E116" s="466"/>
      <c r="F116" s="24">
        <v>834</v>
      </c>
      <c r="G116" s="25">
        <v>1</v>
      </c>
      <c r="H116" s="38">
        <f>+F116*G116</f>
        <v>834</v>
      </c>
      <c r="I116" s="34"/>
    </row>
    <row r="117" spans="2:9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834</v>
      </c>
    </row>
    <row r="119" spans="2:9" ht="15.75" thickBot="1" x14ac:dyDescent="0.3">
      <c r="B119" s="10"/>
      <c r="I119" s="1"/>
    </row>
    <row r="120" spans="2:9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9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9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7.0999999999999994E-2</v>
      </c>
      <c r="H122" s="38">
        <f>+F122*G122</f>
        <v>8752.6371799999997</v>
      </c>
      <c r="I122" s="464"/>
    </row>
    <row r="123" spans="2:9" x14ac:dyDescent="0.25">
      <c r="B123" s="459" t="s">
        <v>21</v>
      </c>
      <c r="C123" s="460"/>
      <c r="D123" s="23">
        <f>1*44702</f>
        <v>44702</v>
      </c>
      <c r="E123" s="30">
        <f>+(0.66)*D123</f>
        <v>29503.32</v>
      </c>
      <c r="F123" s="31">
        <f>+D123+E123</f>
        <v>74205.320000000007</v>
      </c>
      <c r="G123" s="32">
        <f>+G122</f>
        <v>7.0999999999999994E-2</v>
      </c>
      <c r="H123" s="38">
        <f>+F123*G123</f>
        <v>5268.5777200000002</v>
      </c>
      <c r="I123" s="464"/>
    </row>
    <row r="124" spans="2:9" x14ac:dyDescent="0.25">
      <c r="B124" s="459"/>
      <c r="C124" s="460"/>
      <c r="D124" s="2"/>
      <c r="E124" s="2"/>
      <c r="F124" s="2"/>
      <c r="G124" s="2"/>
      <c r="H124" s="2"/>
      <c r="I124" s="464"/>
    </row>
    <row r="125" spans="2:9" x14ac:dyDescent="0.25">
      <c r="B125" s="467"/>
      <c r="C125" s="468"/>
      <c r="D125" s="7"/>
      <c r="E125" s="7"/>
      <c r="F125" s="7"/>
      <c r="G125" s="7"/>
      <c r="H125" s="7"/>
      <c r="I125" s="46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14021.214899999999</v>
      </c>
    </row>
    <row r="127" spans="2:9" ht="15.75" thickBot="1" x14ac:dyDescent="0.3">
      <c r="B127" s="10"/>
      <c r="H127" s="33" t="s">
        <v>23</v>
      </c>
      <c r="I127" s="34"/>
    </row>
    <row r="128" spans="2:9" ht="16.5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70667</v>
      </c>
    </row>
    <row r="129" spans="2:9" ht="15.75" thickBot="1" x14ac:dyDescent="0.3"/>
    <row r="130" spans="2:9" x14ac:dyDescent="0.25">
      <c r="B130" s="471" t="s">
        <v>26</v>
      </c>
      <c r="C130" s="472"/>
      <c r="D130" s="472"/>
      <c r="E130" s="472"/>
      <c r="F130" s="472"/>
      <c r="G130" s="472"/>
      <c r="H130" s="472"/>
      <c r="I130" s="473"/>
    </row>
    <row r="131" spans="2:9" ht="48" customHeight="1" x14ac:dyDescent="0.25">
      <c r="B131" s="474" t="s">
        <v>862</v>
      </c>
      <c r="C131" s="475"/>
      <c r="D131" s="475"/>
      <c r="E131" s="475"/>
      <c r="F131" s="475"/>
      <c r="G131" s="475"/>
      <c r="H131" s="475"/>
      <c r="I131" s="476"/>
    </row>
    <row r="132" spans="2:9" x14ac:dyDescent="0.25">
      <c r="B132" s="477" t="s">
        <v>18</v>
      </c>
      <c r="C132" s="478"/>
      <c r="D132" s="478"/>
      <c r="E132" s="478"/>
      <c r="F132" s="478"/>
      <c r="G132" s="478"/>
      <c r="H132" s="478"/>
      <c r="I132" s="479"/>
    </row>
    <row r="133" spans="2:9" ht="15.75" thickBot="1" x14ac:dyDescent="0.3">
      <c r="B133" s="480" t="s">
        <v>27</v>
      </c>
      <c r="C133" s="481"/>
      <c r="D133" s="481"/>
      <c r="E133" s="481"/>
      <c r="F133" s="481"/>
      <c r="G133" s="481"/>
      <c r="H133" s="481"/>
      <c r="I133" s="482"/>
    </row>
    <row r="134" spans="2:9" ht="15.75" thickBot="1" x14ac:dyDescent="0.3">
      <c r="B134" s="8"/>
      <c r="C134" s="9"/>
      <c r="D134" s="9"/>
      <c r="E134" s="9"/>
      <c r="F134" s="9"/>
      <c r="G134" s="9"/>
      <c r="H134" s="9"/>
      <c r="I134" s="22"/>
    </row>
    <row r="135" spans="2:9" ht="15" customHeight="1" x14ac:dyDescent="0.25">
      <c r="B135" s="483" t="s">
        <v>17</v>
      </c>
      <c r="C135" s="485" t="s">
        <v>415</v>
      </c>
      <c r="D135" s="487" t="str">
        <f>+'[2] PRESUPUESTO CENTRO DE DESARROL'!$B$182</f>
        <v>Pañete allanado impermeabilizado , para cuchilias, mortero de pega 1:4, incluye material, equipo y mano de obra.</v>
      </c>
      <c r="E135" s="487"/>
      <c r="F135" s="487"/>
      <c r="G135" s="487"/>
      <c r="H135" s="487"/>
      <c r="I135" s="45" t="s">
        <v>0</v>
      </c>
    </row>
    <row r="136" spans="2:9" ht="15.75" thickBot="1" x14ac:dyDescent="0.3">
      <c r="B136" s="484"/>
      <c r="C136" s="486"/>
      <c r="D136" s="488"/>
      <c r="E136" s="488"/>
      <c r="F136" s="488"/>
      <c r="G136" s="488"/>
      <c r="H136" s="488"/>
      <c r="I136" s="13" t="str">
        <f>+'[2] PRESUPUESTO CENTRO DE DESARROL'!$C$182</f>
        <v>M2</v>
      </c>
    </row>
    <row r="137" spans="2:9" ht="15.75" thickBot="1" x14ac:dyDescent="0.3">
      <c r="B137" s="21" t="s">
        <v>24</v>
      </c>
      <c r="C137" s="46"/>
      <c r="D137" s="40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3</v>
      </c>
      <c r="G138" s="39" t="s">
        <v>4</v>
      </c>
      <c r="H138" s="20" t="s">
        <v>5</v>
      </c>
      <c r="I138" s="463"/>
    </row>
    <row r="139" spans="2:9" ht="25.5" customHeight="1" x14ac:dyDescent="0.25">
      <c r="B139" s="489" t="s">
        <v>25</v>
      </c>
      <c r="C139" s="490"/>
      <c r="D139" s="491"/>
      <c r="E139" s="4" t="s">
        <v>19</v>
      </c>
      <c r="F139" s="26">
        <v>51500</v>
      </c>
      <c r="G139" s="43">
        <v>110</v>
      </c>
      <c r="H139" s="27">
        <f>+F139/G139</f>
        <v>468.18181818181819</v>
      </c>
      <c r="I139" s="464"/>
    </row>
    <row r="140" spans="2:9" ht="23.25" customHeight="1" x14ac:dyDescent="0.25">
      <c r="B140" s="459" t="s">
        <v>206</v>
      </c>
      <c r="C140" s="460"/>
      <c r="D140" s="460"/>
      <c r="E140" s="3" t="s">
        <v>81</v>
      </c>
      <c r="F140" s="26">
        <v>51500</v>
      </c>
      <c r="G140" s="43">
        <v>110</v>
      </c>
      <c r="H140" s="27">
        <f>+F140/G140</f>
        <v>468.18181818181819</v>
      </c>
      <c r="I140" s="464"/>
    </row>
    <row r="141" spans="2:9" x14ac:dyDescent="0.25">
      <c r="B141" s="459"/>
      <c r="C141" s="460"/>
      <c r="D141" s="460"/>
      <c r="E141" s="14"/>
      <c r="F141" s="26"/>
      <c r="G141" s="43"/>
      <c r="H141" s="27"/>
      <c r="I141" s="464"/>
    </row>
    <row r="142" spans="2:9" x14ac:dyDescent="0.25">
      <c r="B142" s="467"/>
      <c r="C142" s="468"/>
      <c r="D142" s="468"/>
      <c r="E142" s="15"/>
      <c r="F142" s="17"/>
      <c r="G142" s="15"/>
      <c r="H142" s="18"/>
      <c r="I142" s="464"/>
    </row>
    <row r="143" spans="2:9" x14ac:dyDescent="0.25">
      <c r="B143" s="11"/>
      <c r="C143" s="5"/>
      <c r="D143" s="5"/>
      <c r="E143" s="5"/>
      <c r="F143" s="5"/>
      <c r="G143" s="6"/>
      <c r="H143" s="6" t="s">
        <v>6</v>
      </c>
      <c r="I143" s="36">
        <f>SUM(H139:H142)</f>
        <v>936.36363636363637</v>
      </c>
    </row>
    <row r="144" spans="2:9" ht="15.75" thickBot="1" x14ac:dyDescent="0.3">
      <c r="B144" s="10"/>
      <c r="I144" s="1"/>
    </row>
    <row r="145" spans="2:9" ht="15.75" thickBot="1" x14ac:dyDescent="0.3">
      <c r="B145" s="21" t="s">
        <v>7</v>
      </c>
      <c r="C145" s="9"/>
      <c r="D145" s="9"/>
      <c r="E145" s="9"/>
      <c r="F145" s="9"/>
      <c r="G145" s="9"/>
      <c r="H145" s="9"/>
      <c r="I145" s="22"/>
    </row>
    <row r="146" spans="2:9" ht="15.75" thickBot="1" x14ac:dyDescent="0.3">
      <c r="B146" s="461" t="s">
        <v>1</v>
      </c>
      <c r="C146" s="462"/>
      <c r="D146" s="462"/>
      <c r="E146" s="39" t="s">
        <v>2</v>
      </c>
      <c r="F146" s="39" t="s">
        <v>8</v>
      </c>
      <c r="G146" s="39" t="s">
        <v>9</v>
      </c>
      <c r="H146" s="20" t="s">
        <v>5</v>
      </c>
      <c r="I146" s="463"/>
    </row>
    <row r="147" spans="2:9" ht="28.5" customHeight="1" x14ac:dyDescent="0.25">
      <c r="B147" s="525" t="s">
        <v>371</v>
      </c>
      <c r="C147" s="526"/>
      <c r="D147" s="527"/>
      <c r="E147" s="4" t="s">
        <v>158</v>
      </c>
      <c r="F147" s="4">
        <v>772500</v>
      </c>
      <c r="G147" s="4">
        <v>2.5000000000000001E-2</v>
      </c>
      <c r="H147" s="4">
        <f>+F147*G147</f>
        <v>19312.5</v>
      </c>
      <c r="I147" s="464"/>
    </row>
    <row r="148" spans="2:9" x14ac:dyDescent="0.25">
      <c r="B148" s="511" t="s">
        <v>351</v>
      </c>
      <c r="C148" s="512"/>
      <c r="D148" s="513"/>
      <c r="E148" s="3" t="s">
        <v>54</v>
      </c>
      <c r="F148" s="3">
        <v>20600</v>
      </c>
      <c r="G148" s="3">
        <v>0.04</v>
      </c>
      <c r="H148" s="4">
        <f>+F148*G148</f>
        <v>824</v>
      </c>
      <c r="I148" s="464"/>
    </row>
    <row r="149" spans="2:9" x14ac:dyDescent="0.25">
      <c r="B149" s="459"/>
      <c r="C149" s="460"/>
      <c r="D149" s="460"/>
      <c r="E149" s="3"/>
      <c r="F149" s="3"/>
      <c r="G149" s="3"/>
      <c r="H149" s="4">
        <f>+F149*G149</f>
        <v>0</v>
      </c>
      <c r="I149" s="464"/>
    </row>
    <row r="150" spans="2:9" x14ac:dyDescent="0.25">
      <c r="B150" s="511"/>
      <c r="C150" s="512"/>
      <c r="D150" s="513"/>
      <c r="E150" s="3"/>
      <c r="F150" s="3"/>
      <c r="G150" s="3"/>
      <c r="H150" s="4">
        <f>+F150*G150</f>
        <v>0</v>
      </c>
      <c r="I150" s="464"/>
    </row>
    <row r="151" spans="2:9" x14ac:dyDescent="0.25">
      <c r="B151" s="459"/>
      <c r="C151" s="460"/>
      <c r="D151" s="460"/>
      <c r="E151" s="3"/>
      <c r="F151" s="3"/>
      <c r="G151" s="3"/>
      <c r="H151" s="4">
        <f>+F151*G151</f>
        <v>0</v>
      </c>
      <c r="I151" s="464"/>
    </row>
    <row r="152" spans="2:9" x14ac:dyDescent="0.25">
      <c r="B152" s="459"/>
      <c r="C152" s="460"/>
      <c r="D152" s="460"/>
      <c r="E152" s="3"/>
      <c r="F152" s="3"/>
      <c r="G152" s="3"/>
      <c r="H152" s="3"/>
      <c r="I152" s="464"/>
    </row>
    <row r="153" spans="2:9" x14ac:dyDescent="0.25">
      <c r="B153" s="459"/>
      <c r="C153" s="460"/>
      <c r="D153" s="460"/>
      <c r="E153" s="3"/>
      <c r="F153" s="3"/>
      <c r="G153" s="3"/>
      <c r="H153" s="3"/>
      <c r="I153" s="464"/>
    </row>
    <row r="154" spans="2:9" x14ac:dyDescent="0.25">
      <c r="B154" s="459"/>
      <c r="C154" s="460"/>
      <c r="D154" s="460"/>
      <c r="E154" s="3"/>
      <c r="F154" s="3"/>
      <c r="G154" s="3"/>
      <c r="H154" s="3"/>
      <c r="I154" s="464"/>
    </row>
    <row r="155" spans="2:9" x14ac:dyDescent="0.25">
      <c r="B155" s="11"/>
      <c r="C155" s="5"/>
      <c r="D155" s="5"/>
      <c r="E155" s="5"/>
      <c r="F155" s="5"/>
      <c r="G155" s="5"/>
      <c r="H155" s="6" t="s">
        <v>6</v>
      </c>
      <c r="I155" s="37">
        <f>SUM(H147:H154)</f>
        <v>20136.5</v>
      </c>
    </row>
    <row r="156" spans="2:9" ht="15.75" thickBot="1" x14ac:dyDescent="0.3">
      <c r="B156" s="10"/>
      <c r="I156" s="1"/>
    </row>
    <row r="157" spans="2:9" ht="15.75" thickBot="1" x14ac:dyDescent="0.3">
      <c r="B157" s="21" t="s">
        <v>10</v>
      </c>
      <c r="C157" s="9"/>
      <c r="D157" s="9"/>
      <c r="E157" s="9"/>
      <c r="F157" s="9"/>
      <c r="G157" s="9"/>
      <c r="H157" s="9"/>
      <c r="I157" s="22"/>
    </row>
    <row r="158" spans="2:9" ht="15.75" thickBot="1" x14ac:dyDescent="0.3">
      <c r="B158" s="461" t="s">
        <v>1</v>
      </c>
      <c r="C158" s="462"/>
      <c r="D158" s="462"/>
      <c r="E158" s="462"/>
      <c r="F158" s="39" t="s">
        <v>3</v>
      </c>
      <c r="G158" s="39" t="s">
        <v>4</v>
      </c>
      <c r="H158" s="20" t="s">
        <v>5</v>
      </c>
      <c r="I158" s="34"/>
    </row>
    <row r="159" spans="2:9" x14ac:dyDescent="0.25">
      <c r="B159" s="465" t="s">
        <v>354</v>
      </c>
      <c r="C159" s="466"/>
      <c r="D159" s="466"/>
      <c r="E159" s="466"/>
      <c r="F159" s="24">
        <v>234</v>
      </c>
      <c r="G159" s="25">
        <v>1</v>
      </c>
      <c r="H159" s="38">
        <f>+F159*G159</f>
        <v>234</v>
      </c>
      <c r="I159" s="34"/>
    </row>
    <row r="160" spans="2:9" x14ac:dyDescent="0.25">
      <c r="B160" s="459"/>
      <c r="C160" s="460"/>
      <c r="D160" s="460"/>
      <c r="E160" s="460"/>
      <c r="F160" s="23"/>
      <c r="G160" s="14"/>
      <c r="H160" s="2"/>
      <c r="I160" s="34"/>
    </row>
    <row r="161" spans="2:9" x14ac:dyDescent="0.25">
      <c r="B161" s="11"/>
      <c r="C161" s="5"/>
      <c r="D161" s="5"/>
      <c r="E161" s="5"/>
      <c r="F161" s="5"/>
      <c r="G161" s="5"/>
      <c r="H161" s="6" t="s">
        <v>6</v>
      </c>
      <c r="I161" s="36">
        <f>SUM(H159:H160)</f>
        <v>234</v>
      </c>
    </row>
    <row r="162" spans="2:9" ht="15.75" thickBot="1" x14ac:dyDescent="0.3">
      <c r="B162" s="10"/>
      <c r="I162" s="1"/>
    </row>
    <row r="163" spans="2:9" ht="15.75" thickBot="1" x14ac:dyDescent="0.3">
      <c r="B163" s="21" t="s">
        <v>11</v>
      </c>
      <c r="C163" s="9"/>
      <c r="D163" s="9"/>
      <c r="E163" s="9"/>
      <c r="F163" s="9"/>
      <c r="G163" s="9"/>
      <c r="H163" s="9"/>
      <c r="I163" s="22"/>
    </row>
    <row r="164" spans="2:9" ht="15.75" thickBot="1" x14ac:dyDescent="0.3">
      <c r="B164" s="461" t="s">
        <v>15</v>
      </c>
      <c r="C164" s="462"/>
      <c r="D164" s="39" t="s">
        <v>22</v>
      </c>
      <c r="E164" s="39" t="s">
        <v>12</v>
      </c>
      <c r="F164" s="39" t="s">
        <v>13</v>
      </c>
      <c r="G164" s="39" t="s">
        <v>14</v>
      </c>
      <c r="H164" s="20" t="s">
        <v>5</v>
      </c>
      <c r="I164" s="463"/>
    </row>
    <row r="165" spans="2:9" x14ac:dyDescent="0.25">
      <c r="B165" s="465" t="s">
        <v>20</v>
      </c>
      <c r="C165" s="466"/>
      <c r="D165" s="24">
        <v>74263</v>
      </c>
      <c r="E165" s="30">
        <f>+(0.66)*D165</f>
        <v>49013.58</v>
      </c>
      <c r="F165" s="30">
        <f>+D165+E165</f>
        <v>123276.58</v>
      </c>
      <c r="G165" s="32">
        <v>2.5000000000000001E-2</v>
      </c>
      <c r="H165" s="38">
        <f>+F165*G165</f>
        <v>3081.9145000000003</v>
      </c>
      <c r="I165" s="464"/>
    </row>
    <row r="166" spans="2:9" x14ac:dyDescent="0.25">
      <c r="B166" s="459" t="s">
        <v>21</v>
      </c>
      <c r="C166" s="460"/>
      <c r="D166" s="23">
        <f>1*44702</f>
        <v>44702</v>
      </c>
      <c r="E166" s="30">
        <f>+(0.66)*D166</f>
        <v>29503.32</v>
      </c>
      <c r="F166" s="31">
        <f>+D166+E166</f>
        <v>74205.320000000007</v>
      </c>
      <c r="G166" s="32">
        <f>+G165</f>
        <v>2.5000000000000001E-2</v>
      </c>
      <c r="H166" s="38">
        <f>+F166*G166</f>
        <v>1855.1330000000003</v>
      </c>
      <c r="I166" s="464"/>
    </row>
    <row r="167" spans="2:9" x14ac:dyDescent="0.25">
      <c r="B167" s="459"/>
      <c r="C167" s="460"/>
      <c r="D167" s="2"/>
      <c r="E167" s="2"/>
      <c r="F167" s="2"/>
      <c r="G167" s="2"/>
      <c r="H167" s="2"/>
      <c r="I167" s="464"/>
    </row>
    <row r="168" spans="2:9" x14ac:dyDescent="0.25">
      <c r="B168" s="467"/>
      <c r="C168" s="468"/>
      <c r="D168" s="7"/>
      <c r="E168" s="7"/>
      <c r="F168" s="7"/>
      <c r="G168" s="7"/>
      <c r="H168" s="7"/>
      <c r="I168" s="464"/>
    </row>
    <row r="169" spans="2:9" x14ac:dyDescent="0.25">
      <c r="B169" s="11"/>
      <c r="C169" s="5"/>
      <c r="D169" s="5"/>
      <c r="E169" s="5"/>
      <c r="F169" s="5"/>
      <c r="G169" s="5"/>
      <c r="H169" s="6" t="s">
        <v>6</v>
      </c>
      <c r="I169" s="34">
        <f>SUM(H165:H168)</f>
        <v>4937.0475000000006</v>
      </c>
    </row>
    <row r="170" spans="2:9" ht="15.75" thickBot="1" x14ac:dyDescent="0.3">
      <c r="B170" s="10"/>
      <c r="H170" s="33" t="s">
        <v>23</v>
      </c>
      <c r="I170" s="34"/>
    </row>
    <row r="171" spans="2:9" ht="16.5" thickBot="1" x14ac:dyDescent="0.3">
      <c r="B171" s="8"/>
      <c r="C171" s="9"/>
      <c r="D171" s="9"/>
      <c r="E171" s="9"/>
      <c r="F171" s="9"/>
      <c r="G171" s="469" t="s">
        <v>16</v>
      </c>
      <c r="H171" s="470"/>
      <c r="I171" s="35">
        <f>ROUND(SUM(I141:I170),0)</f>
        <v>26244</v>
      </c>
    </row>
  </sheetData>
  <mergeCells count="132"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52:D52"/>
    <mergeCell ref="I52:I56"/>
    <mergeCell ref="B53:D53"/>
    <mergeCell ref="B54:D54"/>
    <mergeCell ref="B55:D55"/>
    <mergeCell ref="B56:D56"/>
    <mergeCell ref="G42:H42"/>
    <mergeCell ref="B44:I44"/>
    <mergeCell ref="B45:I45"/>
    <mergeCell ref="B46:I46"/>
    <mergeCell ref="B47:I47"/>
    <mergeCell ref="B49:B50"/>
    <mergeCell ref="C49:C50"/>
    <mergeCell ref="D49:H50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95:D95"/>
    <mergeCell ref="I95:I99"/>
    <mergeCell ref="B96:D96"/>
    <mergeCell ref="B97:D97"/>
    <mergeCell ref="B98:D98"/>
    <mergeCell ref="B99:D99"/>
    <mergeCell ref="G85:H85"/>
    <mergeCell ref="B87:I87"/>
    <mergeCell ref="B88:I88"/>
    <mergeCell ref="B89:I89"/>
    <mergeCell ref="B90:I90"/>
    <mergeCell ref="B92:B93"/>
    <mergeCell ref="C92:C93"/>
    <mergeCell ref="D92:H93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5:E115"/>
    <mergeCell ref="B116:E116"/>
    <mergeCell ref="B117:E117"/>
    <mergeCell ref="B121:C121"/>
    <mergeCell ref="I121:I125"/>
    <mergeCell ref="B122:C122"/>
    <mergeCell ref="B123:C123"/>
    <mergeCell ref="B124:C124"/>
    <mergeCell ref="B125:C125"/>
    <mergeCell ref="B138:D138"/>
    <mergeCell ref="I138:I142"/>
    <mergeCell ref="B139:D139"/>
    <mergeCell ref="B140:D140"/>
    <mergeCell ref="B141:D141"/>
    <mergeCell ref="B142:D142"/>
    <mergeCell ref="G128:H128"/>
    <mergeCell ref="B130:I130"/>
    <mergeCell ref="B131:I131"/>
    <mergeCell ref="B132:I132"/>
    <mergeCell ref="B133:I133"/>
    <mergeCell ref="B135:B136"/>
    <mergeCell ref="C135:C136"/>
    <mergeCell ref="D135:H136"/>
    <mergeCell ref="B146:D146"/>
    <mergeCell ref="I146:I154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G171:H171"/>
    <mergeCell ref="B158:E158"/>
    <mergeCell ref="B159:E159"/>
    <mergeCell ref="B160:E160"/>
    <mergeCell ref="B164:C164"/>
    <mergeCell ref="I164:I168"/>
    <mergeCell ref="B165:C165"/>
    <mergeCell ref="B166:C166"/>
    <mergeCell ref="B167:C167"/>
    <mergeCell ref="B168:C168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3" manualBreakCount="3">
    <brk id="42" max="9" man="1"/>
    <brk id="85" max="9" man="1"/>
    <brk id="128" max="9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06"/>
  <sheetViews>
    <sheetView view="pageBreakPreview" zoomScale="60" zoomScaleNormal="100" workbookViewId="0">
      <selection activeCell="I38" sqref="I3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417</v>
      </c>
      <c r="D6" s="487" t="str">
        <f>+'[1] PRESUPUESTO CENTRO DE DESARROL'!$B$20</f>
        <v>Instalación de cubierta  en laminas onduladas existente de asbesto cemento, incluye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+'[1] PRESUPUESTO CENTRO DE DESARROL'!$C$20</f>
        <v>M2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70">
        <v>51500</v>
      </c>
      <c r="G10" s="43">
        <v>28</v>
      </c>
      <c r="H10" s="27">
        <f>+F10/G10</f>
        <v>1839.2857142857142</v>
      </c>
      <c r="I10" s="464"/>
    </row>
    <row r="11" spans="2:9" ht="23.25" customHeight="1" x14ac:dyDescent="0.25">
      <c r="B11" s="492" t="s">
        <v>28</v>
      </c>
      <c r="C11" s="493"/>
      <c r="D11" s="494"/>
      <c r="E11" s="3" t="s">
        <v>19</v>
      </c>
      <c r="F11" s="71">
        <v>51500</v>
      </c>
      <c r="G11" s="48">
        <v>60</v>
      </c>
      <c r="H11" s="27">
        <f>+F11/G11</f>
        <v>858.33333333333337</v>
      </c>
      <c r="I11" s="464"/>
    </row>
    <row r="12" spans="2:9" x14ac:dyDescent="0.25">
      <c r="B12" s="459"/>
      <c r="C12" s="460"/>
      <c r="D12" s="460"/>
      <c r="E12" s="14"/>
      <c r="F12" s="70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2697.6190476190477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67</v>
      </c>
      <c r="C18" s="466"/>
      <c r="D18" s="466"/>
      <c r="E18" s="4" t="s">
        <v>59</v>
      </c>
      <c r="F18" s="4">
        <v>1340</v>
      </c>
      <c r="G18" s="43">
        <v>0.70699999999999996</v>
      </c>
      <c r="H18" s="4">
        <f>+F18*G18</f>
        <v>947.38</v>
      </c>
      <c r="I18" s="464"/>
    </row>
    <row r="19" spans="2:9" x14ac:dyDescent="0.25">
      <c r="B19" s="459" t="s">
        <v>66</v>
      </c>
      <c r="C19" s="460"/>
      <c r="D19" s="460"/>
      <c r="E19" s="3" t="s">
        <v>59</v>
      </c>
      <c r="F19" s="3">
        <v>3502</v>
      </c>
      <c r="G19" s="3">
        <v>1</v>
      </c>
      <c r="H19" s="4">
        <f>+F19*G19</f>
        <v>3502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72">
        <f>SUM(H18:H22)</f>
        <v>4449.38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73"/>
    </row>
    <row r="27" spans="2:9" x14ac:dyDescent="0.25">
      <c r="B27" s="465"/>
      <c r="C27" s="466"/>
      <c r="D27" s="466"/>
      <c r="E27" s="466"/>
      <c r="F27" s="74"/>
      <c r="G27" s="25"/>
      <c r="H27" s="75">
        <f>+F27*G27</f>
        <v>0</v>
      </c>
      <c r="I27" s="73"/>
    </row>
    <row r="28" spans="2:9" x14ac:dyDescent="0.25">
      <c r="B28" s="459"/>
      <c r="C28" s="460"/>
      <c r="D28" s="460"/>
      <c r="E28" s="460"/>
      <c r="F28" s="76"/>
      <c r="G28" s="14"/>
      <c r="H28" s="2"/>
      <c r="I28" s="73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74">
        <v>74263</v>
      </c>
      <c r="E33" s="30">
        <f>+(0.66)*D33</f>
        <v>49013.58</v>
      </c>
      <c r="F33" s="30">
        <f>+D33+E33</f>
        <v>123276.58</v>
      </c>
      <c r="G33" s="32">
        <v>0.114</v>
      </c>
      <c r="H33" s="75">
        <f>+F33*G33</f>
        <v>14053.530120000001</v>
      </c>
      <c r="I33" s="464"/>
    </row>
    <row r="34" spans="2:9" x14ac:dyDescent="0.25">
      <c r="B34" s="459" t="s">
        <v>61</v>
      </c>
      <c r="C34" s="460"/>
      <c r="D34" s="76">
        <f>2*44702</f>
        <v>89404</v>
      </c>
      <c r="E34" s="30">
        <f>+(0.66)*D34</f>
        <v>59006.64</v>
      </c>
      <c r="F34" s="31">
        <f>+D34+E34</f>
        <v>148410.64000000001</v>
      </c>
      <c r="G34" s="32">
        <f>+G33</f>
        <v>0.114</v>
      </c>
      <c r="H34" s="75">
        <f>+F34*G34</f>
        <v>16918.812960000003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73">
        <f>SUM(H33:H36)</f>
        <v>30972.343080000006</v>
      </c>
    </row>
    <row r="38" spans="2:9" ht="15.75" thickBot="1" x14ac:dyDescent="0.3">
      <c r="B38" s="10"/>
      <c r="H38" s="33" t="s">
        <v>23</v>
      </c>
      <c r="I38" s="73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38119</v>
      </c>
    </row>
    <row r="40" spans="2:9" ht="15.75" thickBot="1" x14ac:dyDescent="0.3"/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8"/>
      <c r="C45" s="9"/>
      <c r="D45" s="9"/>
      <c r="E45" s="9"/>
      <c r="F45" s="9"/>
      <c r="G45" s="9"/>
      <c r="H45" s="9"/>
      <c r="I45" s="22"/>
    </row>
    <row r="46" spans="2:9" ht="15" customHeight="1" x14ac:dyDescent="0.25">
      <c r="B46" s="483" t="s">
        <v>17</v>
      </c>
      <c r="C46" s="485" t="s">
        <v>420</v>
      </c>
      <c r="D46" s="487" t="str">
        <f>+'[2] PRESUPUESTO CENTRO DE DESARROL'!$B$70</f>
        <v>Suministro e instalación de caballete fijo, incluye materiales, equipo y mano de obra.</v>
      </c>
      <c r="E46" s="487"/>
      <c r="F46" s="487"/>
      <c r="G46" s="487"/>
      <c r="H46" s="487"/>
      <c r="I46" s="45" t="s">
        <v>0</v>
      </c>
    </row>
    <row r="47" spans="2:9" ht="15.75" thickBot="1" x14ac:dyDescent="0.3">
      <c r="B47" s="484"/>
      <c r="C47" s="486"/>
      <c r="D47" s="488"/>
      <c r="E47" s="488"/>
      <c r="F47" s="488"/>
      <c r="G47" s="488"/>
      <c r="H47" s="488"/>
      <c r="I47" s="13" t="str">
        <f>+'[2] PRESUPUESTO CENTRO DE DESARROL'!$C$70</f>
        <v>ML</v>
      </c>
    </row>
    <row r="48" spans="2:9" ht="15.75" thickBot="1" x14ac:dyDescent="0.3">
      <c r="B48" s="21" t="s">
        <v>24</v>
      </c>
      <c r="C48" s="46"/>
      <c r="D48" s="40"/>
      <c r="E48" s="9"/>
      <c r="F48" s="9"/>
      <c r="G48" s="9"/>
      <c r="H48" s="9"/>
      <c r="I48" s="22"/>
    </row>
    <row r="49" spans="2:9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9" ht="25.5" customHeight="1" x14ac:dyDescent="0.25">
      <c r="B50" s="489" t="s">
        <v>25</v>
      </c>
      <c r="C50" s="490"/>
      <c r="D50" s="491"/>
      <c r="E50" s="4" t="s">
        <v>19</v>
      </c>
      <c r="F50" s="70">
        <v>51500</v>
      </c>
      <c r="G50" s="43">
        <v>200</v>
      </c>
      <c r="H50" s="27">
        <f>+F50/G50</f>
        <v>257.5</v>
      </c>
      <c r="I50" s="464"/>
    </row>
    <row r="51" spans="2:9" ht="23.25" customHeight="1" x14ac:dyDescent="0.25">
      <c r="B51" s="492" t="s">
        <v>28</v>
      </c>
      <c r="C51" s="493"/>
      <c r="D51" s="494"/>
      <c r="E51" s="3" t="s">
        <v>19</v>
      </c>
      <c r="F51" s="71">
        <v>51500</v>
      </c>
      <c r="G51" s="48">
        <v>200</v>
      </c>
      <c r="H51" s="27">
        <f>+F51/G51</f>
        <v>257.5</v>
      </c>
      <c r="I51" s="464"/>
    </row>
    <row r="52" spans="2:9" x14ac:dyDescent="0.25">
      <c r="B52" s="459"/>
      <c r="C52" s="460"/>
      <c r="D52" s="460"/>
      <c r="E52" s="14"/>
      <c r="F52" s="70"/>
      <c r="G52" s="43"/>
      <c r="H52" s="27"/>
      <c r="I52" s="464"/>
    </row>
    <row r="53" spans="2:9" x14ac:dyDescent="0.25">
      <c r="B53" s="467"/>
      <c r="C53" s="468"/>
      <c r="D53" s="468"/>
      <c r="E53" s="15"/>
      <c r="F53" s="17"/>
      <c r="G53" s="15"/>
      <c r="H53" s="18"/>
      <c r="I53" s="464"/>
    </row>
    <row r="54" spans="2:9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515</v>
      </c>
    </row>
    <row r="55" spans="2:9" ht="15.75" thickBot="1" x14ac:dyDescent="0.3">
      <c r="B55" s="10"/>
      <c r="I55" s="1"/>
    </row>
    <row r="56" spans="2:9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9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9" x14ac:dyDescent="0.25">
      <c r="B58" s="465"/>
      <c r="C58" s="466"/>
      <c r="D58" s="466"/>
      <c r="E58" s="4"/>
      <c r="F58" s="4"/>
      <c r="G58" s="43"/>
      <c r="H58" s="4">
        <f>+F58*G58</f>
        <v>0</v>
      </c>
      <c r="I58" s="464"/>
    </row>
    <row r="59" spans="2:9" x14ac:dyDescent="0.25">
      <c r="B59" s="459" t="s">
        <v>73</v>
      </c>
      <c r="C59" s="460"/>
      <c r="D59" s="460"/>
      <c r="E59" s="3" t="s">
        <v>70</v>
      </c>
      <c r="F59" s="3">
        <v>43000</v>
      </c>
      <c r="G59" s="3">
        <v>1</v>
      </c>
      <c r="H59" s="4">
        <f>+F59*G59</f>
        <v>43000</v>
      </c>
      <c r="I59" s="464"/>
    </row>
    <row r="60" spans="2:9" x14ac:dyDescent="0.25">
      <c r="B60" s="459"/>
      <c r="C60" s="460"/>
      <c r="D60" s="460"/>
      <c r="E60" s="3"/>
      <c r="F60" s="3"/>
      <c r="G60" s="3"/>
      <c r="H60" s="4"/>
      <c r="I60" s="464"/>
    </row>
    <row r="61" spans="2:9" x14ac:dyDescent="0.25">
      <c r="B61" s="459"/>
      <c r="C61" s="460"/>
      <c r="D61" s="460"/>
      <c r="E61" s="3"/>
      <c r="F61" s="3"/>
      <c r="G61" s="3"/>
      <c r="H61" s="3"/>
      <c r="I61" s="464"/>
    </row>
    <row r="62" spans="2:9" x14ac:dyDescent="0.25">
      <c r="B62" s="459"/>
      <c r="C62" s="460"/>
      <c r="D62" s="460"/>
      <c r="E62" s="3"/>
      <c r="F62" s="3"/>
      <c r="G62" s="3"/>
      <c r="H62" s="3"/>
      <c r="I62" s="464"/>
    </row>
    <row r="63" spans="2:9" x14ac:dyDescent="0.25">
      <c r="B63" s="11"/>
      <c r="C63" s="5"/>
      <c r="D63" s="5"/>
      <c r="E63" s="5"/>
      <c r="F63" s="5"/>
      <c r="G63" s="5"/>
      <c r="H63" s="6" t="s">
        <v>6</v>
      </c>
      <c r="I63" s="72">
        <f>SUM(H58:H62)</f>
        <v>43000</v>
      </c>
    </row>
    <row r="64" spans="2:9" ht="15.75" thickBot="1" x14ac:dyDescent="0.3">
      <c r="B64" s="10"/>
      <c r="I64" s="1"/>
    </row>
    <row r="65" spans="2:9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9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73"/>
    </row>
    <row r="67" spans="2:9" x14ac:dyDescent="0.25">
      <c r="B67" s="465" t="s">
        <v>71</v>
      </c>
      <c r="C67" s="466"/>
      <c r="D67" s="466"/>
      <c r="E67" s="466"/>
      <c r="F67" s="74"/>
      <c r="G67" s="25">
        <v>1</v>
      </c>
      <c r="H67" s="75">
        <f>+F67*G67</f>
        <v>0</v>
      </c>
      <c r="I67" s="73"/>
    </row>
    <row r="68" spans="2:9" x14ac:dyDescent="0.25">
      <c r="B68" s="459"/>
      <c r="C68" s="460"/>
      <c r="D68" s="460"/>
      <c r="E68" s="460"/>
      <c r="F68" s="76"/>
      <c r="G68" s="14"/>
      <c r="H68" s="2"/>
      <c r="I68" s="73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9" x14ac:dyDescent="0.25">
      <c r="B73" s="465" t="s">
        <v>20</v>
      </c>
      <c r="C73" s="466"/>
      <c r="D73" s="74">
        <v>74263</v>
      </c>
      <c r="E73" s="30">
        <f>+(0.66)*D73</f>
        <v>49013.58</v>
      </c>
      <c r="F73" s="30">
        <f>+D73+E73</f>
        <v>123276.58</v>
      </c>
      <c r="G73" s="32">
        <v>7.4999999999999997E-2</v>
      </c>
      <c r="H73" s="75">
        <f>+F73*G73</f>
        <v>9245.7435000000005</v>
      </c>
      <c r="I73" s="464"/>
    </row>
    <row r="74" spans="2:9" x14ac:dyDescent="0.25">
      <c r="B74" s="459" t="s">
        <v>61</v>
      </c>
      <c r="C74" s="460"/>
      <c r="D74" s="76">
        <f>2*44702</f>
        <v>89404</v>
      </c>
      <c r="E74" s="30">
        <f>+(0.66)*D74</f>
        <v>59006.64</v>
      </c>
      <c r="F74" s="31">
        <f>+D74+E74</f>
        <v>148410.64000000001</v>
      </c>
      <c r="G74" s="32">
        <f>+G73</f>
        <v>7.4999999999999997E-2</v>
      </c>
      <c r="H74" s="75">
        <f>+F74*G74</f>
        <v>11130.798000000001</v>
      </c>
      <c r="I74" s="464"/>
    </row>
    <row r="75" spans="2:9" x14ac:dyDescent="0.25">
      <c r="B75" s="459"/>
      <c r="C75" s="460"/>
      <c r="D75" s="2"/>
      <c r="E75" s="2"/>
      <c r="F75" s="2"/>
      <c r="G75" s="2"/>
      <c r="H75" s="2"/>
      <c r="I75" s="464"/>
    </row>
    <row r="76" spans="2:9" x14ac:dyDescent="0.25">
      <c r="B76" s="467"/>
      <c r="C76" s="468"/>
      <c r="D76" s="7"/>
      <c r="E76" s="7"/>
      <c r="F76" s="7"/>
      <c r="G76" s="7"/>
      <c r="H76" s="7"/>
      <c r="I76" s="464"/>
    </row>
    <row r="77" spans="2:9" x14ac:dyDescent="0.25">
      <c r="B77" s="11"/>
      <c r="C77" s="5"/>
      <c r="D77" s="5"/>
      <c r="E77" s="5"/>
      <c r="F77" s="5"/>
      <c r="G77" s="5"/>
      <c r="H77" s="6" t="s">
        <v>6</v>
      </c>
      <c r="I77" s="73">
        <f>SUM(H73:H76)</f>
        <v>20376.541499999999</v>
      </c>
    </row>
    <row r="78" spans="2:9" ht="15.75" thickBot="1" x14ac:dyDescent="0.3">
      <c r="B78" s="10"/>
      <c r="H78" s="33" t="s">
        <v>23</v>
      </c>
      <c r="I78" s="73"/>
    </row>
    <row r="79" spans="2:9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63892</v>
      </c>
    </row>
    <row r="80" spans="2:9" ht="15.75" thickBot="1" x14ac:dyDescent="0.3"/>
    <row r="81" spans="2:9" x14ac:dyDescent="0.25">
      <c r="B81" s="471" t="s">
        <v>26</v>
      </c>
      <c r="C81" s="472"/>
      <c r="D81" s="472"/>
      <c r="E81" s="472"/>
      <c r="F81" s="472"/>
      <c r="G81" s="472"/>
      <c r="H81" s="472"/>
      <c r="I81" s="473"/>
    </row>
    <row r="82" spans="2:9" ht="48" customHeight="1" x14ac:dyDescent="0.25">
      <c r="B82" s="474" t="s">
        <v>862</v>
      </c>
      <c r="C82" s="475"/>
      <c r="D82" s="475"/>
      <c r="E82" s="475"/>
      <c r="F82" s="475"/>
      <c r="G82" s="475"/>
      <c r="H82" s="475"/>
      <c r="I82" s="476"/>
    </row>
    <row r="83" spans="2:9" x14ac:dyDescent="0.25">
      <c r="B83" s="477" t="s">
        <v>18</v>
      </c>
      <c r="C83" s="478"/>
      <c r="D83" s="478"/>
      <c r="E83" s="478"/>
      <c r="F83" s="478"/>
      <c r="G83" s="478"/>
      <c r="H83" s="478"/>
      <c r="I83" s="479"/>
    </row>
    <row r="84" spans="2:9" ht="15.75" thickBot="1" x14ac:dyDescent="0.3">
      <c r="B84" s="480" t="s">
        <v>27</v>
      </c>
      <c r="C84" s="481"/>
      <c r="D84" s="481"/>
      <c r="E84" s="481"/>
      <c r="F84" s="481"/>
      <c r="G84" s="481"/>
      <c r="H84" s="481"/>
      <c r="I84" s="482"/>
    </row>
    <row r="85" spans="2:9" ht="15.75" thickBot="1" x14ac:dyDescent="0.3">
      <c r="B85" s="8"/>
      <c r="C85" s="9"/>
      <c r="D85" s="9"/>
      <c r="E85" s="9"/>
      <c r="F85" s="9"/>
      <c r="G85" s="9"/>
      <c r="H85" s="9"/>
      <c r="I85" s="22"/>
    </row>
    <row r="86" spans="2:9" ht="15" customHeight="1" x14ac:dyDescent="0.25">
      <c r="B86" s="483" t="s">
        <v>17</v>
      </c>
      <c r="C86" s="485" t="s">
        <v>419</v>
      </c>
      <c r="D86" s="487" t="str">
        <f>+'[2] PRESUPUESTO CENTRO DE DESARROL'!$B$72</f>
        <v>Zabaleta en block de cemento pañetada con mortero impermeabilizado 1:5, incluye materiales, equipo y mano de obra.</v>
      </c>
      <c r="E86" s="487"/>
      <c r="F86" s="487"/>
      <c r="G86" s="487"/>
      <c r="H86" s="487"/>
      <c r="I86" s="45" t="s">
        <v>0</v>
      </c>
    </row>
    <row r="87" spans="2:9" ht="15.75" thickBot="1" x14ac:dyDescent="0.3">
      <c r="B87" s="484"/>
      <c r="C87" s="486"/>
      <c r="D87" s="488"/>
      <c r="E87" s="488"/>
      <c r="F87" s="488"/>
      <c r="G87" s="488"/>
      <c r="H87" s="488"/>
      <c r="I87" s="13" t="str">
        <f>+'[2] PRESUPUESTO CENTRO DE DESARROL'!$C$72</f>
        <v>ML</v>
      </c>
    </row>
    <row r="88" spans="2:9" ht="15.75" thickBot="1" x14ac:dyDescent="0.3">
      <c r="B88" s="21" t="s">
        <v>24</v>
      </c>
      <c r="C88" s="46"/>
      <c r="D88" s="40" t="s">
        <v>76</v>
      </c>
      <c r="E88" s="9"/>
      <c r="F88" s="9"/>
      <c r="G88" s="9"/>
      <c r="H88" s="9"/>
      <c r="I88" s="22"/>
    </row>
    <row r="89" spans="2:9" ht="15.75" thickBot="1" x14ac:dyDescent="0.3">
      <c r="B89" s="461" t="s">
        <v>1</v>
      </c>
      <c r="C89" s="462"/>
      <c r="D89" s="462"/>
      <c r="E89" s="39" t="s">
        <v>2</v>
      </c>
      <c r="F89" s="39" t="s">
        <v>3</v>
      </c>
      <c r="G89" s="39" t="s">
        <v>4</v>
      </c>
      <c r="H89" s="20" t="s">
        <v>5</v>
      </c>
      <c r="I89" s="463"/>
    </row>
    <row r="90" spans="2:9" ht="25.5" customHeight="1" x14ac:dyDescent="0.25">
      <c r="B90" s="489" t="s">
        <v>25</v>
      </c>
      <c r="C90" s="490"/>
      <c r="D90" s="491"/>
      <c r="E90" s="4" t="s">
        <v>19</v>
      </c>
      <c r="F90" s="70">
        <v>51500</v>
      </c>
      <c r="G90" s="43">
        <v>60</v>
      </c>
      <c r="H90" s="27">
        <f>+F90/G90</f>
        <v>858.33333333333337</v>
      </c>
      <c r="I90" s="464"/>
    </row>
    <row r="91" spans="2:9" ht="23.25" customHeight="1" x14ac:dyDescent="0.25">
      <c r="B91" s="492" t="s">
        <v>28</v>
      </c>
      <c r="C91" s="493"/>
      <c r="D91" s="494"/>
      <c r="E91" s="3" t="s">
        <v>19</v>
      </c>
      <c r="F91" s="71">
        <v>51500</v>
      </c>
      <c r="G91" s="48">
        <v>60</v>
      </c>
      <c r="H91" s="27">
        <f>+F91/G91</f>
        <v>858.33333333333337</v>
      </c>
      <c r="I91" s="464"/>
    </row>
    <row r="92" spans="2:9" x14ac:dyDescent="0.25">
      <c r="B92" s="459" t="s">
        <v>84</v>
      </c>
      <c r="C92" s="460"/>
      <c r="D92" s="460"/>
      <c r="E92" s="14" t="s">
        <v>81</v>
      </c>
      <c r="F92" s="70">
        <v>82400</v>
      </c>
      <c r="G92" s="43">
        <v>40</v>
      </c>
      <c r="H92" s="27">
        <f>+F92/G92</f>
        <v>2060</v>
      </c>
      <c r="I92" s="464"/>
    </row>
    <row r="93" spans="2:9" x14ac:dyDescent="0.25">
      <c r="B93" s="467"/>
      <c r="C93" s="468"/>
      <c r="D93" s="468"/>
      <c r="E93" s="15"/>
      <c r="F93" s="17"/>
      <c r="G93" s="15"/>
      <c r="H93" s="18"/>
      <c r="I93" s="464"/>
    </row>
    <row r="94" spans="2:9" x14ac:dyDescent="0.25">
      <c r="B94" s="11"/>
      <c r="C94" s="5"/>
      <c r="D94" s="5"/>
      <c r="E94" s="5"/>
      <c r="F94" s="5"/>
      <c r="G94" s="6"/>
      <c r="H94" s="6" t="s">
        <v>6</v>
      </c>
      <c r="I94" s="36">
        <f>SUM(H90:H93)</f>
        <v>3776.666666666667</v>
      </c>
    </row>
    <row r="95" spans="2:9" ht="15.75" thickBot="1" x14ac:dyDescent="0.3">
      <c r="B95" s="10"/>
      <c r="I95" s="1"/>
    </row>
    <row r="96" spans="2:9" ht="15.75" thickBot="1" x14ac:dyDescent="0.3">
      <c r="B96" s="21" t="s">
        <v>7</v>
      </c>
      <c r="C96" s="9"/>
      <c r="D96" s="9"/>
      <c r="E96" s="9"/>
      <c r="F96" s="9"/>
      <c r="G96" s="9"/>
      <c r="H96" s="9"/>
      <c r="I96" s="22"/>
    </row>
    <row r="97" spans="2:9" ht="15.75" thickBot="1" x14ac:dyDescent="0.3">
      <c r="B97" s="461" t="s">
        <v>1</v>
      </c>
      <c r="C97" s="462"/>
      <c r="D97" s="462"/>
      <c r="E97" s="39" t="s">
        <v>2</v>
      </c>
      <c r="F97" s="39" t="s">
        <v>8</v>
      </c>
      <c r="G97" s="39" t="s">
        <v>9</v>
      </c>
      <c r="H97" s="20" t="s">
        <v>5</v>
      </c>
      <c r="I97" s="463"/>
    </row>
    <row r="98" spans="2:9" x14ac:dyDescent="0.25">
      <c r="B98" s="465" t="s">
        <v>77</v>
      </c>
      <c r="C98" s="466"/>
      <c r="D98" s="466"/>
      <c r="E98" s="4" t="s">
        <v>70</v>
      </c>
      <c r="F98" s="4">
        <v>4500</v>
      </c>
      <c r="G98" s="43">
        <v>2.5</v>
      </c>
      <c r="H98" s="4">
        <f>+F98*G98</f>
        <v>11250</v>
      </c>
      <c r="I98" s="464"/>
    </row>
    <row r="99" spans="2:9" x14ac:dyDescent="0.25">
      <c r="B99" s="459" t="s">
        <v>78</v>
      </c>
      <c r="C99" s="460"/>
      <c r="D99" s="460"/>
      <c r="E99" s="3" t="s">
        <v>79</v>
      </c>
      <c r="F99" s="3">
        <v>772500</v>
      </c>
      <c r="G99" s="3">
        <v>4.0000000000000001E-3</v>
      </c>
      <c r="H99" s="4">
        <f>+F99*G99</f>
        <v>3090</v>
      </c>
      <c r="I99" s="464"/>
    </row>
    <row r="100" spans="2:9" x14ac:dyDescent="0.25">
      <c r="B100" s="459" t="s">
        <v>80</v>
      </c>
      <c r="C100" s="460"/>
      <c r="D100" s="460"/>
      <c r="E100" s="3" t="s">
        <v>79</v>
      </c>
      <c r="F100" s="3">
        <v>772500</v>
      </c>
      <c r="G100" s="3">
        <v>6.0000000000000001E-3</v>
      </c>
      <c r="H100" s="4">
        <f>+F100*G100</f>
        <v>4635</v>
      </c>
      <c r="I100" s="464"/>
    </row>
    <row r="101" spans="2:9" x14ac:dyDescent="0.25">
      <c r="B101" s="459" t="s">
        <v>85</v>
      </c>
      <c r="C101" s="460"/>
      <c r="D101" s="460"/>
      <c r="E101" s="3" t="s">
        <v>54</v>
      </c>
      <c r="F101" s="3">
        <v>20600</v>
      </c>
      <c r="G101" s="3">
        <v>1</v>
      </c>
      <c r="H101" s="4">
        <f>+F101*G101</f>
        <v>20600</v>
      </c>
      <c r="I101" s="464"/>
    </row>
    <row r="102" spans="2:9" x14ac:dyDescent="0.25">
      <c r="B102" s="459"/>
      <c r="C102" s="460"/>
      <c r="D102" s="460"/>
      <c r="E102" s="3"/>
      <c r="F102" s="3"/>
      <c r="G102" s="3"/>
      <c r="H102" s="4"/>
      <c r="I102" s="464"/>
    </row>
    <row r="103" spans="2:9" x14ac:dyDescent="0.25">
      <c r="B103" s="459"/>
      <c r="C103" s="460"/>
      <c r="D103" s="460"/>
      <c r="E103" s="3"/>
      <c r="F103" s="3"/>
      <c r="G103" s="3"/>
      <c r="H103" s="3"/>
      <c r="I103" s="464"/>
    </row>
    <row r="104" spans="2:9" x14ac:dyDescent="0.25">
      <c r="B104" s="459"/>
      <c r="C104" s="460"/>
      <c r="D104" s="460"/>
      <c r="E104" s="3"/>
      <c r="F104" s="3"/>
      <c r="G104" s="3"/>
      <c r="H104" s="3"/>
      <c r="I104" s="464"/>
    </row>
    <row r="105" spans="2:9" x14ac:dyDescent="0.25">
      <c r="B105" s="11"/>
      <c r="C105" s="5"/>
      <c r="D105" s="5"/>
      <c r="E105" s="5"/>
      <c r="F105" s="5"/>
      <c r="G105" s="5"/>
      <c r="H105" s="6" t="s">
        <v>6</v>
      </c>
      <c r="I105" s="72">
        <f>SUM(H98:H104)</f>
        <v>39575</v>
      </c>
    </row>
    <row r="106" spans="2:9" ht="15.75" thickBot="1" x14ac:dyDescent="0.3">
      <c r="B106" s="10"/>
      <c r="I106" s="1"/>
    </row>
    <row r="107" spans="2:9" ht="15.75" thickBot="1" x14ac:dyDescent="0.3">
      <c r="B107" s="21" t="s">
        <v>10</v>
      </c>
      <c r="C107" s="9"/>
      <c r="D107" s="9"/>
      <c r="E107" s="9"/>
      <c r="F107" s="9"/>
      <c r="G107" s="9"/>
      <c r="H107" s="9"/>
      <c r="I107" s="22"/>
    </row>
    <row r="108" spans="2:9" ht="15.75" thickBot="1" x14ac:dyDescent="0.3">
      <c r="B108" s="461" t="s">
        <v>1</v>
      </c>
      <c r="C108" s="462"/>
      <c r="D108" s="462"/>
      <c r="E108" s="462"/>
      <c r="F108" s="39" t="s">
        <v>3</v>
      </c>
      <c r="G108" s="39" t="s">
        <v>4</v>
      </c>
      <c r="H108" s="20" t="s">
        <v>5</v>
      </c>
      <c r="I108" s="73"/>
    </row>
    <row r="109" spans="2:9" x14ac:dyDescent="0.25">
      <c r="B109" s="465" t="s">
        <v>82</v>
      </c>
      <c r="C109" s="466"/>
      <c r="D109" s="466"/>
      <c r="E109" s="466"/>
      <c r="F109" s="74">
        <v>3354</v>
      </c>
      <c r="G109" s="25">
        <v>1</v>
      </c>
      <c r="H109" s="75">
        <f>+F109*G109</f>
        <v>3354</v>
      </c>
      <c r="I109" s="73"/>
    </row>
    <row r="110" spans="2:9" x14ac:dyDescent="0.25">
      <c r="B110" s="459"/>
      <c r="C110" s="460"/>
      <c r="D110" s="460"/>
      <c r="E110" s="460"/>
      <c r="F110" s="76"/>
      <c r="G110" s="14"/>
      <c r="H110" s="2"/>
      <c r="I110" s="73"/>
    </row>
    <row r="111" spans="2:9" x14ac:dyDescent="0.25">
      <c r="B111" s="11"/>
      <c r="C111" s="5"/>
      <c r="D111" s="5"/>
      <c r="E111" s="5"/>
      <c r="F111" s="5"/>
      <c r="G111" s="5"/>
      <c r="H111" s="6" t="s">
        <v>6</v>
      </c>
      <c r="I111" s="36">
        <f>SUM(H109:H110)</f>
        <v>3354</v>
      </c>
    </row>
    <row r="112" spans="2:9" ht="15.75" thickBot="1" x14ac:dyDescent="0.3">
      <c r="B112" s="10"/>
      <c r="I112" s="1"/>
    </row>
    <row r="113" spans="2:9" ht="15.75" thickBot="1" x14ac:dyDescent="0.3">
      <c r="B113" s="21" t="s">
        <v>11</v>
      </c>
      <c r="C113" s="9"/>
      <c r="D113" s="9"/>
      <c r="E113" s="9"/>
      <c r="F113" s="9"/>
      <c r="G113" s="9"/>
      <c r="H113" s="9"/>
      <c r="I113" s="22"/>
    </row>
    <row r="114" spans="2:9" ht="15.75" thickBot="1" x14ac:dyDescent="0.3">
      <c r="B114" s="461" t="s">
        <v>15</v>
      </c>
      <c r="C114" s="462"/>
      <c r="D114" s="39" t="s">
        <v>22</v>
      </c>
      <c r="E114" s="39" t="s">
        <v>12</v>
      </c>
      <c r="F114" s="39" t="s">
        <v>13</v>
      </c>
      <c r="G114" s="39" t="s">
        <v>14</v>
      </c>
      <c r="H114" s="20" t="s">
        <v>5</v>
      </c>
      <c r="I114" s="463"/>
    </row>
    <row r="115" spans="2:9" x14ac:dyDescent="0.25">
      <c r="B115" s="465" t="s">
        <v>20</v>
      </c>
      <c r="C115" s="466"/>
      <c r="D115" s="74">
        <v>74263</v>
      </c>
      <c r="E115" s="30">
        <f>+(0.66)*D115</f>
        <v>49013.58</v>
      </c>
      <c r="F115" s="30">
        <f>+D115+E115</f>
        <v>123276.58</v>
      </c>
      <c r="G115" s="32">
        <v>0.11</v>
      </c>
      <c r="H115" s="75">
        <f>+F115*G115</f>
        <v>13560.4238</v>
      </c>
      <c r="I115" s="464"/>
    </row>
    <row r="116" spans="2:9" x14ac:dyDescent="0.25">
      <c r="B116" s="459" t="s">
        <v>83</v>
      </c>
      <c r="C116" s="460"/>
      <c r="D116" s="76">
        <f>3*44702</f>
        <v>134106</v>
      </c>
      <c r="E116" s="30">
        <f>+(0.66)*D116</f>
        <v>88509.96</v>
      </c>
      <c r="F116" s="31">
        <f>+D116+E116</f>
        <v>222615.96000000002</v>
      </c>
      <c r="G116" s="32">
        <f>+G115</f>
        <v>0.11</v>
      </c>
      <c r="H116" s="75">
        <f>+F116*G116</f>
        <v>24487.755600000004</v>
      </c>
      <c r="I116" s="464"/>
    </row>
    <row r="117" spans="2:9" x14ac:dyDescent="0.25">
      <c r="B117" s="459"/>
      <c r="C117" s="460"/>
      <c r="D117" s="2"/>
      <c r="E117" s="2"/>
      <c r="F117" s="2"/>
      <c r="G117" s="2"/>
      <c r="H117" s="2"/>
      <c r="I117" s="464"/>
    </row>
    <row r="118" spans="2:9" x14ac:dyDescent="0.25">
      <c r="B118" s="467"/>
      <c r="C118" s="468"/>
      <c r="D118" s="7"/>
      <c r="E118" s="7"/>
      <c r="F118" s="7"/>
      <c r="G118" s="7"/>
      <c r="H118" s="7"/>
      <c r="I118" s="464"/>
    </row>
    <row r="119" spans="2:9" x14ac:dyDescent="0.25">
      <c r="B119" s="11"/>
      <c r="C119" s="5"/>
      <c r="D119" s="5"/>
      <c r="E119" s="5"/>
      <c r="F119" s="5"/>
      <c r="G119" s="5"/>
      <c r="H119" s="6" t="s">
        <v>6</v>
      </c>
      <c r="I119" s="73">
        <f>SUM(H115:H118)</f>
        <v>38048.179400000008</v>
      </c>
    </row>
    <row r="120" spans="2:9" ht="15.75" thickBot="1" x14ac:dyDescent="0.3">
      <c r="B120" s="10"/>
      <c r="H120" s="33" t="s">
        <v>23</v>
      </c>
      <c r="I120" s="73"/>
    </row>
    <row r="121" spans="2:9" ht="16.5" thickBot="1" x14ac:dyDescent="0.3">
      <c r="B121" s="8"/>
      <c r="C121" s="9"/>
      <c r="D121" s="9"/>
      <c r="E121" s="9"/>
      <c r="F121" s="9"/>
      <c r="G121" s="469" t="s">
        <v>16</v>
      </c>
      <c r="H121" s="470"/>
      <c r="I121" s="35">
        <f>ROUND(SUM(I91:I120),0)</f>
        <v>84754</v>
      </c>
    </row>
    <row r="122" spans="2:9" ht="15.75" thickBot="1" x14ac:dyDescent="0.3"/>
    <row r="123" spans="2:9" x14ac:dyDescent="0.25">
      <c r="B123" s="471" t="s">
        <v>26</v>
      </c>
      <c r="C123" s="472"/>
      <c r="D123" s="472"/>
      <c r="E123" s="472"/>
      <c r="F123" s="472"/>
      <c r="G123" s="472"/>
      <c r="H123" s="472"/>
      <c r="I123" s="473"/>
    </row>
    <row r="124" spans="2:9" ht="48" customHeight="1" x14ac:dyDescent="0.25">
      <c r="B124" s="474" t="s">
        <v>862</v>
      </c>
      <c r="C124" s="475"/>
      <c r="D124" s="475"/>
      <c r="E124" s="475"/>
      <c r="F124" s="475"/>
      <c r="G124" s="475"/>
      <c r="H124" s="475"/>
      <c r="I124" s="476"/>
    </row>
    <row r="125" spans="2:9" x14ac:dyDescent="0.25">
      <c r="B125" s="477" t="s">
        <v>18</v>
      </c>
      <c r="C125" s="478"/>
      <c r="D125" s="478"/>
      <c r="E125" s="478"/>
      <c r="F125" s="478"/>
      <c r="G125" s="478"/>
      <c r="H125" s="478"/>
      <c r="I125" s="479"/>
    </row>
    <row r="126" spans="2:9" ht="15.75" thickBot="1" x14ac:dyDescent="0.3">
      <c r="B126" s="480" t="s">
        <v>27</v>
      </c>
      <c r="C126" s="481"/>
      <c r="D126" s="481"/>
      <c r="E126" s="481"/>
      <c r="F126" s="481"/>
      <c r="G126" s="481"/>
      <c r="H126" s="481"/>
      <c r="I126" s="482"/>
    </row>
    <row r="127" spans="2:9" ht="15.75" thickBot="1" x14ac:dyDescent="0.3">
      <c r="B127" s="8"/>
      <c r="C127" s="9"/>
      <c r="D127" s="9"/>
      <c r="E127" s="9"/>
      <c r="F127" s="9"/>
      <c r="G127" s="9"/>
      <c r="H127" s="9"/>
      <c r="I127" s="22"/>
    </row>
    <row r="128" spans="2:9" ht="15" customHeight="1" x14ac:dyDescent="0.25">
      <c r="B128" s="483" t="s">
        <v>17</v>
      </c>
      <c r="C128" s="485" t="s">
        <v>418</v>
      </c>
      <c r="D128" s="487" t="str">
        <f>+'[2] PRESUPUESTO CENTRO DE DESARROL'!$B$71</f>
        <v>Suministro e instalación de cielo raso en PVC y  perfilería metálica, incluye materiales,  equipo y mano de obra.</v>
      </c>
      <c r="E128" s="487"/>
      <c r="F128" s="487"/>
      <c r="G128" s="487"/>
      <c r="H128" s="487"/>
      <c r="I128" s="45" t="s">
        <v>0</v>
      </c>
    </row>
    <row r="129" spans="2:9" ht="15.75" thickBot="1" x14ac:dyDescent="0.3">
      <c r="B129" s="484"/>
      <c r="C129" s="486"/>
      <c r="D129" s="488"/>
      <c r="E129" s="488"/>
      <c r="F129" s="488"/>
      <c r="G129" s="488"/>
      <c r="H129" s="488"/>
      <c r="I129" s="13" t="str">
        <f>+'[2] PRESUPUESTO CENTRO DE DESARROL'!$C$71</f>
        <v>M2</v>
      </c>
    </row>
    <row r="130" spans="2:9" ht="15.75" thickBot="1" x14ac:dyDescent="0.3">
      <c r="B130" s="21" t="s">
        <v>24</v>
      </c>
      <c r="C130" s="46"/>
      <c r="D130" s="40" t="s">
        <v>76</v>
      </c>
      <c r="E130" s="9"/>
      <c r="F130" s="9"/>
      <c r="G130" s="9"/>
      <c r="H130" s="9"/>
      <c r="I130" s="22"/>
    </row>
    <row r="131" spans="2:9" ht="15.75" thickBot="1" x14ac:dyDescent="0.3">
      <c r="B131" s="461" t="s">
        <v>1</v>
      </c>
      <c r="C131" s="462"/>
      <c r="D131" s="462"/>
      <c r="E131" s="39" t="s">
        <v>2</v>
      </c>
      <c r="F131" s="39" t="s">
        <v>3</v>
      </c>
      <c r="G131" s="39" t="s">
        <v>4</v>
      </c>
      <c r="H131" s="20" t="s">
        <v>5</v>
      </c>
      <c r="I131" s="463"/>
    </row>
    <row r="132" spans="2:9" ht="25.5" customHeight="1" x14ac:dyDescent="0.25">
      <c r="B132" s="489" t="s">
        <v>25</v>
      </c>
      <c r="C132" s="490"/>
      <c r="D132" s="491"/>
      <c r="E132" s="4" t="s">
        <v>19</v>
      </c>
      <c r="F132" s="70">
        <v>51500</v>
      </c>
      <c r="G132" s="43">
        <v>20</v>
      </c>
      <c r="H132" s="27">
        <f>+F132/G132</f>
        <v>2575</v>
      </c>
      <c r="I132" s="464"/>
    </row>
    <row r="133" spans="2:9" ht="23.25" customHeight="1" x14ac:dyDescent="0.25">
      <c r="B133" s="492" t="s">
        <v>28</v>
      </c>
      <c r="C133" s="493"/>
      <c r="D133" s="494"/>
      <c r="E133" s="3" t="s">
        <v>19</v>
      </c>
      <c r="F133" s="71">
        <v>51500</v>
      </c>
      <c r="G133" s="48">
        <v>50</v>
      </c>
      <c r="H133" s="27">
        <f>+F133/G133</f>
        <v>1030</v>
      </c>
      <c r="I133" s="464"/>
    </row>
    <row r="134" spans="2:9" x14ac:dyDescent="0.25">
      <c r="B134" s="459"/>
      <c r="C134" s="460"/>
      <c r="D134" s="460"/>
      <c r="E134" s="14"/>
      <c r="F134" s="70"/>
      <c r="G134" s="43"/>
      <c r="H134" s="27"/>
      <c r="I134" s="464"/>
    </row>
    <row r="135" spans="2:9" x14ac:dyDescent="0.25">
      <c r="B135" s="467"/>
      <c r="C135" s="468"/>
      <c r="D135" s="468"/>
      <c r="E135" s="15"/>
      <c r="F135" s="17"/>
      <c r="G135" s="15"/>
      <c r="H135" s="18"/>
      <c r="I135" s="464"/>
    </row>
    <row r="136" spans="2:9" x14ac:dyDescent="0.25">
      <c r="B136" s="11"/>
      <c r="C136" s="5"/>
      <c r="D136" s="5"/>
      <c r="E136" s="5"/>
      <c r="F136" s="5"/>
      <c r="G136" s="6"/>
      <c r="H136" s="6" t="s">
        <v>6</v>
      </c>
      <c r="I136" s="36">
        <f>SUM(H132:H135)</f>
        <v>3605</v>
      </c>
    </row>
    <row r="137" spans="2:9" ht="15.75" thickBot="1" x14ac:dyDescent="0.3">
      <c r="B137" s="10"/>
      <c r="I137" s="1"/>
    </row>
    <row r="138" spans="2:9" ht="15.75" thickBot="1" x14ac:dyDescent="0.3">
      <c r="B138" s="21" t="s">
        <v>7</v>
      </c>
      <c r="C138" s="9"/>
      <c r="D138" s="9"/>
      <c r="E138" s="9"/>
      <c r="F138" s="9"/>
      <c r="G138" s="9"/>
      <c r="H138" s="9"/>
      <c r="I138" s="22"/>
    </row>
    <row r="139" spans="2:9" ht="15.75" thickBot="1" x14ac:dyDescent="0.3">
      <c r="B139" s="461" t="s">
        <v>1</v>
      </c>
      <c r="C139" s="462"/>
      <c r="D139" s="462"/>
      <c r="E139" s="39" t="s">
        <v>2</v>
      </c>
      <c r="F139" s="39" t="s">
        <v>8</v>
      </c>
      <c r="G139" s="39" t="s">
        <v>9</v>
      </c>
      <c r="H139" s="20" t="s">
        <v>5</v>
      </c>
      <c r="I139" s="463"/>
    </row>
    <row r="140" spans="2:9" x14ac:dyDescent="0.25">
      <c r="B140" s="503" t="s">
        <v>91</v>
      </c>
      <c r="C140" s="504"/>
      <c r="D140" s="504"/>
      <c r="E140" s="4" t="s">
        <v>37</v>
      </c>
      <c r="F140" s="4">
        <v>30900</v>
      </c>
      <c r="G140" s="43">
        <v>1</v>
      </c>
      <c r="H140" s="4">
        <f t="shared" ref="H140:H146" si="0">+F140*G140</f>
        <v>30900</v>
      </c>
      <c r="I140" s="464"/>
    </row>
    <row r="141" spans="2:9" x14ac:dyDescent="0.25">
      <c r="B141" s="459" t="s">
        <v>92</v>
      </c>
      <c r="C141" s="460"/>
      <c r="D141" s="460"/>
      <c r="E141" s="3" t="s">
        <v>54</v>
      </c>
      <c r="F141" s="3">
        <v>12000</v>
      </c>
      <c r="G141" s="3">
        <v>0.02</v>
      </c>
      <c r="H141" s="4">
        <f t="shared" si="0"/>
        <v>240</v>
      </c>
      <c r="I141" s="464"/>
    </row>
    <row r="142" spans="2:9" ht="29.25" customHeight="1" x14ac:dyDescent="0.25">
      <c r="B142" s="501" t="s">
        <v>93</v>
      </c>
      <c r="C142" s="502"/>
      <c r="D142" s="502"/>
      <c r="E142" s="3" t="s">
        <v>94</v>
      </c>
      <c r="F142" s="3">
        <v>1500</v>
      </c>
      <c r="G142" s="3">
        <v>1.5</v>
      </c>
      <c r="H142" s="4">
        <f t="shared" si="0"/>
        <v>2250</v>
      </c>
      <c r="I142" s="464"/>
    </row>
    <row r="143" spans="2:9" x14ac:dyDescent="0.25">
      <c r="B143" s="459" t="s">
        <v>97</v>
      </c>
      <c r="C143" s="460"/>
      <c r="D143" s="460"/>
      <c r="E143" s="3" t="s">
        <v>94</v>
      </c>
      <c r="F143" s="3">
        <v>1700</v>
      </c>
      <c r="G143" s="3">
        <v>1.5</v>
      </c>
      <c r="H143" s="4">
        <f t="shared" si="0"/>
        <v>2550</v>
      </c>
      <c r="I143" s="464"/>
    </row>
    <row r="144" spans="2:9" x14ac:dyDescent="0.25">
      <c r="B144" s="501" t="s">
        <v>99</v>
      </c>
      <c r="C144" s="502"/>
      <c r="D144" s="502"/>
      <c r="E144" s="3" t="s">
        <v>94</v>
      </c>
      <c r="F144" s="3">
        <f>9000/6</f>
        <v>1500</v>
      </c>
      <c r="G144" s="3">
        <v>2</v>
      </c>
      <c r="H144" s="4">
        <f t="shared" si="0"/>
        <v>3000</v>
      </c>
      <c r="I144" s="464"/>
    </row>
    <row r="145" spans="2:9" ht="26.25" customHeight="1" x14ac:dyDescent="0.25">
      <c r="B145" s="459" t="s">
        <v>100</v>
      </c>
      <c r="C145" s="460"/>
      <c r="D145" s="460"/>
      <c r="E145" s="3" t="s">
        <v>94</v>
      </c>
      <c r="F145" s="3">
        <f>24000/6</f>
        <v>4000</v>
      </c>
      <c r="G145" s="3">
        <v>1.5</v>
      </c>
      <c r="H145" s="4">
        <f t="shared" si="0"/>
        <v>6000</v>
      </c>
      <c r="I145" s="464"/>
    </row>
    <row r="146" spans="2:9" ht="26.25" customHeight="1" x14ac:dyDescent="0.25">
      <c r="B146" s="459" t="s">
        <v>98</v>
      </c>
      <c r="C146" s="460"/>
      <c r="D146" s="460"/>
      <c r="E146" s="3" t="s">
        <v>52</v>
      </c>
      <c r="F146" s="3">
        <v>200</v>
      </c>
      <c r="G146" s="3">
        <v>0.75</v>
      </c>
      <c r="H146" s="4">
        <f t="shared" si="0"/>
        <v>150</v>
      </c>
      <c r="I146" s="464"/>
    </row>
    <row r="147" spans="2:9" x14ac:dyDescent="0.25">
      <c r="B147" s="459"/>
      <c r="C147" s="460"/>
      <c r="D147" s="460"/>
      <c r="E147" s="3"/>
      <c r="F147" s="3"/>
      <c r="G147" s="3"/>
      <c r="H147" s="4"/>
      <c r="I147" s="464"/>
    </row>
    <row r="148" spans="2:9" x14ac:dyDescent="0.25">
      <c r="B148" s="11"/>
      <c r="C148" s="5"/>
      <c r="D148" s="5"/>
      <c r="E148" s="5"/>
      <c r="F148" s="5"/>
      <c r="G148" s="5"/>
      <c r="H148" s="6" t="s">
        <v>6</v>
      </c>
      <c r="I148" s="72">
        <f>SUM(H140:H147)</f>
        <v>45090</v>
      </c>
    </row>
    <row r="149" spans="2:9" ht="15.75" thickBot="1" x14ac:dyDescent="0.3">
      <c r="B149" s="10"/>
      <c r="I149" s="1"/>
    </row>
    <row r="150" spans="2:9" ht="15.75" thickBot="1" x14ac:dyDescent="0.3">
      <c r="B150" s="21" t="s">
        <v>10</v>
      </c>
      <c r="C150" s="9"/>
      <c r="D150" s="9"/>
      <c r="E150" s="9"/>
      <c r="F150" s="9"/>
      <c r="G150" s="9"/>
      <c r="H150" s="9"/>
      <c r="I150" s="22"/>
    </row>
    <row r="151" spans="2:9" ht="15.75" thickBot="1" x14ac:dyDescent="0.3">
      <c r="B151" s="461" t="s">
        <v>1</v>
      </c>
      <c r="C151" s="462"/>
      <c r="D151" s="462"/>
      <c r="E151" s="462"/>
      <c r="F151" s="39" t="s">
        <v>3</v>
      </c>
      <c r="G151" s="39" t="s">
        <v>4</v>
      </c>
      <c r="H151" s="20" t="s">
        <v>5</v>
      </c>
      <c r="I151" s="73"/>
    </row>
    <row r="152" spans="2:9" x14ac:dyDescent="0.25">
      <c r="B152" s="465" t="s">
        <v>89</v>
      </c>
      <c r="C152" s="466"/>
      <c r="D152" s="466"/>
      <c r="E152" s="466"/>
      <c r="F152" s="74">
        <v>660</v>
      </c>
      <c r="G152" s="25">
        <v>1</v>
      </c>
      <c r="H152" s="75">
        <f>+F152*G152</f>
        <v>660</v>
      </c>
      <c r="I152" s="73"/>
    </row>
    <row r="153" spans="2:9" x14ac:dyDescent="0.25">
      <c r="B153" s="459"/>
      <c r="C153" s="460"/>
      <c r="D153" s="460"/>
      <c r="E153" s="460"/>
      <c r="F153" s="76"/>
      <c r="G153" s="14"/>
      <c r="H153" s="2"/>
      <c r="I153" s="73"/>
    </row>
    <row r="154" spans="2:9" x14ac:dyDescent="0.25">
      <c r="B154" s="11"/>
      <c r="C154" s="5"/>
      <c r="D154" s="5"/>
      <c r="E154" s="5"/>
      <c r="F154" s="5"/>
      <c r="G154" s="5"/>
      <c r="H154" s="6" t="s">
        <v>6</v>
      </c>
      <c r="I154" s="36">
        <f>SUM(H152:H153)</f>
        <v>660</v>
      </c>
    </row>
    <row r="155" spans="2:9" ht="15.75" thickBot="1" x14ac:dyDescent="0.3">
      <c r="B155" s="10"/>
      <c r="I155" s="1"/>
    </row>
    <row r="156" spans="2:9" ht="15.75" thickBot="1" x14ac:dyDescent="0.3">
      <c r="B156" s="21" t="s">
        <v>11</v>
      </c>
      <c r="C156" s="9"/>
      <c r="D156" s="9"/>
      <c r="E156" s="9"/>
      <c r="F156" s="9"/>
      <c r="G156" s="9"/>
      <c r="H156" s="9"/>
      <c r="I156" s="22"/>
    </row>
    <row r="157" spans="2:9" ht="15.75" thickBot="1" x14ac:dyDescent="0.3">
      <c r="B157" s="461" t="s">
        <v>15</v>
      </c>
      <c r="C157" s="462"/>
      <c r="D157" s="39" t="s">
        <v>22</v>
      </c>
      <c r="E157" s="39" t="s">
        <v>12</v>
      </c>
      <c r="F157" s="39" t="s">
        <v>13</v>
      </c>
      <c r="G157" s="39" t="s">
        <v>14</v>
      </c>
      <c r="H157" s="20" t="s">
        <v>5</v>
      </c>
      <c r="I157" s="463"/>
    </row>
    <row r="158" spans="2:9" x14ac:dyDescent="0.25">
      <c r="B158" s="465" t="s">
        <v>20</v>
      </c>
      <c r="C158" s="466"/>
      <c r="D158" s="74">
        <v>74263</v>
      </c>
      <c r="E158" s="30">
        <f>+(0.66)*D158</f>
        <v>49013.58</v>
      </c>
      <c r="F158" s="30">
        <f>+D158+E158</f>
        <v>123276.58</v>
      </c>
      <c r="G158" s="32">
        <v>0.17</v>
      </c>
      <c r="H158" s="75">
        <f>+F158*G158</f>
        <v>20957.018600000003</v>
      </c>
      <c r="I158" s="464"/>
    </row>
    <row r="159" spans="2:9" x14ac:dyDescent="0.25">
      <c r="B159" s="459" t="s">
        <v>61</v>
      </c>
      <c r="C159" s="460"/>
      <c r="D159" s="76">
        <f>2*44702</f>
        <v>89404</v>
      </c>
      <c r="E159" s="30">
        <f>+(0.66)*D159</f>
        <v>59006.64</v>
      </c>
      <c r="F159" s="31">
        <f>+D159+E159</f>
        <v>148410.64000000001</v>
      </c>
      <c r="G159" s="32">
        <f>+G158</f>
        <v>0.17</v>
      </c>
      <c r="H159" s="75">
        <f>+F159*G159</f>
        <v>25229.808800000003</v>
      </c>
      <c r="I159" s="464"/>
    </row>
    <row r="160" spans="2:9" x14ac:dyDescent="0.25">
      <c r="B160" s="459"/>
      <c r="C160" s="460"/>
      <c r="D160" s="2"/>
      <c r="E160" s="2"/>
      <c r="F160" s="2"/>
      <c r="G160" s="2"/>
      <c r="H160" s="2"/>
      <c r="I160" s="464"/>
    </row>
    <row r="161" spans="2:9" x14ac:dyDescent="0.25">
      <c r="B161" s="467"/>
      <c r="C161" s="468"/>
      <c r="D161" s="7"/>
      <c r="E161" s="7"/>
      <c r="F161" s="7"/>
      <c r="G161" s="7"/>
      <c r="H161" s="7"/>
      <c r="I161" s="464"/>
    </row>
    <row r="162" spans="2:9" x14ac:dyDescent="0.25">
      <c r="B162" s="11"/>
      <c r="C162" s="5"/>
      <c r="D162" s="5"/>
      <c r="E162" s="5"/>
      <c r="F162" s="5"/>
      <c r="G162" s="5"/>
      <c r="H162" s="6" t="s">
        <v>6</v>
      </c>
      <c r="I162" s="73">
        <f>SUM(H158:H161)</f>
        <v>46186.827400000009</v>
      </c>
    </row>
    <row r="163" spans="2:9" ht="15.75" thickBot="1" x14ac:dyDescent="0.3">
      <c r="B163" s="10"/>
      <c r="H163" s="33" t="s">
        <v>23</v>
      </c>
      <c r="I163" s="73"/>
    </row>
    <row r="164" spans="2:9" ht="16.5" thickBot="1" x14ac:dyDescent="0.3">
      <c r="B164" s="8"/>
      <c r="C164" s="9"/>
      <c r="D164" s="9"/>
      <c r="E164" s="9"/>
      <c r="F164" s="9"/>
      <c r="G164" s="469" t="s">
        <v>16</v>
      </c>
      <c r="H164" s="470"/>
      <c r="I164" s="35">
        <f>ROUND(SUM(I134:I163),0)</f>
        <v>95542</v>
      </c>
    </row>
    <row r="165" spans="2:9" ht="15.75" thickBot="1" x14ac:dyDescent="0.3"/>
    <row r="166" spans="2:9" x14ac:dyDescent="0.25">
      <c r="B166" s="471" t="s">
        <v>26</v>
      </c>
      <c r="C166" s="472"/>
      <c r="D166" s="472"/>
      <c r="E166" s="472"/>
      <c r="F166" s="472"/>
      <c r="G166" s="472"/>
      <c r="H166" s="472"/>
      <c r="I166" s="473"/>
    </row>
    <row r="167" spans="2:9" ht="48" customHeight="1" x14ac:dyDescent="0.25">
      <c r="B167" s="474" t="s">
        <v>862</v>
      </c>
      <c r="C167" s="475"/>
      <c r="D167" s="475"/>
      <c r="E167" s="475"/>
      <c r="F167" s="475"/>
      <c r="G167" s="475"/>
      <c r="H167" s="475"/>
      <c r="I167" s="476"/>
    </row>
    <row r="168" spans="2:9" x14ac:dyDescent="0.25">
      <c r="B168" s="477" t="s">
        <v>18</v>
      </c>
      <c r="C168" s="478"/>
      <c r="D168" s="478"/>
      <c r="E168" s="478"/>
      <c r="F168" s="478"/>
      <c r="G168" s="478"/>
      <c r="H168" s="478"/>
      <c r="I168" s="479"/>
    </row>
    <row r="169" spans="2:9" ht="15.75" thickBot="1" x14ac:dyDescent="0.3">
      <c r="B169" s="480" t="s">
        <v>27</v>
      </c>
      <c r="C169" s="481"/>
      <c r="D169" s="481"/>
      <c r="E169" s="481"/>
      <c r="F169" s="481"/>
      <c r="G169" s="481"/>
      <c r="H169" s="481"/>
      <c r="I169" s="482"/>
    </row>
    <row r="170" spans="2:9" ht="15.75" thickBot="1" x14ac:dyDescent="0.3">
      <c r="B170" s="8"/>
      <c r="C170" s="9"/>
      <c r="D170" s="9"/>
      <c r="E170" s="9"/>
      <c r="F170" s="9"/>
      <c r="G170" s="9"/>
      <c r="H170" s="9"/>
      <c r="I170" s="22"/>
    </row>
    <row r="171" spans="2:9" ht="15" customHeight="1" x14ac:dyDescent="0.25">
      <c r="B171" s="483" t="s">
        <v>17</v>
      </c>
      <c r="C171" s="485" t="s">
        <v>416</v>
      </c>
      <c r="D171" s="487" t="str">
        <f>+'[2] PRESUPUESTO CENTRO DE DESARROL'!$B$189</f>
        <v>Impermeabilización de placa cubierta con manto edil, equipo al caliente y pintura alumol, incluye materiales, equipo y mano de obra.</v>
      </c>
      <c r="E171" s="487"/>
      <c r="F171" s="487"/>
      <c r="G171" s="487"/>
      <c r="H171" s="487"/>
      <c r="I171" s="45" t="s">
        <v>0</v>
      </c>
    </row>
    <row r="172" spans="2:9" ht="15.75" thickBot="1" x14ac:dyDescent="0.3">
      <c r="B172" s="484"/>
      <c r="C172" s="486"/>
      <c r="D172" s="488"/>
      <c r="E172" s="488"/>
      <c r="F172" s="488"/>
      <c r="G172" s="488"/>
      <c r="H172" s="488"/>
      <c r="I172" s="13" t="str">
        <f>+'[2] PRESUPUESTO CENTRO DE DESARROL'!$C$189</f>
        <v>M2</v>
      </c>
    </row>
    <row r="173" spans="2:9" ht="15.75" thickBot="1" x14ac:dyDescent="0.3">
      <c r="B173" s="21" t="s">
        <v>24</v>
      </c>
      <c r="C173" s="46"/>
      <c r="D173" s="40" t="s">
        <v>76</v>
      </c>
      <c r="E173" s="9"/>
      <c r="F173" s="9"/>
      <c r="G173" s="9"/>
      <c r="H173" s="9"/>
      <c r="I173" s="22"/>
    </row>
    <row r="174" spans="2:9" ht="15.75" thickBot="1" x14ac:dyDescent="0.3">
      <c r="B174" s="461" t="s">
        <v>1</v>
      </c>
      <c r="C174" s="462"/>
      <c r="D174" s="462"/>
      <c r="E174" s="39" t="s">
        <v>2</v>
      </c>
      <c r="F174" s="39" t="s">
        <v>3</v>
      </c>
      <c r="G174" s="39" t="s">
        <v>4</v>
      </c>
      <c r="H174" s="20" t="s">
        <v>5</v>
      </c>
      <c r="I174" s="463"/>
    </row>
    <row r="175" spans="2:9" ht="25.5" customHeight="1" x14ac:dyDescent="0.25">
      <c r="B175" s="489" t="s">
        <v>25</v>
      </c>
      <c r="C175" s="490"/>
      <c r="D175" s="491"/>
      <c r="E175" s="4" t="s">
        <v>19</v>
      </c>
      <c r="F175" s="70">
        <v>51500</v>
      </c>
      <c r="G175" s="43">
        <v>60</v>
      </c>
      <c r="H175" s="27">
        <f>+F175/G175</f>
        <v>858.33333333333337</v>
      </c>
      <c r="I175" s="464"/>
    </row>
    <row r="176" spans="2:9" ht="23.25" customHeight="1" x14ac:dyDescent="0.25">
      <c r="B176" s="492" t="s">
        <v>28</v>
      </c>
      <c r="C176" s="493"/>
      <c r="D176" s="494"/>
      <c r="E176" s="3" t="s">
        <v>19</v>
      </c>
      <c r="F176" s="71">
        <v>51500</v>
      </c>
      <c r="G176" s="48">
        <v>60</v>
      </c>
      <c r="H176" s="27">
        <f>+F176/G176</f>
        <v>858.33333333333337</v>
      </c>
      <c r="I176" s="464"/>
    </row>
    <row r="177" spans="2:9" x14ac:dyDescent="0.25">
      <c r="B177" s="459" t="s">
        <v>87</v>
      </c>
      <c r="C177" s="460"/>
      <c r="D177" s="460"/>
      <c r="E177" s="14" t="s">
        <v>81</v>
      </c>
      <c r="F177" s="70">
        <v>82400</v>
      </c>
      <c r="G177" s="43">
        <v>40</v>
      </c>
      <c r="H177" s="27">
        <f>+F177/G177</f>
        <v>2060</v>
      </c>
      <c r="I177" s="464"/>
    </row>
    <row r="178" spans="2:9" x14ac:dyDescent="0.25">
      <c r="B178" s="467"/>
      <c r="C178" s="468"/>
      <c r="D178" s="468"/>
      <c r="E178" s="15"/>
      <c r="F178" s="17"/>
      <c r="G178" s="15"/>
      <c r="H178" s="18"/>
      <c r="I178" s="464"/>
    </row>
    <row r="179" spans="2:9" x14ac:dyDescent="0.25">
      <c r="B179" s="11"/>
      <c r="C179" s="5"/>
      <c r="D179" s="5"/>
      <c r="E179" s="5"/>
      <c r="F179" s="5"/>
      <c r="G179" s="6"/>
      <c r="H179" s="6" t="s">
        <v>6</v>
      </c>
      <c r="I179" s="36">
        <f>SUM(H175:H178)</f>
        <v>3776.666666666667</v>
      </c>
    </row>
    <row r="180" spans="2:9" ht="15.75" thickBot="1" x14ac:dyDescent="0.3">
      <c r="B180" s="10"/>
      <c r="I180" s="1"/>
    </row>
    <row r="181" spans="2:9" ht="15.75" thickBot="1" x14ac:dyDescent="0.3">
      <c r="B181" s="21" t="s">
        <v>7</v>
      </c>
      <c r="C181" s="9"/>
      <c r="D181" s="9"/>
      <c r="E181" s="9"/>
      <c r="F181" s="9"/>
      <c r="G181" s="9"/>
      <c r="H181" s="9"/>
      <c r="I181" s="22"/>
    </row>
    <row r="182" spans="2:9" ht="15.75" thickBot="1" x14ac:dyDescent="0.3">
      <c r="B182" s="461" t="s">
        <v>1</v>
      </c>
      <c r="C182" s="462"/>
      <c r="D182" s="462"/>
      <c r="E182" s="39" t="s">
        <v>2</v>
      </c>
      <c r="F182" s="39" t="s">
        <v>8</v>
      </c>
      <c r="G182" s="39" t="s">
        <v>9</v>
      </c>
      <c r="H182" s="20" t="s">
        <v>5</v>
      </c>
      <c r="I182" s="463"/>
    </row>
    <row r="183" spans="2:9" x14ac:dyDescent="0.25">
      <c r="B183" s="465" t="s">
        <v>88</v>
      </c>
      <c r="C183" s="466"/>
      <c r="D183" s="466"/>
      <c r="E183" s="4" t="s">
        <v>37</v>
      </c>
      <c r="F183" s="4">
        <v>30900</v>
      </c>
      <c r="G183" s="43">
        <v>1</v>
      </c>
      <c r="H183" s="4">
        <f>+F183*G183</f>
        <v>30900</v>
      </c>
      <c r="I183" s="464"/>
    </row>
    <row r="184" spans="2:9" ht="26.25" customHeight="1" x14ac:dyDescent="0.25">
      <c r="B184" s="501" t="s">
        <v>96</v>
      </c>
      <c r="C184" s="502"/>
      <c r="D184" s="502"/>
      <c r="E184" s="3" t="s">
        <v>54</v>
      </c>
      <c r="F184" s="3">
        <v>74263</v>
      </c>
      <c r="G184" s="3">
        <v>7.0000000000000001E-3</v>
      </c>
      <c r="H184" s="4">
        <f>+F184*G184</f>
        <v>519.84100000000001</v>
      </c>
      <c r="I184" s="464"/>
    </row>
    <row r="185" spans="2:9" x14ac:dyDescent="0.25">
      <c r="B185" s="459"/>
      <c r="C185" s="460"/>
      <c r="D185" s="460"/>
      <c r="E185" s="3"/>
      <c r="F185" s="3"/>
      <c r="G185" s="3"/>
      <c r="H185" s="4">
        <f>+F185*G185</f>
        <v>0</v>
      </c>
      <c r="I185" s="464"/>
    </row>
    <row r="186" spans="2:9" x14ac:dyDescent="0.25">
      <c r="B186" s="459"/>
      <c r="C186" s="460"/>
      <c r="D186" s="460"/>
      <c r="E186" s="3"/>
      <c r="F186" s="3"/>
      <c r="G186" s="3"/>
      <c r="H186" s="4">
        <f>+F186*G186</f>
        <v>0</v>
      </c>
      <c r="I186" s="464"/>
    </row>
    <row r="187" spans="2:9" x14ac:dyDescent="0.25">
      <c r="B187" s="459"/>
      <c r="C187" s="460"/>
      <c r="D187" s="460"/>
      <c r="E187" s="3"/>
      <c r="F187" s="3"/>
      <c r="G187" s="3"/>
      <c r="H187" s="4"/>
      <c r="I187" s="464"/>
    </row>
    <row r="188" spans="2:9" x14ac:dyDescent="0.25">
      <c r="B188" s="459"/>
      <c r="C188" s="460"/>
      <c r="D188" s="460"/>
      <c r="E188" s="3"/>
      <c r="F188" s="3"/>
      <c r="G188" s="3"/>
      <c r="H188" s="3"/>
      <c r="I188" s="464"/>
    </row>
    <row r="189" spans="2:9" x14ac:dyDescent="0.25">
      <c r="B189" s="459"/>
      <c r="C189" s="460"/>
      <c r="D189" s="460"/>
      <c r="E189" s="3"/>
      <c r="F189" s="3"/>
      <c r="G189" s="3"/>
      <c r="H189" s="3"/>
      <c r="I189" s="464"/>
    </row>
    <row r="190" spans="2:9" x14ac:dyDescent="0.25">
      <c r="B190" s="11"/>
      <c r="C190" s="5"/>
      <c r="D190" s="5"/>
      <c r="E190" s="5"/>
      <c r="F190" s="5"/>
      <c r="G190" s="5"/>
      <c r="H190" s="6" t="s">
        <v>6</v>
      </c>
      <c r="I190" s="72">
        <f>SUM(H183:H189)</f>
        <v>31419.841</v>
      </c>
    </row>
    <row r="191" spans="2:9" ht="15.75" thickBot="1" x14ac:dyDescent="0.3">
      <c r="B191" s="10"/>
      <c r="I191" s="1"/>
    </row>
    <row r="192" spans="2:9" ht="15.75" thickBot="1" x14ac:dyDescent="0.3">
      <c r="B192" s="21" t="s">
        <v>10</v>
      </c>
      <c r="C192" s="9"/>
      <c r="D192" s="9"/>
      <c r="E192" s="9"/>
      <c r="F192" s="9"/>
      <c r="G192" s="9"/>
      <c r="H192" s="9"/>
      <c r="I192" s="22"/>
    </row>
    <row r="193" spans="2:9" ht="15.75" thickBot="1" x14ac:dyDescent="0.3">
      <c r="B193" s="461" t="s">
        <v>1</v>
      </c>
      <c r="C193" s="462"/>
      <c r="D193" s="462"/>
      <c r="E193" s="462"/>
      <c r="F193" s="39" t="s">
        <v>3</v>
      </c>
      <c r="G193" s="39" t="s">
        <v>4</v>
      </c>
      <c r="H193" s="20" t="s">
        <v>5</v>
      </c>
      <c r="I193" s="73"/>
    </row>
    <row r="194" spans="2:9" x14ac:dyDescent="0.25">
      <c r="B194" s="465" t="s">
        <v>89</v>
      </c>
      <c r="C194" s="466"/>
      <c r="D194" s="466"/>
      <c r="E194" s="466"/>
      <c r="F194" s="74">
        <v>491</v>
      </c>
      <c r="G194" s="25">
        <v>1</v>
      </c>
      <c r="H194" s="75">
        <f>+F194*G194</f>
        <v>491</v>
      </c>
      <c r="I194" s="73"/>
    </row>
    <row r="195" spans="2:9" x14ac:dyDescent="0.25">
      <c r="B195" s="459"/>
      <c r="C195" s="460"/>
      <c r="D195" s="460"/>
      <c r="E195" s="460"/>
      <c r="F195" s="76"/>
      <c r="G195" s="14"/>
      <c r="H195" s="2"/>
      <c r="I195" s="73"/>
    </row>
    <row r="196" spans="2:9" x14ac:dyDescent="0.25">
      <c r="B196" s="11"/>
      <c r="C196" s="5"/>
      <c r="D196" s="5"/>
      <c r="E196" s="5"/>
      <c r="F196" s="5"/>
      <c r="G196" s="5"/>
      <c r="H196" s="6" t="s">
        <v>6</v>
      </c>
      <c r="I196" s="36">
        <f>SUM(H194:H195)</f>
        <v>491</v>
      </c>
    </row>
    <row r="197" spans="2:9" ht="15.75" thickBot="1" x14ac:dyDescent="0.3">
      <c r="B197" s="10"/>
      <c r="I197" s="1"/>
    </row>
    <row r="198" spans="2:9" ht="15.75" thickBot="1" x14ac:dyDescent="0.3">
      <c r="B198" s="21" t="s">
        <v>11</v>
      </c>
      <c r="C198" s="9"/>
      <c r="D198" s="9"/>
      <c r="E198" s="9"/>
      <c r="F198" s="9"/>
      <c r="G198" s="9"/>
      <c r="H198" s="9"/>
      <c r="I198" s="22"/>
    </row>
    <row r="199" spans="2:9" ht="15.75" thickBot="1" x14ac:dyDescent="0.3">
      <c r="B199" s="461" t="s">
        <v>15</v>
      </c>
      <c r="C199" s="462"/>
      <c r="D199" s="39" t="s">
        <v>22</v>
      </c>
      <c r="E199" s="39" t="s">
        <v>12</v>
      </c>
      <c r="F199" s="39" t="s">
        <v>13</v>
      </c>
      <c r="G199" s="39" t="s">
        <v>14</v>
      </c>
      <c r="H199" s="20" t="s">
        <v>5</v>
      </c>
      <c r="I199" s="463"/>
    </row>
    <row r="200" spans="2:9" x14ac:dyDescent="0.25">
      <c r="B200" s="465" t="s">
        <v>20</v>
      </c>
      <c r="C200" s="466"/>
      <c r="D200" s="74">
        <v>74263</v>
      </c>
      <c r="E200" s="30">
        <f>+(0.66)*D200</f>
        <v>49013.58</v>
      </c>
      <c r="F200" s="30">
        <f>+D200+E200</f>
        <v>123276.58</v>
      </c>
      <c r="G200" s="32">
        <v>0.18</v>
      </c>
      <c r="H200" s="75">
        <f>+F200*G200</f>
        <v>22189.7844</v>
      </c>
      <c r="I200" s="464"/>
    </row>
    <row r="201" spans="2:9" x14ac:dyDescent="0.25">
      <c r="B201" s="459" t="s">
        <v>61</v>
      </c>
      <c r="C201" s="460"/>
      <c r="D201" s="76">
        <f>2*44702</f>
        <v>89404</v>
      </c>
      <c r="E201" s="30">
        <f>+(0.66)*D201</f>
        <v>59006.64</v>
      </c>
      <c r="F201" s="31">
        <f>+D201+E201</f>
        <v>148410.64000000001</v>
      </c>
      <c r="G201" s="32">
        <f>+G200</f>
        <v>0.18</v>
      </c>
      <c r="H201" s="75">
        <f>+F201*G201</f>
        <v>26713.915200000003</v>
      </c>
      <c r="I201" s="464"/>
    </row>
    <row r="202" spans="2:9" x14ac:dyDescent="0.25">
      <c r="B202" s="459"/>
      <c r="C202" s="460"/>
      <c r="D202" s="2"/>
      <c r="E202" s="2"/>
      <c r="F202" s="2"/>
      <c r="G202" s="2"/>
      <c r="H202" s="2"/>
      <c r="I202" s="464"/>
    </row>
    <row r="203" spans="2:9" x14ac:dyDescent="0.25">
      <c r="B203" s="467"/>
      <c r="C203" s="468"/>
      <c r="D203" s="7"/>
      <c r="E203" s="7"/>
      <c r="F203" s="7"/>
      <c r="G203" s="7"/>
      <c r="H203" s="7"/>
      <c r="I203" s="464"/>
    </row>
    <row r="204" spans="2:9" x14ac:dyDescent="0.25">
      <c r="B204" s="11"/>
      <c r="C204" s="5"/>
      <c r="D204" s="5"/>
      <c r="E204" s="5"/>
      <c r="F204" s="5"/>
      <c r="G204" s="5"/>
      <c r="H204" s="6" t="s">
        <v>6</v>
      </c>
      <c r="I204" s="73">
        <f>SUM(H200:H203)</f>
        <v>48903.699600000007</v>
      </c>
    </row>
    <row r="205" spans="2:9" ht="15.75" thickBot="1" x14ac:dyDescent="0.3">
      <c r="B205" s="10"/>
      <c r="H205" s="33" t="s">
        <v>23</v>
      </c>
      <c r="I205" s="73"/>
    </row>
    <row r="206" spans="2:9" ht="16.5" thickBot="1" x14ac:dyDescent="0.3">
      <c r="B206" s="8"/>
      <c r="C206" s="9"/>
      <c r="D206" s="9"/>
      <c r="E206" s="9"/>
      <c r="F206" s="9"/>
      <c r="G206" s="469" t="s">
        <v>16</v>
      </c>
      <c r="H206" s="470"/>
      <c r="I206" s="35">
        <f>ROUND(SUM(I176:I205),0)</f>
        <v>84591</v>
      </c>
    </row>
  </sheetData>
  <mergeCells count="157">
    <mergeCell ref="B41:I41"/>
    <mergeCell ref="B42:I42"/>
    <mergeCell ref="B43:I43"/>
    <mergeCell ref="B44:I44"/>
    <mergeCell ref="B46:B47"/>
    <mergeCell ref="C46:C47"/>
    <mergeCell ref="D46:H47"/>
    <mergeCell ref="B57:D57"/>
    <mergeCell ref="I57:I62"/>
    <mergeCell ref="B58:D58"/>
    <mergeCell ref="B59:D59"/>
    <mergeCell ref="B60:D60"/>
    <mergeCell ref="B61:D61"/>
    <mergeCell ref="B62:D62"/>
    <mergeCell ref="B49:D49"/>
    <mergeCell ref="I49:I53"/>
    <mergeCell ref="B50:D50"/>
    <mergeCell ref="B51:D51"/>
    <mergeCell ref="B52:D52"/>
    <mergeCell ref="B53:D53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89:D89"/>
    <mergeCell ref="I89:I93"/>
    <mergeCell ref="B90:D90"/>
    <mergeCell ref="B91:D91"/>
    <mergeCell ref="B92:D92"/>
    <mergeCell ref="B93:D93"/>
    <mergeCell ref="G79:H79"/>
    <mergeCell ref="B81:I81"/>
    <mergeCell ref="B82:I82"/>
    <mergeCell ref="B83:I83"/>
    <mergeCell ref="B84:I84"/>
    <mergeCell ref="B86:B87"/>
    <mergeCell ref="C86:C87"/>
    <mergeCell ref="D86:H87"/>
    <mergeCell ref="B97:D97"/>
    <mergeCell ref="I97:I104"/>
    <mergeCell ref="B98:D98"/>
    <mergeCell ref="B99:D99"/>
    <mergeCell ref="B100:D100"/>
    <mergeCell ref="B101:D101"/>
    <mergeCell ref="B102:D102"/>
    <mergeCell ref="B103:D103"/>
    <mergeCell ref="B104:D104"/>
    <mergeCell ref="B108:E108"/>
    <mergeCell ref="B109:E109"/>
    <mergeCell ref="B110:E110"/>
    <mergeCell ref="B114:C114"/>
    <mergeCell ref="I114:I118"/>
    <mergeCell ref="B115:C115"/>
    <mergeCell ref="B116:C116"/>
    <mergeCell ref="B117:C117"/>
    <mergeCell ref="B118:C118"/>
    <mergeCell ref="B146:D146"/>
    <mergeCell ref="B147:D147"/>
    <mergeCell ref="B131:D131"/>
    <mergeCell ref="I131:I135"/>
    <mergeCell ref="B132:D132"/>
    <mergeCell ref="B133:D133"/>
    <mergeCell ref="B134:D134"/>
    <mergeCell ref="B135:D135"/>
    <mergeCell ref="G121:H121"/>
    <mergeCell ref="B123:I123"/>
    <mergeCell ref="B124:I124"/>
    <mergeCell ref="B125:I125"/>
    <mergeCell ref="B126:I126"/>
    <mergeCell ref="B128:B129"/>
    <mergeCell ref="C128:C129"/>
    <mergeCell ref="D128:H129"/>
    <mergeCell ref="B17:D17"/>
    <mergeCell ref="I17:I22"/>
    <mergeCell ref="B18:D18"/>
    <mergeCell ref="B19:D19"/>
    <mergeCell ref="B20:D20"/>
    <mergeCell ref="B21:D21"/>
    <mergeCell ref="G164:H164"/>
    <mergeCell ref="B151:E151"/>
    <mergeCell ref="B152:E152"/>
    <mergeCell ref="B153:E153"/>
    <mergeCell ref="B157:C157"/>
    <mergeCell ref="I157:I161"/>
    <mergeCell ref="B158:C158"/>
    <mergeCell ref="B159:C159"/>
    <mergeCell ref="B160:C160"/>
    <mergeCell ref="B161:C161"/>
    <mergeCell ref="B139:D139"/>
    <mergeCell ref="I139:I147"/>
    <mergeCell ref="B140:D140"/>
    <mergeCell ref="B141:D141"/>
    <mergeCell ref="B142:D142"/>
    <mergeCell ref="B143:D143"/>
    <mergeCell ref="B144:D144"/>
    <mergeCell ref="B145:D145"/>
    <mergeCell ref="B9:D9"/>
    <mergeCell ref="I9:I13"/>
    <mergeCell ref="G39:H39"/>
    <mergeCell ref="B1:I1"/>
    <mergeCell ref="B2:I2"/>
    <mergeCell ref="B3:I3"/>
    <mergeCell ref="B4:I4"/>
    <mergeCell ref="B6:B7"/>
    <mergeCell ref="C6:C7"/>
    <mergeCell ref="D6:H7"/>
    <mergeCell ref="B22:D22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10:D10"/>
    <mergeCell ref="B11:D11"/>
    <mergeCell ref="B12:D12"/>
    <mergeCell ref="B13:D13"/>
    <mergeCell ref="B174:D174"/>
    <mergeCell ref="I174:I178"/>
    <mergeCell ref="B175:D175"/>
    <mergeCell ref="B176:D176"/>
    <mergeCell ref="B177:D177"/>
    <mergeCell ref="B178:D178"/>
    <mergeCell ref="B166:I166"/>
    <mergeCell ref="B167:I167"/>
    <mergeCell ref="B168:I168"/>
    <mergeCell ref="B169:I169"/>
    <mergeCell ref="B171:B172"/>
    <mergeCell ref="C171:C172"/>
    <mergeCell ref="D171:H172"/>
    <mergeCell ref="B182:D182"/>
    <mergeCell ref="I182:I189"/>
    <mergeCell ref="B183:D183"/>
    <mergeCell ref="B184:D184"/>
    <mergeCell ref="B185:D185"/>
    <mergeCell ref="B186:D186"/>
    <mergeCell ref="B187:D187"/>
    <mergeCell ref="B188:D188"/>
    <mergeCell ref="B189:D189"/>
    <mergeCell ref="G206:H206"/>
    <mergeCell ref="B193:E193"/>
    <mergeCell ref="B194:E194"/>
    <mergeCell ref="B195:E195"/>
    <mergeCell ref="B199:C199"/>
    <mergeCell ref="I199:I203"/>
    <mergeCell ref="B200:C200"/>
    <mergeCell ref="B201:C201"/>
    <mergeCell ref="B202:C202"/>
    <mergeCell ref="B203:C203"/>
  </mergeCells>
  <printOptions horizontalCentered="1"/>
  <pageMargins left="0.31496062992125984" right="0.31496062992125984" top="0.74803149606299213" bottom="0.35433070866141736" header="0.31496062992125984" footer="0.31496062992125984"/>
  <pageSetup scale="92" orientation="portrait" r:id="rId1"/>
  <rowBreaks count="4" manualBreakCount="4">
    <brk id="39" max="9" man="1"/>
    <brk id="79" max="9" man="1"/>
    <brk id="121" max="9" man="1"/>
    <brk id="164" max="9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2"/>
  <sheetViews>
    <sheetView view="pageBreakPreview" topLeftCell="A118" zoomScale="60" zoomScaleNormal="100" workbookViewId="0">
      <selection activeCell="B3" sqref="B3:I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20.42578125" bestFit="1" customWidth="1"/>
    <col min="10" max="10" width="3.140625" customWidth="1"/>
  </cols>
  <sheetData>
    <row r="1" spans="2:9" ht="15.75" thickBot="1" x14ac:dyDescent="0.3"/>
    <row r="2" spans="2:9" x14ac:dyDescent="0.25">
      <c r="B2" s="471" t="s">
        <v>26</v>
      </c>
      <c r="C2" s="472"/>
      <c r="D2" s="472"/>
      <c r="E2" s="472"/>
      <c r="F2" s="472"/>
      <c r="G2" s="472"/>
      <c r="H2" s="472"/>
      <c r="I2" s="473"/>
    </row>
    <row r="3" spans="2:9" ht="48" customHeight="1" x14ac:dyDescent="0.25">
      <c r="B3" s="474" t="s">
        <v>862</v>
      </c>
      <c r="C3" s="475"/>
      <c r="D3" s="475"/>
      <c r="E3" s="475"/>
      <c r="F3" s="475"/>
      <c r="G3" s="475"/>
      <c r="H3" s="475"/>
      <c r="I3" s="476"/>
    </row>
    <row r="4" spans="2:9" x14ac:dyDescent="0.25">
      <c r="B4" s="477" t="s">
        <v>18</v>
      </c>
      <c r="C4" s="478"/>
      <c r="D4" s="478"/>
      <c r="E4" s="478"/>
      <c r="F4" s="478"/>
      <c r="G4" s="478"/>
      <c r="H4" s="478"/>
      <c r="I4" s="479"/>
    </row>
    <row r="5" spans="2:9" ht="15.75" thickBot="1" x14ac:dyDescent="0.3">
      <c r="B5" s="480" t="s">
        <v>27</v>
      </c>
      <c r="C5" s="481"/>
      <c r="D5" s="481"/>
      <c r="E5" s="481"/>
      <c r="F5" s="481"/>
      <c r="G5" s="481"/>
      <c r="H5" s="481"/>
      <c r="I5" s="482"/>
    </row>
    <row r="6" spans="2:9" ht="15.75" thickBot="1" x14ac:dyDescent="0.3">
      <c r="B6" s="8"/>
      <c r="C6" s="9"/>
      <c r="D6" s="9"/>
      <c r="E6" s="9"/>
      <c r="F6" s="9"/>
      <c r="G6" s="9"/>
      <c r="H6" s="9"/>
      <c r="I6" s="22"/>
    </row>
    <row r="7" spans="2:9" ht="15" customHeight="1" x14ac:dyDescent="0.25">
      <c r="B7" s="483" t="s">
        <v>17</v>
      </c>
      <c r="C7" s="485" t="s">
        <v>421</v>
      </c>
      <c r="D7" s="507" t="str">
        <f>+'[2] PRESUPUESTO CENTRO DE DESARROL'!$B$191</f>
        <v>Suministro e instalacion de lampara tipo  panel led de 0,60x 0,60 mts., incluye materiales, equipo y mano de obra.</v>
      </c>
      <c r="E7" s="487"/>
      <c r="F7" s="487"/>
      <c r="G7" s="487"/>
      <c r="H7" s="487"/>
      <c r="I7" s="45" t="s">
        <v>0</v>
      </c>
    </row>
    <row r="8" spans="2:9" ht="15.75" thickBot="1" x14ac:dyDescent="0.3">
      <c r="B8" s="484"/>
      <c r="C8" s="486"/>
      <c r="D8" s="488"/>
      <c r="E8" s="488"/>
      <c r="F8" s="488"/>
      <c r="G8" s="488"/>
      <c r="H8" s="488"/>
      <c r="I8" s="55" t="str">
        <f>+'[2] PRESUPUESTO CENTRO DE DESARROL'!$C$191</f>
        <v>UND</v>
      </c>
    </row>
    <row r="9" spans="2:9" ht="15.75" thickBot="1" x14ac:dyDescent="0.3">
      <c r="B9" s="21" t="s">
        <v>24</v>
      </c>
      <c r="C9" s="46"/>
      <c r="D9" s="40"/>
      <c r="E9" s="9"/>
      <c r="F9" s="9"/>
      <c r="G9" s="9"/>
      <c r="H9" s="9"/>
      <c r="I9" s="22"/>
    </row>
    <row r="10" spans="2:9" ht="15.75" thickBot="1" x14ac:dyDescent="0.3">
      <c r="B10" s="461" t="s">
        <v>1</v>
      </c>
      <c r="C10" s="462"/>
      <c r="D10" s="462"/>
      <c r="E10" s="39" t="s">
        <v>2</v>
      </c>
      <c r="F10" s="39" t="s">
        <v>3</v>
      </c>
      <c r="G10" s="39" t="s">
        <v>4</v>
      </c>
      <c r="H10" s="20" t="s">
        <v>5</v>
      </c>
      <c r="I10" s="463"/>
    </row>
    <row r="11" spans="2:9" ht="25.5" customHeight="1" x14ac:dyDescent="0.25">
      <c r="B11" s="489" t="s">
        <v>25</v>
      </c>
      <c r="C11" s="490"/>
      <c r="D11" s="491"/>
      <c r="E11" s="4" t="s">
        <v>19</v>
      </c>
      <c r="F11" s="70">
        <v>51500</v>
      </c>
      <c r="G11" s="43">
        <v>13</v>
      </c>
      <c r="H11" s="27">
        <f>+F11/G11</f>
        <v>3961.5384615384614</v>
      </c>
      <c r="I11" s="464"/>
    </row>
    <row r="12" spans="2:9" ht="23.25" customHeight="1" x14ac:dyDescent="0.25">
      <c r="B12" s="492" t="s">
        <v>28</v>
      </c>
      <c r="C12" s="493"/>
      <c r="D12" s="494"/>
      <c r="E12" s="3" t="s">
        <v>19</v>
      </c>
      <c r="F12" s="71">
        <v>51500</v>
      </c>
      <c r="G12" s="48">
        <v>30</v>
      </c>
      <c r="H12" s="27">
        <f>+F12/G12</f>
        <v>1716.6666666666667</v>
      </c>
      <c r="I12" s="464"/>
    </row>
    <row r="13" spans="2:9" x14ac:dyDescent="0.25">
      <c r="B13" s="459"/>
      <c r="C13" s="460"/>
      <c r="D13" s="460"/>
      <c r="E13" s="14"/>
      <c r="F13" s="70"/>
      <c r="G13" s="43"/>
      <c r="H13" s="27"/>
      <c r="I13" s="464"/>
    </row>
    <row r="14" spans="2:9" x14ac:dyDescent="0.25">
      <c r="B14" s="467"/>
      <c r="C14" s="468"/>
      <c r="D14" s="468"/>
      <c r="E14" s="15"/>
      <c r="F14" s="17"/>
      <c r="G14" s="15"/>
      <c r="H14" s="18"/>
      <c r="I14" s="464"/>
    </row>
    <row r="15" spans="2:9" x14ac:dyDescent="0.25">
      <c r="B15" s="11"/>
      <c r="C15" s="5"/>
      <c r="D15" s="5"/>
      <c r="E15" s="5"/>
      <c r="F15" s="5"/>
      <c r="G15" s="6"/>
      <c r="H15" s="6" t="s">
        <v>6</v>
      </c>
      <c r="I15" s="36">
        <f>SUM(H11:H14)</f>
        <v>5678.2051282051279</v>
      </c>
    </row>
    <row r="16" spans="2:9" ht="15.75" thickBot="1" x14ac:dyDescent="0.3">
      <c r="B16" s="10"/>
      <c r="I16" s="1"/>
    </row>
    <row r="17" spans="2:9" ht="15.75" thickBot="1" x14ac:dyDescent="0.3">
      <c r="B17" s="21" t="s">
        <v>7</v>
      </c>
      <c r="C17" s="9"/>
      <c r="D17" s="9"/>
      <c r="E17" s="9"/>
      <c r="F17" s="9"/>
      <c r="G17" s="9"/>
      <c r="H17" s="9"/>
      <c r="I17" s="22"/>
    </row>
    <row r="18" spans="2:9" ht="15.75" thickBot="1" x14ac:dyDescent="0.3">
      <c r="B18" s="461" t="s">
        <v>1</v>
      </c>
      <c r="C18" s="462"/>
      <c r="D18" s="462"/>
      <c r="E18" s="39" t="s">
        <v>2</v>
      </c>
      <c r="F18" s="39" t="s">
        <v>8</v>
      </c>
      <c r="G18" s="39" t="s">
        <v>9</v>
      </c>
      <c r="H18" s="20" t="s">
        <v>5</v>
      </c>
      <c r="I18" s="463"/>
    </row>
    <row r="19" spans="2:9" x14ac:dyDescent="0.25">
      <c r="B19" s="465" t="s">
        <v>105</v>
      </c>
      <c r="C19" s="466"/>
      <c r="D19" s="466"/>
      <c r="E19" s="4" t="s">
        <v>70</v>
      </c>
      <c r="F19" s="4">
        <v>185400</v>
      </c>
      <c r="G19" s="43">
        <v>1</v>
      </c>
      <c r="H19" s="4">
        <f>+F19*G19</f>
        <v>185400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11"/>
      <c r="C24" s="5"/>
      <c r="D24" s="5"/>
      <c r="E24" s="5"/>
      <c r="F24" s="5"/>
      <c r="G24" s="5"/>
      <c r="H24" s="6" t="s">
        <v>6</v>
      </c>
      <c r="I24" s="72">
        <f>SUM(H19:H23)</f>
        <v>185400</v>
      </c>
    </row>
    <row r="25" spans="2:9" ht="15.75" thickBot="1" x14ac:dyDescent="0.3">
      <c r="B25" s="10"/>
      <c r="I25" s="1"/>
    </row>
    <row r="26" spans="2:9" ht="15.75" thickBot="1" x14ac:dyDescent="0.3">
      <c r="B26" s="21" t="s">
        <v>10</v>
      </c>
      <c r="C26" s="9"/>
      <c r="D26" s="9"/>
      <c r="E26" s="9"/>
      <c r="F26" s="9"/>
      <c r="G26" s="9"/>
      <c r="H26" s="9"/>
      <c r="I26" s="22"/>
    </row>
    <row r="27" spans="2:9" ht="15.75" thickBot="1" x14ac:dyDescent="0.3">
      <c r="B27" s="461" t="s">
        <v>1</v>
      </c>
      <c r="C27" s="462"/>
      <c r="D27" s="462"/>
      <c r="E27" s="462"/>
      <c r="F27" s="39" t="s">
        <v>3</v>
      </c>
      <c r="G27" s="39" t="s">
        <v>4</v>
      </c>
      <c r="H27" s="20" t="s">
        <v>5</v>
      </c>
      <c r="I27" s="73"/>
    </row>
    <row r="28" spans="2:9" x14ac:dyDescent="0.25">
      <c r="B28" s="465"/>
      <c r="C28" s="466"/>
      <c r="D28" s="466"/>
      <c r="E28" s="466"/>
      <c r="F28" s="74">
        <v>443</v>
      </c>
      <c r="G28" s="25">
        <v>1</v>
      </c>
      <c r="H28" s="75">
        <f>+F28*G28</f>
        <v>443</v>
      </c>
      <c r="I28" s="73"/>
    </row>
    <row r="29" spans="2:9" x14ac:dyDescent="0.25">
      <c r="B29" s="459"/>
      <c r="C29" s="460"/>
      <c r="D29" s="460"/>
      <c r="E29" s="460"/>
      <c r="F29" s="76"/>
      <c r="G29" s="14"/>
      <c r="H29" s="2"/>
      <c r="I29" s="73"/>
    </row>
    <row r="30" spans="2:9" x14ac:dyDescent="0.25">
      <c r="B30" s="11"/>
      <c r="C30" s="5"/>
      <c r="D30" s="5"/>
      <c r="E30" s="5"/>
      <c r="F30" s="5"/>
      <c r="G30" s="5"/>
      <c r="H30" s="6" t="s">
        <v>6</v>
      </c>
      <c r="I30" s="36">
        <f>SUM(H28:H29)</f>
        <v>443</v>
      </c>
    </row>
    <row r="31" spans="2:9" ht="15.75" thickBot="1" x14ac:dyDescent="0.3">
      <c r="B31" s="10"/>
      <c r="I31" s="1"/>
    </row>
    <row r="32" spans="2:9" ht="15.75" thickBot="1" x14ac:dyDescent="0.3">
      <c r="B32" s="21" t="s">
        <v>11</v>
      </c>
      <c r="C32" s="9"/>
      <c r="D32" s="9"/>
      <c r="E32" s="9"/>
      <c r="F32" s="9"/>
      <c r="G32" s="9"/>
      <c r="H32" s="9"/>
      <c r="I32" s="22"/>
    </row>
    <row r="33" spans="2:9" ht="15.75" thickBot="1" x14ac:dyDescent="0.3">
      <c r="B33" s="461" t="s">
        <v>15</v>
      </c>
      <c r="C33" s="462"/>
      <c r="D33" s="39" t="s">
        <v>22</v>
      </c>
      <c r="E33" s="39" t="s">
        <v>12</v>
      </c>
      <c r="F33" s="39" t="s">
        <v>13</v>
      </c>
      <c r="G33" s="39" t="s">
        <v>14</v>
      </c>
      <c r="H33" s="20" t="s">
        <v>5</v>
      </c>
      <c r="I33" s="463"/>
    </row>
    <row r="34" spans="2:9" x14ac:dyDescent="0.25">
      <c r="B34" s="465" t="s">
        <v>20</v>
      </c>
      <c r="C34" s="466"/>
      <c r="D34" s="74">
        <v>74263</v>
      </c>
      <c r="E34" s="30">
        <f>+(0.66)*D34</f>
        <v>49013.58</v>
      </c>
      <c r="F34" s="30">
        <f>+D34+E34</f>
        <v>123276.58</v>
      </c>
      <c r="G34" s="32">
        <v>0.15</v>
      </c>
      <c r="H34" s="75">
        <f>+F34*G34</f>
        <v>18491.487000000001</v>
      </c>
      <c r="I34" s="464"/>
    </row>
    <row r="35" spans="2:9" x14ac:dyDescent="0.25">
      <c r="B35" s="459" t="s">
        <v>61</v>
      </c>
      <c r="C35" s="460"/>
      <c r="D35" s="76">
        <f>2*44702</f>
        <v>89404</v>
      </c>
      <c r="E35" s="30">
        <f>+(0.66)*D35</f>
        <v>59006.64</v>
      </c>
      <c r="F35" s="31">
        <f>+D35+E35</f>
        <v>148410.64000000001</v>
      </c>
      <c r="G35" s="32">
        <f>+G34</f>
        <v>0.15</v>
      </c>
      <c r="H35" s="75">
        <f>+F35*G35</f>
        <v>22261.596000000001</v>
      </c>
      <c r="I35" s="464"/>
    </row>
    <row r="36" spans="2:9" x14ac:dyDescent="0.25">
      <c r="B36" s="459"/>
      <c r="C36" s="460"/>
      <c r="D36" s="2"/>
      <c r="E36" s="2"/>
      <c r="F36" s="2"/>
      <c r="G36" s="2"/>
      <c r="H36" s="2"/>
      <c r="I36" s="464"/>
    </row>
    <row r="37" spans="2:9" x14ac:dyDescent="0.25">
      <c r="B37" s="467"/>
      <c r="C37" s="468"/>
      <c r="D37" s="7"/>
      <c r="E37" s="7"/>
      <c r="F37" s="7"/>
      <c r="G37" s="7"/>
      <c r="H37" s="7"/>
      <c r="I37" s="464"/>
    </row>
    <row r="38" spans="2:9" x14ac:dyDescent="0.25">
      <c r="B38" s="11"/>
      <c r="C38" s="5"/>
      <c r="D38" s="5"/>
      <c r="E38" s="5"/>
      <c r="F38" s="5"/>
      <c r="G38" s="5"/>
      <c r="H38" s="6" t="s">
        <v>6</v>
      </c>
      <c r="I38" s="73">
        <f>SUM(H34:H37)</f>
        <v>40753.082999999999</v>
      </c>
    </row>
    <row r="39" spans="2:9" ht="15.75" thickBot="1" x14ac:dyDescent="0.3">
      <c r="B39" s="10"/>
      <c r="H39" s="33" t="s">
        <v>23</v>
      </c>
      <c r="I39" s="73"/>
    </row>
    <row r="40" spans="2:9" ht="16.5" thickBot="1" x14ac:dyDescent="0.3">
      <c r="B40" s="8"/>
      <c r="C40" s="9"/>
      <c r="D40" s="9"/>
      <c r="E40" s="9"/>
      <c r="F40" s="9"/>
      <c r="G40" s="469" t="s">
        <v>16</v>
      </c>
      <c r="H40" s="470"/>
      <c r="I40" s="35">
        <f>ROUND(SUM(I10:I39),0)</f>
        <v>232274</v>
      </c>
    </row>
    <row r="41" spans="2:9" ht="15.75" thickBot="1" x14ac:dyDescent="0.3"/>
    <row r="42" spans="2:9" x14ac:dyDescent="0.25">
      <c r="B42" s="471" t="s">
        <v>26</v>
      </c>
      <c r="C42" s="472"/>
      <c r="D42" s="472"/>
      <c r="E42" s="472"/>
      <c r="F42" s="472"/>
      <c r="G42" s="472"/>
      <c r="H42" s="472"/>
      <c r="I42" s="473"/>
    </row>
    <row r="43" spans="2:9" ht="48" customHeight="1" x14ac:dyDescent="0.25">
      <c r="B43" s="474" t="s">
        <v>862</v>
      </c>
      <c r="C43" s="475"/>
      <c r="D43" s="475"/>
      <c r="E43" s="475"/>
      <c r="F43" s="475"/>
      <c r="G43" s="475"/>
      <c r="H43" s="475"/>
      <c r="I43" s="476"/>
    </row>
    <row r="44" spans="2:9" x14ac:dyDescent="0.25">
      <c r="B44" s="477" t="s">
        <v>18</v>
      </c>
      <c r="C44" s="478"/>
      <c r="D44" s="478"/>
      <c r="E44" s="478"/>
      <c r="F44" s="478"/>
      <c r="G44" s="478"/>
      <c r="H44" s="478"/>
      <c r="I44" s="479"/>
    </row>
    <row r="45" spans="2:9" ht="15.75" thickBot="1" x14ac:dyDescent="0.3">
      <c r="B45" s="480" t="s">
        <v>27</v>
      </c>
      <c r="C45" s="481"/>
      <c r="D45" s="481"/>
      <c r="E45" s="481"/>
      <c r="F45" s="481"/>
      <c r="G45" s="481"/>
      <c r="H45" s="481"/>
      <c r="I45" s="482"/>
    </row>
    <row r="46" spans="2:9" ht="15.75" thickBot="1" x14ac:dyDescent="0.3">
      <c r="B46" s="8"/>
      <c r="C46" s="9"/>
      <c r="D46" s="9"/>
      <c r="E46" s="9"/>
      <c r="F46" s="9"/>
      <c r="G46" s="9"/>
      <c r="H46" s="9"/>
      <c r="I46" s="22"/>
    </row>
    <row r="47" spans="2:9" ht="15" customHeight="1" x14ac:dyDescent="0.25">
      <c r="B47" s="483" t="s">
        <v>17</v>
      </c>
      <c r="C47" s="485" t="s">
        <v>422</v>
      </c>
      <c r="D47" s="487" t="str">
        <f>+'[2] PRESUPUESTO CENTRO DE DESARROL'!$B$192</f>
        <v>Salida de tomacorriente común 110V, incluye materiales, equipo y mano de obra.</v>
      </c>
      <c r="E47" s="487"/>
      <c r="F47" s="487"/>
      <c r="G47" s="487"/>
      <c r="H47" s="487"/>
      <c r="I47" s="45" t="s">
        <v>0</v>
      </c>
    </row>
    <row r="48" spans="2:9" ht="15.75" thickBot="1" x14ac:dyDescent="0.3">
      <c r="B48" s="484"/>
      <c r="C48" s="486"/>
      <c r="D48" s="488"/>
      <c r="E48" s="488"/>
      <c r="F48" s="488"/>
      <c r="G48" s="488"/>
      <c r="H48" s="488"/>
      <c r="I48" s="13" t="str">
        <f>+'[2] PRESUPUESTO CENTRO DE DESARROL'!$C$192</f>
        <v>UND</v>
      </c>
    </row>
    <row r="49" spans="2:9" ht="15.75" thickBot="1" x14ac:dyDescent="0.3">
      <c r="B49" s="21" t="s">
        <v>24</v>
      </c>
      <c r="C49" s="46"/>
      <c r="D49" s="40"/>
      <c r="E49" s="9"/>
      <c r="F49" s="9"/>
      <c r="G49" s="9"/>
      <c r="H49" s="9"/>
      <c r="I49" s="22"/>
    </row>
    <row r="50" spans="2:9" ht="15.75" thickBot="1" x14ac:dyDescent="0.3">
      <c r="B50" s="461" t="s">
        <v>1</v>
      </c>
      <c r="C50" s="462"/>
      <c r="D50" s="462"/>
      <c r="E50" s="39" t="s">
        <v>2</v>
      </c>
      <c r="F50" s="39" t="s">
        <v>3</v>
      </c>
      <c r="G50" s="39" t="s">
        <v>4</v>
      </c>
      <c r="H50" s="20" t="s">
        <v>5</v>
      </c>
      <c r="I50" s="463"/>
    </row>
    <row r="51" spans="2:9" ht="25.5" customHeight="1" x14ac:dyDescent="0.25">
      <c r="B51" s="489" t="s">
        <v>25</v>
      </c>
      <c r="C51" s="490"/>
      <c r="D51" s="491"/>
      <c r="E51" s="4" t="s">
        <v>19</v>
      </c>
      <c r="F51" s="70">
        <v>51500</v>
      </c>
      <c r="G51" s="43">
        <v>50</v>
      </c>
      <c r="H51" s="27">
        <f>+F51/G51</f>
        <v>1030</v>
      </c>
      <c r="I51" s="464"/>
    </row>
    <row r="52" spans="2:9" ht="23.25" customHeight="1" x14ac:dyDescent="0.25">
      <c r="B52" s="492"/>
      <c r="C52" s="493"/>
      <c r="D52" s="494"/>
      <c r="E52" s="3"/>
      <c r="F52" s="71"/>
      <c r="G52" s="48"/>
      <c r="H52" s="27"/>
      <c r="I52" s="464"/>
    </row>
    <row r="53" spans="2:9" x14ac:dyDescent="0.25">
      <c r="B53" s="459"/>
      <c r="C53" s="460"/>
      <c r="D53" s="460"/>
      <c r="E53" s="14"/>
      <c r="F53" s="70"/>
      <c r="G53" s="43"/>
      <c r="H53" s="27"/>
      <c r="I53" s="464"/>
    </row>
    <row r="54" spans="2:9" x14ac:dyDescent="0.25">
      <c r="B54" s="467"/>
      <c r="C54" s="468"/>
      <c r="D54" s="468"/>
      <c r="E54" s="15"/>
      <c r="F54" s="17"/>
      <c r="G54" s="15"/>
      <c r="H54" s="18"/>
      <c r="I54" s="464"/>
    </row>
    <row r="55" spans="2:9" x14ac:dyDescent="0.25">
      <c r="B55" s="11"/>
      <c r="C55" s="5"/>
      <c r="D55" s="5"/>
      <c r="E55" s="5"/>
      <c r="F55" s="5"/>
      <c r="G55" s="6"/>
      <c r="H55" s="6" t="s">
        <v>6</v>
      </c>
      <c r="I55" s="36">
        <f>SUM(H51:H54)</f>
        <v>1030</v>
      </c>
    </row>
    <row r="56" spans="2:9" ht="15.75" thickBot="1" x14ac:dyDescent="0.3">
      <c r="B56" s="10"/>
      <c r="I56" s="1"/>
    </row>
    <row r="57" spans="2:9" ht="15.75" thickBot="1" x14ac:dyDescent="0.3">
      <c r="B57" s="21" t="s">
        <v>7</v>
      </c>
      <c r="C57" s="9"/>
      <c r="D57" s="9"/>
      <c r="E57" s="9"/>
      <c r="F57" s="9"/>
      <c r="G57" s="9"/>
      <c r="H57" s="9"/>
      <c r="I57" s="22"/>
    </row>
    <row r="58" spans="2:9" ht="15.75" thickBot="1" x14ac:dyDescent="0.3">
      <c r="B58" s="461" t="s">
        <v>1</v>
      </c>
      <c r="C58" s="462"/>
      <c r="D58" s="462"/>
      <c r="E58" s="39" t="s">
        <v>2</v>
      </c>
      <c r="F58" s="39" t="s">
        <v>8</v>
      </c>
      <c r="G58" s="39" t="s">
        <v>9</v>
      </c>
      <c r="H58" s="20" t="s">
        <v>5</v>
      </c>
      <c r="I58" s="463"/>
    </row>
    <row r="59" spans="2:9" x14ac:dyDescent="0.25">
      <c r="B59" s="465" t="s">
        <v>107</v>
      </c>
      <c r="C59" s="466"/>
      <c r="D59" s="466"/>
      <c r="E59" s="4" t="s">
        <v>58</v>
      </c>
      <c r="F59" s="4">
        <v>3785</v>
      </c>
      <c r="G59" s="43">
        <v>4</v>
      </c>
      <c r="H59" s="4">
        <f>+F59*G59</f>
        <v>15140</v>
      </c>
      <c r="I59" s="464"/>
    </row>
    <row r="60" spans="2:9" x14ac:dyDescent="0.25">
      <c r="B60" s="459" t="s">
        <v>108</v>
      </c>
      <c r="C60" s="460"/>
      <c r="D60" s="460"/>
      <c r="E60" s="3" t="s">
        <v>70</v>
      </c>
      <c r="F60" s="3">
        <v>1236</v>
      </c>
      <c r="G60" s="3">
        <v>1</v>
      </c>
      <c r="H60" s="4">
        <f>+F60*G60</f>
        <v>1236</v>
      </c>
      <c r="I60" s="464"/>
    </row>
    <row r="61" spans="2:9" x14ac:dyDescent="0.25">
      <c r="B61" s="459" t="s">
        <v>109</v>
      </c>
      <c r="C61" s="460"/>
      <c r="D61" s="460"/>
      <c r="E61" s="3" t="s">
        <v>70</v>
      </c>
      <c r="F61" s="3">
        <v>1030</v>
      </c>
      <c r="G61" s="3">
        <v>2</v>
      </c>
      <c r="H61" s="4">
        <f t="shared" ref="H61:H65" si="0">+F61*G61</f>
        <v>2060</v>
      </c>
      <c r="I61" s="464"/>
    </row>
    <row r="62" spans="2:9" x14ac:dyDescent="0.25">
      <c r="B62" s="459" t="s">
        <v>110</v>
      </c>
      <c r="C62" s="460"/>
      <c r="D62" s="460"/>
      <c r="E62" s="3" t="s">
        <v>94</v>
      </c>
      <c r="F62" s="3">
        <v>4738</v>
      </c>
      <c r="G62" s="3">
        <v>18</v>
      </c>
      <c r="H62" s="4">
        <f t="shared" si="0"/>
        <v>85284</v>
      </c>
      <c r="I62" s="464"/>
    </row>
    <row r="63" spans="2:9" x14ac:dyDescent="0.25">
      <c r="B63" s="459" t="s">
        <v>111</v>
      </c>
      <c r="C63" s="460"/>
      <c r="D63" s="460"/>
      <c r="E63" s="3" t="s">
        <v>70</v>
      </c>
      <c r="F63" s="3">
        <v>26780</v>
      </c>
      <c r="G63" s="3">
        <v>0.1</v>
      </c>
      <c r="H63" s="4">
        <f t="shared" si="0"/>
        <v>2678</v>
      </c>
      <c r="I63" s="464"/>
    </row>
    <row r="64" spans="2:9" x14ac:dyDescent="0.25">
      <c r="B64" s="50" t="s">
        <v>117</v>
      </c>
      <c r="C64" s="51"/>
      <c r="D64" s="51"/>
      <c r="E64" s="3" t="s">
        <v>70</v>
      </c>
      <c r="F64" s="3">
        <v>3000</v>
      </c>
      <c r="G64" s="3">
        <v>1</v>
      </c>
      <c r="H64" s="4">
        <f t="shared" si="0"/>
        <v>3000</v>
      </c>
      <c r="I64" s="464"/>
    </row>
    <row r="65" spans="2:9" x14ac:dyDescent="0.25">
      <c r="B65" s="459" t="s">
        <v>114</v>
      </c>
      <c r="C65" s="460"/>
      <c r="D65" s="460"/>
      <c r="E65" s="3" t="s">
        <v>70</v>
      </c>
      <c r="F65" s="3">
        <v>16480</v>
      </c>
      <c r="G65" s="3">
        <v>1</v>
      </c>
      <c r="H65" s="4">
        <f t="shared" si="0"/>
        <v>16480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4"/>
      <c r="I66" s="464"/>
    </row>
    <row r="67" spans="2:9" x14ac:dyDescent="0.25">
      <c r="B67" s="11"/>
      <c r="C67" s="5"/>
      <c r="D67" s="5"/>
      <c r="E67" s="5"/>
      <c r="F67" s="5"/>
      <c r="G67" s="5"/>
      <c r="H67" s="6" t="s">
        <v>6</v>
      </c>
      <c r="I67" s="72">
        <f>SUM(H59:H66)</f>
        <v>125878</v>
      </c>
    </row>
    <row r="68" spans="2:9" ht="15.75" thickBot="1" x14ac:dyDescent="0.3">
      <c r="B68" s="10"/>
      <c r="I68" s="1"/>
    </row>
    <row r="69" spans="2:9" ht="15.75" thickBot="1" x14ac:dyDescent="0.3">
      <c r="B69" s="21" t="s">
        <v>10</v>
      </c>
      <c r="C69" s="9"/>
      <c r="D69" s="9"/>
      <c r="E69" s="9"/>
      <c r="F69" s="9"/>
      <c r="G69" s="9"/>
      <c r="H69" s="9"/>
      <c r="I69" s="22"/>
    </row>
    <row r="70" spans="2:9" ht="15.75" thickBot="1" x14ac:dyDescent="0.3">
      <c r="B70" s="461" t="s">
        <v>1</v>
      </c>
      <c r="C70" s="462"/>
      <c r="D70" s="462"/>
      <c r="E70" s="462"/>
      <c r="F70" s="39" t="s">
        <v>3</v>
      </c>
      <c r="G70" s="39" t="s">
        <v>4</v>
      </c>
      <c r="H70" s="20" t="s">
        <v>5</v>
      </c>
      <c r="I70" s="73"/>
    </row>
    <row r="71" spans="2:9" x14ac:dyDescent="0.25">
      <c r="B71" s="465" t="s">
        <v>71</v>
      </c>
      <c r="C71" s="466"/>
      <c r="D71" s="466"/>
      <c r="E71" s="466"/>
      <c r="F71" s="74">
        <v>388</v>
      </c>
      <c r="G71" s="25">
        <v>1</v>
      </c>
      <c r="H71" s="75">
        <f>+F71*G71</f>
        <v>388</v>
      </c>
      <c r="I71" s="73"/>
    </row>
    <row r="72" spans="2:9" x14ac:dyDescent="0.25">
      <c r="B72" s="459"/>
      <c r="C72" s="460"/>
      <c r="D72" s="460"/>
      <c r="E72" s="460"/>
      <c r="F72" s="76"/>
      <c r="G72" s="14"/>
      <c r="H72" s="2"/>
      <c r="I72" s="73"/>
    </row>
    <row r="73" spans="2:9" x14ac:dyDescent="0.25">
      <c r="B73" s="11"/>
      <c r="C73" s="5"/>
      <c r="D73" s="5"/>
      <c r="E73" s="5"/>
      <c r="F73" s="5"/>
      <c r="G73" s="5"/>
      <c r="H73" s="6" t="s">
        <v>6</v>
      </c>
      <c r="I73" s="36">
        <f>SUM(H71:H72)</f>
        <v>388</v>
      </c>
    </row>
    <row r="74" spans="2:9" ht="15.75" thickBot="1" x14ac:dyDescent="0.3">
      <c r="B74" s="10"/>
      <c r="I74" s="1"/>
    </row>
    <row r="75" spans="2:9" ht="15.75" thickBot="1" x14ac:dyDescent="0.3">
      <c r="B75" s="21" t="s">
        <v>11</v>
      </c>
      <c r="C75" s="9"/>
      <c r="D75" s="9"/>
      <c r="E75" s="9"/>
      <c r="F75" s="9"/>
      <c r="G75" s="9"/>
      <c r="H75" s="9"/>
      <c r="I75" s="22"/>
    </row>
    <row r="76" spans="2:9" ht="15.75" thickBot="1" x14ac:dyDescent="0.3">
      <c r="B76" s="461" t="s">
        <v>15</v>
      </c>
      <c r="C76" s="462"/>
      <c r="D76" s="39" t="s">
        <v>22</v>
      </c>
      <c r="E76" s="39" t="s">
        <v>12</v>
      </c>
      <c r="F76" s="39" t="s">
        <v>13</v>
      </c>
      <c r="G76" s="39" t="s">
        <v>14</v>
      </c>
      <c r="H76" s="20" t="s">
        <v>5</v>
      </c>
      <c r="I76" s="463"/>
    </row>
    <row r="77" spans="2:9" x14ac:dyDescent="0.25">
      <c r="B77" s="465" t="s">
        <v>20</v>
      </c>
      <c r="C77" s="466"/>
      <c r="D77" s="74">
        <v>74263</v>
      </c>
      <c r="E77" s="30">
        <f>+(0.66)*D77</f>
        <v>49013.58</v>
      </c>
      <c r="F77" s="30">
        <f>+D77+E77</f>
        <v>123276.58</v>
      </c>
      <c r="G77" s="32">
        <v>0.18</v>
      </c>
      <c r="H77" s="75">
        <f>+F77*G77</f>
        <v>22189.7844</v>
      </c>
      <c r="I77" s="464"/>
    </row>
    <row r="78" spans="2:9" x14ac:dyDescent="0.25">
      <c r="B78" s="459" t="s">
        <v>61</v>
      </c>
      <c r="C78" s="460"/>
      <c r="D78" s="76">
        <f>2*44702</f>
        <v>89404</v>
      </c>
      <c r="E78" s="30">
        <f>+(0.66)*D78</f>
        <v>59006.64</v>
      </c>
      <c r="F78" s="31">
        <f>+D78+E78</f>
        <v>148410.64000000001</v>
      </c>
      <c r="G78" s="32">
        <f>+G77</f>
        <v>0.18</v>
      </c>
      <c r="H78" s="75">
        <f>+F78*G78</f>
        <v>26713.915200000003</v>
      </c>
      <c r="I78" s="464"/>
    </row>
    <row r="79" spans="2:9" x14ac:dyDescent="0.25">
      <c r="B79" s="459"/>
      <c r="C79" s="460"/>
      <c r="D79" s="2"/>
      <c r="E79" s="2"/>
      <c r="F79" s="2"/>
      <c r="G79" s="2"/>
      <c r="H79" s="2"/>
      <c r="I79" s="464"/>
    </row>
    <row r="80" spans="2:9" x14ac:dyDescent="0.25">
      <c r="B80" s="467"/>
      <c r="C80" s="468"/>
      <c r="D80" s="7"/>
      <c r="E80" s="7"/>
      <c r="F80" s="7"/>
      <c r="G80" s="7"/>
      <c r="H80" s="7"/>
      <c r="I80" s="464"/>
    </row>
    <row r="81" spans="2:9" x14ac:dyDescent="0.25">
      <c r="B81" s="11"/>
      <c r="C81" s="5"/>
      <c r="D81" s="5"/>
      <c r="E81" s="5"/>
      <c r="F81" s="5"/>
      <c r="G81" s="5"/>
      <c r="H81" s="6" t="s">
        <v>6</v>
      </c>
      <c r="I81" s="73">
        <f>SUM(H77:H80)</f>
        <v>48903.699600000007</v>
      </c>
    </row>
    <row r="82" spans="2:9" ht="15.75" thickBot="1" x14ac:dyDescent="0.3">
      <c r="B82" s="10"/>
      <c r="H82" s="33" t="s">
        <v>23</v>
      </c>
      <c r="I82" s="73"/>
    </row>
    <row r="83" spans="2:9" ht="16.5" thickBot="1" x14ac:dyDescent="0.3">
      <c r="B83" s="8"/>
      <c r="C83" s="9"/>
      <c r="D83" s="9"/>
      <c r="E83" s="9"/>
      <c r="F83" s="9"/>
      <c r="G83" s="469" t="s">
        <v>16</v>
      </c>
      <c r="H83" s="470"/>
      <c r="I83" s="35">
        <f>ROUND(SUM(I53:I82),0)</f>
        <v>176200</v>
      </c>
    </row>
    <row r="84" spans="2:9" ht="16.5" thickBot="1" x14ac:dyDescent="0.3">
      <c r="G84" s="53"/>
      <c r="H84" s="53"/>
      <c r="I84" s="77"/>
    </row>
    <row r="85" spans="2:9" x14ac:dyDescent="0.25">
      <c r="B85" s="471" t="s">
        <v>26</v>
      </c>
      <c r="C85" s="472"/>
      <c r="D85" s="472"/>
      <c r="E85" s="472"/>
      <c r="F85" s="472"/>
      <c r="G85" s="472"/>
      <c r="H85" s="472"/>
      <c r="I85" s="473"/>
    </row>
    <row r="86" spans="2:9" ht="48" customHeight="1" x14ac:dyDescent="0.25">
      <c r="B86" s="474" t="s">
        <v>862</v>
      </c>
      <c r="C86" s="475"/>
      <c r="D86" s="475"/>
      <c r="E86" s="475"/>
      <c r="F86" s="475"/>
      <c r="G86" s="475"/>
      <c r="H86" s="475"/>
      <c r="I86" s="476"/>
    </row>
    <row r="87" spans="2:9" x14ac:dyDescent="0.25">
      <c r="B87" s="477" t="s">
        <v>18</v>
      </c>
      <c r="C87" s="478"/>
      <c r="D87" s="478"/>
      <c r="E87" s="478"/>
      <c r="F87" s="478"/>
      <c r="G87" s="478"/>
      <c r="H87" s="478"/>
      <c r="I87" s="479"/>
    </row>
    <row r="88" spans="2:9" ht="15.75" thickBot="1" x14ac:dyDescent="0.3">
      <c r="B88" s="480" t="s">
        <v>27</v>
      </c>
      <c r="C88" s="481"/>
      <c r="D88" s="481"/>
      <c r="E88" s="481"/>
      <c r="F88" s="481"/>
      <c r="G88" s="481"/>
      <c r="H88" s="481"/>
      <c r="I88" s="482"/>
    </row>
    <row r="89" spans="2:9" ht="15.75" thickBot="1" x14ac:dyDescent="0.3">
      <c r="B89" s="8"/>
      <c r="C89" s="9"/>
      <c r="D89" s="9"/>
      <c r="E89" s="9"/>
      <c r="F89" s="9"/>
      <c r="G89" s="9"/>
      <c r="H89" s="9"/>
      <c r="I89" s="22"/>
    </row>
    <row r="90" spans="2:9" ht="15" customHeight="1" x14ac:dyDescent="0.25">
      <c r="B90" s="483" t="s">
        <v>17</v>
      </c>
      <c r="C90" s="485" t="s">
        <v>423</v>
      </c>
      <c r="D90" s="487" t="str">
        <f>+'[2] PRESUPUESTO CENTRO DE DESARROL'!$B$193</f>
        <v>Salida de interruptor sencillo, incluye materiales, equipo y mano de obra.</v>
      </c>
      <c r="E90" s="487"/>
      <c r="F90" s="487"/>
      <c r="G90" s="487"/>
      <c r="H90" s="487"/>
      <c r="I90" s="45" t="s">
        <v>0</v>
      </c>
    </row>
    <row r="91" spans="2:9" ht="15.75" thickBot="1" x14ac:dyDescent="0.3">
      <c r="B91" s="484"/>
      <c r="C91" s="486"/>
      <c r="D91" s="488"/>
      <c r="E91" s="488"/>
      <c r="F91" s="488"/>
      <c r="G91" s="488"/>
      <c r="H91" s="488"/>
      <c r="I91" s="13" t="str">
        <f>+'[2] PRESUPUESTO CENTRO DE DESARROL'!$C$193</f>
        <v>UND</v>
      </c>
    </row>
    <row r="92" spans="2:9" ht="15.75" thickBot="1" x14ac:dyDescent="0.3">
      <c r="B92" s="21" t="s">
        <v>24</v>
      </c>
      <c r="C92" s="46"/>
      <c r="D92" s="40"/>
      <c r="E92" s="9"/>
      <c r="F92" s="9"/>
      <c r="G92" s="9"/>
      <c r="H92" s="9"/>
      <c r="I92" s="22"/>
    </row>
    <row r="93" spans="2:9" ht="15.75" thickBot="1" x14ac:dyDescent="0.3">
      <c r="B93" s="461" t="s">
        <v>1</v>
      </c>
      <c r="C93" s="462"/>
      <c r="D93" s="462"/>
      <c r="E93" s="39" t="s">
        <v>2</v>
      </c>
      <c r="F93" s="39" t="s">
        <v>3</v>
      </c>
      <c r="G93" s="39" t="s">
        <v>4</v>
      </c>
      <c r="H93" s="20" t="s">
        <v>5</v>
      </c>
      <c r="I93" s="463"/>
    </row>
    <row r="94" spans="2:9" ht="25.5" customHeight="1" x14ac:dyDescent="0.25">
      <c r="B94" s="489" t="s">
        <v>25</v>
      </c>
      <c r="C94" s="490"/>
      <c r="D94" s="491"/>
      <c r="E94" s="4" t="s">
        <v>19</v>
      </c>
      <c r="F94" s="70">
        <v>51500</v>
      </c>
      <c r="G94" s="43">
        <v>50</v>
      </c>
      <c r="H94" s="27">
        <f>+F94/G94</f>
        <v>1030</v>
      </c>
      <c r="I94" s="464"/>
    </row>
    <row r="95" spans="2:9" ht="23.25" customHeight="1" x14ac:dyDescent="0.25">
      <c r="B95" s="492"/>
      <c r="C95" s="493"/>
      <c r="D95" s="494"/>
      <c r="E95" s="3"/>
      <c r="F95" s="71"/>
      <c r="G95" s="48"/>
      <c r="H95" s="27"/>
      <c r="I95" s="464"/>
    </row>
    <row r="96" spans="2:9" x14ac:dyDescent="0.25">
      <c r="B96" s="459"/>
      <c r="C96" s="460"/>
      <c r="D96" s="460"/>
      <c r="E96" s="14"/>
      <c r="F96" s="70"/>
      <c r="G96" s="43"/>
      <c r="H96" s="27"/>
      <c r="I96" s="464"/>
    </row>
    <row r="97" spans="2:9" x14ac:dyDescent="0.25">
      <c r="B97" s="467"/>
      <c r="C97" s="468"/>
      <c r="D97" s="468"/>
      <c r="E97" s="15"/>
      <c r="F97" s="17"/>
      <c r="G97" s="15"/>
      <c r="H97" s="18"/>
      <c r="I97" s="464"/>
    </row>
    <row r="98" spans="2:9" x14ac:dyDescent="0.25">
      <c r="B98" s="11"/>
      <c r="C98" s="5"/>
      <c r="D98" s="5"/>
      <c r="E98" s="5"/>
      <c r="F98" s="5"/>
      <c r="G98" s="6"/>
      <c r="H98" s="6" t="s">
        <v>6</v>
      </c>
      <c r="I98" s="36">
        <f>SUM(H94:H97)</f>
        <v>1030</v>
      </c>
    </row>
    <row r="99" spans="2:9" ht="15.75" thickBot="1" x14ac:dyDescent="0.3">
      <c r="B99" s="10"/>
      <c r="I99" s="1"/>
    </row>
    <row r="100" spans="2:9" ht="15.75" thickBot="1" x14ac:dyDescent="0.3">
      <c r="B100" s="21" t="s">
        <v>7</v>
      </c>
      <c r="C100" s="9"/>
      <c r="D100" s="9"/>
      <c r="E100" s="9"/>
      <c r="F100" s="9"/>
      <c r="G100" s="9"/>
      <c r="H100" s="9"/>
      <c r="I100" s="22"/>
    </row>
    <row r="101" spans="2:9" ht="15.75" thickBot="1" x14ac:dyDescent="0.3">
      <c r="B101" s="461" t="s">
        <v>1</v>
      </c>
      <c r="C101" s="462"/>
      <c r="D101" s="462"/>
      <c r="E101" s="39" t="s">
        <v>2</v>
      </c>
      <c r="F101" s="39" t="s">
        <v>8</v>
      </c>
      <c r="G101" s="39" t="s">
        <v>9</v>
      </c>
      <c r="H101" s="20" t="s">
        <v>5</v>
      </c>
      <c r="I101" s="463"/>
    </row>
    <row r="102" spans="2:9" x14ac:dyDescent="0.25">
      <c r="B102" s="465" t="s">
        <v>107</v>
      </c>
      <c r="C102" s="466"/>
      <c r="D102" s="466"/>
      <c r="E102" s="4" t="s">
        <v>58</v>
      </c>
      <c r="F102" s="4">
        <v>3785</v>
      </c>
      <c r="G102" s="43">
        <v>4</v>
      </c>
      <c r="H102" s="4">
        <f>+F102*G102</f>
        <v>15140</v>
      </c>
      <c r="I102" s="464"/>
    </row>
    <row r="103" spans="2:9" x14ac:dyDescent="0.25">
      <c r="B103" s="459" t="s">
        <v>108</v>
      </c>
      <c r="C103" s="460"/>
      <c r="D103" s="460"/>
      <c r="E103" s="3" t="s">
        <v>70</v>
      </c>
      <c r="F103" s="3">
        <v>1236</v>
      </c>
      <c r="G103" s="3">
        <v>1</v>
      </c>
      <c r="H103" s="4">
        <f>+F103*G103</f>
        <v>1236</v>
      </c>
      <c r="I103" s="464"/>
    </row>
    <row r="104" spans="2:9" x14ac:dyDescent="0.25">
      <c r="B104" s="459" t="s">
        <v>109</v>
      </c>
      <c r="C104" s="460"/>
      <c r="D104" s="460"/>
      <c r="E104" s="3" t="s">
        <v>70</v>
      </c>
      <c r="F104" s="3">
        <v>1030</v>
      </c>
      <c r="G104" s="3">
        <v>2</v>
      </c>
      <c r="H104" s="4">
        <f t="shared" ref="H104:H108" si="1">+F104*G104</f>
        <v>2060</v>
      </c>
      <c r="I104" s="464"/>
    </row>
    <row r="105" spans="2:9" x14ac:dyDescent="0.25">
      <c r="B105" s="459" t="s">
        <v>110</v>
      </c>
      <c r="C105" s="460"/>
      <c r="D105" s="460"/>
      <c r="E105" s="3" t="s">
        <v>94</v>
      </c>
      <c r="F105" s="3">
        <v>4738</v>
      </c>
      <c r="G105" s="3">
        <v>18</v>
      </c>
      <c r="H105" s="4">
        <f t="shared" si="1"/>
        <v>85284</v>
      </c>
      <c r="I105" s="464"/>
    </row>
    <row r="106" spans="2:9" x14ac:dyDescent="0.25">
      <c r="B106" s="459" t="s">
        <v>111</v>
      </c>
      <c r="C106" s="460"/>
      <c r="D106" s="460"/>
      <c r="E106" s="3" t="s">
        <v>70</v>
      </c>
      <c r="F106" s="3">
        <v>26780</v>
      </c>
      <c r="G106" s="3">
        <v>0.1</v>
      </c>
      <c r="H106" s="4">
        <f t="shared" si="1"/>
        <v>2678</v>
      </c>
      <c r="I106" s="464"/>
    </row>
    <row r="107" spans="2:9" x14ac:dyDescent="0.25">
      <c r="B107" s="50" t="s">
        <v>117</v>
      </c>
      <c r="C107" s="51"/>
      <c r="D107" s="51"/>
      <c r="E107" s="3" t="s">
        <v>70</v>
      </c>
      <c r="F107" s="3">
        <v>3000</v>
      </c>
      <c r="G107" s="3">
        <v>1</v>
      </c>
      <c r="H107" s="4">
        <f t="shared" si="1"/>
        <v>3000</v>
      </c>
      <c r="I107" s="464"/>
    </row>
    <row r="108" spans="2:9" x14ac:dyDescent="0.25">
      <c r="B108" s="459" t="s">
        <v>424</v>
      </c>
      <c r="C108" s="460"/>
      <c r="D108" s="460"/>
      <c r="E108" s="3" t="s">
        <v>70</v>
      </c>
      <c r="F108" s="3">
        <v>16480</v>
      </c>
      <c r="G108" s="3">
        <v>1</v>
      </c>
      <c r="H108" s="4">
        <f t="shared" si="1"/>
        <v>16480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4"/>
      <c r="I109" s="464"/>
    </row>
    <row r="110" spans="2:9" x14ac:dyDescent="0.25">
      <c r="B110" s="11"/>
      <c r="C110" s="5"/>
      <c r="D110" s="5"/>
      <c r="E110" s="5"/>
      <c r="F110" s="5"/>
      <c r="G110" s="5"/>
      <c r="H110" s="6" t="s">
        <v>6</v>
      </c>
      <c r="I110" s="72">
        <f>SUM(H102:H109)</f>
        <v>125878</v>
      </c>
    </row>
    <row r="111" spans="2:9" ht="15.75" thickBot="1" x14ac:dyDescent="0.3">
      <c r="B111" s="10"/>
      <c r="I111" s="1"/>
    </row>
    <row r="112" spans="2:9" ht="15.75" thickBot="1" x14ac:dyDescent="0.3">
      <c r="B112" s="21" t="s">
        <v>10</v>
      </c>
      <c r="C112" s="9"/>
      <c r="D112" s="9"/>
      <c r="E112" s="9"/>
      <c r="F112" s="9"/>
      <c r="G112" s="9"/>
      <c r="H112" s="9"/>
      <c r="I112" s="22"/>
    </row>
    <row r="113" spans="2:9" ht="15.75" thickBot="1" x14ac:dyDescent="0.3">
      <c r="B113" s="461" t="s">
        <v>1</v>
      </c>
      <c r="C113" s="462"/>
      <c r="D113" s="462"/>
      <c r="E113" s="462"/>
      <c r="F113" s="39" t="s">
        <v>3</v>
      </c>
      <c r="G113" s="39" t="s">
        <v>4</v>
      </c>
      <c r="H113" s="20" t="s">
        <v>5</v>
      </c>
      <c r="I113" s="73"/>
    </row>
    <row r="114" spans="2:9" x14ac:dyDescent="0.25">
      <c r="B114" s="465" t="s">
        <v>71</v>
      </c>
      <c r="C114" s="466"/>
      <c r="D114" s="466"/>
      <c r="E114" s="466"/>
      <c r="F114" s="74">
        <v>388</v>
      </c>
      <c r="G114" s="25">
        <v>1</v>
      </c>
      <c r="H114" s="75">
        <f>+F114*G114</f>
        <v>388</v>
      </c>
      <c r="I114" s="73"/>
    </row>
    <row r="115" spans="2:9" x14ac:dyDescent="0.25">
      <c r="B115" s="459"/>
      <c r="C115" s="460"/>
      <c r="D115" s="460"/>
      <c r="E115" s="460"/>
      <c r="F115" s="76"/>
      <c r="G115" s="14"/>
      <c r="H115" s="2"/>
      <c r="I115" s="73"/>
    </row>
    <row r="116" spans="2:9" x14ac:dyDescent="0.25">
      <c r="B116" s="11"/>
      <c r="C116" s="5"/>
      <c r="D116" s="5"/>
      <c r="E116" s="5"/>
      <c r="F116" s="5"/>
      <c r="G116" s="5"/>
      <c r="H116" s="6" t="s">
        <v>6</v>
      </c>
      <c r="I116" s="36">
        <f>SUM(H114:H115)</f>
        <v>388</v>
      </c>
    </row>
    <row r="117" spans="2:9" ht="15.75" thickBot="1" x14ac:dyDescent="0.3">
      <c r="B117" s="10"/>
      <c r="I117" s="1"/>
    </row>
    <row r="118" spans="2:9" ht="15.75" thickBot="1" x14ac:dyDescent="0.3">
      <c r="B118" s="21" t="s">
        <v>11</v>
      </c>
      <c r="C118" s="9"/>
      <c r="D118" s="9"/>
      <c r="E118" s="9"/>
      <c r="F118" s="9"/>
      <c r="G118" s="9"/>
      <c r="H118" s="9"/>
      <c r="I118" s="22"/>
    </row>
    <row r="119" spans="2:9" ht="15.75" thickBot="1" x14ac:dyDescent="0.3">
      <c r="B119" s="461" t="s">
        <v>15</v>
      </c>
      <c r="C119" s="462"/>
      <c r="D119" s="39" t="s">
        <v>22</v>
      </c>
      <c r="E119" s="39" t="s">
        <v>12</v>
      </c>
      <c r="F119" s="39" t="s">
        <v>13</v>
      </c>
      <c r="G119" s="39" t="s">
        <v>14</v>
      </c>
      <c r="H119" s="20" t="s">
        <v>5</v>
      </c>
      <c r="I119" s="463"/>
    </row>
    <row r="120" spans="2:9" x14ac:dyDescent="0.25">
      <c r="B120" s="465" t="s">
        <v>20</v>
      </c>
      <c r="C120" s="466"/>
      <c r="D120" s="74">
        <v>74263</v>
      </c>
      <c r="E120" s="30">
        <f>+(0.66)*D120</f>
        <v>49013.58</v>
      </c>
      <c r="F120" s="30">
        <f>+D120+E120</f>
        <v>123276.58</v>
      </c>
      <c r="G120" s="32">
        <v>0.18</v>
      </c>
      <c r="H120" s="75">
        <f>+F120*G120</f>
        <v>22189.7844</v>
      </c>
      <c r="I120" s="464"/>
    </row>
    <row r="121" spans="2:9" x14ac:dyDescent="0.25">
      <c r="B121" s="459" t="s">
        <v>61</v>
      </c>
      <c r="C121" s="460"/>
      <c r="D121" s="76">
        <f>2*44702</f>
        <v>89404</v>
      </c>
      <c r="E121" s="30">
        <f>+(0.66)*D121</f>
        <v>59006.64</v>
      </c>
      <c r="F121" s="31">
        <f>+D121+E121</f>
        <v>148410.64000000001</v>
      </c>
      <c r="G121" s="32">
        <f>+G120</f>
        <v>0.18</v>
      </c>
      <c r="H121" s="75">
        <f>+F121*G121</f>
        <v>26713.915200000003</v>
      </c>
      <c r="I121" s="464"/>
    </row>
    <row r="122" spans="2:9" x14ac:dyDescent="0.25">
      <c r="B122" s="459"/>
      <c r="C122" s="460"/>
      <c r="D122" s="2"/>
      <c r="E122" s="2"/>
      <c r="F122" s="2"/>
      <c r="G122" s="2"/>
      <c r="H122" s="2"/>
      <c r="I122" s="464"/>
    </row>
    <row r="123" spans="2:9" x14ac:dyDescent="0.25">
      <c r="B123" s="467"/>
      <c r="C123" s="468"/>
      <c r="D123" s="7"/>
      <c r="E123" s="7"/>
      <c r="F123" s="7"/>
      <c r="G123" s="7"/>
      <c r="H123" s="7"/>
      <c r="I123" s="464"/>
    </row>
    <row r="124" spans="2:9" x14ac:dyDescent="0.25">
      <c r="B124" s="11"/>
      <c r="C124" s="5"/>
      <c r="D124" s="5"/>
      <c r="E124" s="5"/>
      <c r="F124" s="5"/>
      <c r="G124" s="5"/>
      <c r="H124" s="6" t="s">
        <v>6</v>
      </c>
      <c r="I124" s="73">
        <f>SUM(H120:H123)</f>
        <v>48903.699600000007</v>
      </c>
    </row>
    <row r="125" spans="2:9" ht="15.75" thickBot="1" x14ac:dyDescent="0.3">
      <c r="B125" s="10"/>
      <c r="H125" s="33" t="s">
        <v>23</v>
      </c>
      <c r="I125" s="73"/>
    </row>
    <row r="126" spans="2:9" ht="16.5" thickBot="1" x14ac:dyDescent="0.3">
      <c r="B126" s="8"/>
      <c r="C126" s="9"/>
      <c r="D126" s="9"/>
      <c r="E126" s="9"/>
      <c r="F126" s="9"/>
      <c r="G126" s="469" t="s">
        <v>16</v>
      </c>
      <c r="H126" s="470"/>
      <c r="I126" s="35">
        <f>ROUND(SUM(I96:I125),0)</f>
        <v>176200</v>
      </c>
    </row>
    <row r="127" spans="2:9" ht="16.5" thickBot="1" x14ac:dyDescent="0.3">
      <c r="G127" s="53"/>
      <c r="H127" s="53"/>
      <c r="I127" s="77"/>
    </row>
    <row r="128" spans="2:9" x14ac:dyDescent="0.25">
      <c r="B128" s="471" t="s">
        <v>26</v>
      </c>
      <c r="C128" s="472"/>
      <c r="D128" s="472"/>
      <c r="E128" s="472"/>
      <c r="F128" s="472"/>
      <c r="G128" s="472"/>
      <c r="H128" s="472"/>
      <c r="I128" s="473"/>
    </row>
    <row r="129" spans="2:9" ht="48" customHeight="1" x14ac:dyDescent="0.25">
      <c r="B129" s="474" t="s">
        <v>862</v>
      </c>
      <c r="C129" s="475"/>
      <c r="D129" s="475"/>
      <c r="E129" s="475"/>
      <c r="F129" s="475"/>
      <c r="G129" s="475"/>
      <c r="H129" s="475"/>
      <c r="I129" s="476"/>
    </row>
    <row r="130" spans="2:9" x14ac:dyDescent="0.25">
      <c r="B130" s="477" t="s">
        <v>18</v>
      </c>
      <c r="C130" s="478"/>
      <c r="D130" s="478"/>
      <c r="E130" s="478"/>
      <c r="F130" s="478"/>
      <c r="G130" s="478"/>
      <c r="H130" s="478"/>
      <c r="I130" s="479"/>
    </row>
    <row r="131" spans="2:9" ht="15.75" thickBot="1" x14ac:dyDescent="0.3">
      <c r="B131" s="480" t="s">
        <v>27</v>
      </c>
      <c r="C131" s="481"/>
      <c r="D131" s="481"/>
      <c r="E131" s="481"/>
      <c r="F131" s="481"/>
      <c r="G131" s="481"/>
      <c r="H131" s="481"/>
      <c r="I131" s="482"/>
    </row>
    <row r="132" spans="2:9" ht="15.75" thickBot="1" x14ac:dyDescent="0.3">
      <c r="B132" s="8"/>
      <c r="C132" s="9"/>
      <c r="D132" s="9"/>
      <c r="E132" s="9"/>
      <c r="F132" s="9"/>
      <c r="G132" s="9"/>
      <c r="H132" s="9"/>
      <c r="I132" s="22"/>
    </row>
    <row r="133" spans="2:9" ht="15" customHeight="1" x14ac:dyDescent="0.25">
      <c r="B133" s="483" t="s">
        <v>17</v>
      </c>
      <c r="C133" s="485" t="s">
        <v>425</v>
      </c>
      <c r="D133" s="487" t="str">
        <f>+'[2] PRESUPUESTO CENTRO DE DESARROL'!$B$194</f>
        <v>Salida de tomacorriente  220V, incluye materiales, equipo y mano de obra.</v>
      </c>
      <c r="E133" s="487"/>
      <c r="F133" s="487"/>
      <c r="G133" s="487"/>
      <c r="H133" s="487"/>
      <c r="I133" s="45" t="s">
        <v>0</v>
      </c>
    </row>
    <row r="134" spans="2:9" ht="15.75" thickBot="1" x14ac:dyDescent="0.3">
      <c r="B134" s="484"/>
      <c r="C134" s="486"/>
      <c r="D134" s="488"/>
      <c r="E134" s="488"/>
      <c r="F134" s="488"/>
      <c r="G134" s="488"/>
      <c r="H134" s="488"/>
      <c r="I134" s="13" t="str">
        <f>+'[2] PRESUPUESTO CENTRO DE DESARROL'!$C$194</f>
        <v>UND</v>
      </c>
    </row>
    <row r="135" spans="2:9" ht="15.75" thickBot="1" x14ac:dyDescent="0.3">
      <c r="B135" s="21" t="s">
        <v>24</v>
      </c>
      <c r="C135" s="46"/>
      <c r="D135" s="40"/>
      <c r="E135" s="9"/>
      <c r="F135" s="9"/>
      <c r="G135" s="9"/>
      <c r="H135" s="9"/>
      <c r="I135" s="22"/>
    </row>
    <row r="136" spans="2:9" ht="15.75" thickBot="1" x14ac:dyDescent="0.3">
      <c r="B136" s="461" t="s">
        <v>1</v>
      </c>
      <c r="C136" s="462"/>
      <c r="D136" s="462"/>
      <c r="E136" s="39" t="s">
        <v>2</v>
      </c>
      <c r="F136" s="39" t="s">
        <v>3</v>
      </c>
      <c r="G136" s="39" t="s">
        <v>4</v>
      </c>
      <c r="H136" s="20" t="s">
        <v>5</v>
      </c>
      <c r="I136" s="463"/>
    </row>
    <row r="137" spans="2:9" ht="25.5" customHeight="1" x14ac:dyDescent="0.25">
      <c r="B137" s="489" t="s">
        <v>25</v>
      </c>
      <c r="C137" s="490"/>
      <c r="D137" s="491"/>
      <c r="E137" s="4" t="s">
        <v>19</v>
      </c>
      <c r="F137" s="70">
        <v>51500</v>
      </c>
      <c r="G137" s="43">
        <v>20</v>
      </c>
      <c r="H137" s="27">
        <f>+F137/G137</f>
        <v>2575</v>
      </c>
      <c r="I137" s="464"/>
    </row>
    <row r="138" spans="2:9" ht="23.25" customHeight="1" x14ac:dyDescent="0.25">
      <c r="B138" s="492"/>
      <c r="C138" s="493"/>
      <c r="D138" s="494"/>
      <c r="E138" s="3"/>
      <c r="F138" s="71"/>
      <c r="G138" s="48"/>
      <c r="H138" s="27"/>
      <c r="I138" s="464"/>
    </row>
    <row r="139" spans="2:9" x14ac:dyDescent="0.25">
      <c r="B139" s="459"/>
      <c r="C139" s="460"/>
      <c r="D139" s="460"/>
      <c r="E139" s="14"/>
      <c r="F139" s="70"/>
      <c r="G139" s="43"/>
      <c r="H139" s="27"/>
      <c r="I139" s="464"/>
    </row>
    <row r="140" spans="2:9" x14ac:dyDescent="0.25">
      <c r="B140" s="467"/>
      <c r="C140" s="468"/>
      <c r="D140" s="468"/>
      <c r="E140" s="15"/>
      <c r="F140" s="17"/>
      <c r="G140" s="15"/>
      <c r="H140" s="18"/>
      <c r="I140" s="464"/>
    </row>
    <row r="141" spans="2:9" x14ac:dyDescent="0.25">
      <c r="B141" s="11"/>
      <c r="C141" s="5"/>
      <c r="D141" s="5"/>
      <c r="E141" s="5"/>
      <c r="F141" s="5"/>
      <c r="G141" s="6"/>
      <c r="H141" s="6" t="s">
        <v>6</v>
      </c>
      <c r="I141" s="36">
        <f>SUM(H137:H140)</f>
        <v>2575</v>
      </c>
    </row>
    <row r="142" spans="2:9" ht="15.75" thickBot="1" x14ac:dyDescent="0.3">
      <c r="B142" s="10"/>
      <c r="I142" s="1"/>
    </row>
    <row r="143" spans="2:9" ht="15.75" thickBot="1" x14ac:dyDescent="0.3">
      <c r="B143" s="21" t="s">
        <v>7</v>
      </c>
      <c r="C143" s="9"/>
      <c r="D143" s="9"/>
      <c r="E143" s="9"/>
      <c r="F143" s="9"/>
      <c r="G143" s="9"/>
      <c r="H143" s="9"/>
      <c r="I143" s="22"/>
    </row>
    <row r="144" spans="2:9" ht="15.75" thickBot="1" x14ac:dyDescent="0.3">
      <c r="B144" s="461" t="s">
        <v>1</v>
      </c>
      <c r="C144" s="462"/>
      <c r="D144" s="462"/>
      <c r="E144" s="39" t="s">
        <v>2</v>
      </c>
      <c r="F144" s="39" t="s">
        <v>8</v>
      </c>
      <c r="G144" s="39" t="s">
        <v>9</v>
      </c>
      <c r="H144" s="20" t="s">
        <v>5</v>
      </c>
      <c r="I144" s="463"/>
    </row>
    <row r="145" spans="2:9" x14ac:dyDescent="0.25">
      <c r="B145" s="465" t="s">
        <v>107</v>
      </c>
      <c r="C145" s="466"/>
      <c r="D145" s="466"/>
      <c r="E145" s="4" t="s">
        <v>58</v>
      </c>
      <c r="F145" s="4">
        <v>3785</v>
      </c>
      <c r="G145" s="43">
        <v>4</v>
      </c>
      <c r="H145" s="4">
        <f>+F145*G145</f>
        <v>15140</v>
      </c>
      <c r="I145" s="464"/>
    </row>
    <row r="146" spans="2:9" x14ac:dyDescent="0.25">
      <c r="B146" s="459" t="s">
        <v>108</v>
      </c>
      <c r="C146" s="460"/>
      <c r="D146" s="460"/>
      <c r="E146" s="3" t="s">
        <v>70</v>
      </c>
      <c r="F146" s="3">
        <v>1236</v>
      </c>
      <c r="G146" s="3">
        <v>1</v>
      </c>
      <c r="H146" s="4">
        <f>+F146*G146</f>
        <v>1236</v>
      </c>
      <c r="I146" s="464"/>
    </row>
    <row r="147" spans="2:9" x14ac:dyDescent="0.25">
      <c r="B147" s="459" t="s">
        <v>109</v>
      </c>
      <c r="C147" s="460"/>
      <c r="D147" s="460"/>
      <c r="E147" s="3" t="s">
        <v>70</v>
      </c>
      <c r="F147" s="3">
        <v>1030</v>
      </c>
      <c r="G147" s="3">
        <v>2</v>
      </c>
      <c r="H147" s="4">
        <f t="shared" ref="H147:H151" si="2">+F147*G147</f>
        <v>2060</v>
      </c>
      <c r="I147" s="464"/>
    </row>
    <row r="148" spans="2:9" x14ac:dyDescent="0.25">
      <c r="B148" s="459" t="s">
        <v>110</v>
      </c>
      <c r="C148" s="460"/>
      <c r="D148" s="460"/>
      <c r="E148" s="3" t="s">
        <v>94</v>
      </c>
      <c r="F148" s="3">
        <v>4738</v>
      </c>
      <c r="G148" s="3">
        <v>24</v>
      </c>
      <c r="H148" s="4">
        <f t="shared" si="2"/>
        <v>113712</v>
      </c>
      <c r="I148" s="464"/>
    </row>
    <row r="149" spans="2:9" x14ac:dyDescent="0.25">
      <c r="B149" s="459" t="s">
        <v>111</v>
      </c>
      <c r="C149" s="460"/>
      <c r="D149" s="460"/>
      <c r="E149" s="3" t="s">
        <v>70</v>
      </c>
      <c r="F149" s="3">
        <v>26780</v>
      </c>
      <c r="G149" s="3">
        <v>0.1</v>
      </c>
      <c r="H149" s="4">
        <f t="shared" si="2"/>
        <v>2678</v>
      </c>
      <c r="I149" s="464"/>
    </row>
    <row r="150" spans="2:9" x14ac:dyDescent="0.25">
      <c r="B150" s="50" t="s">
        <v>117</v>
      </c>
      <c r="C150" s="51"/>
      <c r="D150" s="51"/>
      <c r="E150" s="3" t="s">
        <v>70</v>
      </c>
      <c r="F150" s="3">
        <v>3000</v>
      </c>
      <c r="G150" s="3">
        <v>1</v>
      </c>
      <c r="H150" s="4">
        <f t="shared" si="2"/>
        <v>3000</v>
      </c>
      <c r="I150" s="464"/>
    </row>
    <row r="151" spans="2:9" x14ac:dyDescent="0.25">
      <c r="B151" s="459" t="s">
        <v>114</v>
      </c>
      <c r="C151" s="460"/>
      <c r="D151" s="460"/>
      <c r="E151" s="3" t="s">
        <v>70</v>
      </c>
      <c r="F151" s="3">
        <v>17600</v>
      </c>
      <c r="G151" s="3">
        <v>1</v>
      </c>
      <c r="H151" s="4">
        <f t="shared" si="2"/>
        <v>17600</v>
      </c>
      <c r="I151" s="464"/>
    </row>
    <row r="152" spans="2:9" x14ac:dyDescent="0.25">
      <c r="B152" s="459"/>
      <c r="C152" s="460"/>
      <c r="D152" s="460"/>
      <c r="E152" s="3"/>
      <c r="F152" s="3"/>
      <c r="G152" s="3"/>
      <c r="H152" s="4"/>
      <c r="I152" s="464"/>
    </row>
    <row r="153" spans="2:9" x14ac:dyDescent="0.25">
      <c r="B153" s="11"/>
      <c r="C153" s="5"/>
      <c r="D153" s="5"/>
      <c r="E153" s="5"/>
      <c r="F153" s="5"/>
      <c r="G153" s="5"/>
      <c r="H153" s="6" t="s">
        <v>6</v>
      </c>
      <c r="I153" s="72">
        <f>SUM(H145:H152)</f>
        <v>155426</v>
      </c>
    </row>
    <row r="154" spans="2:9" ht="15.75" thickBot="1" x14ac:dyDescent="0.3">
      <c r="B154" s="10"/>
      <c r="I154" s="1"/>
    </row>
    <row r="155" spans="2:9" ht="15.75" thickBot="1" x14ac:dyDescent="0.3">
      <c r="B155" s="21" t="s">
        <v>10</v>
      </c>
      <c r="C155" s="9"/>
      <c r="D155" s="9"/>
      <c r="E155" s="9"/>
      <c r="F155" s="9"/>
      <c r="G155" s="9"/>
      <c r="H155" s="9"/>
      <c r="I155" s="22"/>
    </row>
    <row r="156" spans="2:9" ht="15.75" thickBot="1" x14ac:dyDescent="0.3">
      <c r="B156" s="461" t="s">
        <v>1</v>
      </c>
      <c r="C156" s="462"/>
      <c r="D156" s="462"/>
      <c r="E156" s="462"/>
      <c r="F156" s="39" t="s">
        <v>3</v>
      </c>
      <c r="G156" s="39" t="s">
        <v>4</v>
      </c>
      <c r="H156" s="20" t="s">
        <v>5</v>
      </c>
      <c r="I156" s="73"/>
    </row>
    <row r="157" spans="2:9" x14ac:dyDescent="0.25">
      <c r="B157" s="465" t="s">
        <v>71</v>
      </c>
      <c r="C157" s="466"/>
      <c r="D157" s="466"/>
      <c r="E157" s="466"/>
      <c r="F157" s="74">
        <v>551</v>
      </c>
      <c r="G157" s="25">
        <v>1</v>
      </c>
      <c r="H157" s="75">
        <f>+F157*G157</f>
        <v>551</v>
      </c>
      <c r="I157" s="73"/>
    </row>
    <row r="158" spans="2:9" x14ac:dyDescent="0.25">
      <c r="B158" s="459"/>
      <c r="C158" s="460"/>
      <c r="D158" s="460"/>
      <c r="E158" s="460"/>
      <c r="F158" s="76"/>
      <c r="G158" s="14"/>
      <c r="H158" s="2"/>
      <c r="I158" s="73"/>
    </row>
    <row r="159" spans="2:9" x14ac:dyDescent="0.25">
      <c r="B159" s="11"/>
      <c r="C159" s="5"/>
      <c r="D159" s="5"/>
      <c r="E159" s="5"/>
      <c r="F159" s="5"/>
      <c r="G159" s="5"/>
      <c r="H159" s="6" t="s">
        <v>6</v>
      </c>
      <c r="I159" s="36">
        <f>SUM(H157:H158)</f>
        <v>551</v>
      </c>
    </row>
    <row r="160" spans="2:9" ht="15.75" thickBot="1" x14ac:dyDescent="0.3">
      <c r="B160" s="10"/>
      <c r="I160" s="1"/>
    </row>
    <row r="161" spans="2:9" ht="15.75" thickBot="1" x14ac:dyDescent="0.3">
      <c r="B161" s="21" t="s">
        <v>11</v>
      </c>
      <c r="C161" s="9"/>
      <c r="D161" s="9"/>
      <c r="E161" s="9"/>
      <c r="F161" s="9"/>
      <c r="G161" s="9"/>
      <c r="H161" s="9"/>
      <c r="I161" s="22"/>
    </row>
    <row r="162" spans="2:9" ht="15.75" thickBot="1" x14ac:dyDescent="0.3">
      <c r="B162" s="461" t="s">
        <v>15</v>
      </c>
      <c r="C162" s="462"/>
      <c r="D162" s="39" t="s">
        <v>22</v>
      </c>
      <c r="E162" s="39" t="s">
        <v>12</v>
      </c>
      <c r="F162" s="39" t="s">
        <v>13</v>
      </c>
      <c r="G162" s="39" t="s">
        <v>14</v>
      </c>
      <c r="H162" s="20" t="s">
        <v>5</v>
      </c>
      <c r="I162" s="463"/>
    </row>
    <row r="163" spans="2:9" x14ac:dyDescent="0.25">
      <c r="B163" s="465" t="s">
        <v>20</v>
      </c>
      <c r="C163" s="466"/>
      <c r="D163" s="74">
        <v>74263</v>
      </c>
      <c r="E163" s="30">
        <f>+(0.66)*D163</f>
        <v>49013.58</v>
      </c>
      <c r="F163" s="30">
        <f>+D163+E163</f>
        <v>123276.58</v>
      </c>
      <c r="G163" s="32">
        <v>0.17</v>
      </c>
      <c r="H163" s="75">
        <f>+F163*G163</f>
        <v>20957.018600000003</v>
      </c>
      <c r="I163" s="464"/>
    </row>
    <row r="164" spans="2:9" x14ac:dyDescent="0.25">
      <c r="B164" s="459" t="s">
        <v>61</v>
      </c>
      <c r="C164" s="460"/>
      <c r="D164" s="76">
        <f>2*44702</f>
        <v>89404</v>
      </c>
      <c r="E164" s="30">
        <f>+(0.66)*D164</f>
        <v>59006.64</v>
      </c>
      <c r="F164" s="31">
        <f>+D164+E164</f>
        <v>148410.64000000001</v>
      </c>
      <c r="G164" s="32">
        <f>+G163</f>
        <v>0.17</v>
      </c>
      <c r="H164" s="75">
        <f>+F164*G164</f>
        <v>25229.808800000003</v>
      </c>
      <c r="I164" s="464"/>
    </row>
    <row r="165" spans="2:9" x14ac:dyDescent="0.25">
      <c r="B165" s="459"/>
      <c r="C165" s="460"/>
      <c r="D165" s="2"/>
      <c r="E165" s="2"/>
      <c r="F165" s="2"/>
      <c r="G165" s="2"/>
      <c r="H165" s="2"/>
      <c r="I165" s="464"/>
    </row>
    <row r="166" spans="2:9" x14ac:dyDescent="0.25">
      <c r="B166" s="467"/>
      <c r="C166" s="468"/>
      <c r="D166" s="7"/>
      <c r="E166" s="7"/>
      <c r="F166" s="7"/>
      <c r="G166" s="7"/>
      <c r="H166" s="7"/>
      <c r="I166" s="464"/>
    </row>
    <row r="167" spans="2:9" x14ac:dyDescent="0.25">
      <c r="B167" s="11"/>
      <c r="C167" s="5"/>
      <c r="D167" s="5"/>
      <c r="E167" s="5"/>
      <c r="F167" s="5"/>
      <c r="G167" s="5"/>
      <c r="H167" s="6" t="s">
        <v>6</v>
      </c>
      <c r="I167" s="73">
        <f>SUM(H163:H166)</f>
        <v>46186.827400000009</v>
      </c>
    </row>
    <row r="168" spans="2:9" ht="15.75" thickBot="1" x14ac:dyDescent="0.3">
      <c r="B168" s="10"/>
      <c r="H168" s="33" t="s">
        <v>23</v>
      </c>
      <c r="I168" s="73"/>
    </row>
    <row r="169" spans="2:9" ht="16.5" thickBot="1" x14ac:dyDescent="0.3">
      <c r="B169" s="8"/>
      <c r="C169" s="9"/>
      <c r="D169" s="9"/>
      <c r="E169" s="9"/>
      <c r="F169" s="9"/>
      <c r="G169" s="469" t="s">
        <v>16</v>
      </c>
      <c r="H169" s="470"/>
      <c r="I169" s="35">
        <f>ROUND(SUM(I139:I168),0)</f>
        <v>204739</v>
      </c>
    </row>
    <row r="170" spans="2:9" ht="15.75" thickBot="1" x14ac:dyDescent="0.3"/>
    <row r="171" spans="2:9" x14ac:dyDescent="0.25">
      <c r="B171" s="471" t="s">
        <v>26</v>
      </c>
      <c r="C171" s="472"/>
      <c r="D171" s="472"/>
      <c r="E171" s="472"/>
      <c r="F171" s="472"/>
      <c r="G171" s="472"/>
      <c r="H171" s="472"/>
      <c r="I171" s="473"/>
    </row>
    <row r="172" spans="2:9" ht="48" customHeight="1" x14ac:dyDescent="0.25">
      <c r="B172" s="474" t="s">
        <v>862</v>
      </c>
      <c r="C172" s="475"/>
      <c r="D172" s="475"/>
      <c r="E172" s="475"/>
      <c r="F172" s="475"/>
      <c r="G172" s="475"/>
      <c r="H172" s="475"/>
      <c r="I172" s="476"/>
    </row>
    <row r="173" spans="2:9" x14ac:dyDescent="0.25">
      <c r="B173" s="477" t="s">
        <v>18</v>
      </c>
      <c r="C173" s="478"/>
      <c r="D173" s="478"/>
      <c r="E173" s="478"/>
      <c r="F173" s="478"/>
      <c r="G173" s="478"/>
      <c r="H173" s="478"/>
      <c r="I173" s="479"/>
    </row>
    <row r="174" spans="2:9" ht="15.75" thickBot="1" x14ac:dyDescent="0.3">
      <c r="B174" s="480" t="s">
        <v>27</v>
      </c>
      <c r="C174" s="481"/>
      <c r="D174" s="481"/>
      <c r="E174" s="481"/>
      <c r="F174" s="481"/>
      <c r="G174" s="481"/>
      <c r="H174" s="481"/>
      <c r="I174" s="482"/>
    </row>
    <row r="175" spans="2:9" ht="15.75" thickBot="1" x14ac:dyDescent="0.3">
      <c r="B175" s="8"/>
      <c r="C175" s="9"/>
      <c r="D175" s="9"/>
      <c r="E175" s="9"/>
      <c r="F175" s="9"/>
      <c r="G175" s="9"/>
      <c r="H175" s="9"/>
      <c r="I175" s="22"/>
    </row>
    <row r="176" spans="2:9" ht="15" customHeight="1" x14ac:dyDescent="0.25">
      <c r="B176" s="483" t="s">
        <v>17</v>
      </c>
      <c r="C176" s="485" t="s">
        <v>426</v>
      </c>
      <c r="D176" s="487" t="str">
        <f>+'[2] PRESUPUESTO CENTRO DE DESARROL'!$B$195</f>
        <v>Suministro e instalacion de aire acondicionado mini split de 18 btu, incluye materiales, equipo y mano de obra.</v>
      </c>
      <c r="E176" s="487"/>
      <c r="F176" s="487"/>
      <c r="G176" s="487"/>
      <c r="H176" s="487"/>
      <c r="I176" s="45" t="s">
        <v>0</v>
      </c>
    </row>
    <row r="177" spans="2:9" ht="15.75" thickBot="1" x14ac:dyDescent="0.3">
      <c r="B177" s="484"/>
      <c r="C177" s="486"/>
      <c r="D177" s="488"/>
      <c r="E177" s="488"/>
      <c r="F177" s="488"/>
      <c r="G177" s="488"/>
      <c r="H177" s="488"/>
      <c r="I177" s="13" t="str">
        <f>+'[2] PRESUPUESTO CENTRO DE DESARROL'!$C$195</f>
        <v>UND</v>
      </c>
    </row>
    <row r="178" spans="2:9" ht="15.75" thickBot="1" x14ac:dyDescent="0.3">
      <c r="B178" s="21" t="s">
        <v>24</v>
      </c>
      <c r="C178" s="46"/>
      <c r="D178" s="40"/>
      <c r="E178" s="9"/>
      <c r="F178" s="9"/>
      <c r="G178" s="9"/>
      <c r="H178" s="9"/>
      <c r="I178" s="22"/>
    </row>
    <row r="179" spans="2:9" ht="15.75" thickBot="1" x14ac:dyDescent="0.3">
      <c r="B179" s="461" t="s">
        <v>1</v>
      </c>
      <c r="C179" s="462"/>
      <c r="D179" s="462"/>
      <c r="E179" s="39" t="s">
        <v>2</v>
      </c>
      <c r="F179" s="39" t="s">
        <v>3</v>
      </c>
      <c r="G179" s="39" t="s">
        <v>4</v>
      </c>
      <c r="H179" s="20" t="s">
        <v>5</v>
      </c>
      <c r="I179" s="463"/>
    </row>
    <row r="180" spans="2:9" ht="25.5" customHeight="1" x14ac:dyDescent="0.25">
      <c r="B180" s="489" t="s">
        <v>25</v>
      </c>
      <c r="C180" s="490"/>
      <c r="D180" s="491"/>
      <c r="E180" s="4" t="s">
        <v>19</v>
      </c>
      <c r="F180" s="70">
        <v>51500</v>
      </c>
      <c r="G180" s="43">
        <v>0.9</v>
      </c>
      <c r="H180" s="27">
        <f>+F180/G180</f>
        <v>57222.222222222219</v>
      </c>
      <c r="I180" s="464"/>
    </row>
    <row r="181" spans="2:9" ht="23.25" customHeight="1" x14ac:dyDescent="0.25">
      <c r="B181" s="492" t="s">
        <v>206</v>
      </c>
      <c r="C181" s="493"/>
      <c r="D181" s="494"/>
      <c r="E181" s="4" t="s">
        <v>19</v>
      </c>
      <c r="F181" s="70">
        <v>51500</v>
      </c>
      <c r="G181" s="43">
        <v>20</v>
      </c>
      <c r="H181" s="27">
        <f>+F181/G181</f>
        <v>2575</v>
      </c>
      <c r="I181" s="464"/>
    </row>
    <row r="182" spans="2:9" x14ac:dyDescent="0.25">
      <c r="B182" s="459"/>
      <c r="C182" s="460"/>
      <c r="D182" s="460"/>
      <c r="E182" s="14"/>
      <c r="F182" s="70"/>
      <c r="G182" s="43"/>
      <c r="H182" s="27"/>
      <c r="I182" s="464"/>
    </row>
    <row r="183" spans="2:9" x14ac:dyDescent="0.25">
      <c r="B183" s="467"/>
      <c r="C183" s="468"/>
      <c r="D183" s="468"/>
      <c r="E183" s="15"/>
      <c r="F183" s="17"/>
      <c r="G183" s="15"/>
      <c r="H183" s="18"/>
      <c r="I183" s="464"/>
    </row>
    <row r="184" spans="2:9" x14ac:dyDescent="0.25">
      <c r="B184" s="11"/>
      <c r="C184" s="5"/>
      <c r="D184" s="5"/>
      <c r="E184" s="5"/>
      <c r="F184" s="5"/>
      <c r="G184" s="6"/>
      <c r="H184" s="6" t="s">
        <v>6</v>
      </c>
      <c r="I184" s="36">
        <f>SUM(H180:H183)</f>
        <v>59797.222222222219</v>
      </c>
    </row>
    <row r="185" spans="2:9" ht="15.75" thickBot="1" x14ac:dyDescent="0.3">
      <c r="B185" s="10"/>
      <c r="I185" s="1"/>
    </row>
    <row r="186" spans="2:9" ht="15.75" thickBot="1" x14ac:dyDescent="0.3">
      <c r="B186" s="21" t="s">
        <v>7</v>
      </c>
      <c r="C186" s="9"/>
      <c r="D186" s="9"/>
      <c r="E186" s="9"/>
      <c r="F186" s="9"/>
      <c r="G186" s="9"/>
      <c r="H186" s="9"/>
      <c r="I186" s="22"/>
    </row>
    <row r="187" spans="2:9" ht="15.75" thickBot="1" x14ac:dyDescent="0.3">
      <c r="B187" s="461" t="s">
        <v>1</v>
      </c>
      <c r="C187" s="462"/>
      <c r="D187" s="462"/>
      <c r="E187" s="39" t="s">
        <v>2</v>
      </c>
      <c r="F187" s="39" t="s">
        <v>8</v>
      </c>
      <c r="G187" s="39" t="s">
        <v>9</v>
      </c>
      <c r="H187" s="20" t="s">
        <v>5</v>
      </c>
      <c r="I187" s="463"/>
    </row>
    <row r="188" spans="2:9" x14ac:dyDescent="0.25">
      <c r="B188" s="465" t="s">
        <v>698</v>
      </c>
      <c r="C188" s="466"/>
      <c r="D188" s="466"/>
      <c r="E188" s="4" t="s">
        <v>70</v>
      </c>
      <c r="F188" s="4">
        <v>2940000</v>
      </c>
      <c r="G188" s="43">
        <v>1</v>
      </c>
      <c r="H188" s="4">
        <f>+F188*G188</f>
        <v>2940000</v>
      </c>
      <c r="I188" s="464"/>
    </row>
    <row r="189" spans="2:9" x14ac:dyDescent="0.25">
      <c r="B189" s="459" t="s">
        <v>202</v>
      </c>
      <c r="C189" s="460"/>
      <c r="D189" s="460"/>
      <c r="E189" s="4" t="s">
        <v>70</v>
      </c>
      <c r="F189" s="3">
        <v>16400</v>
      </c>
      <c r="G189" s="3">
        <v>8</v>
      </c>
      <c r="H189" s="4">
        <f>+F189*G189</f>
        <v>131200</v>
      </c>
      <c r="I189" s="464"/>
    </row>
    <row r="190" spans="2:9" x14ac:dyDescent="0.25">
      <c r="B190" s="459" t="s">
        <v>203</v>
      </c>
      <c r="C190" s="460"/>
      <c r="D190" s="460"/>
      <c r="E190" s="3" t="s">
        <v>70</v>
      </c>
      <c r="F190" s="3">
        <v>123600</v>
      </c>
      <c r="G190" s="3">
        <v>1</v>
      </c>
      <c r="H190" s="4">
        <f t="shared" ref="H190:H194" si="3">+F190*G190</f>
        <v>123600</v>
      </c>
      <c r="I190" s="464"/>
    </row>
    <row r="191" spans="2:9" x14ac:dyDescent="0.25">
      <c r="B191" s="459" t="s">
        <v>205</v>
      </c>
      <c r="C191" s="460"/>
      <c r="D191" s="460"/>
      <c r="E191" s="3" t="s">
        <v>70</v>
      </c>
      <c r="F191" s="3">
        <v>110000</v>
      </c>
      <c r="G191" s="3">
        <v>1</v>
      </c>
      <c r="H191" s="4">
        <f t="shared" si="3"/>
        <v>110000</v>
      </c>
      <c r="I191" s="464"/>
    </row>
    <row r="192" spans="2:9" x14ac:dyDescent="0.25">
      <c r="B192" s="459"/>
      <c r="C192" s="460"/>
      <c r="D192" s="460"/>
      <c r="E192" s="3"/>
      <c r="F192" s="3"/>
      <c r="G192" s="3"/>
      <c r="H192" s="4">
        <f t="shared" si="3"/>
        <v>0</v>
      </c>
      <c r="I192" s="464"/>
    </row>
    <row r="193" spans="2:9" x14ac:dyDescent="0.25">
      <c r="B193" s="459"/>
      <c r="C193" s="460"/>
      <c r="D193" s="460"/>
      <c r="E193" s="3"/>
      <c r="F193" s="3"/>
      <c r="G193" s="3"/>
      <c r="H193" s="4">
        <f t="shared" si="3"/>
        <v>0</v>
      </c>
      <c r="I193" s="464"/>
    </row>
    <row r="194" spans="2:9" x14ac:dyDescent="0.25">
      <c r="B194" s="459"/>
      <c r="C194" s="460"/>
      <c r="D194" s="460"/>
      <c r="E194" s="3"/>
      <c r="F194" s="3"/>
      <c r="G194" s="3"/>
      <c r="H194" s="4">
        <f t="shared" si="3"/>
        <v>0</v>
      </c>
      <c r="I194" s="464"/>
    </row>
    <row r="195" spans="2:9" x14ac:dyDescent="0.25">
      <c r="B195" s="459"/>
      <c r="C195" s="460"/>
      <c r="D195" s="460"/>
      <c r="E195" s="3"/>
      <c r="F195" s="3"/>
      <c r="G195" s="3"/>
      <c r="H195" s="4"/>
      <c r="I195" s="464"/>
    </row>
    <row r="196" spans="2:9" x14ac:dyDescent="0.25">
      <c r="B196" s="11"/>
      <c r="C196" s="5"/>
      <c r="D196" s="5"/>
      <c r="E196" s="5"/>
      <c r="F196" s="5"/>
      <c r="G196" s="5"/>
      <c r="H196" s="6" t="s">
        <v>6</v>
      </c>
      <c r="I196" s="72">
        <f>SUM(H188:H195)</f>
        <v>3304800</v>
      </c>
    </row>
    <row r="197" spans="2:9" ht="15.75" thickBot="1" x14ac:dyDescent="0.3">
      <c r="B197" s="10"/>
      <c r="I197" s="1"/>
    </row>
    <row r="198" spans="2:9" ht="15.75" thickBot="1" x14ac:dyDescent="0.3">
      <c r="B198" s="21" t="s">
        <v>10</v>
      </c>
      <c r="C198" s="9"/>
      <c r="D198" s="9"/>
      <c r="E198" s="9"/>
      <c r="F198" s="9"/>
      <c r="G198" s="9"/>
      <c r="H198" s="9"/>
      <c r="I198" s="22"/>
    </row>
    <row r="199" spans="2:9" ht="15.75" thickBot="1" x14ac:dyDescent="0.3">
      <c r="B199" s="461" t="s">
        <v>1</v>
      </c>
      <c r="C199" s="462"/>
      <c r="D199" s="462"/>
      <c r="E199" s="462"/>
      <c r="F199" s="39" t="s">
        <v>3</v>
      </c>
      <c r="G199" s="39" t="s">
        <v>4</v>
      </c>
      <c r="H199" s="20" t="s">
        <v>5</v>
      </c>
      <c r="I199" s="73"/>
    </row>
    <row r="200" spans="2:9" x14ac:dyDescent="0.25">
      <c r="B200" s="465" t="s">
        <v>71</v>
      </c>
      <c r="C200" s="466"/>
      <c r="D200" s="466"/>
      <c r="E200" s="466"/>
      <c r="F200" s="74">
        <v>328500</v>
      </c>
      <c r="G200" s="25">
        <v>1</v>
      </c>
      <c r="H200" s="75">
        <f>+F200*G200</f>
        <v>328500</v>
      </c>
      <c r="I200" s="73"/>
    </row>
    <row r="201" spans="2:9" x14ac:dyDescent="0.25">
      <c r="B201" s="459"/>
      <c r="C201" s="460"/>
      <c r="D201" s="460"/>
      <c r="E201" s="460"/>
      <c r="F201" s="76"/>
      <c r="G201" s="14"/>
      <c r="H201" s="2"/>
      <c r="I201" s="73"/>
    </row>
    <row r="202" spans="2:9" x14ac:dyDescent="0.25">
      <c r="B202" s="11"/>
      <c r="C202" s="5"/>
      <c r="D202" s="5"/>
      <c r="E202" s="5"/>
      <c r="F202" s="5"/>
      <c r="G202" s="5"/>
      <c r="H202" s="6" t="s">
        <v>6</v>
      </c>
      <c r="I202" s="36">
        <f>SUM(H200:H201)</f>
        <v>328500</v>
      </c>
    </row>
    <row r="203" spans="2:9" ht="15.75" thickBot="1" x14ac:dyDescent="0.3">
      <c r="B203" s="10"/>
      <c r="I203" s="1"/>
    </row>
    <row r="204" spans="2:9" ht="15.75" thickBot="1" x14ac:dyDescent="0.3">
      <c r="B204" s="21" t="s">
        <v>11</v>
      </c>
      <c r="C204" s="9"/>
      <c r="D204" s="9"/>
      <c r="E204" s="9"/>
      <c r="F204" s="9"/>
      <c r="G204" s="9"/>
      <c r="H204" s="9"/>
      <c r="I204" s="22"/>
    </row>
    <row r="205" spans="2:9" ht="15.75" thickBot="1" x14ac:dyDescent="0.3">
      <c r="B205" s="461" t="s">
        <v>15</v>
      </c>
      <c r="C205" s="462"/>
      <c r="D205" s="39" t="s">
        <v>22</v>
      </c>
      <c r="E205" s="39" t="s">
        <v>12</v>
      </c>
      <c r="F205" s="39" t="s">
        <v>13</v>
      </c>
      <c r="G205" s="39" t="s">
        <v>14</v>
      </c>
      <c r="H205" s="20" t="s">
        <v>5</v>
      </c>
      <c r="I205" s="463"/>
    </row>
    <row r="206" spans="2:9" x14ac:dyDescent="0.25">
      <c r="B206" s="465" t="s">
        <v>204</v>
      </c>
      <c r="C206" s="466"/>
      <c r="D206" s="74">
        <v>74263</v>
      </c>
      <c r="E206" s="30">
        <f>+(0.66)*D206</f>
        <v>49013.58</v>
      </c>
      <c r="F206" s="30">
        <f>+D206+E206</f>
        <v>123276.58</v>
      </c>
      <c r="G206" s="32">
        <v>1.6</v>
      </c>
      <c r="H206" s="75">
        <f>+F206*G206</f>
        <v>197242.52800000002</v>
      </c>
      <c r="I206" s="464"/>
    </row>
    <row r="207" spans="2:9" x14ac:dyDescent="0.25">
      <c r="B207" s="459" t="s">
        <v>21</v>
      </c>
      <c r="C207" s="460"/>
      <c r="D207" s="76">
        <f>1*44702</f>
        <v>44702</v>
      </c>
      <c r="E207" s="30">
        <f>+(0.66)*D207</f>
        <v>29503.32</v>
      </c>
      <c r="F207" s="31">
        <f>+D207+E207</f>
        <v>74205.320000000007</v>
      </c>
      <c r="G207" s="32">
        <f>+G206</f>
        <v>1.6</v>
      </c>
      <c r="H207" s="75">
        <f>+F207*G207</f>
        <v>118728.51200000002</v>
      </c>
      <c r="I207" s="464"/>
    </row>
    <row r="208" spans="2:9" x14ac:dyDescent="0.25">
      <c r="B208" s="459"/>
      <c r="C208" s="460"/>
      <c r="D208" s="2"/>
      <c r="E208" s="2"/>
      <c r="F208" s="2"/>
      <c r="G208" s="2"/>
      <c r="H208" s="2"/>
      <c r="I208" s="464"/>
    </row>
    <row r="209" spans="2:9" x14ac:dyDescent="0.25">
      <c r="B209" s="467"/>
      <c r="C209" s="468"/>
      <c r="D209" s="7"/>
      <c r="E209" s="7"/>
      <c r="F209" s="7"/>
      <c r="G209" s="7"/>
      <c r="H209" s="7"/>
      <c r="I209" s="464"/>
    </row>
    <row r="210" spans="2:9" x14ac:dyDescent="0.25">
      <c r="B210" s="11"/>
      <c r="C210" s="5"/>
      <c r="D210" s="5"/>
      <c r="E210" s="5"/>
      <c r="F210" s="5"/>
      <c r="G210" s="5"/>
      <c r="H210" s="6" t="s">
        <v>6</v>
      </c>
      <c r="I210" s="73">
        <f>SUM(H206:H209)</f>
        <v>315971.04000000004</v>
      </c>
    </row>
    <row r="211" spans="2:9" ht="15.75" thickBot="1" x14ac:dyDescent="0.3">
      <c r="B211" s="10"/>
      <c r="H211" s="33" t="s">
        <v>23</v>
      </c>
      <c r="I211" s="73"/>
    </row>
    <row r="212" spans="2:9" ht="16.5" thickBot="1" x14ac:dyDescent="0.3">
      <c r="B212" s="8"/>
      <c r="C212" s="9"/>
      <c r="D212" s="9"/>
      <c r="E212" s="9"/>
      <c r="F212" s="9"/>
      <c r="G212" s="469" t="s">
        <v>16</v>
      </c>
      <c r="H212" s="470"/>
      <c r="I212" s="35">
        <f>ROUND(SUM(I182:I211),0)</f>
        <v>4009068</v>
      </c>
    </row>
  </sheetData>
  <mergeCells count="159">
    <mergeCell ref="B2:I2"/>
    <mergeCell ref="B3:I3"/>
    <mergeCell ref="B4:I4"/>
    <mergeCell ref="B5:I5"/>
    <mergeCell ref="B7:B8"/>
    <mergeCell ref="C7:C8"/>
    <mergeCell ref="D7:H8"/>
    <mergeCell ref="B18:D18"/>
    <mergeCell ref="I18:I23"/>
    <mergeCell ref="B19:D19"/>
    <mergeCell ref="B20:D20"/>
    <mergeCell ref="B21:D21"/>
    <mergeCell ref="B22:D22"/>
    <mergeCell ref="B23:D23"/>
    <mergeCell ref="B10:D10"/>
    <mergeCell ref="I10:I14"/>
    <mergeCell ref="B11:D11"/>
    <mergeCell ref="B12:D12"/>
    <mergeCell ref="B13:D13"/>
    <mergeCell ref="B14:D14"/>
    <mergeCell ref="D90:H91"/>
    <mergeCell ref="G40:H40"/>
    <mergeCell ref="B27:E27"/>
    <mergeCell ref="B28:E28"/>
    <mergeCell ref="B29:E29"/>
    <mergeCell ref="B33:C33"/>
    <mergeCell ref="I33:I37"/>
    <mergeCell ref="B34:C34"/>
    <mergeCell ref="B35:C35"/>
    <mergeCell ref="B36:C36"/>
    <mergeCell ref="B37:C37"/>
    <mergeCell ref="B42:I42"/>
    <mergeCell ref="B43:I43"/>
    <mergeCell ref="B44:I44"/>
    <mergeCell ref="B45:I45"/>
    <mergeCell ref="B47:B48"/>
    <mergeCell ref="C47:C48"/>
    <mergeCell ref="D47:H48"/>
    <mergeCell ref="B50:D50"/>
    <mergeCell ref="I50:I54"/>
    <mergeCell ref="B51:D51"/>
    <mergeCell ref="B52:D52"/>
    <mergeCell ref="B53:D53"/>
    <mergeCell ref="B54:D54"/>
    <mergeCell ref="B113:E113"/>
    <mergeCell ref="B114:E114"/>
    <mergeCell ref="B115:E115"/>
    <mergeCell ref="B119:C119"/>
    <mergeCell ref="I119:I123"/>
    <mergeCell ref="B120:C120"/>
    <mergeCell ref="B121:C121"/>
    <mergeCell ref="B122:C122"/>
    <mergeCell ref="B123:C123"/>
    <mergeCell ref="B101:D101"/>
    <mergeCell ref="I101:I109"/>
    <mergeCell ref="B102:D102"/>
    <mergeCell ref="B103:D103"/>
    <mergeCell ref="B104:D104"/>
    <mergeCell ref="B105:D105"/>
    <mergeCell ref="B106:D106"/>
    <mergeCell ref="B109:D109"/>
    <mergeCell ref="B93:D93"/>
    <mergeCell ref="I93:I97"/>
    <mergeCell ref="B94:D94"/>
    <mergeCell ref="B108:D108"/>
    <mergeCell ref="B58:D58"/>
    <mergeCell ref="I58:I66"/>
    <mergeCell ref="B59:D59"/>
    <mergeCell ref="B60:D60"/>
    <mergeCell ref="B61:D61"/>
    <mergeCell ref="B62:D62"/>
    <mergeCell ref="B63:D63"/>
    <mergeCell ref="B65:D65"/>
    <mergeCell ref="B66:D66"/>
    <mergeCell ref="B70:E70"/>
    <mergeCell ref="B71:E71"/>
    <mergeCell ref="B72:E72"/>
    <mergeCell ref="B76:C76"/>
    <mergeCell ref="I76:I80"/>
    <mergeCell ref="B77:C77"/>
    <mergeCell ref="B78:C78"/>
    <mergeCell ref="B79:C79"/>
    <mergeCell ref="B80:C80"/>
    <mergeCell ref="B136:D136"/>
    <mergeCell ref="I136:I140"/>
    <mergeCell ref="B137:D137"/>
    <mergeCell ref="B138:D138"/>
    <mergeCell ref="B139:D139"/>
    <mergeCell ref="B140:D140"/>
    <mergeCell ref="G83:H83"/>
    <mergeCell ref="B128:I128"/>
    <mergeCell ref="B129:I129"/>
    <mergeCell ref="B130:I130"/>
    <mergeCell ref="B131:I131"/>
    <mergeCell ref="B133:B134"/>
    <mergeCell ref="C133:C134"/>
    <mergeCell ref="D133:H134"/>
    <mergeCell ref="G126:H126"/>
    <mergeCell ref="B95:D95"/>
    <mergeCell ref="B96:D96"/>
    <mergeCell ref="B97:D97"/>
    <mergeCell ref="B85:I85"/>
    <mergeCell ref="B86:I86"/>
    <mergeCell ref="B87:I87"/>
    <mergeCell ref="B88:I88"/>
    <mergeCell ref="B90:B91"/>
    <mergeCell ref="C90:C91"/>
    <mergeCell ref="B144:D144"/>
    <mergeCell ref="I144:I152"/>
    <mergeCell ref="B145:D145"/>
    <mergeCell ref="B146:D146"/>
    <mergeCell ref="B147:D147"/>
    <mergeCell ref="B148:D148"/>
    <mergeCell ref="B149:D149"/>
    <mergeCell ref="B151:D151"/>
    <mergeCell ref="B152:D152"/>
    <mergeCell ref="G169:H169"/>
    <mergeCell ref="B156:E156"/>
    <mergeCell ref="B157:E157"/>
    <mergeCell ref="B158:E158"/>
    <mergeCell ref="B162:C162"/>
    <mergeCell ref="I162:I166"/>
    <mergeCell ref="B163:C163"/>
    <mergeCell ref="B164:C164"/>
    <mergeCell ref="B165:C165"/>
    <mergeCell ref="B166:C166"/>
    <mergeCell ref="B181:D181"/>
    <mergeCell ref="B182:D182"/>
    <mergeCell ref="B183:D183"/>
    <mergeCell ref="B171:I171"/>
    <mergeCell ref="B172:I172"/>
    <mergeCell ref="B173:I173"/>
    <mergeCell ref="B174:I174"/>
    <mergeCell ref="B176:B177"/>
    <mergeCell ref="C176:C177"/>
    <mergeCell ref="D176:H177"/>
    <mergeCell ref="B179:D179"/>
    <mergeCell ref="I179:I183"/>
    <mergeCell ref="B180:D180"/>
    <mergeCell ref="G212:H212"/>
    <mergeCell ref="B199:E199"/>
    <mergeCell ref="B200:E200"/>
    <mergeCell ref="B201:E201"/>
    <mergeCell ref="B205:C205"/>
    <mergeCell ref="I205:I209"/>
    <mergeCell ref="B206:C206"/>
    <mergeCell ref="B207:C207"/>
    <mergeCell ref="B208:C208"/>
    <mergeCell ref="B209:C209"/>
    <mergeCell ref="B187:D187"/>
    <mergeCell ref="I187:I195"/>
    <mergeCell ref="B188:D188"/>
    <mergeCell ref="B189:D189"/>
    <mergeCell ref="B190:D190"/>
    <mergeCell ref="B191:D191"/>
    <mergeCell ref="B192:D192"/>
    <mergeCell ref="B193:D193"/>
    <mergeCell ref="B194:D194"/>
    <mergeCell ref="B195:D19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4" manualBreakCount="4">
    <brk id="40" max="9" man="1"/>
    <brk id="83" max="9" man="1"/>
    <brk id="126" max="9" man="1"/>
    <brk id="169" max="9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5"/>
  <sheetViews>
    <sheetView view="pageBreakPreview" zoomScale="60" zoomScaleNormal="100" workbookViewId="0">
      <selection activeCell="I124" sqref="I124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20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427</v>
      </c>
      <c r="D6" s="487" t="str">
        <f>+'[2] PRESUPUESTO CENTRO DE DESARROL'!$B$197</f>
        <v>Suministro e instalación de ventanería proyectante de 2,00 x 1,00 mts., en perfilería de  aluminio gris  y vidrio blanco de 4mm,  incluye material,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DESARROL'!$C$197</f>
        <v>UND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50</v>
      </c>
      <c r="H10" s="27">
        <f>+F10/G10</f>
        <v>1030</v>
      </c>
      <c r="I10" s="464"/>
    </row>
    <row r="11" spans="2:9" ht="23.25" customHeight="1" x14ac:dyDescent="0.25">
      <c r="B11" s="492"/>
      <c r="C11" s="493"/>
      <c r="D11" s="494"/>
      <c r="E11" s="3"/>
      <c r="F11" s="28"/>
      <c r="G11" s="48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1030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ht="33.75" customHeight="1" x14ac:dyDescent="0.25">
      <c r="B18" s="503" t="s">
        <v>428</v>
      </c>
      <c r="C18" s="504"/>
      <c r="D18" s="504"/>
      <c r="E18" s="4" t="s">
        <v>59</v>
      </c>
      <c r="F18" s="4">
        <v>850000</v>
      </c>
      <c r="G18" s="43">
        <v>1</v>
      </c>
      <c r="H18" s="4">
        <f>+F18*G18</f>
        <v>850000</v>
      </c>
      <c r="I18" s="464"/>
    </row>
    <row r="19" spans="2:9" x14ac:dyDescent="0.25">
      <c r="B19" s="459" t="s">
        <v>215</v>
      </c>
      <c r="C19" s="460"/>
      <c r="D19" s="460"/>
      <c r="E19" s="3" t="s">
        <v>70</v>
      </c>
      <c r="F19" s="3">
        <v>200000</v>
      </c>
      <c r="G19" s="3">
        <v>1</v>
      </c>
      <c r="H19" s="4">
        <f>+F19*G19</f>
        <v>200000</v>
      </c>
      <c r="I19" s="464"/>
    </row>
    <row r="20" spans="2:9" x14ac:dyDescent="0.25">
      <c r="B20" s="459" t="s">
        <v>429</v>
      </c>
      <c r="C20" s="460"/>
      <c r="D20" s="460"/>
      <c r="E20" s="3" t="s">
        <v>210</v>
      </c>
      <c r="F20" s="3">
        <v>140000</v>
      </c>
      <c r="G20" s="3">
        <v>2</v>
      </c>
      <c r="H20" s="4">
        <f t="shared" ref="H20:H25" si="0">+F20*G20</f>
        <v>280000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 t="shared" si="0"/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 t="shared" si="0"/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4">
        <f t="shared" si="0"/>
        <v>0</v>
      </c>
      <c r="I23" s="464"/>
    </row>
    <row r="24" spans="2:9" x14ac:dyDescent="0.25">
      <c r="B24" s="50"/>
      <c r="C24" s="51"/>
      <c r="D24" s="51"/>
      <c r="E24" s="3"/>
      <c r="F24" s="3"/>
      <c r="G24" s="3"/>
      <c r="H24" s="4">
        <f t="shared" si="0"/>
        <v>0</v>
      </c>
      <c r="I24" s="464"/>
    </row>
    <row r="25" spans="2:9" x14ac:dyDescent="0.25">
      <c r="B25" s="459"/>
      <c r="C25" s="460"/>
      <c r="D25" s="460"/>
      <c r="E25" s="3"/>
      <c r="F25" s="3"/>
      <c r="G25" s="3"/>
      <c r="H25" s="4">
        <f t="shared" si="0"/>
        <v>0</v>
      </c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1330000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71</v>
      </c>
      <c r="C30" s="466"/>
      <c r="D30" s="466"/>
      <c r="E30" s="466"/>
      <c r="F30" s="24">
        <v>1462</v>
      </c>
      <c r="G30" s="25">
        <v>1</v>
      </c>
      <c r="H30" s="38">
        <f>+F30*G30</f>
        <v>1462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1462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0.89</v>
      </c>
      <c r="H36" s="38">
        <f>+F36*G36</f>
        <v>109716.1562</v>
      </c>
      <c r="I36" s="464"/>
    </row>
    <row r="37" spans="2:9" x14ac:dyDescent="0.25">
      <c r="B37" s="459" t="s">
        <v>21</v>
      </c>
      <c r="C37" s="460"/>
      <c r="D37" s="23">
        <f>44702</f>
        <v>44702</v>
      </c>
      <c r="E37" s="30">
        <f>+(0.66)*D37</f>
        <v>29503.32</v>
      </c>
      <c r="F37" s="31">
        <f>+D37+E37</f>
        <v>74205.320000000007</v>
      </c>
      <c r="G37" s="32">
        <f>+G36</f>
        <v>0.89</v>
      </c>
      <c r="H37" s="38">
        <f>+F37*G37</f>
        <v>66042.734800000006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175758.891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1508251</v>
      </c>
    </row>
    <row r="43" spans="2:9" ht="15.75" thickBot="1" x14ac:dyDescent="0.3">
      <c r="B43" s="509"/>
      <c r="C43" s="509"/>
      <c r="D43" s="509"/>
      <c r="E43" s="509"/>
      <c r="F43" s="509"/>
      <c r="G43" s="509"/>
      <c r="H43" s="509"/>
      <c r="I43" s="509"/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430</v>
      </c>
      <c r="D49" s="487" t="str">
        <f>+'[2] PRESUPUESTO CENTRO DE DESARROL'!$B$198</f>
        <v>Instalacion de reja metalica existente , protector ventana de 2,00 x 1,00 mts., incluye materiales, 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DESARROL'!$C$198</f>
        <v>UND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20</v>
      </c>
      <c r="H53" s="27">
        <f>+F53/G53</f>
        <v>2575</v>
      </c>
      <c r="I53" s="464"/>
    </row>
    <row r="54" spans="2:9" ht="23.25" customHeight="1" x14ac:dyDescent="0.25">
      <c r="B54" s="492"/>
      <c r="C54" s="493"/>
      <c r="D54" s="494"/>
      <c r="E54" s="3"/>
      <c r="F54" s="28"/>
      <c r="G54" s="43"/>
      <c r="H54" s="27"/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2575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/>
      <c r="C61" s="466"/>
      <c r="D61" s="466"/>
      <c r="E61" s="4"/>
      <c r="F61" s="4"/>
      <c r="G61" s="4"/>
      <c r="H61" s="4">
        <f>+F61*G61</f>
        <v>0</v>
      </c>
      <c r="I61" s="464"/>
    </row>
    <row r="62" spans="2:9" x14ac:dyDescent="0.25">
      <c r="B62" s="459"/>
      <c r="C62" s="460"/>
      <c r="D62" s="460"/>
      <c r="E62" s="3"/>
      <c r="F62" s="3"/>
      <c r="G62" s="3"/>
      <c r="H62" s="4">
        <f>+F62*G62</f>
        <v>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4">
        <f>+F63*G63</f>
        <v>0</v>
      </c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/>
      <c r="G73" s="25">
        <v>1</v>
      </c>
      <c r="H73" s="38">
        <f>+F73*G73</f>
        <v>0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0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0.22842999999999999</v>
      </c>
      <c r="H79" s="38">
        <f>+F79*G79</f>
        <v>28160.069169399998</v>
      </c>
      <c r="I79" s="464"/>
    </row>
    <row r="80" spans="2:9" x14ac:dyDescent="0.25">
      <c r="B80" s="459" t="s">
        <v>159</v>
      </c>
      <c r="C80" s="460"/>
      <c r="D80" s="23">
        <f>44702</f>
        <v>44702</v>
      </c>
      <c r="E80" s="30">
        <f>+(0.66)*D80</f>
        <v>29503.32</v>
      </c>
      <c r="F80" s="31">
        <f>+D80+E80</f>
        <v>74205.320000000007</v>
      </c>
      <c r="G80" s="32">
        <f>+G79</f>
        <v>0.22842999999999999</v>
      </c>
      <c r="H80" s="38">
        <f>+F80*G80</f>
        <v>16950.721247600002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45110.790416999997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47686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485" t="s">
        <v>431</v>
      </c>
      <c r="D92" s="487" t="str">
        <f>+'[2] PRESUPUESTO CENTRO DE DESARROL'!$B$199</f>
        <v>Suministro e instalación de estructura metálica - correas PAG 220,  incluye material,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486"/>
      <c r="D93" s="488"/>
      <c r="E93" s="488"/>
      <c r="F93" s="488"/>
      <c r="G93" s="488"/>
      <c r="H93" s="488"/>
      <c r="I93" s="13" t="str">
        <f>+'[2] PRESUPUESTO CENTRO DE DESARROL'!$C$199</f>
        <v>ML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20</v>
      </c>
      <c r="H96" s="27">
        <f>+F96/G96</f>
        <v>2575</v>
      </c>
      <c r="I96" s="464"/>
    </row>
    <row r="97" spans="2:9" ht="23.25" customHeight="1" x14ac:dyDescent="0.25">
      <c r="B97" s="492" t="s">
        <v>50</v>
      </c>
      <c r="C97" s="493"/>
      <c r="D97" s="494"/>
      <c r="E97" s="3" t="s">
        <v>19</v>
      </c>
      <c r="F97" s="28">
        <v>103000</v>
      </c>
      <c r="G97" s="48">
        <v>75</v>
      </c>
      <c r="H97" s="27">
        <f>+F97/G97</f>
        <v>1373.3333333333333</v>
      </c>
      <c r="I97" s="464"/>
    </row>
    <row r="98" spans="2:9" x14ac:dyDescent="0.25">
      <c r="B98" s="459" t="s">
        <v>28</v>
      </c>
      <c r="C98" s="460"/>
      <c r="D98" s="460"/>
      <c r="E98" s="14" t="s">
        <v>19</v>
      </c>
      <c r="F98" s="26">
        <v>51500</v>
      </c>
      <c r="G98" s="43">
        <v>20</v>
      </c>
      <c r="H98" s="27">
        <f>+F98/G98</f>
        <v>2575</v>
      </c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6523.333333333333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x14ac:dyDescent="0.25">
      <c r="B104" s="465" t="s">
        <v>432</v>
      </c>
      <c r="C104" s="466"/>
      <c r="D104" s="466"/>
      <c r="E104" s="4" t="s">
        <v>52</v>
      </c>
      <c r="F104" s="4">
        <v>65000</v>
      </c>
      <c r="G104" s="4">
        <v>1</v>
      </c>
      <c r="H104" s="4">
        <f>+F104*G104</f>
        <v>65000</v>
      </c>
      <c r="I104" s="464"/>
    </row>
    <row r="105" spans="2:9" x14ac:dyDescent="0.25">
      <c r="B105" s="459" t="s">
        <v>53</v>
      </c>
      <c r="C105" s="460"/>
      <c r="D105" s="460"/>
      <c r="E105" s="3" t="s">
        <v>54</v>
      </c>
      <c r="F105" s="3">
        <v>23690</v>
      </c>
      <c r="G105" s="3">
        <v>0.15</v>
      </c>
      <c r="H105" s="4">
        <f>+F105*G105</f>
        <v>3553.5</v>
      </c>
      <c r="I105" s="464"/>
    </row>
    <row r="106" spans="2:9" x14ac:dyDescent="0.25">
      <c r="B106" s="459"/>
      <c r="C106" s="460"/>
      <c r="D106" s="460"/>
      <c r="E106" s="3"/>
      <c r="F106" s="3"/>
      <c r="G106" s="3"/>
      <c r="H106" s="3"/>
      <c r="I106" s="464"/>
    </row>
    <row r="107" spans="2:9" x14ac:dyDescent="0.25">
      <c r="B107" s="459"/>
      <c r="C107" s="460"/>
      <c r="D107" s="460"/>
      <c r="E107" s="3"/>
      <c r="F107" s="3"/>
      <c r="G107" s="3"/>
      <c r="H107" s="3"/>
      <c r="I107" s="464"/>
    </row>
    <row r="108" spans="2:9" x14ac:dyDescent="0.25">
      <c r="B108" s="459"/>
      <c r="C108" s="460"/>
      <c r="D108" s="460"/>
      <c r="E108" s="3"/>
      <c r="F108" s="3"/>
      <c r="G108" s="3"/>
      <c r="H108" s="3"/>
      <c r="I108" s="464"/>
    </row>
    <row r="109" spans="2:9" x14ac:dyDescent="0.25">
      <c r="B109" s="11"/>
      <c r="C109" s="5"/>
      <c r="D109" s="5"/>
      <c r="E109" s="5"/>
      <c r="F109" s="5"/>
      <c r="G109" s="5"/>
      <c r="H109" s="6" t="s">
        <v>6</v>
      </c>
      <c r="I109" s="37">
        <f>SUM(H104:H108)</f>
        <v>68553.5</v>
      </c>
    </row>
    <row r="110" spans="2:9" ht="15.75" thickBot="1" x14ac:dyDescent="0.3">
      <c r="B110" s="10"/>
      <c r="I110" s="1"/>
    </row>
    <row r="111" spans="2:9" ht="15.75" thickBot="1" x14ac:dyDescent="0.3">
      <c r="B111" s="21" t="s">
        <v>10</v>
      </c>
      <c r="C111" s="9"/>
      <c r="D111" s="9"/>
      <c r="E111" s="9"/>
      <c r="F111" s="9"/>
      <c r="G111" s="9"/>
      <c r="H111" s="9"/>
      <c r="I111" s="22"/>
    </row>
    <row r="112" spans="2:9" ht="15.75" thickBot="1" x14ac:dyDescent="0.3">
      <c r="B112" s="461" t="s">
        <v>1</v>
      </c>
      <c r="C112" s="462"/>
      <c r="D112" s="462"/>
      <c r="E112" s="462"/>
      <c r="F112" s="39" t="s">
        <v>3</v>
      </c>
      <c r="G112" s="39" t="s">
        <v>4</v>
      </c>
      <c r="H112" s="20" t="s">
        <v>5</v>
      </c>
      <c r="I112" s="34"/>
    </row>
    <row r="113" spans="2:9" x14ac:dyDescent="0.25">
      <c r="B113" s="465" t="s">
        <v>55</v>
      </c>
      <c r="C113" s="466"/>
      <c r="D113" s="466"/>
      <c r="E113" s="466"/>
      <c r="F113" s="24">
        <v>448</v>
      </c>
      <c r="G113" s="25">
        <v>1</v>
      </c>
      <c r="H113" s="38">
        <f>+F113*G113</f>
        <v>448</v>
      </c>
      <c r="I113" s="34"/>
    </row>
    <row r="114" spans="2:9" x14ac:dyDescent="0.25">
      <c r="B114" s="459"/>
      <c r="C114" s="460"/>
      <c r="D114" s="460"/>
      <c r="E114" s="460"/>
      <c r="F114" s="23"/>
      <c r="G114" s="14"/>
      <c r="H114" s="2"/>
      <c r="I114" s="34"/>
    </row>
    <row r="115" spans="2:9" x14ac:dyDescent="0.25">
      <c r="B115" s="11"/>
      <c r="C115" s="5"/>
      <c r="D115" s="5"/>
      <c r="E115" s="5"/>
      <c r="F115" s="5"/>
      <c r="G115" s="5"/>
      <c r="H115" s="6" t="s">
        <v>6</v>
      </c>
      <c r="I115" s="36">
        <f>SUM(H113:H114)</f>
        <v>448</v>
      </c>
    </row>
    <row r="116" spans="2:9" ht="15.75" thickBot="1" x14ac:dyDescent="0.3">
      <c r="B116" s="10"/>
      <c r="I116" s="1"/>
    </row>
    <row r="117" spans="2:9" ht="15.75" thickBot="1" x14ac:dyDescent="0.3">
      <c r="B117" s="21" t="s">
        <v>11</v>
      </c>
      <c r="C117" s="9"/>
      <c r="D117" s="9"/>
      <c r="E117" s="9"/>
      <c r="F117" s="9"/>
      <c r="G117" s="9"/>
      <c r="H117" s="9"/>
      <c r="I117" s="22"/>
    </row>
    <row r="118" spans="2:9" ht="15.75" thickBot="1" x14ac:dyDescent="0.3">
      <c r="B118" s="461" t="s">
        <v>15</v>
      </c>
      <c r="C118" s="462"/>
      <c r="D118" s="39" t="s">
        <v>22</v>
      </c>
      <c r="E118" s="39" t="s">
        <v>12</v>
      </c>
      <c r="F118" s="39" t="s">
        <v>13</v>
      </c>
      <c r="G118" s="39" t="s">
        <v>14</v>
      </c>
      <c r="H118" s="20" t="s">
        <v>5</v>
      </c>
      <c r="I118" s="463"/>
    </row>
    <row r="119" spans="2:9" x14ac:dyDescent="0.25">
      <c r="B119" s="465" t="s">
        <v>20</v>
      </c>
      <c r="C119" s="466"/>
      <c r="D119" s="24">
        <v>74263</v>
      </c>
      <c r="E119" s="30">
        <f>+(0.66)*D119</f>
        <v>49013.58</v>
      </c>
      <c r="F119" s="30">
        <f>+D119+E119</f>
        <v>123276.58</v>
      </c>
      <c r="G119" s="32">
        <v>0.38329999999999997</v>
      </c>
      <c r="H119" s="38">
        <f>+F119*G119</f>
        <v>47251.913113999995</v>
      </c>
      <c r="I119" s="464"/>
    </row>
    <row r="120" spans="2:9" x14ac:dyDescent="0.25">
      <c r="B120" s="459" t="s">
        <v>61</v>
      </c>
      <c r="C120" s="460"/>
      <c r="D120" s="23">
        <f>2*44702</f>
        <v>89404</v>
      </c>
      <c r="E120" s="30">
        <f>+(0.66)*D120</f>
        <v>59006.64</v>
      </c>
      <c r="F120" s="31">
        <f>+D120+E120</f>
        <v>148410.64000000001</v>
      </c>
      <c r="G120" s="32">
        <f>+G119</f>
        <v>0.38329999999999997</v>
      </c>
      <c r="H120" s="38">
        <f>+F120*G120</f>
        <v>56885.798311999999</v>
      </c>
      <c r="I120" s="464"/>
    </row>
    <row r="121" spans="2:9" x14ac:dyDescent="0.25">
      <c r="B121" s="459"/>
      <c r="C121" s="460"/>
      <c r="D121" s="2"/>
      <c r="E121" s="2"/>
      <c r="F121" s="2"/>
      <c r="G121" s="2"/>
      <c r="H121" s="2"/>
      <c r="I121" s="464"/>
    </row>
    <row r="122" spans="2:9" x14ac:dyDescent="0.25">
      <c r="B122" s="467"/>
      <c r="C122" s="468"/>
      <c r="D122" s="7"/>
      <c r="E122" s="7"/>
      <c r="F122" s="7"/>
      <c r="G122" s="7"/>
      <c r="H122" s="7"/>
      <c r="I122" s="464"/>
    </row>
    <row r="123" spans="2:9" x14ac:dyDescent="0.25">
      <c r="B123" s="11"/>
      <c r="C123" s="5"/>
      <c r="D123" s="5"/>
      <c r="E123" s="5"/>
      <c r="F123" s="5"/>
      <c r="G123" s="5"/>
      <c r="H123" s="6" t="s">
        <v>6</v>
      </c>
      <c r="I123" s="34">
        <f>SUM(H119:H122)</f>
        <v>104137.71142599999</v>
      </c>
    </row>
    <row r="124" spans="2:9" ht="15.75" thickBot="1" x14ac:dyDescent="0.3">
      <c r="B124" s="10"/>
      <c r="H124" s="33" t="s">
        <v>23</v>
      </c>
      <c r="I124" s="34"/>
    </row>
    <row r="125" spans="2:9" ht="16.5" thickBot="1" x14ac:dyDescent="0.3">
      <c r="B125" s="8"/>
      <c r="C125" s="9"/>
      <c r="D125" s="9"/>
      <c r="E125" s="9"/>
      <c r="F125" s="9"/>
      <c r="G125" s="469" t="s">
        <v>16</v>
      </c>
      <c r="H125" s="470"/>
      <c r="I125" s="35">
        <f>ROUND(SUM(I95:I124),0)</f>
        <v>179663</v>
      </c>
    </row>
  </sheetData>
  <mergeCells count="96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5:D25"/>
    <mergeCell ref="B47:I47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G42:H42"/>
    <mergeCell ref="B43:I43"/>
    <mergeCell ref="B44:I44"/>
    <mergeCell ref="B45:I45"/>
    <mergeCell ref="B46:I46"/>
    <mergeCell ref="B49:B50"/>
    <mergeCell ref="C49:C50"/>
    <mergeCell ref="D49:H50"/>
    <mergeCell ref="B52:D52"/>
    <mergeCell ref="I52:I56"/>
    <mergeCell ref="B53:D53"/>
    <mergeCell ref="B54:D54"/>
    <mergeCell ref="B55:D55"/>
    <mergeCell ref="B56:D56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I78:I82"/>
    <mergeCell ref="B79:C79"/>
    <mergeCell ref="B80:C80"/>
    <mergeCell ref="B81:C81"/>
    <mergeCell ref="B82:C82"/>
    <mergeCell ref="G85:H85"/>
    <mergeCell ref="B72:E72"/>
    <mergeCell ref="B73:E73"/>
    <mergeCell ref="B74:E74"/>
    <mergeCell ref="B78:C78"/>
    <mergeCell ref="B122:C122"/>
    <mergeCell ref="G125:H125"/>
    <mergeCell ref="B87:I87"/>
    <mergeCell ref="B88:I88"/>
    <mergeCell ref="B89:I89"/>
    <mergeCell ref="B90:I90"/>
    <mergeCell ref="B92:B93"/>
    <mergeCell ref="B103:D103"/>
    <mergeCell ref="I103:I108"/>
    <mergeCell ref="B104:D104"/>
    <mergeCell ref="B112:E112"/>
    <mergeCell ref="B113:E113"/>
    <mergeCell ref="B114:E114"/>
    <mergeCell ref="I95:I99"/>
    <mergeCell ref="I118:I122"/>
    <mergeCell ref="B118:C118"/>
    <mergeCell ref="C92:C93"/>
    <mergeCell ref="D92:H93"/>
    <mergeCell ref="B119:C119"/>
    <mergeCell ref="B120:C120"/>
    <mergeCell ref="B121:C121"/>
    <mergeCell ref="B105:D105"/>
    <mergeCell ref="B106:D106"/>
    <mergeCell ref="B107:D107"/>
    <mergeCell ref="B108:D108"/>
    <mergeCell ref="B95:D95"/>
    <mergeCell ref="B96:D96"/>
    <mergeCell ref="B97:D97"/>
    <mergeCell ref="B98:D98"/>
    <mergeCell ref="B99:D99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" manualBreakCount="2">
    <brk id="42" max="9" man="1"/>
    <brk id="85" max="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1"/>
  <sheetViews>
    <sheetView view="pageBreakPreview" topLeftCell="A144" zoomScale="60" zoomScaleNormal="100" workbookViewId="0">
      <selection activeCell="M157" sqref="M157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505" t="s">
        <v>433</v>
      </c>
      <c r="D6" s="487" t="str">
        <f>+'[2] PRESUPUESTO CENTRO DE DESARROL'!$B$203</f>
        <v>Pintura sobre muros y calados internos y externos en vinilo tipo 1, tres manos, incluye resane del pañete en las áreas dañadas, incluye materiales,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506"/>
      <c r="D7" s="488"/>
      <c r="E7" s="488"/>
      <c r="F7" s="488"/>
      <c r="G7" s="488"/>
      <c r="H7" s="488"/>
      <c r="I7" s="13" t="str">
        <f>+'[2] PRESUPUESTO CENTRO DE DESARROL'!$C$203</f>
        <v>M2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30900</v>
      </c>
      <c r="G10" s="43">
        <v>40</v>
      </c>
      <c r="H10" s="27">
        <f>+F10/G10</f>
        <v>772.5</v>
      </c>
      <c r="I10" s="464"/>
    </row>
    <row r="11" spans="2:9" ht="23.25" customHeight="1" x14ac:dyDescent="0.25">
      <c r="B11" s="459" t="s">
        <v>28</v>
      </c>
      <c r="C11" s="460"/>
      <c r="D11" s="460"/>
      <c r="E11" s="3" t="s">
        <v>81</v>
      </c>
      <c r="F11" s="26">
        <v>51500</v>
      </c>
      <c r="G11" s="43">
        <v>40</v>
      </c>
      <c r="H11" s="27">
        <f>+F11/G11</f>
        <v>1287.5</v>
      </c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2060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146</v>
      </c>
      <c r="C18" s="466"/>
      <c r="D18" s="466"/>
      <c r="E18" s="4" t="s">
        <v>59</v>
      </c>
      <c r="F18" s="4">
        <v>412000</v>
      </c>
      <c r="G18" s="4">
        <v>3.5000000000000003E-2</v>
      </c>
      <c r="H18" s="4">
        <f>+F18*G18</f>
        <v>14420.000000000002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14420.000000000002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>
        <v>87</v>
      </c>
      <c r="G30" s="25">
        <v>1</v>
      </c>
      <c r="H30" s="38">
        <f>+F30*G30</f>
        <v>87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87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20</v>
      </c>
      <c r="C36" s="466"/>
      <c r="D36" s="24">
        <v>74263</v>
      </c>
      <c r="E36" s="30">
        <f>+(0.66)*D36</f>
        <v>49013.58</v>
      </c>
      <c r="F36" s="30">
        <f>+D36+E36</f>
        <v>123276.58</v>
      </c>
      <c r="G36" s="32">
        <v>0.03</v>
      </c>
      <c r="H36" s="38">
        <f>+F36*G36</f>
        <v>3698.2973999999999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f>+G36</f>
        <v>0.03</v>
      </c>
      <c r="H37" s="38">
        <f>+F37*G37</f>
        <v>4452.3191999999999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8150.6165999999994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24718</v>
      </c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505" t="s">
        <v>435</v>
      </c>
      <c r="D49" s="487" t="str">
        <f>+'[2] PRESUPUESTO CENTRO DE DESARROL'!$B$201</f>
        <v>Pintura de puerta metálica de 0,80 x 2,00 mts. en esmalte, incluye anticorrosivo,  materiales,equipo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506"/>
      <c r="D50" s="488"/>
      <c r="E50" s="488"/>
      <c r="F50" s="488"/>
      <c r="G50" s="488"/>
      <c r="H50" s="488"/>
      <c r="I50" s="13" t="str">
        <f>+'[2] PRESUPUESTO CENTRO DE DESARROL'!$C$202</f>
        <v>M2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30900</v>
      </c>
      <c r="G53" s="43">
        <v>15</v>
      </c>
      <c r="H53" s="27">
        <f>+F53/G53</f>
        <v>2060</v>
      </c>
      <c r="I53" s="464"/>
    </row>
    <row r="54" spans="2:9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2060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 t="s">
        <v>148</v>
      </c>
      <c r="C61" s="466"/>
      <c r="D61" s="466"/>
      <c r="E61" s="4" t="s">
        <v>59</v>
      </c>
      <c r="F61" s="4">
        <v>82400</v>
      </c>
      <c r="G61" s="4">
        <v>0.25</v>
      </c>
      <c r="H61" s="4">
        <f>+F61*G61</f>
        <v>20600</v>
      </c>
      <c r="I61" s="464"/>
    </row>
    <row r="62" spans="2:9" x14ac:dyDescent="0.25">
      <c r="B62" s="459" t="s">
        <v>149</v>
      </c>
      <c r="C62" s="460"/>
      <c r="D62" s="460"/>
      <c r="E62" s="3" t="s">
        <v>59</v>
      </c>
      <c r="F62" s="3">
        <v>77250</v>
      </c>
      <c r="G62" s="3">
        <v>0.25</v>
      </c>
      <c r="H62" s="4">
        <f>+F62*G62</f>
        <v>19312.5</v>
      </c>
      <c r="I62" s="464"/>
    </row>
    <row r="63" spans="2:9" x14ac:dyDescent="0.25">
      <c r="B63" s="459" t="s">
        <v>150</v>
      </c>
      <c r="C63" s="460"/>
      <c r="D63" s="460"/>
      <c r="E63" s="3" t="s">
        <v>151</v>
      </c>
      <c r="F63" s="3">
        <v>5150</v>
      </c>
      <c r="G63" s="3">
        <v>0.3</v>
      </c>
      <c r="H63" s="4">
        <f>+F63*G63</f>
        <v>1545</v>
      </c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41457.5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/>
      <c r="C73" s="466"/>
      <c r="D73" s="466"/>
      <c r="E73" s="466"/>
      <c r="F73" s="24">
        <v>41</v>
      </c>
      <c r="G73" s="25">
        <v>1</v>
      </c>
      <c r="H73" s="38">
        <f>+F73*G73</f>
        <v>41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41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 t="s">
        <v>20</v>
      </c>
      <c r="C79" s="466"/>
      <c r="D79" s="24">
        <v>74263</v>
      </c>
      <c r="E79" s="30">
        <f>+(0.66)*D79</f>
        <v>49013.58</v>
      </c>
      <c r="F79" s="30">
        <f>+D79+E79</f>
        <v>123276.58</v>
      </c>
      <c r="G79" s="32">
        <v>0.1</v>
      </c>
      <c r="H79" s="38">
        <f>+F79*G79</f>
        <v>12327.658000000001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f>+G79</f>
        <v>0.1</v>
      </c>
      <c r="H80" s="38">
        <f>+F80*G80</f>
        <v>14841.064000000002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27168.722000000002</v>
      </c>
    </row>
    <row r="84" spans="2:9" ht="15.75" thickBot="1" x14ac:dyDescent="0.3">
      <c r="B84" s="10"/>
      <c r="H84" s="33" t="s">
        <v>23</v>
      </c>
      <c r="I84" s="34"/>
    </row>
    <row r="85" spans="2:9" ht="16.5" customHeight="1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70727</v>
      </c>
    </row>
    <row r="86" spans="2:9" ht="15.75" thickBot="1" x14ac:dyDescent="0.3"/>
    <row r="87" spans="2:9" x14ac:dyDescent="0.25">
      <c r="B87" s="471" t="s">
        <v>26</v>
      </c>
      <c r="C87" s="472"/>
      <c r="D87" s="472"/>
      <c r="E87" s="472"/>
      <c r="F87" s="472"/>
      <c r="G87" s="472"/>
      <c r="H87" s="472"/>
      <c r="I87" s="473"/>
    </row>
    <row r="88" spans="2:9" ht="48" customHeight="1" x14ac:dyDescent="0.25">
      <c r="B88" s="474" t="s">
        <v>862</v>
      </c>
      <c r="C88" s="475"/>
      <c r="D88" s="475"/>
      <c r="E88" s="475"/>
      <c r="F88" s="475"/>
      <c r="G88" s="475"/>
      <c r="H88" s="475"/>
      <c r="I88" s="476"/>
    </row>
    <row r="89" spans="2:9" x14ac:dyDescent="0.25">
      <c r="B89" s="477" t="s">
        <v>18</v>
      </c>
      <c r="C89" s="478"/>
      <c r="D89" s="478"/>
      <c r="E89" s="478"/>
      <c r="F89" s="478"/>
      <c r="G89" s="478"/>
      <c r="H89" s="478"/>
      <c r="I89" s="479"/>
    </row>
    <row r="90" spans="2:9" ht="15.75" thickBot="1" x14ac:dyDescent="0.3">
      <c r="B90" s="480" t="s">
        <v>27</v>
      </c>
      <c r="C90" s="481"/>
      <c r="D90" s="481"/>
      <c r="E90" s="481"/>
      <c r="F90" s="481"/>
      <c r="G90" s="481"/>
      <c r="H90" s="481"/>
      <c r="I90" s="482"/>
    </row>
    <row r="91" spans="2:9" ht="15.75" thickBot="1" x14ac:dyDescent="0.3">
      <c r="B91" s="8"/>
      <c r="C91" s="9"/>
      <c r="D91" s="9"/>
      <c r="E91" s="9"/>
      <c r="F91" s="9"/>
      <c r="G91" s="9"/>
      <c r="H91" s="9"/>
      <c r="I91" s="22"/>
    </row>
    <row r="92" spans="2:9" ht="15" customHeight="1" x14ac:dyDescent="0.25">
      <c r="B92" s="483" t="s">
        <v>17</v>
      </c>
      <c r="C92" s="505" t="s">
        <v>434</v>
      </c>
      <c r="D92" s="487" t="str">
        <f>+'[2] PRESUPUESTO CENTRO DE DESARROL'!$B$202</f>
        <v>Pintura de rejas en hierro en esmalte, incluye raspe y anticorrosivo, materiales, equipo y mano de obra.</v>
      </c>
      <c r="E92" s="487"/>
      <c r="F92" s="487"/>
      <c r="G92" s="487"/>
      <c r="H92" s="487"/>
      <c r="I92" s="45" t="s">
        <v>0</v>
      </c>
    </row>
    <row r="93" spans="2:9" ht="15.75" thickBot="1" x14ac:dyDescent="0.3">
      <c r="B93" s="484"/>
      <c r="C93" s="506"/>
      <c r="D93" s="488"/>
      <c r="E93" s="488"/>
      <c r="F93" s="488"/>
      <c r="G93" s="488"/>
      <c r="H93" s="488"/>
      <c r="I93" s="13" t="str">
        <f>+'[2] PRESUPUESTO CENTRO DE DESARROL'!$C$202</f>
        <v>M2</v>
      </c>
    </row>
    <row r="94" spans="2:9" ht="15.75" thickBot="1" x14ac:dyDescent="0.3">
      <c r="B94" s="21" t="s">
        <v>24</v>
      </c>
      <c r="C94" s="46"/>
      <c r="D94" s="40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3</v>
      </c>
      <c r="G95" s="39" t="s">
        <v>4</v>
      </c>
      <c r="H95" s="20" t="s">
        <v>5</v>
      </c>
      <c r="I95" s="463"/>
    </row>
    <row r="96" spans="2:9" ht="25.5" customHeight="1" x14ac:dyDescent="0.25">
      <c r="B96" s="489" t="s">
        <v>25</v>
      </c>
      <c r="C96" s="490"/>
      <c r="D96" s="491"/>
      <c r="E96" s="4" t="s">
        <v>19</v>
      </c>
      <c r="F96" s="26">
        <v>51500</v>
      </c>
      <c r="G96" s="43">
        <v>10</v>
      </c>
      <c r="H96" s="27">
        <f>+F96/G96</f>
        <v>5150</v>
      </c>
      <c r="I96" s="464"/>
    </row>
    <row r="97" spans="2:9" ht="23.25" customHeight="1" x14ac:dyDescent="0.25">
      <c r="B97" s="459"/>
      <c r="C97" s="460"/>
      <c r="D97" s="460"/>
      <c r="E97" s="3"/>
      <c r="F97" s="26"/>
      <c r="G97" s="43"/>
      <c r="H97" s="27"/>
      <c r="I97" s="464"/>
    </row>
    <row r="98" spans="2:9" x14ac:dyDescent="0.25">
      <c r="B98" s="459"/>
      <c r="C98" s="460"/>
      <c r="D98" s="460"/>
      <c r="E98" s="14"/>
      <c r="F98" s="26"/>
      <c r="G98" s="43"/>
      <c r="H98" s="27"/>
      <c r="I98" s="464"/>
    </row>
    <row r="99" spans="2:9" x14ac:dyDescent="0.25">
      <c r="B99" s="467"/>
      <c r="C99" s="468"/>
      <c r="D99" s="468"/>
      <c r="E99" s="15"/>
      <c r="F99" s="17"/>
      <c r="G99" s="15"/>
      <c r="H99" s="18"/>
      <c r="I99" s="464"/>
    </row>
    <row r="100" spans="2:9" x14ac:dyDescent="0.25">
      <c r="B100" s="11"/>
      <c r="C100" s="5"/>
      <c r="D100" s="5"/>
      <c r="E100" s="5"/>
      <c r="F100" s="5"/>
      <c r="G100" s="6"/>
      <c r="H100" s="6" t="s">
        <v>6</v>
      </c>
      <c r="I100" s="36">
        <f>SUM(H96:H99)</f>
        <v>5150</v>
      </c>
    </row>
    <row r="101" spans="2:9" ht="15.75" thickBot="1" x14ac:dyDescent="0.3">
      <c r="B101" s="10"/>
      <c r="I101" s="1"/>
    </row>
    <row r="102" spans="2:9" ht="15.75" thickBot="1" x14ac:dyDescent="0.3">
      <c r="B102" s="21" t="s">
        <v>7</v>
      </c>
      <c r="C102" s="9"/>
      <c r="D102" s="9"/>
      <c r="E102" s="9"/>
      <c r="F102" s="9"/>
      <c r="G102" s="9"/>
      <c r="H102" s="9"/>
      <c r="I102" s="22"/>
    </row>
    <row r="103" spans="2:9" ht="15.75" thickBot="1" x14ac:dyDescent="0.3">
      <c r="B103" s="461" t="s">
        <v>1</v>
      </c>
      <c r="C103" s="462"/>
      <c r="D103" s="462"/>
      <c r="E103" s="39" t="s">
        <v>2</v>
      </c>
      <c r="F103" s="39" t="s">
        <v>8</v>
      </c>
      <c r="G103" s="39" t="s">
        <v>9</v>
      </c>
      <c r="H103" s="20" t="s">
        <v>5</v>
      </c>
      <c r="I103" s="463"/>
    </row>
    <row r="104" spans="2:9" x14ac:dyDescent="0.25">
      <c r="B104" s="465" t="s">
        <v>148</v>
      </c>
      <c r="C104" s="466"/>
      <c r="D104" s="466"/>
      <c r="E104" s="4" t="s">
        <v>59</v>
      </c>
      <c r="F104" s="4">
        <v>82400</v>
      </c>
      <c r="G104" s="4">
        <v>0.02</v>
      </c>
      <c r="H104" s="4">
        <f>+F104*G104</f>
        <v>1648</v>
      </c>
      <c r="I104" s="464"/>
    </row>
    <row r="105" spans="2:9" x14ac:dyDescent="0.25">
      <c r="B105" s="459" t="s">
        <v>149</v>
      </c>
      <c r="C105" s="460"/>
      <c r="D105" s="460"/>
      <c r="E105" s="3" t="s">
        <v>59</v>
      </c>
      <c r="F105" s="3">
        <v>77250</v>
      </c>
      <c r="G105" s="3">
        <v>0.2</v>
      </c>
      <c r="H105" s="4">
        <f>+F105*G105</f>
        <v>15450</v>
      </c>
      <c r="I105" s="464"/>
    </row>
    <row r="106" spans="2:9" x14ac:dyDescent="0.25">
      <c r="B106" s="459" t="s">
        <v>150</v>
      </c>
      <c r="C106" s="460"/>
      <c r="D106" s="460"/>
      <c r="E106" s="3" t="s">
        <v>151</v>
      </c>
      <c r="F106" s="3">
        <v>5150</v>
      </c>
      <c r="G106" s="3">
        <v>0.1</v>
      </c>
      <c r="H106" s="4">
        <f>+F106*G106</f>
        <v>515</v>
      </c>
      <c r="I106" s="464"/>
    </row>
    <row r="107" spans="2:9" x14ac:dyDescent="0.25">
      <c r="B107" s="459"/>
      <c r="C107" s="460"/>
      <c r="D107" s="460"/>
      <c r="E107" s="3"/>
      <c r="F107" s="3"/>
      <c r="G107" s="3"/>
      <c r="H107" s="4">
        <f>+F107*G107</f>
        <v>0</v>
      </c>
      <c r="I107" s="464"/>
    </row>
    <row r="108" spans="2:9" x14ac:dyDescent="0.25">
      <c r="B108" s="459"/>
      <c r="C108" s="460"/>
      <c r="D108" s="460"/>
      <c r="E108" s="3"/>
      <c r="F108" s="3"/>
      <c r="G108" s="3"/>
      <c r="H108" s="4">
        <f>+F108*G108</f>
        <v>0</v>
      </c>
      <c r="I108" s="464"/>
    </row>
    <row r="109" spans="2:9" x14ac:dyDescent="0.25">
      <c r="B109" s="459"/>
      <c r="C109" s="460"/>
      <c r="D109" s="460"/>
      <c r="E109" s="3"/>
      <c r="F109" s="3"/>
      <c r="G109" s="3"/>
      <c r="H109" s="3"/>
      <c r="I109" s="464"/>
    </row>
    <row r="110" spans="2:9" x14ac:dyDescent="0.25">
      <c r="B110" s="459"/>
      <c r="C110" s="460"/>
      <c r="D110" s="460"/>
      <c r="E110" s="3"/>
      <c r="F110" s="3"/>
      <c r="G110" s="3"/>
      <c r="H110" s="3"/>
      <c r="I110" s="464"/>
    </row>
    <row r="111" spans="2:9" x14ac:dyDescent="0.25">
      <c r="B111" s="459"/>
      <c r="C111" s="460"/>
      <c r="D111" s="460"/>
      <c r="E111" s="3"/>
      <c r="F111" s="3"/>
      <c r="G111" s="3"/>
      <c r="H111" s="3"/>
      <c r="I111" s="46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7">
        <f>SUM(H104:H111)</f>
        <v>17613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10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</v>
      </c>
      <c r="C115" s="462"/>
      <c r="D115" s="462"/>
      <c r="E115" s="462"/>
      <c r="F115" s="39" t="s">
        <v>3</v>
      </c>
      <c r="G115" s="39" t="s">
        <v>4</v>
      </c>
      <c r="H115" s="20" t="s">
        <v>5</v>
      </c>
      <c r="I115" s="34"/>
    </row>
    <row r="116" spans="2:9" x14ac:dyDescent="0.25">
      <c r="B116" s="465"/>
      <c r="C116" s="466"/>
      <c r="D116" s="466"/>
      <c r="E116" s="466"/>
      <c r="F116" s="24">
        <v>371</v>
      </c>
      <c r="G116" s="25">
        <v>1</v>
      </c>
      <c r="H116" s="38">
        <f>+F116*G116</f>
        <v>371</v>
      </c>
      <c r="I116" s="34"/>
    </row>
    <row r="117" spans="2:9" x14ac:dyDescent="0.25">
      <c r="B117" s="459"/>
      <c r="C117" s="460"/>
      <c r="D117" s="460"/>
      <c r="E117" s="460"/>
      <c r="F117" s="23"/>
      <c r="G117" s="14"/>
      <c r="H117" s="2"/>
      <c r="I117" s="3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6">
        <f>SUM(H116:H117)</f>
        <v>371</v>
      </c>
    </row>
    <row r="119" spans="2:9" ht="15.75" thickBot="1" x14ac:dyDescent="0.3">
      <c r="B119" s="10"/>
      <c r="I119" s="1"/>
    </row>
    <row r="120" spans="2:9" ht="15.75" thickBot="1" x14ac:dyDescent="0.3">
      <c r="B120" s="21" t="s">
        <v>11</v>
      </c>
      <c r="C120" s="9"/>
      <c r="D120" s="9"/>
      <c r="E120" s="9"/>
      <c r="F120" s="9"/>
      <c r="G120" s="9"/>
      <c r="H120" s="9"/>
      <c r="I120" s="22"/>
    </row>
    <row r="121" spans="2:9" ht="15.75" thickBot="1" x14ac:dyDescent="0.3">
      <c r="B121" s="461" t="s">
        <v>15</v>
      </c>
      <c r="C121" s="462"/>
      <c r="D121" s="39" t="s">
        <v>22</v>
      </c>
      <c r="E121" s="39" t="s">
        <v>12</v>
      </c>
      <c r="F121" s="39" t="s">
        <v>13</v>
      </c>
      <c r="G121" s="39" t="s">
        <v>14</v>
      </c>
      <c r="H121" s="20" t="s">
        <v>5</v>
      </c>
      <c r="I121" s="463"/>
    </row>
    <row r="122" spans="2:9" x14ac:dyDescent="0.25">
      <c r="B122" s="465" t="s">
        <v>20</v>
      </c>
      <c r="C122" s="466"/>
      <c r="D122" s="24">
        <v>74263</v>
      </c>
      <c r="E122" s="30">
        <f>+(0.66)*D122</f>
        <v>49013.58</v>
      </c>
      <c r="F122" s="30">
        <f>+D122+E122</f>
        <v>123276.58</v>
      </c>
      <c r="G122" s="32">
        <v>0.1</v>
      </c>
      <c r="H122" s="38">
        <f>+F122*G122</f>
        <v>12327.658000000001</v>
      </c>
      <c r="I122" s="464"/>
    </row>
    <row r="123" spans="2:9" x14ac:dyDescent="0.25">
      <c r="B123" s="459" t="s">
        <v>61</v>
      </c>
      <c r="C123" s="460"/>
      <c r="D123" s="23">
        <f>2*44702</f>
        <v>89404</v>
      </c>
      <c r="E123" s="30">
        <f>+(0.66)*D123</f>
        <v>59006.64</v>
      </c>
      <c r="F123" s="31">
        <f>+D123+E123</f>
        <v>148410.64000000001</v>
      </c>
      <c r="G123" s="32">
        <f>+G122</f>
        <v>0.1</v>
      </c>
      <c r="H123" s="38">
        <f>+F123*G123</f>
        <v>14841.064000000002</v>
      </c>
      <c r="I123" s="464"/>
    </row>
    <row r="124" spans="2:9" x14ac:dyDescent="0.25">
      <c r="B124" s="459"/>
      <c r="C124" s="460"/>
      <c r="D124" s="2"/>
      <c r="E124" s="2"/>
      <c r="F124" s="2"/>
      <c r="G124" s="2"/>
      <c r="H124" s="2"/>
      <c r="I124" s="464"/>
    </row>
    <row r="125" spans="2:9" x14ac:dyDescent="0.25">
      <c r="B125" s="467"/>
      <c r="C125" s="468"/>
      <c r="D125" s="7"/>
      <c r="E125" s="7"/>
      <c r="F125" s="7"/>
      <c r="G125" s="7"/>
      <c r="H125" s="7"/>
      <c r="I125" s="46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4">
        <f>SUM(H122:H125)</f>
        <v>27168.722000000002</v>
      </c>
    </row>
    <row r="127" spans="2:9" ht="15.75" thickBot="1" x14ac:dyDescent="0.3">
      <c r="B127" s="10"/>
      <c r="H127" s="33" t="s">
        <v>23</v>
      </c>
      <c r="I127" s="34"/>
    </row>
    <row r="128" spans="2:9" ht="16.5" customHeight="1" thickBot="1" x14ac:dyDescent="0.3">
      <c r="B128" s="8"/>
      <c r="C128" s="9"/>
      <c r="D128" s="9"/>
      <c r="E128" s="9"/>
      <c r="F128" s="9"/>
      <c r="G128" s="469" t="s">
        <v>16</v>
      </c>
      <c r="H128" s="470"/>
      <c r="I128" s="35">
        <f>ROUND(SUM(I98:I127),0)</f>
        <v>50303</v>
      </c>
    </row>
    <row r="129" spans="2:9" ht="16.5" customHeight="1" thickBot="1" x14ac:dyDescent="0.3">
      <c r="B129" s="57"/>
      <c r="C129" s="57"/>
      <c r="D129" s="57"/>
      <c r="E129" s="57"/>
      <c r="F129" s="57"/>
      <c r="G129" s="58"/>
      <c r="H129" s="58"/>
      <c r="I129" s="54"/>
    </row>
    <row r="130" spans="2:9" x14ac:dyDescent="0.25">
      <c r="B130" s="471" t="s">
        <v>26</v>
      </c>
      <c r="C130" s="472"/>
      <c r="D130" s="472"/>
      <c r="E130" s="472"/>
      <c r="F130" s="472"/>
      <c r="G130" s="472"/>
      <c r="H130" s="472"/>
      <c r="I130" s="473"/>
    </row>
    <row r="131" spans="2:9" ht="48" customHeight="1" x14ac:dyDescent="0.25">
      <c r="B131" s="474" t="s">
        <v>862</v>
      </c>
      <c r="C131" s="475"/>
      <c r="D131" s="475"/>
      <c r="E131" s="475"/>
      <c r="F131" s="475"/>
      <c r="G131" s="475"/>
      <c r="H131" s="475"/>
      <c r="I131" s="476"/>
    </row>
    <row r="132" spans="2:9" x14ac:dyDescent="0.25">
      <c r="B132" s="477" t="s">
        <v>18</v>
      </c>
      <c r="C132" s="478"/>
      <c r="D132" s="478"/>
      <c r="E132" s="478"/>
      <c r="F132" s="478"/>
      <c r="G132" s="478"/>
      <c r="H132" s="478"/>
      <c r="I132" s="479"/>
    </row>
    <row r="133" spans="2:9" ht="15.75" thickBot="1" x14ac:dyDescent="0.3">
      <c r="B133" s="480" t="s">
        <v>27</v>
      </c>
      <c r="C133" s="481"/>
      <c r="D133" s="481"/>
      <c r="E133" s="481"/>
      <c r="F133" s="481"/>
      <c r="G133" s="481"/>
      <c r="H133" s="481"/>
      <c r="I133" s="482"/>
    </row>
    <row r="134" spans="2:9" ht="15.75" thickBot="1" x14ac:dyDescent="0.3">
      <c r="B134" s="8"/>
      <c r="C134" s="9"/>
      <c r="D134" s="9"/>
      <c r="E134" s="9"/>
      <c r="F134" s="9"/>
      <c r="G134" s="9"/>
      <c r="H134" s="9"/>
      <c r="I134" s="22"/>
    </row>
    <row r="135" spans="2:9" ht="15" customHeight="1" x14ac:dyDescent="0.25">
      <c r="B135" s="483" t="s">
        <v>17</v>
      </c>
      <c r="C135" s="485" t="s">
        <v>436</v>
      </c>
      <c r="D135" s="487" t="str">
        <f>+'[2] PRESUPUESTO CENTRO DE DESARROL'!$B$204</f>
        <v>Puliplast  sobre paredes ,  incluye material, equipo y mano de obra.</v>
      </c>
      <c r="E135" s="487"/>
      <c r="F135" s="487"/>
      <c r="G135" s="487"/>
      <c r="H135" s="487"/>
      <c r="I135" s="45" t="s">
        <v>0</v>
      </c>
    </row>
    <row r="136" spans="2:9" ht="15.75" thickBot="1" x14ac:dyDescent="0.3">
      <c r="B136" s="484"/>
      <c r="C136" s="486"/>
      <c r="D136" s="488"/>
      <c r="E136" s="488"/>
      <c r="F136" s="488"/>
      <c r="G136" s="488"/>
      <c r="H136" s="488"/>
      <c r="I136" s="13" t="str">
        <f>+'[2] PRESUPUESTO CENTRO DE DESARROL'!$C$204</f>
        <v>M2</v>
      </c>
    </row>
    <row r="137" spans="2:9" ht="15.75" thickBot="1" x14ac:dyDescent="0.3">
      <c r="B137" s="21" t="s">
        <v>24</v>
      </c>
      <c r="C137" s="46"/>
      <c r="D137" s="40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3</v>
      </c>
      <c r="G138" s="39" t="s">
        <v>4</v>
      </c>
      <c r="H138" s="20" t="s">
        <v>5</v>
      </c>
      <c r="I138" s="463"/>
    </row>
    <row r="139" spans="2:9" ht="25.5" customHeight="1" x14ac:dyDescent="0.25">
      <c r="B139" s="489" t="s">
        <v>25</v>
      </c>
      <c r="C139" s="490"/>
      <c r="D139" s="491"/>
      <c r="E139" s="4" t="s">
        <v>19</v>
      </c>
      <c r="F139" s="26">
        <v>51500</v>
      </c>
      <c r="G139" s="43">
        <v>80</v>
      </c>
      <c r="H139" s="27">
        <f>+F139/G139</f>
        <v>643.75</v>
      </c>
      <c r="I139" s="464"/>
    </row>
    <row r="140" spans="2:9" ht="23.25" customHeight="1" x14ac:dyDescent="0.25">
      <c r="B140" s="492"/>
      <c r="C140" s="493"/>
      <c r="D140" s="494"/>
      <c r="E140" s="3"/>
      <c r="F140" s="28"/>
      <c r="G140" s="43"/>
      <c r="H140" s="27"/>
      <c r="I140" s="464"/>
    </row>
    <row r="141" spans="2:9" x14ac:dyDescent="0.25">
      <c r="B141" s="459"/>
      <c r="C141" s="460"/>
      <c r="D141" s="460"/>
      <c r="E141" s="14"/>
      <c r="F141" s="26"/>
      <c r="G141" s="43"/>
      <c r="H141" s="27"/>
      <c r="I141" s="464"/>
    </row>
    <row r="142" spans="2:9" x14ac:dyDescent="0.25">
      <c r="B142" s="467"/>
      <c r="C142" s="468"/>
      <c r="D142" s="468"/>
      <c r="E142" s="15"/>
      <c r="F142" s="17"/>
      <c r="G142" s="15"/>
      <c r="H142" s="18"/>
      <c r="I142" s="464"/>
    </row>
    <row r="143" spans="2:9" x14ac:dyDescent="0.25">
      <c r="B143" s="11"/>
      <c r="C143" s="5"/>
      <c r="D143" s="5"/>
      <c r="E143" s="5"/>
      <c r="F143" s="5"/>
      <c r="G143" s="6"/>
      <c r="H143" s="6" t="s">
        <v>6</v>
      </c>
      <c r="I143" s="36">
        <f>SUM(H139:H142)</f>
        <v>643.75</v>
      </c>
    </row>
    <row r="144" spans="2:9" ht="15.75" thickBot="1" x14ac:dyDescent="0.3">
      <c r="B144" s="10"/>
      <c r="I144" s="1"/>
    </row>
    <row r="145" spans="2:12" ht="15.75" thickBot="1" x14ac:dyDescent="0.3">
      <c r="B145" s="21" t="s">
        <v>7</v>
      </c>
      <c r="C145" s="9"/>
      <c r="D145" s="9"/>
      <c r="E145" s="9"/>
      <c r="F145" s="9"/>
      <c r="G145" s="9"/>
      <c r="H145" s="9"/>
      <c r="I145" s="22"/>
    </row>
    <row r="146" spans="2:12" ht="15.75" thickBot="1" x14ac:dyDescent="0.3">
      <c r="B146" s="461" t="s">
        <v>1</v>
      </c>
      <c r="C146" s="462"/>
      <c r="D146" s="462"/>
      <c r="E146" s="39" t="s">
        <v>2</v>
      </c>
      <c r="F146" s="39" t="s">
        <v>8</v>
      </c>
      <c r="G146" s="39" t="s">
        <v>9</v>
      </c>
      <c r="H146" s="20" t="s">
        <v>5</v>
      </c>
      <c r="I146" s="463"/>
    </row>
    <row r="147" spans="2:12" x14ac:dyDescent="0.25">
      <c r="B147" s="465"/>
      <c r="C147" s="466"/>
      <c r="D147" s="466"/>
      <c r="E147" s="4"/>
      <c r="F147" s="4"/>
      <c r="G147" s="4"/>
      <c r="H147" s="4">
        <f>+F147*G147</f>
        <v>0</v>
      </c>
      <c r="I147" s="464"/>
    </row>
    <row r="148" spans="2:12" x14ac:dyDescent="0.25">
      <c r="B148" s="459" t="s">
        <v>437</v>
      </c>
      <c r="C148" s="460"/>
      <c r="D148" s="460"/>
      <c r="E148" s="3" t="s">
        <v>438</v>
      </c>
      <c r="F148" s="3">
        <v>17600</v>
      </c>
      <c r="G148" s="3">
        <v>1</v>
      </c>
      <c r="H148" s="4">
        <f>+F148*G148</f>
        <v>17600</v>
      </c>
      <c r="I148" s="464"/>
      <c r="L148">
        <f>+F148*1.03</f>
        <v>18128</v>
      </c>
    </row>
    <row r="149" spans="2:12" x14ac:dyDescent="0.25">
      <c r="B149" s="459"/>
      <c r="C149" s="460"/>
      <c r="D149" s="460"/>
      <c r="E149" s="3"/>
      <c r="F149" s="3"/>
      <c r="G149" s="3"/>
      <c r="H149" s="4">
        <f>+F149*G149</f>
        <v>0</v>
      </c>
      <c r="I149" s="464"/>
    </row>
    <row r="150" spans="2:12" x14ac:dyDescent="0.25">
      <c r="B150" s="459"/>
      <c r="C150" s="460"/>
      <c r="D150" s="460"/>
      <c r="E150" s="3"/>
      <c r="F150" s="3"/>
      <c r="G150" s="3"/>
      <c r="H150" s="4">
        <f>+F150*G150</f>
        <v>0</v>
      </c>
      <c r="I150" s="464"/>
    </row>
    <row r="151" spans="2:12" x14ac:dyDescent="0.25">
      <c r="B151" s="459"/>
      <c r="C151" s="460"/>
      <c r="D151" s="460"/>
      <c r="E151" s="3"/>
      <c r="F151" s="3"/>
      <c r="G151" s="3"/>
      <c r="H151" s="4">
        <f>+F151*G151</f>
        <v>0</v>
      </c>
      <c r="I151" s="464"/>
    </row>
    <row r="152" spans="2:12" x14ac:dyDescent="0.25">
      <c r="B152" s="459"/>
      <c r="C152" s="460"/>
      <c r="D152" s="460"/>
      <c r="E152" s="3"/>
      <c r="F152" s="3"/>
      <c r="G152" s="3"/>
      <c r="H152" s="3"/>
      <c r="I152" s="464"/>
    </row>
    <row r="153" spans="2:12" x14ac:dyDescent="0.25">
      <c r="B153" s="459"/>
      <c r="C153" s="460"/>
      <c r="D153" s="460"/>
      <c r="E153" s="3"/>
      <c r="F153" s="3"/>
      <c r="G153" s="3"/>
      <c r="H153" s="3"/>
      <c r="I153" s="464"/>
    </row>
    <row r="154" spans="2:12" x14ac:dyDescent="0.25">
      <c r="B154" s="459"/>
      <c r="C154" s="460"/>
      <c r="D154" s="460"/>
      <c r="E154" s="3"/>
      <c r="F154" s="3"/>
      <c r="G154" s="3"/>
      <c r="H154" s="3"/>
      <c r="I154" s="464"/>
    </row>
    <row r="155" spans="2:12" x14ac:dyDescent="0.25">
      <c r="B155" s="11"/>
      <c r="C155" s="5"/>
      <c r="D155" s="5"/>
      <c r="E155" s="5"/>
      <c r="F155" s="5"/>
      <c r="G155" s="5"/>
      <c r="H155" s="6" t="s">
        <v>6</v>
      </c>
      <c r="I155" s="37">
        <f>SUM(H147:H154)</f>
        <v>17600</v>
      </c>
    </row>
    <row r="156" spans="2:12" ht="15.75" thickBot="1" x14ac:dyDescent="0.3">
      <c r="B156" s="10"/>
      <c r="I156" s="1"/>
    </row>
    <row r="157" spans="2:12" ht="15.75" thickBot="1" x14ac:dyDescent="0.3">
      <c r="B157" s="21" t="s">
        <v>10</v>
      </c>
      <c r="C157" s="9"/>
      <c r="D157" s="9"/>
      <c r="E157" s="9"/>
      <c r="F157" s="9"/>
      <c r="G157" s="9"/>
      <c r="H157" s="9"/>
      <c r="I157" s="22"/>
    </row>
    <row r="158" spans="2:12" ht="15.75" thickBot="1" x14ac:dyDescent="0.3">
      <c r="B158" s="461" t="s">
        <v>1</v>
      </c>
      <c r="C158" s="462"/>
      <c r="D158" s="462"/>
      <c r="E158" s="462"/>
      <c r="F158" s="39" t="s">
        <v>3</v>
      </c>
      <c r="G158" s="39" t="s">
        <v>4</v>
      </c>
      <c r="H158" s="20" t="s">
        <v>5</v>
      </c>
      <c r="I158" s="34"/>
    </row>
    <row r="159" spans="2:12" x14ac:dyDescent="0.25">
      <c r="B159" s="465"/>
      <c r="C159" s="466"/>
      <c r="D159" s="466"/>
      <c r="E159" s="466"/>
      <c r="F159" s="24">
        <v>110</v>
      </c>
      <c r="G159" s="25">
        <v>1</v>
      </c>
      <c r="H159" s="38">
        <f>+F159*G159</f>
        <v>110</v>
      </c>
      <c r="I159" s="34"/>
    </row>
    <row r="160" spans="2:12" x14ac:dyDescent="0.25">
      <c r="B160" s="459"/>
      <c r="C160" s="460"/>
      <c r="D160" s="460"/>
      <c r="E160" s="460"/>
      <c r="F160" s="23"/>
      <c r="G160" s="14"/>
      <c r="H160" s="2"/>
      <c r="I160" s="34"/>
    </row>
    <row r="161" spans="2:9" x14ac:dyDescent="0.25">
      <c r="B161" s="11"/>
      <c r="C161" s="5"/>
      <c r="D161" s="5"/>
      <c r="E161" s="5"/>
      <c r="F161" s="5"/>
      <c r="G161" s="5"/>
      <c r="H161" s="6" t="s">
        <v>6</v>
      </c>
      <c r="I161" s="36">
        <f>SUM(H159:H160)</f>
        <v>110</v>
      </c>
    </row>
    <row r="162" spans="2:9" ht="15.75" thickBot="1" x14ac:dyDescent="0.3">
      <c r="B162" s="10"/>
      <c r="I162" s="1"/>
    </row>
    <row r="163" spans="2:9" ht="15.75" thickBot="1" x14ac:dyDescent="0.3">
      <c r="B163" s="21" t="s">
        <v>11</v>
      </c>
      <c r="C163" s="9"/>
      <c r="D163" s="9"/>
      <c r="E163" s="9"/>
      <c r="F163" s="9"/>
      <c r="G163" s="9"/>
      <c r="H163" s="9"/>
      <c r="I163" s="22"/>
    </row>
    <row r="164" spans="2:9" ht="15.75" thickBot="1" x14ac:dyDescent="0.3">
      <c r="B164" s="461" t="s">
        <v>15</v>
      </c>
      <c r="C164" s="462"/>
      <c r="D164" s="39" t="s">
        <v>22</v>
      </c>
      <c r="E164" s="39" t="s">
        <v>12</v>
      </c>
      <c r="F164" s="39" t="s">
        <v>13</v>
      </c>
      <c r="G164" s="39" t="s">
        <v>14</v>
      </c>
      <c r="H164" s="20" t="s">
        <v>5</v>
      </c>
      <c r="I164" s="463"/>
    </row>
    <row r="165" spans="2:9" x14ac:dyDescent="0.25">
      <c r="B165" s="465" t="s">
        <v>20</v>
      </c>
      <c r="C165" s="466"/>
      <c r="D165" s="24">
        <v>74263</v>
      </c>
      <c r="E165" s="30">
        <f>+(0.66)*D165</f>
        <v>49013.58</v>
      </c>
      <c r="F165" s="30">
        <f>+D165+E165</f>
        <v>123276.58</v>
      </c>
      <c r="G165" s="32">
        <v>0.02</v>
      </c>
      <c r="H165" s="38">
        <f>+F165*G165</f>
        <v>2465.5316000000003</v>
      </c>
      <c r="I165" s="464"/>
    </row>
    <row r="166" spans="2:9" x14ac:dyDescent="0.25">
      <c r="B166" s="459" t="s">
        <v>159</v>
      </c>
      <c r="C166" s="460"/>
      <c r="D166" s="23">
        <f>44702</f>
        <v>44702</v>
      </c>
      <c r="E166" s="30">
        <f>+(0.66)*D166</f>
        <v>29503.32</v>
      </c>
      <c r="F166" s="31">
        <f>+D166+E166</f>
        <v>74205.320000000007</v>
      </c>
      <c r="G166" s="32">
        <f>+G165</f>
        <v>0.02</v>
      </c>
      <c r="H166" s="38">
        <f>+F166*G166</f>
        <v>1484.1064000000001</v>
      </c>
      <c r="I166" s="464"/>
    </row>
    <row r="167" spans="2:9" x14ac:dyDescent="0.25">
      <c r="B167" s="459"/>
      <c r="C167" s="460"/>
      <c r="D167" s="2"/>
      <c r="E167" s="2"/>
      <c r="F167" s="2"/>
      <c r="G167" s="2"/>
      <c r="H167" s="2"/>
      <c r="I167" s="464"/>
    </row>
    <row r="168" spans="2:9" x14ac:dyDescent="0.25">
      <c r="B168" s="467"/>
      <c r="C168" s="468"/>
      <c r="D168" s="7"/>
      <c r="E168" s="7"/>
      <c r="F168" s="7"/>
      <c r="G168" s="7"/>
      <c r="H168" s="7"/>
      <c r="I168" s="464"/>
    </row>
    <row r="169" spans="2:9" x14ac:dyDescent="0.25">
      <c r="B169" s="11"/>
      <c r="C169" s="5"/>
      <c r="D169" s="5"/>
      <c r="E169" s="5"/>
      <c r="F169" s="5"/>
      <c r="G169" s="5"/>
      <c r="H169" s="6" t="s">
        <v>6</v>
      </c>
      <c r="I169" s="34">
        <f>SUM(H165:H168)</f>
        <v>3949.6380000000004</v>
      </c>
    </row>
    <row r="170" spans="2:9" ht="15.75" thickBot="1" x14ac:dyDescent="0.3">
      <c r="B170" s="10"/>
      <c r="H170" s="33" t="s">
        <v>23</v>
      </c>
      <c r="I170" s="34"/>
    </row>
    <row r="171" spans="2:9" ht="16.5" customHeight="1" thickBot="1" x14ac:dyDescent="0.3">
      <c r="B171" s="8"/>
      <c r="C171" s="9"/>
      <c r="D171" s="9"/>
      <c r="E171" s="9"/>
      <c r="F171" s="9"/>
      <c r="G171" s="469" t="s">
        <v>16</v>
      </c>
      <c r="H171" s="470"/>
      <c r="I171" s="35">
        <f>ROUND(SUM(I141:I170),0)</f>
        <v>22303</v>
      </c>
    </row>
  </sheetData>
  <mergeCells count="132"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52:D52"/>
    <mergeCell ref="I52:I56"/>
    <mergeCell ref="B53:D53"/>
    <mergeCell ref="B54:D54"/>
    <mergeCell ref="B55:D55"/>
    <mergeCell ref="B56:D56"/>
    <mergeCell ref="G42:H42"/>
    <mergeCell ref="B44:I44"/>
    <mergeCell ref="B45:I45"/>
    <mergeCell ref="B46:I46"/>
    <mergeCell ref="B47:I47"/>
    <mergeCell ref="B49:B50"/>
    <mergeCell ref="C49:C50"/>
    <mergeCell ref="D49:H50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95:D95"/>
    <mergeCell ref="I95:I99"/>
    <mergeCell ref="B96:D96"/>
    <mergeCell ref="B97:D97"/>
    <mergeCell ref="B98:D98"/>
    <mergeCell ref="B99:D99"/>
    <mergeCell ref="G85:H85"/>
    <mergeCell ref="B87:I87"/>
    <mergeCell ref="B88:I88"/>
    <mergeCell ref="B89:I89"/>
    <mergeCell ref="B90:I90"/>
    <mergeCell ref="B92:B93"/>
    <mergeCell ref="C92:C93"/>
    <mergeCell ref="D92:H93"/>
    <mergeCell ref="B103:D103"/>
    <mergeCell ref="I103:I111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5:E115"/>
    <mergeCell ref="B116:E116"/>
    <mergeCell ref="B117:E117"/>
    <mergeCell ref="B121:C121"/>
    <mergeCell ref="I121:I125"/>
    <mergeCell ref="B122:C122"/>
    <mergeCell ref="B123:C123"/>
    <mergeCell ref="B124:C124"/>
    <mergeCell ref="B125:C125"/>
    <mergeCell ref="B138:D138"/>
    <mergeCell ref="I138:I142"/>
    <mergeCell ref="B139:D139"/>
    <mergeCell ref="B140:D140"/>
    <mergeCell ref="B141:D141"/>
    <mergeCell ref="B142:D142"/>
    <mergeCell ref="G128:H128"/>
    <mergeCell ref="B130:I130"/>
    <mergeCell ref="B131:I131"/>
    <mergeCell ref="B132:I132"/>
    <mergeCell ref="B133:I133"/>
    <mergeCell ref="B135:B136"/>
    <mergeCell ref="C135:C136"/>
    <mergeCell ref="D135:H136"/>
    <mergeCell ref="B146:D146"/>
    <mergeCell ref="I146:I154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G171:H171"/>
    <mergeCell ref="B158:E158"/>
    <mergeCell ref="B159:E159"/>
    <mergeCell ref="B160:E160"/>
    <mergeCell ref="B164:C164"/>
    <mergeCell ref="I164:I168"/>
    <mergeCell ref="B165:C165"/>
    <mergeCell ref="B166:C166"/>
    <mergeCell ref="B167:C167"/>
    <mergeCell ref="B168:C168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3" manualBreakCount="3">
    <brk id="42" max="9" man="1"/>
    <brk id="85" max="9" man="1"/>
    <brk id="128" max="9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18"/>
  <sheetViews>
    <sheetView topLeftCell="A797" zoomScale="70" zoomScaleNormal="70" workbookViewId="0">
      <selection activeCell="B784" sqref="B784:I81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4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20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879</v>
      </c>
      <c r="D6" s="487" t="str">
        <f>'PRESUPUESTO INST EDUC. '!B204</f>
        <v>Demolicion de calados existentes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55" t="str">
        <f>'PRESUPUESTO INST EDUC. '!C204</f>
        <v>M2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519" t="s">
        <v>25</v>
      </c>
      <c r="C10" s="520"/>
      <c r="D10" s="521"/>
      <c r="E10" s="4" t="s">
        <v>746</v>
      </c>
      <c r="F10" s="26">
        <v>22089</v>
      </c>
      <c r="G10" s="43">
        <v>0.1</v>
      </c>
      <c r="H10" s="27">
        <f>G10*F10</f>
        <v>2208.9</v>
      </c>
      <c r="I10" s="464"/>
    </row>
    <row r="11" spans="2:9" ht="23.25" customHeight="1" x14ac:dyDescent="0.25">
      <c r="B11" s="492" t="s">
        <v>901</v>
      </c>
      <c r="C11" s="493"/>
      <c r="D11" s="494"/>
      <c r="E11" s="3" t="s">
        <v>902</v>
      </c>
      <c r="F11" s="28">
        <v>22089</v>
      </c>
      <c r="G11" s="48">
        <v>0.1</v>
      </c>
      <c r="H11" s="27">
        <f t="shared" ref="H11:H12" si="0">G11*F11</f>
        <v>2208.9</v>
      </c>
      <c r="I11" s="464"/>
    </row>
    <row r="12" spans="2:9" x14ac:dyDescent="0.25">
      <c r="B12" s="511" t="s">
        <v>903</v>
      </c>
      <c r="C12" s="512"/>
      <c r="D12" s="513"/>
      <c r="E12" s="14" t="s">
        <v>902</v>
      </c>
      <c r="F12" s="26">
        <v>22089</v>
      </c>
      <c r="G12" s="43">
        <v>0.03</v>
      </c>
      <c r="H12" s="27">
        <f t="shared" si="0"/>
        <v>662.67</v>
      </c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5080.47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ht="33.75" customHeight="1" x14ac:dyDescent="0.25">
      <c r="B18" s="503"/>
      <c r="C18" s="504"/>
      <c r="D18" s="504"/>
      <c r="E18" s="4"/>
      <c r="F18" s="4"/>
      <c r="G18" s="43"/>
      <c r="H18" s="4"/>
      <c r="I18" s="464"/>
    </row>
    <row r="19" spans="2:9" x14ac:dyDescent="0.25">
      <c r="B19" s="459"/>
      <c r="C19" s="460"/>
      <c r="D19" s="460"/>
      <c r="E19" s="3"/>
      <c r="F19" s="3"/>
      <c r="G19" s="3"/>
      <c r="H19" s="4"/>
      <c r="I19" s="464"/>
    </row>
    <row r="20" spans="2:9" x14ac:dyDescent="0.25">
      <c r="B20" s="459"/>
      <c r="C20" s="460"/>
      <c r="D20" s="460"/>
      <c r="E20" s="3"/>
      <c r="F20" s="3"/>
      <c r="G20" s="3"/>
      <c r="H20" s="4"/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 t="shared" ref="H21:H25" si="1"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 t="shared" si="1"/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4">
        <f t="shared" si="1"/>
        <v>0</v>
      </c>
      <c r="I23" s="464"/>
    </row>
    <row r="24" spans="2:9" x14ac:dyDescent="0.25">
      <c r="B24" s="50"/>
      <c r="C24" s="51"/>
      <c r="D24" s="51"/>
      <c r="E24" s="3"/>
      <c r="F24" s="3"/>
      <c r="G24" s="3"/>
      <c r="H24" s="4">
        <f t="shared" si="1"/>
        <v>0</v>
      </c>
      <c r="I24" s="464"/>
    </row>
    <row r="25" spans="2:9" x14ac:dyDescent="0.25">
      <c r="B25" s="459"/>
      <c r="C25" s="460"/>
      <c r="D25" s="460"/>
      <c r="E25" s="3"/>
      <c r="F25" s="3"/>
      <c r="G25" s="3"/>
      <c r="H25" s="4">
        <f t="shared" si="1"/>
        <v>0</v>
      </c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/>
      <c r="C30" s="466"/>
      <c r="D30" s="466"/>
      <c r="E30" s="466"/>
      <c r="F30" s="24"/>
      <c r="G30" s="25"/>
      <c r="H30" s="38"/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 t="s">
        <v>904</v>
      </c>
      <c r="C36" s="466"/>
      <c r="D36" s="24">
        <v>44178</v>
      </c>
      <c r="E36" s="30">
        <f>+(0.66)*D36</f>
        <v>29157.48</v>
      </c>
      <c r="F36" s="30">
        <f>+D36+E36</f>
        <v>73335.48</v>
      </c>
      <c r="G36" s="32">
        <v>0.18072286323665906</v>
      </c>
      <c r="H36" s="38">
        <f>+F36*G36</f>
        <v>13253.397922434746</v>
      </c>
      <c r="I36" s="464"/>
    </row>
    <row r="37" spans="2:9" x14ac:dyDescent="0.25">
      <c r="B37" s="459"/>
      <c r="C37" s="460"/>
      <c r="D37" s="23"/>
      <c r="E37" s="30"/>
      <c r="F37" s="31"/>
      <c r="G37" s="32"/>
      <c r="H37" s="38"/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13253.397922434746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ROUND(SUM(I12:I41),2)</f>
        <v>18333.87</v>
      </c>
    </row>
    <row r="43" spans="2:9" ht="15.75" thickBot="1" x14ac:dyDescent="0.3">
      <c r="B43" s="509"/>
      <c r="C43" s="509"/>
      <c r="D43" s="509"/>
      <c r="E43" s="509"/>
      <c r="F43" s="509"/>
      <c r="G43" s="509"/>
      <c r="H43" s="509"/>
      <c r="I43" s="509"/>
    </row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881</v>
      </c>
      <c r="D49" s="487" t="str">
        <f>'PRESUPUESTO INST EDUC. '!B205</f>
        <v>Desmonte de cielo raso existente, incluye equipo y mano de obra.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'PRESUPUESTO INST EDUC. '!C205</f>
        <v>M2</v>
      </c>
    </row>
    <row r="51" spans="2:9" ht="15.75" thickBot="1" x14ac:dyDescent="0.3">
      <c r="B51" s="21" t="s">
        <v>24</v>
      </c>
      <c r="C51" s="9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">
        <v>41.25</v>
      </c>
      <c r="H53" s="27">
        <f>+F53/G53</f>
        <v>1248.4848484848485</v>
      </c>
      <c r="I53" s="464"/>
    </row>
    <row r="54" spans="2:9" ht="23.25" customHeight="1" x14ac:dyDescent="0.25">
      <c r="B54" s="492" t="s">
        <v>95</v>
      </c>
      <c r="C54" s="493"/>
      <c r="D54" s="494"/>
      <c r="E54" s="3" t="s">
        <v>19</v>
      </c>
      <c r="F54" s="28">
        <v>51500</v>
      </c>
      <c r="G54" s="3">
        <v>70</v>
      </c>
      <c r="H54" s="27">
        <f>+F54/G54</f>
        <v>735.71428571428567</v>
      </c>
      <c r="I54" s="464"/>
    </row>
    <row r="55" spans="2:9" x14ac:dyDescent="0.25">
      <c r="B55" s="459"/>
      <c r="C55" s="460"/>
      <c r="D55" s="460"/>
      <c r="E55" s="14"/>
      <c r="F55" s="16"/>
      <c r="G55" s="14"/>
      <c r="H55" s="29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1984.1991341991343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/>
      <c r="C61" s="466"/>
      <c r="D61" s="466"/>
      <c r="E61" s="19"/>
      <c r="F61" s="19"/>
      <c r="G61" s="19"/>
      <c r="H61" s="19"/>
      <c r="I61" s="464"/>
    </row>
    <row r="62" spans="2:9" x14ac:dyDescent="0.25">
      <c r="B62" s="459"/>
      <c r="C62" s="460"/>
      <c r="D62" s="460"/>
      <c r="E62" s="2"/>
      <c r="F62" s="2"/>
      <c r="G62" s="2"/>
      <c r="H62" s="2"/>
      <c r="I62" s="464"/>
    </row>
    <row r="63" spans="2:9" x14ac:dyDescent="0.25">
      <c r="B63" s="459"/>
      <c r="C63" s="460"/>
      <c r="D63" s="460"/>
      <c r="E63" s="2"/>
      <c r="F63" s="2"/>
      <c r="G63" s="2"/>
      <c r="H63" s="2"/>
      <c r="I63" s="464"/>
    </row>
    <row r="64" spans="2:9" x14ac:dyDescent="0.25">
      <c r="B64" s="459"/>
      <c r="C64" s="460"/>
      <c r="D64" s="460"/>
      <c r="E64" s="2"/>
      <c r="F64" s="2"/>
      <c r="G64" s="2"/>
      <c r="H64" s="2"/>
      <c r="I64" s="464"/>
    </row>
    <row r="65" spans="2:9" x14ac:dyDescent="0.25">
      <c r="B65" s="459"/>
      <c r="C65" s="460"/>
      <c r="D65" s="460"/>
      <c r="E65" s="2"/>
      <c r="F65" s="2"/>
      <c r="G65" s="2"/>
      <c r="H65" s="2"/>
      <c r="I65" s="464"/>
    </row>
    <row r="66" spans="2:9" x14ac:dyDescent="0.25">
      <c r="B66" s="11"/>
      <c r="C66" s="5"/>
      <c r="D66" s="5"/>
      <c r="E66" s="5"/>
      <c r="F66" s="5"/>
      <c r="G66" s="5"/>
      <c r="H66" s="6" t="s">
        <v>6</v>
      </c>
      <c r="I66" s="37">
        <f>SUM(H61:H65)</f>
        <v>0</v>
      </c>
    </row>
    <row r="67" spans="2:9" ht="15.75" thickBot="1" x14ac:dyDescent="0.3">
      <c r="B67" s="10"/>
      <c r="I67" s="1"/>
    </row>
    <row r="68" spans="2:9" ht="15.75" thickBot="1" x14ac:dyDescent="0.3">
      <c r="B68" s="21" t="s">
        <v>10</v>
      </c>
      <c r="C68" s="9"/>
      <c r="D68" s="9"/>
      <c r="E68" s="9"/>
      <c r="F68" s="9"/>
      <c r="G68" s="9"/>
      <c r="H68" s="9"/>
      <c r="I68" s="22"/>
    </row>
    <row r="69" spans="2:9" ht="15.75" thickBot="1" x14ac:dyDescent="0.3">
      <c r="B69" s="461" t="s">
        <v>1</v>
      </c>
      <c r="C69" s="462"/>
      <c r="D69" s="462"/>
      <c r="E69" s="462"/>
      <c r="F69" s="39" t="s">
        <v>3</v>
      </c>
      <c r="G69" s="39" t="s">
        <v>4</v>
      </c>
      <c r="H69" s="20" t="s">
        <v>5</v>
      </c>
      <c r="I69" s="34"/>
    </row>
    <row r="70" spans="2:9" x14ac:dyDescent="0.25">
      <c r="B70" s="465"/>
      <c r="C70" s="466"/>
      <c r="D70" s="466"/>
      <c r="E70" s="466"/>
      <c r="F70" s="24"/>
      <c r="G70" s="25">
        <v>2.5600000000000002E-3</v>
      </c>
      <c r="H70" s="38">
        <f>+F70*G70</f>
        <v>0</v>
      </c>
      <c r="I70" s="34"/>
    </row>
    <row r="71" spans="2:9" x14ac:dyDescent="0.25">
      <c r="B71" s="459"/>
      <c r="C71" s="460"/>
      <c r="D71" s="460"/>
      <c r="E71" s="460"/>
      <c r="F71" s="23"/>
      <c r="G71" s="14"/>
      <c r="H71" s="2"/>
      <c r="I71" s="34"/>
    </row>
    <row r="72" spans="2:9" x14ac:dyDescent="0.25">
      <c r="B72" s="11"/>
      <c r="C72" s="5"/>
      <c r="D72" s="5"/>
      <c r="E72" s="5"/>
      <c r="F72" s="5"/>
      <c r="G72" s="5"/>
      <c r="H72" s="6" t="s">
        <v>6</v>
      </c>
      <c r="I72" s="36">
        <f>SUM(H70:H71)</f>
        <v>0</v>
      </c>
    </row>
    <row r="73" spans="2:9" ht="15.75" thickBot="1" x14ac:dyDescent="0.3">
      <c r="B73" s="10"/>
      <c r="I73" s="1"/>
    </row>
    <row r="74" spans="2:9" ht="15.75" thickBot="1" x14ac:dyDescent="0.3">
      <c r="B74" s="21" t="s">
        <v>11</v>
      </c>
      <c r="C74" s="9"/>
      <c r="D74" s="9"/>
      <c r="E74" s="9"/>
      <c r="F74" s="9"/>
      <c r="G74" s="9"/>
      <c r="H74" s="9"/>
      <c r="I74" s="22"/>
    </row>
    <row r="75" spans="2:9" ht="15.75" thickBot="1" x14ac:dyDescent="0.3">
      <c r="B75" s="461" t="s">
        <v>15</v>
      </c>
      <c r="C75" s="462"/>
      <c r="D75" s="39" t="s">
        <v>22</v>
      </c>
      <c r="E75" s="39" t="s">
        <v>12</v>
      </c>
      <c r="F75" s="39" t="s">
        <v>13</v>
      </c>
      <c r="G75" s="39" t="s">
        <v>14</v>
      </c>
      <c r="H75" s="20" t="s">
        <v>5</v>
      </c>
      <c r="I75" s="463"/>
    </row>
    <row r="76" spans="2:9" x14ac:dyDescent="0.25">
      <c r="B76" s="465" t="s">
        <v>20</v>
      </c>
      <c r="C76" s="466"/>
      <c r="D76" s="24">
        <v>74263</v>
      </c>
      <c r="E76" s="30">
        <f>+(0.66)*D76</f>
        <v>49013.58</v>
      </c>
      <c r="F76" s="30">
        <f>+D76+E76</f>
        <v>123276.58</v>
      </c>
      <c r="G76" s="32">
        <v>0.16</v>
      </c>
      <c r="H76" s="38">
        <f>+F76*G76</f>
        <v>19724.252800000002</v>
      </c>
      <c r="I76" s="464"/>
    </row>
    <row r="77" spans="2:9" x14ac:dyDescent="0.25">
      <c r="B77" s="459" t="s">
        <v>21</v>
      </c>
      <c r="C77" s="460"/>
      <c r="D77" s="23">
        <v>44702</v>
      </c>
      <c r="E77" s="30">
        <f>+(0.66)*D77</f>
        <v>29503.32</v>
      </c>
      <c r="F77" s="31">
        <f>+D77+E77</f>
        <v>74205.320000000007</v>
      </c>
      <c r="G77" s="32">
        <f>+G76</f>
        <v>0.16</v>
      </c>
      <c r="H77" s="38">
        <f>+F77*G77</f>
        <v>11872.851200000001</v>
      </c>
      <c r="I77" s="464"/>
    </row>
    <row r="78" spans="2:9" x14ac:dyDescent="0.25">
      <c r="B78" s="459"/>
      <c r="C78" s="460"/>
      <c r="D78" s="2"/>
      <c r="E78" s="2"/>
      <c r="F78" s="2"/>
      <c r="G78" s="2"/>
      <c r="H78" s="2"/>
      <c r="I78" s="464"/>
    </row>
    <row r="79" spans="2:9" x14ac:dyDescent="0.25">
      <c r="B79" s="467"/>
      <c r="C79" s="468"/>
      <c r="D79" s="7"/>
      <c r="E79" s="7"/>
      <c r="F79" s="7"/>
      <c r="G79" s="7"/>
      <c r="H79" s="7"/>
      <c r="I79" s="464"/>
    </row>
    <row r="80" spans="2:9" x14ac:dyDescent="0.25">
      <c r="B80" s="11"/>
      <c r="C80" s="5"/>
      <c r="D80" s="5"/>
      <c r="E80" s="5"/>
      <c r="F80" s="5"/>
      <c r="G80" s="5"/>
      <c r="H80" s="6" t="s">
        <v>6</v>
      </c>
      <c r="I80" s="34">
        <f>SUM(H76:H79)</f>
        <v>31597.104000000003</v>
      </c>
    </row>
    <row r="81" spans="2:9" ht="15.75" thickBot="1" x14ac:dyDescent="0.3">
      <c r="B81" s="10"/>
      <c r="H81" s="33" t="s">
        <v>23</v>
      </c>
      <c r="I81" s="34"/>
    </row>
    <row r="82" spans="2:9" ht="16.5" thickBot="1" x14ac:dyDescent="0.3">
      <c r="B82" s="8"/>
      <c r="C82" s="9"/>
      <c r="D82" s="9"/>
      <c r="E82" s="9"/>
      <c r="F82" s="9"/>
      <c r="G82" s="469" t="s">
        <v>16</v>
      </c>
      <c r="H82" s="470"/>
      <c r="I82" s="35">
        <f>ROUND(SUM(I52:I81),2)</f>
        <v>33581.300000000003</v>
      </c>
    </row>
    <row r="83" spans="2:9" ht="15.75" thickBot="1" x14ac:dyDescent="0.3"/>
    <row r="84" spans="2:9" x14ac:dyDescent="0.25">
      <c r="B84" s="471" t="s">
        <v>26</v>
      </c>
      <c r="C84" s="472"/>
      <c r="D84" s="472"/>
      <c r="E84" s="472"/>
      <c r="F84" s="472"/>
      <c r="G84" s="472"/>
      <c r="H84" s="472"/>
      <c r="I84" s="473"/>
    </row>
    <row r="85" spans="2:9" ht="48" customHeight="1" x14ac:dyDescent="0.25">
      <c r="B85" s="474" t="s">
        <v>862</v>
      </c>
      <c r="C85" s="475"/>
      <c r="D85" s="475"/>
      <c r="E85" s="475"/>
      <c r="F85" s="475"/>
      <c r="G85" s="475"/>
      <c r="H85" s="475"/>
      <c r="I85" s="476"/>
    </row>
    <row r="86" spans="2:9" x14ac:dyDescent="0.25">
      <c r="B86" s="477" t="s">
        <v>18</v>
      </c>
      <c r="C86" s="478"/>
      <c r="D86" s="478"/>
      <c r="E86" s="478"/>
      <c r="F86" s="478"/>
      <c r="G86" s="478"/>
      <c r="H86" s="478"/>
      <c r="I86" s="479"/>
    </row>
    <row r="87" spans="2:9" ht="15.75" thickBot="1" x14ac:dyDescent="0.3">
      <c r="B87" s="480" t="s">
        <v>27</v>
      </c>
      <c r="C87" s="481"/>
      <c r="D87" s="481"/>
      <c r="E87" s="481"/>
      <c r="F87" s="481"/>
      <c r="G87" s="481"/>
      <c r="H87" s="481"/>
      <c r="I87" s="482"/>
    </row>
    <row r="88" spans="2:9" ht="15.75" thickBot="1" x14ac:dyDescent="0.3">
      <c r="B88" s="8"/>
      <c r="C88" s="9"/>
      <c r="D88" s="9"/>
      <c r="E88" s="9"/>
      <c r="F88" s="9"/>
      <c r="G88" s="9"/>
      <c r="H88" s="9"/>
      <c r="I88" s="22"/>
    </row>
    <row r="89" spans="2:9" ht="15" customHeight="1" x14ac:dyDescent="0.25">
      <c r="B89" s="483" t="s">
        <v>17</v>
      </c>
      <c r="C89" s="485" t="s">
        <v>882</v>
      </c>
      <c r="D89" s="487" t="str">
        <f>'PRESUPUESTO INST EDUC. '!B206</f>
        <v xml:space="preserve">Desmonte de lamparas </v>
      </c>
      <c r="E89" s="487"/>
      <c r="F89" s="487"/>
      <c r="G89" s="487"/>
      <c r="H89" s="487"/>
      <c r="I89" s="45" t="s">
        <v>0</v>
      </c>
    </row>
    <row r="90" spans="2:9" ht="15.75" thickBot="1" x14ac:dyDescent="0.3">
      <c r="B90" s="484"/>
      <c r="C90" s="486"/>
      <c r="D90" s="488"/>
      <c r="E90" s="488"/>
      <c r="F90" s="488"/>
      <c r="G90" s="488"/>
      <c r="H90" s="488"/>
      <c r="I90" s="13" t="s">
        <v>42</v>
      </c>
    </row>
    <row r="91" spans="2:9" ht="15.75" thickBot="1" x14ac:dyDescent="0.3">
      <c r="B91" s="21" t="s">
        <v>24</v>
      </c>
      <c r="C91" s="46"/>
      <c r="D91" s="40"/>
      <c r="E91" s="9"/>
      <c r="F91" s="9"/>
      <c r="G91" s="9"/>
      <c r="H91" s="9"/>
      <c r="I91" s="22"/>
    </row>
    <row r="92" spans="2:9" ht="15.75" thickBot="1" x14ac:dyDescent="0.3">
      <c r="B92" s="461" t="s">
        <v>1</v>
      </c>
      <c r="C92" s="462"/>
      <c r="D92" s="462"/>
      <c r="E92" s="39" t="s">
        <v>2</v>
      </c>
      <c r="F92" s="39" t="s">
        <v>3</v>
      </c>
      <c r="G92" s="39" t="s">
        <v>4</v>
      </c>
      <c r="H92" s="20" t="s">
        <v>5</v>
      </c>
      <c r="I92" s="463"/>
    </row>
    <row r="93" spans="2:9" ht="25.5" customHeight="1" x14ac:dyDescent="0.25">
      <c r="B93" s="489" t="s">
        <v>25</v>
      </c>
      <c r="C93" s="490"/>
      <c r="D93" s="491"/>
      <c r="E93" s="4" t="s">
        <v>19</v>
      </c>
      <c r="F93" s="26">
        <v>13765</v>
      </c>
      <c r="G93" s="43">
        <v>0.05</v>
      </c>
      <c r="H93" s="27">
        <f>G93*F93</f>
        <v>688.25</v>
      </c>
      <c r="I93" s="464"/>
    </row>
    <row r="94" spans="2:9" ht="23.25" customHeight="1" x14ac:dyDescent="0.25">
      <c r="B94" s="492"/>
      <c r="C94" s="493"/>
      <c r="D94" s="494"/>
      <c r="E94" s="3"/>
      <c r="F94" s="28"/>
      <c r="G94" s="48"/>
      <c r="H94" s="27"/>
      <c r="I94" s="464"/>
    </row>
    <row r="95" spans="2:9" x14ac:dyDescent="0.25">
      <c r="B95" s="459"/>
      <c r="C95" s="460"/>
      <c r="D95" s="460"/>
      <c r="E95" s="14"/>
      <c r="F95" s="26"/>
      <c r="G95" s="43"/>
      <c r="H95" s="27"/>
      <c r="I95" s="464"/>
    </row>
    <row r="96" spans="2:9" x14ac:dyDescent="0.25">
      <c r="B96" s="467"/>
      <c r="C96" s="468"/>
      <c r="D96" s="468"/>
      <c r="E96" s="15"/>
      <c r="F96" s="17"/>
      <c r="G96" s="15"/>
      <c r="H96" s="18"/>
      <c r="I96" s="464"/>
    </row>
    <row r="97" spans="2:9" x14ac:dyDescent="0.25">
      <c r="B97" s="11"/>
      <c r="C97" s="5"/>
      <c r="D97" s="5"/>
      <c r="E97" s="5"/>
      <c r="F97" s="5"/>
      <c r="G97" s="6"/>
      <c r="H97" s="6" t="s">
        <v>6</v>
      </c>
      <c r="I97" s="36">
        <f>SUM(H93:H96)</f>
        <v>688.25</v>
      </c>
    </row>
    <row r="98" spans="2:9" ht="15.75" thickBot="1" x14ac:dyDescent="0.3">
      <c r="B98" s="10"/>
      <c r="I98" s="1"/>
    </row>
    <row r="99" spans="2:9" ht="15.75" thickBot="1" x14ac:dyDescent="0.3">
      <c r="B99" s="21" t="s">
        <v>7</v>
      </c>
      <c r="C99" s="9"/>
      <c r="D99" s="9"/>
      <c r="E99" s="9"/>
      <c r="F99" s="9"/>
      <c r="G99" s="9"/>
      <c r="H99" s="9"/>
      <c r="I99" s="22"/>
    </row>
    <row r="100" spans="2:9" ht="15.75" thickBot="1" x14ac:dyDescent="0.3">
      <c r="B100" s="461" t="s">
        <v>1</v>
      </c>
      <c r="C100" s="462"/>
      <c r="D100" s="462"/>
      <c r="E100" s="39" t="s">
        <v>2</v>
      </c>
      <c r="F100" s="39" t="s">
        <v>8</v>
      </c>
      <c r="G100" s="39" t="s">
        <v>9</v>
      </c>
      <c r="H100" s="20" t="s">
        <v>5</v>
      </c>
      <c r="I100" s="463"/>
    </row>
    <row r="101" spans="2:9" x14ac:dyDescent="0.25">
      <c r="B101" s="465"/>
      <c r="C101" s="466"/>
      <c r="D101" s="466"/>
      <c r="E101" s="4"/>
      <c r="F101" s="4"/>
      <c r="G101" s="4"/>
      <c r="H101" s="4"/>
      <c r="I101" s="464"/>
    </row>
    <row r="102" spans="2:9" x14ac:dyDescent="0.25">
      <c r="B102" s="459"/>
      <c r="C102" s="460"/>
      <c r="D102" s="460"/>
      <c r="E102" s="3"/>
      <c r="F102" s="3"/>
      <c r="G102" s="3"/>
      <c r="H102" s="4"/>
      <c r="I102" s="464"/>
    </row>
    <row r="103" spans="2:9" x14ac:dyDescent="0.25">
      <c r="B103" s="459"/>
      <c r="C103" s="460"/>
      <c r="D103" s="460"/>
      <c r="E103" s="3"/>
      <c r="F103" s="3"/>
      <c r="G103" s="3"/>
      <c r="H103" s="3"/>
      <c r="I103" s="464"/>
    </row>
    <row r="104" spans="2:9" x14ac:dyDescent="0.25">
      <c r="B104" s="459"/>
      <c r="C104" s="460"/>
      <c r="D104" s="460"/>
      <c r="E104" s="3"/>
      <c r="F104" s="3"/>
      <c r="G104" s="3"/>
      <c r="H104" s="3"/>
      <c r="I104" s="464"/>
    </row>
    <row r="105" spans="2:9" x14ac:dyDescent="0.25">
      <c r="B105" s="459"/>
      <c r="C105" s="460"/>
      <c r="D105" s="460"/>
      <c r="E105" s="3"/>
      <c r="F105" s="3"/>
      <c r="G105" s="3"/>
      <c r="H105" s="3"/>
      <c r="I105" s="464"/>
    </row>
    <row r="106" spans="2:9" x14ac:dyDescent="0.25">
      <c r="B106" s="11"/>
      <c r="C106" s="5"/>
      <c r="D106" s="5"/>
      <c r="E106" s="5"/>
      <c r="F106" s="5"/>
      <c r="G106" s="5"/>
      <c r="H106" s="6" t="s">
        <v>6</v>
      </c>
      <c r="I106" s="37">
        <f>SUM(H101:H105)</f>
        <v>0</v>
      </c>
    </row>
    <row r="107" spans="2:9" ht="15.75" thickBot="1" x14ac:dyDescent="0.3">
      <c r="B107" s="10"/>
      <c r="I107" s="1"/>
    </row>
    <row r="108" spans="2:9" ht="15.75" thickBot="1" x14ac:dyDescent="0.3">
      <c r="B108" s="21" t="s">
        <v>10</v>
      </c>
      <c r="C108" s="9"/>
      <c r="D108" s="9"/>
      <c r="E108" s="9"/>
      <c r="F108" s="9"/>
      <c r="G108" s="9"/>
      <c r="H108" s="9"/>
      <c r="I108" s="22"/>
    </row>
    <row r="109" spans="2:9" ht="15.75" thickBot="1" x14ac:dyDescent="0.3">
      <c r="B109" s="461" t="s">
        <v>1</v>
      </c>
      <c r="C109" s="462"/>
      <c r="D109" s="462"/>
      <c r="E109" s="462"/>
      <c r="F109" s="39" t="s">
        <v>3</v>
      </c>
      <c r="G109" s="39" t="s">
        <v>4</v>
      </c>
      <c r="H109" s="20" t="s">
        <v>5</v>
      </c>
      <c r="I109" s="34"/>
    </row>
    <row r="110" spans="2:9" x14ac:dyDescent="0.25">
      <c r="B110" s="465"/>
      <c r="C110" s="466"/>
      <c r="D110" s="466"/>
      <c r="E110" s="466"/>
      <c r="F110" s="24"/>
      <c r="G110" s="25"/>
      <c r="H110" s="38"/>
      <c r="I110" s="34"/>
    </row>
    <row r="111" spans="2:9" x14ac:dyDescent="0.25">
      <c r="B111" s="459"/>
      <c r="C111" s="460"/>
      <c r="D111" s="460"/>
      <c r="E111" s="460"/>
      <c r="F111" s="23"/>
      <c r="G111" s="14"/>
      <c r="H111" s="2"/>
      <c r="I111" s="3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6">
        <f>SUM(H110:H111)</f>
        <v>0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11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15</v>
      </c>
      <c r="C115" s="462"/>
      <c r="D115" s="39" t="s">
        <v>22</v>
      </c>
      <c r="E115" s="39" t="s">
        <v>12</v>
      </c>
      <c r="F115" s="39" t="s">
        <v>13</v>
      </c>
      <c r="G115" s="39" t="s">
        <v>14</v>
      </c>
      <c r="H115" s="20" t="s">
        <v>5</v>
      </c>
      <c r="I115" s="463"/>
    </row>
    <row r="116" spans="2:9" x14ac:dyDescent="0.25">
      <c r="B116" s="465" t="s">
        <v>748</v>
      </c>
      <c r="C116" s="466"/>
      <c r="D116" s="24">
        <v>74263</v>
      </c>
      <c r="E116" s="30">
        <f>+(0.66)*D116</f>
        <v>49013.58</v>
      </c>
      <c r="F116" s="30">
        <f>+D116+E116</f>
        <v>123276.58</v>
      </c>
      <c r="G116" s="32">
        <v>0.12542771708949099</v>
      </c>
      <c r="H116" s="38">
        <f>+F116*G116</f>
        <v>15462.300000000003</v>
      </c>
      <c r="I116" s="464"/>
    </row>
    <row r="117" spans="2:9" x14ac:dyDescent="0.25">
      <c r="B117" s="459"/>
      <c r="C117" s="460"/>
      <c r="D117" s="23"/>
      <c r="E117" s="30"/>
      <c r="F117" s="31"/>
      <c r="G117" s="32"/>
      <c r="H117" s="38"/>
      <c r="I117" s="464"/>
    </row>
    <row r="118" spans="2:9" x14ac:dyDescent="0.25">
      <c r="B118" s="459"/>
      <c r="C118" s="460"/>
      <c r="D118" s="2"/>
      <c r="E118" s="2"/>
      <c r="F118" s="2"/>
      <c r="G118" s="2"/>
      <c r="H118" s="2"/>
      <c r="I118" s="464"/>
    </row>
    <row r="119" spans="2:9" x14ac:dyDescent="0.25">
      <c r="B119" s="467"/>
      <c r="C119" s="468"/>
      <c r="D119" s="7"/>
      <c r="E119" s="7"/>
      <c r="F119" s="7"/>
      <c r="G119" s="7"/>
      <c r="H119" s="7"/>
      <c r="I119" s="464"/>
    </row>
    <row r="120" spans="2:9" x14ac:dyDescent="0.25">
      <c r="B120" s="11"/>
      <c r="C120" s="5"/>
      <c r="D120" s="5"/>
      <c r="E120" s="5"/>
      <c r="F120" s="5"/>
      <c r="G120" s="5"/>
      <c r="H120" s="6" t="s">
        <v>6</v>
      </c>
      <c r="I120" s="34">
        <f>SUM(H116:H119)</f>
        <v>15462.300000000003</v>
      </c>
    </row>
    <row r="121" spans="2:9" ht="15.75" thickBot="1" x14ac:dyDescent="0.3">
      <c r="B121" s="10"/>
      <c r="H121" s="33" t="s">
        <v>23</v>
      </c>
      <c r="I121" s="34"/>
    </row>
    <row r="122" spans="2:9" ht="16.5" thickBot="1" x14ac:dyDescent="0.3">
      <c r="B122" s="8"/>
      <c r="C122" s="9"/>
      <c r="D122" s="9"/>
      <c r="E122" s="9"/>
      <c r="F122" s="9"/>
      <c r="G122" s="469" t="s">
        <v>16</v>
      </c>
      <c r="H122" s="470"/>
      <c r="I122" s="35">
        <f>ROUND(SUM(I92:I121),2)</f>
        <v>16150.55</v>
      </c>
    </row>
    <row r="123" spans="2:9" ht="15.75" thickBot="1" x14ac:dyDescent="0.3"/>
    <row r="124" spans="2:9" x14ac:dyDescent="0.25">
      <c r="B124" s="471" t="s">
        <v>26</v>
      </c>
      <c r="C124" s="472"/>
      <c r="D124" s="472"/>
      <c r="E124" s="472"/>
      <c r="F124" s="472"/>
      <c r="G124" s="472"/>
      <c r="H124" s="472"/>
      <c r="I124" s="473"/>
    </row>
    <row r="125" spans="2:9" ht="48" customHeight="1" x14ac:dyDescent="0.25">
      <c r="B125" s="474" t="s">
        <v>862</v>
      </c>
      <c r="C125" s="475"/>
      <c r="D125" s="475"/>
      <c r="E125" s="475"/>
      <c r="F125" s="475"/>
      <c r="G125" s="475"/>
      <c r="H125" s="475"/>
      <c r="I125" s="476"/>
    </row>
    <row r="126" spans="2:9" x14ac:dyDescent="0.25">
      <c r="B126" s="477" t="s">
        <v>18</v>
      </c>
      <c r="C126" s="478"/>
      <c r="D126" s="478"/>
      <c r="E126" s="478"/>
      <c r="F126" s="478"/>
      <c r="G126" s="478"/>
      <c r="H126" s="478"/>
      <c r="I126" s="479"/>
    </row>
    <row r="127" spans="2:9" ht="15.75" thickBot="1" x14ac:dyDescent="0.3">
      <c r="B127" s="480" t="s">
        <v>27</v>
      </c>
      <c r="C127" s="481"/>
      <c r="D127" s="481"/>
      <c r="E127" s="481"/>
      <c r="F127" s="481"/>
      <c r="G127" s="481"/>
      <c r="H127" s="481"/>
      <c r="I127" s="482"/>
    </row>
    <row r="128" spans="2:9" ht="15.75" thickBot="1" x14ac:dyDescent="0.3">
      <c r="B128" s="8"/>
      <c r="C128" s="9"/>
      <c r="D128" s="9"/>
      <c r="E128" s="9"/>
      <c r="F128" s="9"/>
      <c r="G128" s="9"/>
      <c r="H128" s="9"/>
      <c r="I128" s="22"/>
    </row>
    <row r="129" spans="2:9" ht="15" customHeight="1" x14ac:dyDescent="0.25">
      <c r="B129" s="483" t="s">
        <v>17</v>
      </c>
      <c r="C129" s="485" t="s">
        <v>883</v>
      </c>
      <c r="D129" s="487" t="str">
        <f>'PRESUPUESTO INST EDUC. '!B207</f>
        <v xml:space="preserve">Desmonte de abanicos </v>
      </c>
      <c r="E129" s="487"/>
      <c r="F129" s="487"/>
      <c r="G129" s="487"/>
      <c r="H129" s="487"/>
      <c r="I129" s="45" t="s">
        <v>0</v>
      </c>
    </row>
    <row r="130" spans="2:9" ht="15.75" thickBot="1" x14ac:dyDescent="0.3">
      <c r="B130" s="484"/>
      <c r="C130" s="486"/>
      <c r="D130" s="488"/>
      <c r="E130" s="488"/>
      <c r="F130" s="488"/>
      <c r="G130" s="488"/>
      <c r="H130" s="488"/>
      <c r="I130" s="13" t="s">
        <v>42</v>
      </c>
    </row>
    <row r="131" spans="2:9" ht="15.75" thickBot="1" x14ac:dyDescent="0.3">
      <c r="B131" s="21" t="s">
        <v>24</v>
      </c>
      <c r="C131" s="46"/>
      <c r="D131" s="40"/>
      <c r="E131" s="9"/>
      <c r="F131" s="9"/>
      <c r="G131" s="9"/>
      <c r="H131" s="9"/>
      <c r="I131" s="22"/>
    </row>
    <row r="132" spans="2:9" ht="15.75" thickBot="1" x14ac:dyDescent="0.3">
      <c r="B132" s="461" t="s">
        <v>1</v>
      </c>
      <c r="C132" s="462"/>
      <c r="D132" s="462"/>
      <c r="E132" s="39" t="s">
        <v>2</v>
      </c>
      <c r="F132" s="39" t="s">
        <v>3</v>
      </c>
      <c r="G132" s="39" t="s">
        <v>4</v>
      </c>
      <c r="H132" s="20" t="s">
        <v>5</v>
      </c>
      <c r="I132" s="463"/>
    </row>
    <row r="133" spans="2:9" ht="25.5" customHeight="1" x14ac:dyDescent="0.25">
      <c r="B133" s="489" t="s">
        <v>25</v>
      </c>
      <c r="C133" s="490"/>
      <c r="D133" s="491"/>
      <c r="E133" s="4" t="s">
        <v>19</v>
      </c>
      <c r="F133" s="26">
        <v>13765</v>
      </c>
      <c r="G133" s="43">
        <v>0.05</v>
      </c>
      <c r="H133" s="27">
        <f>G133*F133</f>
        <v>688.25</v>
      </c>
      <c r="I133" s="464"/>
    </row>
    <row r="134" spans="2:9" ht="23.25" customHeight="1" x14ac:dyDescent="0.25">
      <c r="B134" s="492"/>
      <c r="C134" s="493"/>
      <c r="D134" s="494"/>
      <c r="E134" s="3"/>
      <c r="F134" s="28"/>
      <c r="G134" s="48"/>
      <c r="H134" s="27"/>
      <c r="I134" s="464"/>
    </row>
    <row r="135" spans="2:9" x14ac:dyDescent="0.25">
      <c r="B135" s="459"/>
      <c r="C135" s="460"/>
      <c r="D135" s="460"/>
      <c r="E135" s="14"/>
      <c r="F135" s="26"/>
      <c r="G135" s="43"/>
      <c r="H135" s="27"/>
      <c r="I135" s="464"/>
    </row>
    <row r="136" spans="2:9" x14ac:dyDescent="0.25">
      <c r="B136" s="467"/>
      <c r="C136" s="468"/>
      <c r="D136" s="468"/>
      <c r="E136" s="15"/>
      <c r="F136" s="17"/>
      <c r="G136" s="15"/>
      <c r="H136" s="18"/>
      <c r="I136" s="464"/>
    </row>
    <row r="137" spans="2:9" x14ac:dyDescent="0.25">
      <c r="B137" s="11"/>
      <c r="C137" s="5"/>
      <c r="D137" s="5"/>
      <c r="E137" s="5"/>
      <c r="F137" s="5"/>
      <c r="G137" s="6"/>
      <c r="H137" s="6" t="s">
        <v>6</v>
      </c>
      <c r="I137" s="36">
        <f>SUM(H133:H136)</f>
        <v>688.25</v>
      </c>
    </row>
    <row r="138" spans="2:9" ht="15.75" thickBot="1" x14ac:dyDescent="0.3">
      <c r="B138" s="10"/>
      <c r="I138" s="1"/>
    </row>
    <row r="139" spans="2:9" ht="15.75" thickBot="1" x14ac:dyDescent="0.3">
      <c r="B139" s="21" t="s">
        <v>7</v>
      </c>
      <c r="C139" s="9"/>
      <c r="D139" s="9"/>
      <c r="E139" s="9"/>
      <c r="F139" s="9"/>
      <c r="G139" s="9"/>
      <c r="H139" s="9"/>
      <c r="I139" s="22"/>
    </row>
    <row r="140" spans="2:9" ht="15.75" thickBot="1" x14ac:dyDescent="0.3">
      <c r="B140" s="461" t="s">
        <v>1</v>
      </c>
      <c r="C140" s="462"/>
      <c r="D140" s="462"/>
      <c r="E140" s="39" t="s">
        <v>2</v>
      </c>
      <c r="F140" s="39" t="s">
        <v>8</v>
      </c>
      <c r="G140" s="39" t="s">
        <v>9</v>
      </c>
      <c r="H140" s="20" t="s">
        <v>5</v>
      </c>
      <c r="I140" s="463"/>
    </row>
    <row r="141" spans="2:9" x14ac:dyDescent="0.25">
      <c r="B141" s="465"/>
      <c r="C141" s="466"/>
      <c r="D141" s="466"/>
      <c r="E141" s="4"/>
      <c r="F141" s="4"/>
      <c r="G141" s="4"/>
      <c r="H141" s="4"/>
      <c r="I141" s="464"/>
    </row>
    <row r="142" spans="2:9" x14ac:dyDescent="0.25">
      <c r="B142" s="459"/>
      <c r="C142" s="460"/>
      <c r="D142" s="460"/>
      <c r="E142" s="3"/>
      <c r="F142" s="3"/>
      <c r="G142" s="3"/>
      <c r="H142" s="4"/>
      <c r="I142" s="464"/>
    </row>
    <row r="143" spans="2:9" x14ac:dyDescent="0.25">
      <c r="B143" s="459"/>
      <c r="C143" s="460"/>
      <c r="D143" s="460"/>
      <c r="E143" s="3"/>
      <c r="F143" s="3"/>
      <c r="G143" s="3"/>
      <c r="H143" s="3"/>
      <c r="I143" s="464"/>
    </row>
    <row r="144" spans="2:9" x14ac:dyDescent="0.25">
      <c r="B144" s="459"/>
      <c r="C144" s="460"/>
      <c r="D144" s="460"/>
      <c r="E144" s="3"/>
      <c r="F144" s="3"/>
      <c r="G144" s="3"/>
      <c r="H144" s="3"/>
      <c r="I144" s="464"/>
    </row>
    <row r="145" spans="2:9" x14ac:dyDescent="0.25">
      <c r="B145" s="459"/>
      <c r="C145" s="460"/>
      <c r="D145" s="460"/>
      <c r="E145" s="3"/>
      <c r="F145" s="3"/>
      <c r="G145" s="3"/>
      <c r="H145" s="3"/>
      <c r="I145" s="464"/>
    </row>
    <row r="146" spans="2:9" x14ac:dyDescent="0.25">
      <c r="B146" s="11"/>
      <c r="C146" s="5"/>
      <c r="D146" s="5"/>
      <c r="E146" s="5"/>
      <c r="F146" s="5"/>
      <c r="G146" s="5"/>
      <c r="H146" s="6" t="s">
        <v>6</v>
      </c>
      <c r="I146" s="37">
        <f>SUM(H141:H145)</f>
        <v>0</v>
      </c>
    </row>
    <row r="147" spans="2:9" ht="15.75" thickBot="1" x14ac:dyDescent="0.3">
      <c r="B147" s="10"/>
      <c r="I147" s="1"/>
    </row>
    <row r="148" spans="2:9" ht="15.75" thickBot="1" x14ac:dyDescent="0.3">
      <c r="B148" s="21" t="s">
        <v>10</v>
      </c>
      <c r="C148" s="9"/>
      <c r="D148" s="9"/>
      <c r="E148" s="9"/>
      <c r="F148" s="9"/>
      <c r="G148" s="9"/>
      <c r="H148" s="9"/>
      <c r="I148" s="22"/>
    </row>
    <row r="149" spans="2:9" ht="15.75" thickBot="1" x14ac:dyDescent="0.3">
      <c r="B149" s="461" t="s">
        <v>1</v>
      </c>
      <c r="C149" s="462"/>
      <c r="D149" s="462"/>
      <c r="E149" s="462"/>
      <c r="F149" s="39" t="s">
        <v>3</v>
      </c>
      <c r="G149" s="39" t="s">
        <v>4</v>
      </c>
      <c r="H149" s="20" t="s">
        <v>5</v>
      </c>
      <c r="I149" s="34"/>
    </row>
    <row r="150" spans="2:9" x14ac:dyDescent="0.25">
      <c r="B150" s="465"/>
      <c r="C150" s="466"/>
      <c r="D150" s="466"/>
      <c r="E150" s="466"/>
      <c r="F150" s="24"/>
      <c r="G150" s="25"/>
      <c r="H150" s="38"/>
      <c r="I150" s="34"/>
    </row>
    <row r="151" spans="2:9" x14ac:dyDescent="0.25">
      <c r="B151" s="459"/>
      <c r="C151" s="460"/>
      <c r="D151" s="460"/>
      <c r="E151" s="460"/>
      <c r="F151" s="23"/>
      <c r="G151" s="14"/>
      <c r="H151" s="2"/>
      <c r="I151" s="34"/>
    </row>
    <row r="152" spans="2:9" x14ac:dyDescent="0.25">
      <c r="B152" s="11"/>
      <c r="C152" s="5"/>
      <c r="D152" s="5"/>
      <c r="E152" s="5"/>
      <c r="F152" s="5"/>
      <c r="G152" s="5"/>
      <c r="H152" s="6" t="s">
        <v>6</v>
      </c>
      <c r="I152" s="36">
        <f>SUM(H150:H151)</f>
        <v>0</v>
      </c>
    </row>
    <row r="153" spans="2:9" ht="15.75" thickBot="1" x14ac:dyDescent="0.3">
      <c r="B153" s="10"/>
      <c r="I153" s="1"/>
    </row>
    <row r="154" spans="2:9" ht="15.75" thickBot="1" x14ac:dyDescent="0.3">
      <c r="B154" s="21" t="s">
        <v>11</v>
      </c>
      <c r="C154" s="9"/>
      <c r="D154" s="9"/>
      <c r="E154" s="9"/>
      <c r="F154" s="9"/>
      <c r="G154" s="9"/>
      <c r="H154" s="9"/>
      <c r="I154" s="22"/>
    </row>
    <row r="155" spans="2:9" ht="15.75" thickBot="1" x14ac:dyDescent="0.3">
      <c r="B155" s="461" t="s">
        <v>15</v>
      </c>
      <c r="C155" s="462"/>
      <c r="D155" s="39" t="s">
        <v>22</v>
      </c>
      <c r="E155" s="39" t="s">
        <v>12</v>
      </c>
      <c r="F155" s="39" t="s">
        <v>13</v>
      </c>
      <c r="G155" s="39" t="s">
        <v>14</v>
      </c>
      <c r="H155" s="20" t="s">
        <v>5</v>
      </c>
      <c r="I155" s="463"/>
    </row>
    <row r="156" spans="2:9" x14ac:dyDescent="0.25">
      <c r="B156" s="465" t="s">
        <v>748</v>
      </c>
      <c r="C156" s="466"/>
      <c r="D156" s="24">
        <v>74263</v>
      </c>
      <c r="E156" s="30">
        <f>+(0.66)*D156</f>
        <v>49013.58</v>
      </c>
      <c r="F156" s="30">
        <f>+D156+E156</f>
        <v>123276.58</v>
      </c>
      <c r="G156" s="32">
        <v>0.12542771708949099</v>
      </c>
      <c r="H156" s="38">
        <f>+F156*G156</f>
        <v>15462.300000000003</v>
      </c>
      <c r="I156" s="464"/>
    </row>
    <row r="157" spans="2:9" x14ac:dyDescent="0.25">
      <c r="B157" s="459"/>
      <c r="C157" s="460"/>
      <c r="D157" s="23"/>
      <c r="E157" s="30"/>
      <c r="F157" s="31"/>
      <c r="G157" s="32"/>
      <c r="H157" s="38"/>
      <c r="I157" s="464"/>
    </row>
    <row r="158" spans="2:9" x14ac:dyDescent="0.25">
      <c r="B158" s="459"/>
      <c r="C158" s="460"/>
      <c r="D158" s="2"/>
      <c r="E158" s="2"/>
      <c r="F158" s="2"/>
      <c r="G158" s="2"/>
      <c r="H158" s="2"/>
      <c r="I158" s="464"/>
    </row>
    <row r="159" spans="2:9" x14ac:dyDescent="0.25">
      <c r="B159" s="467"/>
      <c r="C159" s="468"/>
      <c r="D159" s="7"/>
      <c r="E159" s="7"/>
      <c r="F159" s="7"/>
      <c r="G159" s="7"/>
      <c r="H159" s="7"/>
      <c r="I159" s="464"/>
    </row>
    <row r="160" spans="2:9" x14ac:dyDescent="0.25">
      <c r="B160" s="11"/>
      <c r="C160" s="5"/>
      <c r="D160" s="5"/>
      <c r="E160" s="5"/>
      <c r="F160" s="5"/>
      <c r="G160" s="5"/>
      <c r="H160" s="6" t="s">
        <v>6</v>
      </c>
      <c r="I160" s="34">
        <f>SUM(H156:H159)</f>
        <v>15462.300000000003</v>
      </c>
    </row>
    <row r="161" spans="2:9" ht="15.75" thickBot="1" x14ac:dyDescent="0.3">
      <c r="B161" s="10"/>
      <c r="H161" s="33" t="s">
        <v>23</v>
      </c>
      <c r="I161" s="34"/>
    </row>
    <row r="162" spans="2:9" ht="16.5" thickBot="1" x14ac:dyDescent="0.3">
      <c r="B162" s="8"/>
      <c r="C162" s="9"/>
      <c r="D162" s="9"/>
      <c r="E162" s="9"/>
      <c r="F162" s="9"/>
      <c r="G162" s="469" t="s">
        <v>16</v>
      </c>
      <c r="H162" s="470"/>
      <c r="I162" s="35">
        <f>ROUND(SUM(I132:I161),2)</f>
        <v>16150.55</v>
      </c>
    </row>
    <row r="163" spans="2:9" ht="15.75" thickBot="1" x14ac:dyDescent="0.3"/>
    <row r="164" spans="2:9" x14ac:dyDescent="0.25">
      <c r="B164" s="471" t="s">
        <v>26</v>
      </c>
      <c r="C164" s="472"/>
      <c r="D164" s="472"/>
      <c r="E164" s="472"/>
      <c r="F164" s="472"/>
      <c r="G164" s="472"/>
      <c r="H164" s="472"/>
      <c r="I164" s="473"/>
    </row>
    <row r="165" spans="2:9" ht="48" customHeight="1" x14ac:dyDescent="0.25">
      <c r="B165" s="474" t="s">
        <v>862</v>
      </c>
      <c r="C165" s="475"/>
      <c r="D165" s="475"/>
      <c r="E165" s="475"/>
      <c r="F165" s="475"/>
      <c r="G165" s="475"/>
      <c r="H165" s="475"/>
      <c r="I165" s="476"/>
    </row>
    <row r="166" spans="2:9" x14ac:dyDescent="0.25">
      <c r="B166" s="477" t="s">
        <v>18</v>
      </c>
      <c r="C166" s="478"/>
      <c r="D166" s="478"/>
      <c r="E166" s="478"/>
      <c r="F166" s="478"/>
      <c r="G166" s="478"/>
      <c r="H166" s="478"/>
      <c r="I166" s="479"/>
    </row>
    <row r="167" spans="2:9" ht="15.75" thickBot="1" x14ac:dyDescent="0.3">
      <c r="B167" s="480" t="s">
        <v>27</v>
      </c>
      <c r="C167" s="481"/>
      <c r="D167" s="481"/>
      <c r="E167" s="481"/>
      <c r="F167" s="481"/>
      <c r="G167" s="481"/>
      <c r="H167" s="481"/>
      <c r="I167" s="482"/>
    </row>
    <row r="168" spans="2:9" ht="15.75" thickBot="1" x14ac:dyDescent="0.3">
      <c r="B168" s="8"/>
      <c r="C168" s="9"/>
      <c r="D168" s="9"/>
      <c r="E168" s="9"/>
      <c r="F168" s="9"/>
      <c r="G168" s="9"/>
      <c r="H168" s="9"/>
      <c r="I168" s="22"/>
    </row>
    <row r="169" spans="2:9" ht="15" customHeight="1" x14ac:dyDescent="0.25">
      <c r="B169" s="483" t="s">
        <v>17</v>
      </c>
      <c r="C169" s="485" t="s">
        <v>884</v>
      </c>
      <c r="D169" s="487" t="str">
        <f>'PRESUPUESTO INST EDUC. '!B208</f>
        <v xml:space="preserve">Desmonte de rejas en hierro </v>
      </c>
      <c r="E169" s="487"/>
      <c r="F169" s="487"/>
      <c r="G169" s="487"/>
      <c r="H169" s="487"/>
      <c r="I169" s="45" t="s">
        <v>0</v>
      </c>
    </row>
    <row r="170" spans="2:9" ht="15.75" thickBot="1" x14ac:dyDescent="0.3">
      <c r="B170" s="484"/>
      <c r="C170" s="486"/>
      <c r="D170" s="488"/>
      <c r="E170" s="488"/>
      <c r="F170" s="488"/>
      <c r="G170" s="488"/>
      <c r="H170" s="488"/>
      <c r="I170" s="13" t="s">
        <v>37</v>
      </c>
    </row>
    <row r="171" spans="2:9" ht="15.75" thickBot="1" x14ac:dyDescent="0.3">
      <c r="B171" s="21" t="s">
        <v>24</v>
      </c>
      <c r="C171" s="46"/>
      <c r="D171" s="40"/>
      <c r="E171" s="9"/>
      <c r="F171" s="9"/>
      <c r="G171" s="9"/>
      <c r="H171" s="9"/>
      <c r="I171" s="22"/>
    </row>
    <row r="172" spans="2:9" ht="15.75" thickBot="1" x14ac:dyDescent="0.3">
      <c r="B172" s="461" t="s">
        <v>1</v>
      </c>
      <c r="C172" s="462"/>
      <c r="D172" s="462"/>
      <c r="E172" s="39" t="s">
        <v>2</v>
      </c>
      <c r="F172" s="39" t="s">
        <v>3</v>
      </c>
      <c r="G172" s="39" t="s">
        <v>4</v>
      </c>
      <c r="H172" s="20" t="s">
        <v>5</v>
      </c>
      <c r="I172" s="463"/>
    </row>
    <row r="173" spans="2:9" ht="25.5" customHeight="1" x14ac:dyDescent="0.25">
      <c r="B173" s="489" t="s">
        <v>25</v>
      </c>
      <c r="C173" s="490"/>
      <c r="D173" s="491"/>
      <c r="E173" s="4" t="s">
        <v>19</v>
      </c>
      <c r="F173" s="26">
        <v>13765</v>
      </c>
      <c r="G173" s="43">
        <v>0.05</v>
      </c>
      <c r="H173" s="27">
        <f>+F173*G173</f>
        <v>688.25</v>
      </c>
      <c r="I173" s="464"/>
    </row>
    <row r="174" spans="2:9" ht="23.25" customHeight="1" x14ac:dyDescent="0.25">
      <c r="B174" s="492"/>
      <c r="C174" s="493"/>
      <c r="D174" s="494"/>
      <c r="E174" s="3"/>
      <c r="F174" s="28"/>
      <c r="G174" s="48"/>
      <c r="H174" s="27"/>
      <c r="I174" s="464"/>
    </row>
    <row r="175" spans="2:9" x14ac:dyDescent="0.25">
      <c r="B175" s="459"/>
      <c r="C175" s="460"/>
      <c r="D175" s="460"/>
      <c r="E175" s="14"/>
      <c r="F175" s="26"/>
      <c r="G175" s="43"/>
      <c r="H175" s="27"/>
      <c r="I175" s="464"/>
    </row>
    <row r="176" spans="2:9" x14ac:dyDescent="0.25">
      <c r="B176" s="467"/>
      <c r="C176" s="468"/>
      <c r="D176" s="468"/>
      <c r="E176" s="15"/>
      <c r="F176" s="17"/>
      <c r="G176" s="15"/>
      <c r="H176" s="18"/>
      <c r="I176" s="464"/>
    </row>
    <row r="177" spans="2:9" x14ac:dyDescent="0.25">
      <c r="B177" s="11"/>
      <c r="C177" s="5"/>
      <c r="D177" s="5"/>
      <c r="E177" s="5"/>
      <c r="F177" s="5"/>
      <c r="G177" s="6"/>
      <c r="H177" s="6" t="s">
        <v>6</v>
      </c>
      <c r="I177" s="36">
        <f>SUM(H173:H176)</f>
        <v>688.25</v>
      </c>
    </row>
    <row r="178" spans="2:9" ht="15.75" thickBot="1" x14ac:dyDescent="0.3">
      <c r="B178" s="10"/>
      <c r="I178" s="1"/>
    </row>
    <row r="179" spans="2:9" ht="15.75" thickBot="1" x14ac:dyDescent="0.3">
      <c r="B179" s="21" t="s">
        <v>7</v>
      </c>
      <c r="C179" s="9"/>
      <c r="D179" s="9"/>
      <c r="E179" s="9"/>
      <c r="F179" s="9"/>
      <c r="G179" s="9"/>
      <c r="H179" s="9"/>
      <c r="I179" s="22"/>
    </row>
    <row r="180" spans="2:9" ht="15.75" thickBot="1" x14ac:dyDescent="0.3">
      <c r="B180" s="461" t="s">
        <v>1</v>
      </c>
      <c r="C180" s="462"/>
      <c r="D180" s="462"/>
      <c r="E180" s="39" t="s">
        <v>2</v>
      </c>
      <c r="F180" s="39" t="s">
        <v>8</v>
      </c>
      <c r="G180" s="39" t="s">
        <v>9</v>
      </c>
      <c r="H180" s="20" t="s">
        <v>5</v>
      </c>
      <c r="I180" s="463"/>
    </row>
    <row r="181" spans="2:9" x14ac:dyDescent="0.25">
      <c r="B181" s="465"/>
      <c r="C181" s="466"/>
      <c r="D181" s="466"/>
      <c r="E181" s="4"/>
      <c r="F181" s="4"/>
      <c r="G181" s="4"/>
      <c r="H181" s="4"/>
      <c r="I181" s="464"/>
    </row>
    <row r="182" spans="2:9" x14ac:dyDescent="0.25">
      <c r="B182" s="459"/>
      <c r="C182" s="460"/>
      <c r="D182" s="460"/>
      <c r="E182" s="3"/>
      <c r="F182" s="3"/>
      <c r="G182" s="3"/>
      <c r="H182" s="4"/>
      <c r="I182" s="464"/>
    </row>
    <row r="183" spans="2:9" x14ac:dyDescent="0.25">
      <c r="B183" s="459"/>
      <c r="C183" s="460"/>
      <c r="D183" s="460"/>
      <c r="E183" s="3"/>
      <c r="F183" s="3"/>
      <c r="G183" s="3"/>
      <c r="H183" s="3"/>
      <c r="I183" s="464"/>
    </row>
    <row r="184" spans="2:9" x14ac:dyDescent="0.25">
      <c r="B184" s="459"/>
      <c r="C184" s="460"/>
      <c r="D184" s="460"/>
      <c r="E184" s="3"/>
      <c r="F184" s="3"/>
      <c r="G184" s="3"/>
      <c r="H184" s="3"/>
      <c r="I184" s="464"/>
    </row>
    <row r="185" spans="2:9" x14ac:dyDescent="0.25">
      <c r="B185" s="459"/>
      <c r="C185" s="460"/>
      <c r="D185" s="460"/>
      <c r="E185" s="3"/>
      <c r="F185" s="3"/>
      <c r="G185" s="3"/>
      <c r="H185" s="3"/>
      <c r="I185" s="464"/>
    </row>
    <row r="186" spans="2:9" x14ac:dyDescent="0.25">
      <c r="B186" s="11"/>
      <c r="C186" s="5"/>
      <c r="D186" s="5"/>
      <c r="E186" s="5"/>
      <c r="F186" s="5"/>
      <c r="G186" s="5"/>
      <c r="H186" s="6" t="s">
        <v>6</v>
      </c>
      <c r="I186" s="37">
        <f>SUM(H181:H185)</f>
        <v>0</v>
      </c>
    </row>
    <row r="187" spans="2:9" ht="15.75" thickBot="1" x14ac:dyDescent="0.3">
      <c r="B187" s="10"/>
      <c r="I187" s="1"/>
    </row>
    <row r="188" spans="2:9" ht="15.75" thickBot="1" x14ac:dyDescent="0.3">
      <c r="B188" s="21" t="s">
        <v>10</v>
      </c>
      <c r="C188" s="9"/>
      <c r="D188" s="9"/>
      <c r="E188" s="9"/>
      <c r="F188" s="9"/>
      <c r="G188" s="9"/>
      <c r="H188" s="9"/>
      <c r="I188" s="22"/>
    </row>
    <row r="189" spans="2:9" ht="15.75" thickBot="1" x14ac:dyDescent="0.3">
      <c r="B189" s="461" t="s">
        <v>1</v>
      </c>
      <c r="C189" s="462"/>
      <c r="D189" s="462"/>
      <c r="E189" s="462"/>
      <c r="F189" s="39" t="s">
        <v>3</v>
      </c>
      <c r="G189" s="39" t="s">
        <v>4</v>
      </c>
      <c r="H189" s="20" t="s">
        <v>5</v>
      </c>
      <c r="I189" s="34"/>
    </row>
    <row r="190" spans="2:9" x14ac:dyDescent="0.25">
      <c r="B190" s="465"/>
      <c r="C190" s="466"/>
      <c r="D190" s="466"/>
      <c r="E190" s="466"/>
      <c r="F190" s="24"/>
      <c r="G190" s="25"/>
      <c r="H190" s="38"/>
      <c r="I190" s="34"/>
    </row>
    <row r="191" spans="2:9" x14ac:dyDescent="0.25">
      <c r="B191" s="459"/>
      <c r="C191" s="460"/>
      <c r="D191" s="460"/>
      <c r="E191" s="460"/>
      <c r="F191" s="23"/>
      <c r="G191" s="14"/>
      <c r="H191" s="2"/>
      <c r="I191" s="34"/>
    </row>
    <row r="192" spans="2:9" x14ac:dyDescent="0.25">
      <c r="B192" s="11"/>
      <c r="C192" s="5"/>
      <c r="D192" s="5"/>
      <c r="E192" s="5"/>
      <c r="F192" s="5"/>
      <c r="G192" s="5"/>
      <c r="H192" s="6" t="s">
        <v>6</v>
      </c>
      <c r="I192" s="36">
        <f>SUM(H190:H191)</f>
        <v>0</v>
      </c>
    </row>
    <row r="193" spans="2:9" ht="15.75" thickBot="1" x14ac:dyDescent="0.3">
      <c r="B193" s="10"/>
      <c r="I193" s="1"/>
    </row>
    <row r="194" spans="2:9" ht="15.75" thickBot="1" x14ac:dyDescent="0.3">
      <c r="B194" s="21" t="s">
        <v>11</v>
      </c>
      <c r="C194" s="9"/>
      <c r="D194" s="9"/>
      <c r="E194" s="9"/>
      <c r="F194" s="9"/>
      <c r="G194" s="9"/>
      <c r="H194" s="9"/>
      <c r="I194" s="22"/>
    </row>
    <row r="195" spans="2:9" ht="15.75" thickBot="1" x14ac:dyDescent="0.3">
      <c r="B195" s="461" t="s">
        <v>15</v>
      </c>
      <c r="C195" s="462"/>
      <c r="D195" s="39" t="s">
        <v>22</v>
      </c>
      <c r="E195" s="39" t="s">
        <v>12</v>
      </c>
      <c r="F195" s="39" t="s">
        <v>13</v>
      </c>
      <c r="G195" s="39" t="s">
        <v>14</v>
      </c>
      <c r="H195" s="20" t="s">
        <v>5</v>
      </c>
      <c r="I195" s="463"/>
    </row>
    <row r="196" spans="2:9" x14ac:dyDescent="0.25">
      <c r="B196" s="465" t="s">
        <v>748</v>
      </c>
      <c r="C196" s="466"/>
      <c r="D196" s="24">
        <v>74263</v>
      </c>
      <c r="E196" s="30">
        <f>+(0.66)*D196</f>
        <v>49013.58</v>
      </c>
      <c r="F196" s="30">
        <f>+D196+E196</f>
        <v>123276.58</v>
      </c>
      <c r="G196" s="32">
        <v>0.19710069828348581</v>
      </c>
      <c r="H196" s="38">
        <f>+F196*G196</f>
        <v>24297.9</v>
      </c>
      <c r="I196" s="464"/>
    </row>
    <row r="197" spans="2:9" x14ac:dyDescent="0.25">
      <c r="B197" s="459"/>
      <c r="C197" s="460"/>
      <c r="D197" s="23"/>
      <c r="E197" s="30"/>
      <c r="F197" s="31"/>
      <c r="G197" s="32"/>
      <c r="H197" s="38"/>
      <c r="I197" s="464"/>
    </row>
    <row r="198" spans="2:9" x14ac:dyDescent="0.25">
      <c r="B198" s="459"/>
      <c r="C198" s="460"/>
      <c r="D198" s="2"/>
      <c r="E198" s="2"/>
      <c r="F198" s="2"/>
      <c r="G198" s="2"/>
      <c r="H198" s="2"/>
      <c r="I198" s="464"/>
    </row>
    <row r="199" spans="2:9" x14ac:dyDescent="0.25">
      <c r="B199" s="467"/>
      <c r="C199" s="468"/>
      <c r="D199" s="7"/>
      <c r="E199" s="7"/>
      <c r="F199" s="7"/>
      <c r="G199" s="7"/>
      <c r="H199" s="7"/>
      <c r="I199" s="464"/>
    </row>
    <row r="200" spans="2:9" x14ac:dyDescent="0.25">
      <c r="B200" s="11"/>
      <c r="C200" s="5"/>
      <c r="D200" s="5"/>
      <c r="E200" s="5"/>
      <c r="F200" s="5"/>
      <c r="G200" s="5"/>
      <c r="H200" s="6" t="s">
        <v>6</v>
      </c>
      <c r="I200" s="34">
        <f>SUM(H196:H199)</f>
        <v>24297.9</v>
      </c>
    </row>
    <row r="201" spans="2:9" ht="15.75" thickBot="1" x14ac:dyDescent="0.3">
      <c r="B201" s="10"/>
      <c r="H201" s="33" t="s">
        <v>23</v>
      </c>
      <c r="I201" s="34"/>
    </row>
    <row r="202" spans="2:9" ht="16.5" thickBot="1" x14ac:dyDescent="0.3">
      <c r="B202" s="8"/>
      <c r="C202" s="9"/>
      <c r="D202" s="9"/>
      <c r="E202" s="9"/>
      <c r="F202" s="9"/>
      <c r="G202" s="469" t="s">
        <v>16</v>
      </c>
      <c r="H202" s="470"/>
      <c r="I202" s="35">
        <f>ROUND(SUM(I172:I201),2)</f>
        <v>24986.15</v>
      </c>
    </row>
    <row r="203" spans="2:9" ht="15.75" thickBot="1" x14ac:dyDescent="0.3"/>
    <row r="204" spans="2:9" x14ac:dyDescent="0.25">
      <c r="B204" s="471" t="s">
        <v>26</v>
      </c>
      <c r="C204" s="472"/>
      <c r="D204" s="472"/>
      <c r="E204" s="472"/>
      <c r="F204" s="472"/>
      <c r="G204" s="472"/>
      <c r="H204" s="472"/>
      <c r="I204" s="473"/>
    </row>
    <row r="205" spans="2:9" ht="48" customHeight="1" x14ac:dyDescent="0.25">
      <c r="B205" s="474" t="s">
        <v>862</v>
      </c>
      <c r="C205" s="475"/>
      <c r="D205" s="475"/>
      <c r="E205" s="475"/>
      <c r="F205" s="475"/>
      <c r="G205" s="475"/>
      <c r="H205" s="475"/>
      <c r="I205" s="476"/>
    </row>
    <row r="206" spans="2:9" x14ac:dyDescent="0.25">
      <c r="B206" s="477" t="s">
        <v>18</v>
      </c>
      <c r="C206" s="478"/>
      <c r="D206" s="478"/>
      <c r="E206" s="478"/>
      <c r="F206" s="478"/>
      <c r="G206" s="478"/>
      <c r="H206" s="478"/>
      <c r="I206" s="479"/>
    </row>
    <row r="207" spans="2:9" ht="15.75" thickBot="1" x14ac:dyDescent="0.3">
      <c r="B207" s="480" t="s">
        <v>27</v>
      </c>
      <c r="C207" s="481"/>
      <c r="D207" s="481"/>
      <c r="E207" s="481"/>
      <c r="F207" s="481"/>
      <c r="G207" s="481"/>
      <c r="H207" s="481"/>
      <c r="I207" s="482"/>
    </row>
    <row r="208" spans="2:9" ht="15.75" thickBot="1" x14ac:dyDescent="0.3">
      <c r="B208" s="8"/>
      <c r="C208" s="9"/>
      <c r="D208" s="9"/>
      <c r="E208" s="9"/>
      <c r="F208" s="9"/>
      <c r="G208" s="9"/>
      <c r="H208" s="9"/>
      <c r="I208" s="22"/>
    </row>
    <row r="209" spans="2:9" ht="15" customHeight="1" x14ac:dyDescent="0.25">
      <c r="B209" s="483" t="s">
        <v>17</v>
      </c>
      <c r="C209" s="485" t="s">
        <v>885</v>
      </c>
      <c r="D209" s="487" t="str">
        <f>'PRESUPUESTO INST EDUC. '!B209</f>
        <v>Desmonte de puerta metálica acceso, incluye equipo y mano de obra</v>
      </c>
      <c r="E209" s="487"/>
      <c r="F209" s="487"/>
      <c r="G209" s="487"/>
      <c r="H209" s="487"/>
      <c r="I209" s="45" t="s">
        <v>0</v>
      </c>
    </row>
    <row r="210" spans="2:9" ht="15.75" thickBot="1" x14ac:dyDescent="0.3">
      <c r="B210" s="484"/>
      <c r="C210" s="486"/>
      <c r="D210" s="488"/>
      <c r="E210" s="488"/>
      <c r="F210" s="488"/>
      <c r="G210" s="488"/>
      <c r="H210" s="488"/>
      <c r="I210" s="13" t="str">
        <f>+'[2] PRESUPUESTO CENTRO DE DESARROL'!$C$64</f>
        <v>UND</v>
      </c>
    </row>
    <row r="211" spans="2:9" ht="15.75" thickBot="1" x14ac:dyDescent="0.3">
      <c r="B211" s="21" t="s">
        <v>24</v>
      </c>
      <c r="C211" s="46"/>
      <c r="D211" s="40"/>
      <c r="E211" s="9"/>
      <c r="F211" s="9"/>
      <c r="G211" s="9"/>
      <c r="H211" s="9"/>
      <c r="I211" s="22"/>
    </row>
    <row r="212" spans="2:9" ht="15.75" thickBot="1" x14ac:dyDescent="0.3">
      <c r="B212" s="461" t="s">
        <v>1</v>
      </c>
      <c r="C212" s="462"/>
      <c r="D212" s="462"/>
      <c r="E212" s="39" t="s">
        <v>2</v>
      </c>
      <c r="F212" s="39" t="s">
        <v>3</v>
      </c>
      <c r="G212" s="39" t="s">
        <v>4</v>
      </c>
      <c r="H212" s="20" t="s">
        <v>5</v>
      </c>
      <c r="I212" s="463"/>
    </row>
    <row r="213" spans="2:9" ht="25.5" customHeight="1" x14ac:dyDescent="0.25">
      <c r="B213" s="489" t="s">
        <v>25</v>
      </c>
      <c r="C213" s="490"/>
      <c r="D213" s="491"/>
      <c r="E213" s="4" t="s">
        <v>19</v>
      </c>
      <c r="F213" s="26">
        <v>51500</v>
      </c>
      <c r="G213" s="43">
        <v>14</v>
      </c>
      <c r="H213" s="27">
        <f>+F213/G213</f>
        <v>3678.5714285714284</v>
      </c>
      <c r="I213" s="464"/>
    </row>
    <row r="214" spans="2:9" ht="23.25" customHeight="1" x14ac:dyDescent="0.25">
      <c r="B214" s="492"/>
      <c r="C214" s="493"/>
      <c r="D214" s="494"/>
      <c r="E214" s="3"/>
      <c r="F214" s="28"/>
      <c r="G214" s="3"/>
      <c r="H214" s="27"/>
      <c r="I214" s="464"/>
    </row>
    <row r="215" spans="2:9" x14ac:dyDescent="0.25">
      <c r="B215" s="459"/>
      <c r="C215" s="460"/>
      <c r="D215" s="460"/>
      <c r="E215" s="14"/>
      <c r="F215" s="28"/>
      <c r="G215" s="3"/>
      <c r="H215" s="27"/>
      <c r="I215" s="464"/>
    </row>
    <row r="216" spans="2:9" x14ac:dyDescent="0.25">
      <c r="B216" s="467"/>
      <c r="C216" s="468"/>
      <c r="D216" s="468"/>
      <c r="E216" s="15"/>
      <c r="F216" s="17"/>
      <c r="G216" s="15"/>
      <c r="H216" s="18"/>
      <c r="I216" s="464"/>
    </row>
    <row r="217" spans="2:9" x14ac:dyDescent="0.25">
      <c r="B217" s="11"/>
      <c r="C217" s="5"/>
      <c r="D217" s="5"/>
      <c r="E217" s="5"/>
      <c r="F217" s="5"/>
      <c r="G217" s="6"/>
      <c r="H217" s="6" t="s">
        <v>6</v>
      </c>
      <c r="I217" s="36">
        <f>SUM(H213:H216)</f>
        <v>3678.5714285714284</v>
      </c>
    </row>
    <row r="218" spans="2:9" ht="15.75" thickBot="1" x14ac:dyDescent="0.3">
      <c r="B218" s="10"/>
      <c r="I218" s="1"/>
    </row>
    <row r="219" spans="2:9" ht="15.75" thickBot="1" x14ac:dyDescent="0.3">
      <c r="B219" s="21" t="s">
        <v>7</v>
      </c>
      <c r="C219" s="9"/>
      <c r="D219" s="9"/>
      <c r="E219" s="9"/>
      <c r="F219" s="9"/>
      <c r="G219" s="9"/>
      <c r="H219" s="9"/>
      <c r="I219" s="22"/>
    </row>
    <row r="220" spans="2:9" ht="15.75" thickBot="1" x14ac:dyDescent="0.3">
      <c r="B220" s="461" t="s">
        <v>1</v>
      </c>
      <c r="C220" s="462"/>
      <c r="D220" s="462"/>
      <c r="E220" s="39" t="s">
        <v>2</v>
      </c>
      <c r="F220" s="39" t="s">
        <v>8</v>
      </c>
      <c r="G220" s="39" t="s">
        <v>9</v>
      </c>
      <c r="H220" s="20" t="s">
        <v>5</v>
      </c>
      <c r="I220" s="463"/>
    </row>
    <row r="221" spans="2:9" x14ac:dyDescent="0.25">
      <c r="B221" s="465"/>
      <c r="C221" s="466"/>
      <c r="D221" s="466"/>
      <c r="E221" s="19"/>
      <c r="F221" s="19"/>
      <c r="G221" s="19"/>
      <c r="H221" s="19"/>
      <c r="I221" s="464"/>
    </row>
    <row r="222" spans="2:9" x14ac:dyDescent="0.25">
      <c r="B222" s="459"/>
      <c r="C222" s="460"/>
      <c r="D222" s="460"/>
      <c r="E222" s="2"/>
      <c r="F222" s="2"/>
      <c r="G222" s="2"/>
      <c r="H222" s="2"/>
      <c r="I222" s="464"/>
    </row>
    <row r="223" spans="2:9" x14ac:dyDescent="0.25">
      <c r="B223" s="459"/>
      <c r="C223" s="460"/>
      <c r="D223" s="460"/>
      <c r="E223" s="2"/>
      <c r="F223" s="2"/>
      <c r="G223" s="2"/>
      <c r="H223" s="2"/>
      <c r="I223" s="464"/>
    </row>
    <row r="224" spans="2:9" x14ac:dyDescent="0.25">
      <c r="B224" s="459"/>
      <c r="C224" s="460"/>
      <c r="D224" s="460"/>
      <c r="E224" s="2"/>
      <c r="F224" s="2"/>
      <c r="G224" s="2"/>
      <c r="H224" s="2"/>
      <c r="I224" s="464"/>
    </row>
    <row r="225" spans="2:9" x14ac:dyDescent="0.25">
      <c r="B225" s="459"/>
      <c r="C225" s="460"/>
      <c r="D225" s="460"/>
      <c r="E225" s="2"/>
      <c r="F225" s="2"/>
      <c r="G225" s="2"/>
      <c r="H225" s="2"/>
      <c r="I225" s="464"/>
    </row>
    <row r="226" spans="2:9" x14ac:dyDescent="0.25">
      <c r="B226" s="11"/>
      <c r="C226" s="5"/>
      <c r="D226" s="5"/>
      <c r="E226" s="5"/>
      <c r="F226" s="5"/>
      <c r="G226" s="5"/>
      <c r="H226" s="6" t="s">
        <v>6</v>
      </c>
      <c r="I226" s="37">
        <f>SUM(H221:H225)</f>
        <v>0</v>
      </c>
    </row>
    <row r="227" spans="2:9" ht="15.75" thickBot="1" x14ac:dyDescent="0.3">
      <c r="B227" s="10"/>
      <c r="I227" s="1"/>
    </row>
    <row r="228" spans="2:9" ht="15.75" thickBot="1" x14ac:dyDescent="0.3">
      <c r="B228" s="21" t="s">
        <v>10</v>
      </c>
      <c r="C228" s="9"/>
      <c r="D228" s="9"/>
      <c r="E228" s="9"/>
      <c r="F228" s="9"/>
      <c r="G228" s="9"/>
      <c r="H228" s="9"/>
      <c r="I228" s="22"/>
    </row>
    <row r="229" spans="2:9" ht="15.75" thickBot="1" x14ac:dyDescent="0.3">
      <c r="B229" s="461" t="s">
        <v>1</v>
      </c>
      <c r="C229" s="462"/>
      <c r="D229" s="462"/>
      <c r="E229" s="462"/>
      <c r="F229" s="39" t="s">
        <v>3</v>
      </c>
      <c r="G229" s="39" t="s">
        <v>4</v>
      </c>
      <c r="H229" s="20" t="s">
        <v>5</v>
      </c>
      <c r="I229" s="34"/>
    </row>
    <row r="230" spans="2:9" x14ac:dyDescent="0.25">
      <c r="B230" s="465"/>
      <c r="C230" s="466"/>
      <c r="D230" s="466"/>
      <c r="E230" s="466"/>
      <c r="F230" s="24"/>
      <c r="G230" s="25">
        <v>1</v>
      </c>
      <c r="H230" s="38">
        <f>+F230*G230</f>
        <v>0</v>
      </c>
      <c r="I230" s="34"/>
    </row>
    <row r="231" spans="2:9" x14ac:dyDescent="0.25">
      <c r="B231" s="459"/>
      <c r="C231" s="460"/>
      <c r="D231" s="460"/>
      <c r="E231" s="460"/>
      <c r="F231" s="23"/>
      <c r="G231" s="14"/>
      <c r="H231" s="2"/>
      <c r="I231" s="34"/>
    </row>
    <row r="232" spans="2:9" x14ac:dyDescent="0.25">
      <c r="B232" s="11"/>
      <c r="C232" s="5"/>
      <c r="D232" s="5"/>
      <c r="E232" s="5"/>
      <c r="F232" s="5"/>
      <c r="G232" s="5"/>
      <c r="H232" s="6" t="s">
        <v>6</v>
      </c>
      <c r="I232" s="36">
        <f>SUM(H230:H231)</f>
        <v>0</v>
      </c>
    </row>
    <row r="233" spans="2:9" ht="15.75" thickBot="1" x14ac:dyDescent="0.3">
      <c r="B233" s="10"/>
      <c r="I233" s="1"/>
    </row>
    <row r="234" spans="2:9" ht="15.75" thickBot="1" x14ac:dyDescent="0.3">
      <c r="B234" s="21" t="s">
        <v>11</v>
      </c>
      <c r="C234" s="9"/>
      <c r="D234" s="9"/>
      <c r="E234" s="9"/>
      <c r="F234" s="9"/>
      <c r="G234" s="9"/>
      <c r="H234" s="9"/>
      <c r="I234" s="22"/>
    </row>
    <row r="235" spans="2:9" ht="15.75" thickBot="1" x14ac:dyDescent="0.3">
      <c r="B235" s="461" t="s">
        <v>15</v>
      </c>
      <c r="C235" s="462"/>
      <c r="D235" s="39" t="s">
        <v>22</v>
      </c>
      <c r="E235" s="39" t="s">
        <v>12</v>
      </c>
      <c r="F235" s="39" t="s">
        <v>13</v>
      </c>
      <c r="G235" s="39" t="s">
        <v>14</v>
      </c>
      <c r="H235" s="20" t="s">
        <v>5</v>
      </c>
      <c r="I235" s="463"/>
    </row>
    <row r="236" spans="2:9" x14ac:dyDescent="0.25">
      <c r="B236" s="465" t="s">
        <v>20</v>
      </c>
      <c r="C236" s="466"/>
      <c r="D236" s="24">
        <f>72100</f>
        <v>72100</v>
      </c>
      <c r="E236" s="30">
        <f>+(0.66)*D236</f>
        <v>47586</v>
      </c>
      <c r="F236" s="30">
        <f>+D236+E236</f>
        <v>119686</v>
      </c>
      <c r="G236" s="32">
        <v>0.22</v>
      </c>
      <c r="H236" s="38">
        <f>+F236*G236</f>
        <v>26330.920000000002</v>
      </c>
      <c r="I236" s="464"/>
    </row>
    <row r="237" spans="2:9" x14ac:dyDescent="0.25">
      <c r="B237" s="459" t="s">
        <v>21</v>
      </c>
      <c r="C237" s="460"/>
      <c r="D237" s="23">
        <f>44702</f>
        <v>44702</v>
      </c>
      <c r="E237" s="30">
        <f>+(0.66)*D237</f>
        <v>29503.32</v>
      </c>
      <c r="F237" s="31">
        <f>+D237+E237</f>
        <v>74205.320000000007</v>
      </c>
      <c r="G237" s="32">
        <f>+G236</f>
        <v>0.22</v>
      </c>
      <c r="H237" s="38">
        <f>+F237*G237</f>
        <v>16325.170400000001</v>
      </c>
      <c r="I237" s="464"/>
    </row>
    <row r="238" spans="2:9" x14ac:dyDescent="0.25">
      <c r="B238" s="459"/>
      <c r="C238" s="460"/>
      <c r="D238" s="2"/>
      <c r="E238" s="2"/>
      <c r="F238" s="2"/>
      <c r="G238" s="2"/>
      <c r="H238" s="2"/>
      <c r="I238" s="464"/>
    </row>
    <row r="239" spans="2:9" x14ac:dyDescent="0.25">
      <c r="B239" s="467"/>
      <c r="C239" s="468"/>
      <c r="D239" s="7"/>
      <c r="E239" s="7"/>
      <c r="F239" s="7"/>
      <c r="G239" s="7"/>
      <c r="H239" s="7"/>
      <c r="I239" s="464"/>
    </row>
    <row r="240" spans="2:9" x14ac:dyDescent="0.25">
      <c r="B240" s="11"/>
      <c r="C240" s="5"/>
      <c r="D240" s="5"/>
      <c r="E240" s="5"/>
      <c r="F240" s="5"/>
      <c r="G240" s="5"/>
      <c r="H240" s="6" t="s">
        <v>6</v>
      </c>
      <c r="I240" s="34">
        <f>SUM(H236:H239)</f>
        <v>42656.090400000001</v>
      </c>
    </row>
    <row r="241" spans="2:9" ht="15.75" thickBot="1" x14ac:dyDescent="0.3">
      <c r="B241" s="10"/>
      <c r="H241" s="33" t="s">
        <v>23</v>
      </c>
      <c r="I241" s="34"/>
    </row>
    <row r="242" spans="2:9" ht="16.5" thickBot="1" x14ac:dyDescent="0.3">
      <c r="B242" s="8"/>
      <c r="C242" s="9"/>
      <c r="D242" s="9"/>
      <c r="E242" s="9"/>
      <c r="F242" s="9"/>
      <c r="G242" s="469" t="s">
        <v>16</v>
      </c>
      <c r="H242" s="470"/>
      <c r="I242" s="35">
        <f>ROUND(SUM(I212:I241),0)</f>
        <v>46335</v>
      </c>
    </row>
    <row r="243" spans="2:9" ht="15.75" thickBot="1" x14ac:dyDescent="0.3"/>
    <row r="244" spans="2:9" x14ac:dyDescent="0.25">
      <c r="B244" s="471" t="s">
        <v>26</v>
      </c>
      <c r="C244" s="472"/>
      <c r="D244" s="472"/>
      <c r="E244" s="472"/>
      <c r="F244" s="472"/>
      <c r="G244" s="472"/>
      <c r="H244" s="472"/>
      <c r="I244" s="473"/>
    </row>
    <row r="245" spans="2:9" ht="48" customHeight="1" x14ac:dyDescent="0.25">
      <c r="B245" s="474" t="s">
        <v>862</v>
      </c>
      <c r="C245" s="475"/>
      <c r="D245" s="475"/>
      <c r="E245" s="475"/>
      <c r="F245" s="475"/>
      <c r="G245" s="475"/>
      <c r="H245" s="475"/>
      <c r="I245" s="476"/>
    </row>
    <row r="246" spans="2:9" x14ac:dyDescent="0.25">
      <c r="B246" s="477" t="s">
        <v>18</v>
      </c>
      <c r="C246" s="478"/>
      <c r="D246" s="478"/>
      <c r="E246" s="478"/>
      <c r="F246" s="478"/>
      <c r="G246" s="478"/>
      <c r="H246" s="478"/>
      <c r="I246" s="479"/>
    </row>
    <row r="247" spans="2:9" ht="15.75" thickBot="1" x14ac:dyDescent="0.3">
      <c r="B247" s="480" t="s">
        <v>27</v>
      </c>
      <c r="C247" s="481"/>
      <c r="D247" s="481"/>
      <c r="E247" s="481"/>
      <c r="F247" s="481"/>
      <c r="G247" s="481"/>
      <c r="H247" s="481"/>
      <c r="I247" s="482"/>
    </row>
    <row r="248" spans="2:9" ht="15.75" thickBot="1" x14ac:dyDescent="0.3">
      <c r="B248" s="8"/>
      <c r="C248" s="9"/>
      <c r="D248" s="9"/>
      <c r="E248" s="9"/>
      <c r="F248" s="9"/>
      <c r="G248" s="9"/>
      <c r="H248" s="9"/>
      <c r="I248" s="22"/>
    </row>
    <row r="249" spans="2:9" ht="15" customHeight="1" x14ac:dyDescent="0.25">
      <c r="B249" s="483" t="s">
        <v>17</v>
      </c>
      <c r="C249" s="485" t="s">
        <v>886</v>
      </c>
      <c r="D249" s="487" t="str">
        <f>'PRESUPUESTO INST EDUC. '!B210</f>
        <v>Desmonte de instalaciones eléctricas existentes, incluye equipo y mano de obra.</v>
      </c>
      <c r="E249" s="487"/>
      <c r="F249" s="487"/>
      <c r="G249" s="487"/>
      <c r="H249" s="487"/>
      <c r="I249" s="45" t="s">
        <v>0</v>
      </c>
    </row>
    <row r="250" spans="2:9" ht="15.75" thickBot="1" x14ac:dyDescent="0.3">
      <c r="B250" s="484"/>
      <c r="C250" s="486"/>
      <c r="D250" s="488"/>
      <c r="E250" s="488"/>
      <c r="F250" s="488"/>
      <c r="G250" s="488"/>
      <c r="H250" s="488"/>
      <c r="I250" s="13" t="s">
        <v>899</v>
      </c>
    </row>
    <row r="251" spans="2:9" ht="15.75" thickBot="1" x14ac:dyDescent="0.3">
      <c r="B251" s="21" t="s">
        <v>24</v>
      </c>
      <c r="C251" s="9"/>
      <c r="D251" s="40"/>
      <c r="E251" s="9"/>
      <c r="F251" s="9"/>
      <c r="G251" s="9"/>
      <c r="H251" s="9"/>
      <c r="I251" s="22"/>
    </row>
    <row r="252" spans="2:9" ht="15.75" thickBot="1" x14ac:dyDescent="0.3">
      <c r="B252" s="461" t="s">
        <v>1</v>
      </c>
      <c r="C252" s="462"/>
      <c r="D252" s="462"/>
      <c r="E252" s="39" t="s">
        <v>2</v>
      </c>
      <c r="F252" s="39" t="s">
        <v>3</v>
      </c>
      <c r="G252" s="39" t="s">
        <v>4</v>
      </c>
      <c r="H252" s="20" t="s">
        <v>5</v>
      </c>
      <c r="I252" s="463"/>
    </row>
    <row r="253" spans="2:9" ht="25.5" customHeight="1" x14ac:dyDescent="0.25">
      <c r="B253" s="489" t="s">
        <v>25</v>
      </c>
      <c r="C253" s="490"/>
      <c r="D253" s="491"/>
      <c r="E253" s="4" t="s">
        <v>19</v>
      </c>
      <c r="F253" s="26">
        <v>123600</v>
      </c>
      <c r="G253" s="43">
        <v>1.91425</v>
      </c>
      <c r="H253" s="27">
        <f>+F253/G253</f>
        <v>64568.368812850989</v>
      </c>
      <c r="I253" s="464"/>
    </row>
    <row r="254" spans="2:9" ht="23.25" customHeight="1" x14ac:dyDescent="0.25">
      <c r="B254" s="492"/>
      <c r="C254" s="493"/>
      <c r="D254" s="494"/>
      <c r="E254" s="3"/>
      <c r="F254" s="28"/>
      <c r="G254" s="3"/>
      <c r="H254" s="29"/>
      <c r="I254" s="464"/>
    </row>
    <row r="255" spans="2:9" x14ac:dyDescent="0.25">
      <c r="B255" s="459"/>
      <c r="C255" s="460"/>
      <c r="D255" s="460"/>
      <c r="E255" s="14"/>
      <c r="F255" s="16"/>
      <c r="G255" s="14"/>
      <c r="H255" s="29"/>
      <c r="I255" s="464"/>
    </row>
    <row r="256" spans="2:9" x14ac:dyDescent="0.25">
      <c r="B256" s="467"/>
      <c r="C256" s="468"/>
      <c r="D256" s="468"/>
      <c r="E256" s="15"/>
      <c r="F256" s="17"/>
      <c r="G256" s="15"/>
      <c r="H256" s="18"/>
      <c r="I256" s="464"/>
    </row>
    <row r="257" spans="2:12" x14ac:dyDescent="0.25">
      <c r="B257" s="11"/>
      <c r="C257" s="5"/>
      <c r="D257" s="5"/>
      <c r="E257" s="5"/>
      <c r="F257" s="5"/>
      <c r="G257" s="6"/>
      <c r="H257" s="6" t="s">
        <v>6</v>
      </c>
      <c r="I257" s="36">
        <f>SUM(H253:H256)</f>
        <v>64568.368812850989</v>
      </c>
      <c r="L257" s="44"/>
    </row>
    <row r="258" spans="2:12" ht="15.75" thickBot="1" x14ac:dyDescent="0.3">
      <c r="B258" s="10"/>
      <c r="I258" s="1"/>
    </row>
    <row r="259" spans="2:12" ht="15.75" thickBot="1" x14ac:dyDescent="0.3">
      <c r="B259" s="21" t="s">
        <v>7</v>
      </c>
      <c r="C259" s="9"/>
      <c r="D259" s="9"/>
      <c r="E259" s="9"/>
      <c r="F259" s="9"/>
      <c r="G259" s="9"/>
      <c r="H259" s="9"/>
      <c r="I259" s="22"/>
    </row>
    <row r="260" spans="2:12" ht="15.75" thickBot="1" x14ac:dyDescent="0.3">
      <c r="B260" s="461" t="s">
        <v>1</v>
      </c>
      <c r="C260" s="462"/>
      <c r="D260" s="462"/>
      <c r="E260" s="39" t="s">
        <v>2</v>
      </c>
      <c r="F260" s="39" t="s">
        <v>8</v>
      </c>
      <c r="G260" s="39" t="s">
        <v>9</v>
      </c>
      <c r="H260" s="20" t="s">
        <v>5</v>
      </c>
      <c r="I260" s="463"/>
    </row>
    <row r="261" spans="2:12" x14ac:dyDescent="0.25">
      <c r="B261" s="465"/>
      <c r="C261" s="466"/>
      <c r="D261" s="466"/>
      <c r="E261" s="19"/>
      <c r="F261" s="19"/>
      <c r="G261" s="19"/>
      <c r="H261" s="19"/>
      <c r="I261" s="464"/>
    </row>
    <row r="262" spans="2:12" x14ac:dyDescent="0.25">
      <c r="B262" s="459"/>
      <c r="C262" s="460"/>
      <c r="D262" s="460"/>
      <c r="E262" s="2"/>
      <c r="F262" s="2"/>
      <c r="G262" s="2"/>
      <c r="H262" s="2"/>
      <c r="I262" s="464"/>
    </row>
    <row r="263" spans="2:12" x14ac:dyDescent="0.25">
      <c r="B263" s="459"/>
      <c r="C263" s="460"/>
      <c r="D263" s="460"/>
      <c r="E263" s="2"/>
      <c r="F263" s="2"/>
      <c r="G263" s="2"/>
      <c r="H263" s="2"/>
      <c r="I263" s="464"/>
    </row>
    <row r="264" spans="2:12" x14ac:dyDescent="0.25">
      <c r="B264" s="459"/>
      <c r="C264" s="460"/>
      <c r="D264" s="460"/>
      <c r="E264" s="2"/>
      <c r="F264" s="2"/>
      <c r="G264" s="2"/>
      <c r="H264" s="2"/>
      <c r="I264" s="464"/>
    </row>
    <row r="265" spans="2:12" x14ac:dyDescent="0.25">
      <c r="B265" s="459"/>
      <c r="C265" s="460"/>
      <c r="D265" s="460"/>
      <c r="E265" s="2"/>
      <c r="F265" s="2"/>
      <c r="G265" s="2"/>
      <c r="H265" s="2"/>
      <c r="I265" s="464"/>
    </row>
    <row r="266" spans="2:12" x14ac:dyDescent="0.25">
      <c r="B266" s="11"/>
      <c r="C266" s="5"/>
      <c r="D266" s="5"/>
      <c r="E266" s="5"/>
      <c r="F266" s="5"/>
      <c r="G266" s="5"/>
      <c r="H266" s="6" t="s">
        <v>6</v>
      </c>
      <c r="I266" s="37">
        <f>SUM(H261:H265)</f>
        <v>0</v>
      </c>
    </row>
    <row r="267" spans="2:12" ht="15.75" thickBot="1" x14ac:dyDescent="0.3">
      <c r="B267" s="10"/>
      <c r="I267" s="1"/>
    </row>
    <row r="268" spans="2:12" ht="15.75" thickBot="1" x14ac:dyDescent="0.3">
      <c r="B268" s="21" t="s">
        <v>10</v>
      </c>
      <c r="C268" s="9"/>
      <c r="D268" s="9"/>
      <c r="E268" s="9"/>
      <c r="F268" s="9"/>
      <c r="G268" s="9"/>
      <c r="H268" s="9"/>
      <c r="I268" s="22"/>
    </row>
    <row r="269" spans="2:12" ht="15.75" thickBot="1" x14ac:dyDescent="0.3">
      <c r="B269" s="461" t="s">
        <v>1</v>
      </c>
      <c r="C269" s="462"/>
      <c r="D269" s="462"/>
      <c r="E269" s="462"/>
      <c r="F269" s="39" t="s">
        <v>3</v>
      </c>
      <c r="G269" s="39" t="s">
        <v>4</v>
      </c>
      <c r="H269" s="20" t="s">
        <v>5</v>
      </c>
      <c r="I269" s="34"/>
    </row>
    <row r="270" spans="2:12" x14ac:dyDescent="0.25">
      <c r="B270" s="465"/>
      <c r="C270" s="466"/>
      <c r="D270" s="466"/>
      <c r="E270" s="466"/>
      <c r="F270" s="24"/>
      <c r="G270" s="25">
        <v>2.5600000000000002E-3</v>
      </c>
      <c r="H270" s="38">
        <f>+F270*G270</f>
        <v>0</v>
      </c>
      <c r="I270" s="34"/>
    </row>
    <row r="271" spans="2:12" x14ac:dyDescent="0.25">
      <c r="B271" s="459"/>
      <c r="C271" s="460"/>
      <c r="D271" s="460"/>
      <c r="E271" s="460"/>
      <c r="F271" s="23"/>
      <c r="G271" s="14"/>
      <c r="H271" s="2"/>
      <c r="I271" s="34"/>
    </row>
    <row r="272" spans="2:12" x14ac:dyDescent="0.25">
      <c r="B272" s="11"/>
      <c r="C272" s="5"/>
      <c r="D272" s="5"/>
      <c r="E272" s="5"/>
      <c r="F272" s="5"/>
      <c r="G272" s="5"/>
      <c r="H272" s="6" t="s">
        <v>6</v>
      </c>
      <c r="I272" s="36">
        <f>SUM(H270:H271)</f>
        <v>0</v>
      </c>
    </row>
    <row r="273" spans="2:9" ht="15.75" thickBot="1" x14ac:dyDescent="0.3">
      <c r="B273" s="10"/>
      <c r="I273" s="1"/>
    </row>
    <row r="274" spans="2:9" ht="15.75" thickBot="1" x14ac:dyDescent="0.3">
      <c r="B274" s="21" t="s">
        <v>11</v>
      </c>
      <c r="C274" s="9"/>
      <c r="D274" s="9"/>
      <c r="E274" s="9"/>
      <c r="F274" s="9"/>
      <c r="G274" s="9"/>
      <c r="H274" s="9"/>
      <c r="I274" s="22"/>
    </row>
    <row r="275" spans="2:9" ht="15.75" thickBot="1" x14ac:dyDescent="0.3">
      <c r="B275" s="461" t="s">
        <v>15</v>
      </c>
      <c r="C275" s="462"/>
      <c r="D275" s="39" t="s">
        <v>22</v>
      </c>
      <c r="E275" s="39" t="s">
        <v>12</v>
      </c>
      <c r="F275" s="39" t="s">
        <v>13</v>
      </c>
      <c r="G275" s="39" t="s">
        <v>14</v>
      </c>
      <c r="H275" s="20" t="s">
        <v>5</v>
      </c>
      <c r="I275" s="463"/>
    </row>
    <row r="276" spans="2:9" x14ac:dyDescent="0.25">
      <c r="B276" s="465" t="s">
        <v>20</v>
      </c>
      <c r="C276" s="466"/>
      <c r="D276" s="24">
        <v>72100</v>
      </c>
      <c r="E276" s="30">
        <f>+(0.66)*D276</f>
        <v>47586</v>
      </c>
      <c r="F276" s="30">
        <f>+D276+E276</f>
        <v>119686</v>
      </c>
      <c r="G276" s="32">
        <v>2.1</v>
      </c>
      <c r="H276" s="38">
        <f>+F276*G276</f>
        <v>251340.6</v>
      </c>
      <c r="I276" s="464"/>
    </row>
    <row r="277" spans="2:9" x14ac:dyDescent="0.25">
      <c r="B277" s="459" t="s">
        <v>21</v>
      </c>
      <c r="C277" s="460"/>
      <c r="D277" s="23">
        <v>44702</v>
      </c>
      <c r="E277" s="30">
        <f>+(0.66)*D277</f>
        <v>29503.32</v>
      </c>
      <c r="F277" s="31">
        <f>+D277+E277</f>
        <v>74205.320000000007</v>
      </c>
      <c r="G277" s="32">
        <f>+G276</f>
        <v>2.1</v>
      </c>
      <c r="H277" s="38">
        <f>+F277*G277</f>
        <v>155831.17200000002</v>
      </c>
      <c r="I277" s="464"/>
    </row>
    <row r="278" spans="2:9" x14ac:dyDescent="0.25">
      <c r="B278" s="459"/>
      <c r="C278" s="460"/>
      <c r="D278" s="2"/>
      <c r="E278" s="2"/>
      <c r="F278" s="2"/>
      <c r="G278" s="2"/>
      <c r="H278" s="2"/>
      <c r="I278" s="464"/>
    </row>
    <row r="279" spans="2:9" x14ac:dyDescent="0.25">
      <c r="B279" s="467"/>
      <c r="C279" s="468"/>
      <c r="D279" s="7"/>
      <c r="E279" s="7"/>
      <c r="F279" s="7"/>
      <c r="G279" s="7"/>
      <c r="H279" s="7"/>
      <c r="I279" s="464"/>
    </row>
    <row r="280" spans="2:9" x14ac:dyDescent="0.25">
      <c r="B280" s="11"/>
      <c r="C280" s="5"/>
      <c r="D280" s="5"/>
      <c r="E280" s="5"/>
      <c r="F280" s="5"/>
      <c r="G280" s="5"/>
      <c r="H280" s="6" t="s">
        <v>6</v>
      </c>
      <c r="I280" s="34">
        <f>SUM(H276:H279)</f>
        <v>407171.772</v>
      </c>
    </row>
    <row r="281" spans="2:9" ht="15.75" thickBot="1" x14ac:dyDescent="0.3">
      <c r="B281" s="10"/>
      <c r="H281" s="33" t="s">
        <v>23</v>
      </c>
      <c r="I281" s="34"/>
    </row>
    <row r="282" spans="2:9" ht="16.5" thickBot="1" x14ac:dyDescent="0.3">
      <c r="B282" s="8"/>
      <c r="C282" s="9"/>
      <c r="D282" s="9"/>
      <c r="E282" s="9"/>
      <c r="F282" s="9"/>
      <c r="G282" s="469" t="s">
        <v>16</v>
      </c>
      <c r="H282" s="470"/>
      <c r="I282" s="35">
        <f>ROUND(SUM(I252:I281),0)</f>
        <v>471740</v>
      </c>
    </row>
    <row r="283" spans="2:9" ht="15.75" thickBot="1" x14ac:dyDescent="0.3"/>
    <row r="284" spans="2:9" x14ac:dyDescent="0.25">
      <c r="B284" s="471" t="s">
        <v>26</v>
      </c>
      <c r="C284" s="472"/>
      <c r="D284" s="472"/>
      <c r="E284" s="472"/>
      <c r="F284" s="472"/>
      <c r="G284" s="472"/>
      <c r="H284" s="472"/>
      <c r="I284" s="473"/>
    </row>
    <row r="285" spans="2:9" ht="48" customHeight="1" x14ac:dyDescent="0.25">
      <c r="B285" s="474" t="s">
        <v>862</v>
      </c>
      <c r="C285" s="475"/>
      <c r="D285" s="475"/>
      <c r="E285" s="475"/>
      <c r="F285" s="475"/>
      <c r="G285" s="475"/>
      <c r="H285" s="475"/>
      <c r="I285" s="476"/>
    </row>
    <row r="286" spans="2:9" x14ac:dyDescent="0.25">
      <c r="B286" s="477" t="s">
        <v>18</v>
      </c>
      <c r="C286" s="478"/>
      <c r="D286" s="478"/>
      <c r="E286" s="478"/>
      <c r="F286" s="478"/>
      <c r="G286" s="478"/>
      <c r="H286" s="478"/>
      <c r="I286" s="479"/>
    </row>
    <row r="287" spans="2:9" ht="15.75" thickBot="1" x14ac:dyDescent="0.3">
      <c r="B287" s="480" t="s">
        <v>27</v>
      </c>
      <c r="C287" s="481"/>
      <c r="D287" s="481"/>
      <c r="E287" s="481"/>
      <c r="F287" s="481"/>
      <c r="G287" s="481"/>
      <c r="H287" s="481"/>
      <c r="I287" s="482"/>
    </row>
    <row r="288" spans="2:9" ht="15.75" thickBot="1" x14ac:dyDescent="0.3">
      <c r="B288" s="8"/>
      <c r="C288" s="9"/>
      <c r="D288" s="9"/>
      <c r="E288" s="9"/>
      <c r="F288" s="9"/>
      <c r="G288" s="9"/>
      <c r="H288" s="9"/>
      <c r="I288" s="22"/>
    </row>
    <row r="289" spans="2:9" ht="15" customHeight="1" x14ac:dyDescent="0.25">
      <c r="B289" s="483" t="s">
        <v>17</v>
      </c>
      <c r="C289" s="485" t="s">
        <v>887</v>
      </c>
      <c r="D289" s="487" t="str">
        <f>'PRESUPUESTO INST EDUC. '!B211</f>
        <v xml:space="preserve">Suministro e instalacion de cielo raso en pvc, incluye estructura de soporte metalica </v>
      </c>
      <c r="E289" s="487"/>
      <c r="F289" s="487"/>
      <c r="G289" s="487"/>
      <c r="H289" s="487"/>
      <c r="I289" s="45" t="s">
        <v>0</v>
      </c>
    </row>
    <row r="290" spans="2:9" ht="15.75" thickBot="1" x14ac:dyDescent="0.3">
      <c r="B290" s="484"/>
      <c r="C290" s="486"/>
      <c r="D290" s="488"/>
      <c r="E290" s="488"/>
      <c r="F290" s="488"/>
      <c r="G290" s="488"/>
      <c r="H290" s="488"/>
      <c r="I290" s="13" t="s">
        <v>37</v>
      </c>
    </row>
    <row r="291" spans="2:9" ht="15.75" thickBot="1" x14ac:dyDescent="0.3">
      <c r="B291" s="21" t="s">
        <v>24</v>
      </c>
      <c r="C291" s="46"/>
      <c r="D291" s="40" t="s">
        <v>76</v>
      </c>
      <c r="E291" s="9"/>
      <c r="F291" s="9"/>
      <c r="G291" s="9"/>
      <c r="H291" s="9"/>
      <c r="I291" s="22"/>
    </row>
    <row r="292" spans="2:9" ht="15.75" thickBot="1" x14ac:dyDescent="0.3">
      <c r="B292" s="461" t="s">
        <v>1</v>
      </c>
      <c r="C292" s="462"/>
      <c r="D292" s="462"/>
      <c r="E292" s="39" t="s">
        <v>2</v>
      </c>
      <c r="F292" s="39" t="s">
        <v>3</v>
      </c>
      <c r="G292" s="39" t="s">
        <v>4</v>
      </c>
      <c r="H292" s="20" t="s">
        <v>5</v>
      </c>
      <c r="I292" s="463"/>
    </row>
    <row r="293" spans="2:9" ht="25.5" customHeight="1" x14ac:dyDescent="0.25">
      <c r="B293" s="489" t="s">
        <v>25</v>
      </c>
      <c r="C293" s="490"/>
      <c r="D293" s="491"/>
      <c r="E293" s="4" t="s">
        <v>19</v>
      </c>
      <c r="F293" s="70">
        <v>51500</v>
      </c>
      <c r="G293" s="43">
        <v>20</v>
      </c>
      <c r="H293" s="27">
        <f>+F293/G293</f>
        <v>2575</v>
      </c>
      <c r="I293" s="464"/>
    </row>
    <row r="294" spans="2:9" ht="23.25" customHeight="1" x14ac:dyDescent="0.25">
      <c r="B294" s="492" t="s">
        <v>28</v>
      </c>
      <c r="C294" s="493"/>
      <c r="D294" s="494"/>
      <c r="E294" s="3" t="s">
        <v>19</v>
      </c>
      <c r="F294" s="71">
        <v>51500</v>
      </c>
      <c r="G294" s="48">
        <v>50</v>
      </c>
      <c r="H294" s="27">
        <f>+F294/G294</f>
        <v>1030</v>
      </c>
      <c r="I294" s="464"/>
    </row>
    <row r="295" spans="2:9" x14ac:dyDescent="0.25">
      <c r="B295" s="459"/>
      <c r="C295" s="460"/>
      <c r="D295" s="460"/>
      <c r="E295" s="14"/>
      <c r="F295" s="70"/>
      <c r="G295" s="43"/>
      <c r="H295" s="27"/>
      <c r="I295" s="464"/>
    </row>
    <row r="296" spans="2:9" x14ac:dyDescent="0.25">
      <c r="B296" s="467"/>
      <c r="C296" s="468"/>
      <c r="D296" s="468"/>
      <c r="E296" s="15"/>
      <c r="F296" s="17"/>
      <c r="G296" s="15"/>
      <c r="H296" s="18"/>
      <c r="I296" s="464"/>
    </row>
    <row r="297" spans="2:9" x14ac:dyDescent="0.25">
      <c r="B297" s="11"/>
      <c r="C297" s="5"/>
      <c r="D297" s="5"/>
      <c r="E297" s="5"/>
      <c r="F297" s="5"/>
      <c r="G297" s="6"/>
      <c r="H297" s="6" t="s">
        <v>6</v>
      </c>
      <c r="I297" s="36">
        <f>SUM(H293:H296)</f>
        <v>3605</v>
      </c>
    </row>
    <row r="298" spans="2:9" ht="15.75" thickBot="1" x14ac:dyDescent="0.3">
      <c r="B298" s="10"/>
      <c r="I298" s="1"/>
    </row>
    <row r="299" spans="2:9" ht="15.75" thickBot="1" x14ac:dyDescent="0.3">
      <c r="B299" s="21" t="s">
        <v>7</v>
      </c>
      <c r="C299" s="9"/>
      <c r="D299" s="9"/>
      <c r="E299" s="9"/>
      <c r="F299" s="9"/>
      <c r="G299" s="9"/>
      <c r="H299" s="9"/>
      <c r="I299" s="22"/>
    </row>
    <row r="300" spans="2:9" ht="15.75" thickBot="1" x14ac:dyDescent="0.3">
      <c r="B300" s="461" t="s">
        <v>1</v>
      </c>
      <c r="C300" s="462"/>
      <c r="D300" s="462"/>
      <c r="E300" s="39" t="s">
        <v>2</v>
      </c>
      <c r="F300" s="39" t="s">
        <v>8</v>
      </c>
      <c r="G300" s="39" t="s">
        <v>9</v>
      </c>
      <c r="H300" s="20" t="s">
        <v>5</v>
      </c>
      <c r="I300" s="463"/>
    </row>
    <row r="301" spans="2:9" x14ac:dyDescent="0.25">
      <c r="B301" s="503" t="s">
        <v>91</v>
      </c>
      <c r="C301" s="504"/>
      <c r="D301" s="504"/>
      <c r="E301" s="4" t="s">
        <v>37</v>
      </c>
      <c r="F301" s="4">
        <v>30900</v>
      </c>
      <c r="G301" s="43">
        <v>1</v>
      </c>
      <c r="H301" s="4">
        <f t="shared" ref="H301:H307" si="2">+F301*G301</f>
        <v>30900</v>
      </c>
      <c r="I301" s="464"/>
    </row>
    <row r="302" spans="2:9" x14ac:dyDescent="0.25">
      <c r="B302" s="459" t="s">
        <v>92</v>
      </c>
      <c r="C302" s="460"/>
      <c r="D302" s="460"/>
      <c r="E302" s="3" t="s">
        <v>54</v>
      </c>
      <c r="F302" s="3">
        <v>12000</v>
      </c>
      <c r="G302" s="3">
        <v>0.02</v>
      </c>
      <c r="H302" s="4">
        <f t="shared" si="2"/>
        <v>240</v>
      </c>
      <c r="I302" s="464"/>
    </row>
    <row r="303" spans="2:9" ht="29.25" customHeight="1" x14ac:dyDescent="0.25">
      <c r="B303" s="501" t="s">
        <v>93</v>
      </c>
      <c r="C303" s="502"/>
      <c r="D303" s="502"/>
      <c r="E303" s="3" t="s">
        <v>94</v>
      </c>
      <c r="F303" s="3">
        <v>1500</v>
      </c>
      <c r="G303" s="3">
        <v>1.5</v>
      </c>
      <c r="H303" s="4">
        <f t="shared" si="2"/>
        <v>2250</v>
      </c>
      <c r="I303" s="464"/>
    </row>
    <row r="304" spans="2:9" x14ac:dyDescent="0.25">
      <c r="B304" s="459" t="s">
        <v>97</v>
      </c>
      <c r="C304" s="460"/>
      <c r="D304" s="460"/>
      <c r="E304" s="3" t="s">
        <v>94</v>
      </c>
      <c r="F304" s="3">
        <v>1700</v>
      </c>
      <c r="G304" s="3">
        <v>1.5</v>
      </c>
      <c r="H304" s="4">
        <f t="shared" si="2"/>
        <v>2550</v>
      </c>
      <c r="I304" s="464"/>
    </row>
    <row r="305" spans="2:9" x14ac:dyDescent="0.25">
      <c r="B305" s="501" t="s">
        <v>99</v>
      </c>
      <c r="C305" s="502"/>
      <c r="D305" s="502"/>
      <c r="E305" s="3" t="s">
        <v>94</v>
      </c>
      <c r="F305" s="3">
        <f>9000/6</f>
        <v>1500</v>
      </c>
      <c r="G305" s="3">
        <v>2</v>
      </c>
      <c r="H305" s="4">
        <f t="shared" si="2"/>
        <v>3000</v>
      </c>
      <c r="I305" s="464"/>
    </row>
    <row r="306" spans="2:9" ht="26.25" customHeight="1" x14ac:dyDescent="0.25">
      <c r="B306" s="459" t="s">
        <v>100</v>
      </c>
      <c r="C306" s="460"/>
      <c r="D306" s="460"/>
      <c r="E306" s="3" t="s">
        <v>94</v>
      </c>
      <c r="F306" s="3">
        <f>24000/6</f>
        <v>4000</v>
      </c>
      <c r="G306" s="3">
        <v>1.5</v>
      </c>
      <c r="H306" s="4">
        <f t="shared" si="2"/>
        <v>6000</v>
      </c>
      <c r="I306" s="464"/>
    </row>
    <row r="307" spans="2:9" ht="26.25" customHeight="1" x14ac:dyDescent="0.25">
      <c r="B307" s="459" t="s">
        <v>98</v>
      </c>
      <c r="C307" s="460"/>
      <c r="D307" s="460"/>
      <c r="E307" s="3" t="s">
        <v>52</v>
      </c>
      <c r="F307" s="3">
        <v>200</v>
      </c>
      <c r="G307" s="3">
        <v>0.75</v>
      </c>
      <c r="H307" s="4">
        <f t="shared" si="2"/>
        <v>150</v>
      </c>
      <c r="I307" s="464"/>
    </row>
    <row r="308" spans="2:9" x14ac:dyDescent="0.25">
      <c r="B308" s="459"/>
      <c r="C308" s="460"/>
      <c r="D308" s="460"/>
      <c r="E308" s="3"/>
      <c r="F308" s="3"/>
      <c r="G308" s="3"/>
      <c r="H308" s="4"/>
      <c r="I308" s="464"/>
    </row>
    <row r="309" spans="2:9" x14ac:dyDescent="0.25">
      <c r="B309" s="11"/>
      <c r="C309" s="5"/>
      <c r="D309" s="5"/>
      <c r="E309" s="5"/>
      <c r="F309" s="5"/>
      <c r="G309" s="5"/>
      <c r="H309" s="6" t="s">
        <v>6</v>
      </c>
      <c r="I309" s="72">
        <f>SUM(H301:H308)</f>
        <v>45090</v>
      </c>
    </row>
    <row r="310" spans="2:9" ht="15.75" thickBot="1" x14ac:dyDescent="0.3">
      <c r="B310" s="10"/>
      <c r="I310" s="1"/>
    </row>
    <row r="311" spans="2:9" ht="15.75" thickBot="1" x14ac:dyDescent="0.3">
      <c r="B311" s="21" t="s">
        <v>10</v>
      </c>
      <c r="C311" s="9"/>
      <c r="D311" s="9"/>
      <c r="E311" s="9"/>
      <c r="F311" s="9"/>
      <c r="G311" s="9"/>
      <c r="H311" s="9"/>
      <c r="I311" s="22"/>
    </row>
    <row r="312" spans="2:9" ht="15.75" thickBot="1" x14ac:dyDescent="0.3">
      <c r="B312" s="461" t="s">
        <v>1</v>
      </c>
      <c r="C312" s="462"/>
      <c r="D312" s="462"/>
      <c r="E312" s="462"/>
      <c r="F312" s="39" t="s">
        <v>3</v>
      </c>
      <c r="G312" s="39" t="s">
        <v>4</v>
      </c>
      <c r="H312" s="20" t="s">
        <v>5</v>
      </c>
      <c r="I312" s="73"/>
    </row>
    <row r="313" spans="2:9" x14ac:dyDescent="0.25">
      <c r="B313" s="465" t="s">
        <v>89</v>
      </c>
      <c r="C313" s="466"/>
      <c r="D313" s="466"/>
      <c r="E313" s="466"/>
      <c r="F313" s="74">
        <v>660</v>
      </c>
      <c r="G313" s="25">
        <v>1</v>
      </c>
      <c r="H313" s="75">
        <f>+F313*G313</f>
        <v>660</v>
      </c>
      <c r="I313" s="73"/>
    </row>
    <row r="314" spans="2:9" x14ac:dyDescent="0.25">
      <c r="B314" s="459"/>
      <c r="C314" s="460"/>
      <c r="D314" s="460"/>
      <c r="E314" s="460"/>
      <c r="F314" s="76"/>
      <c r="G314" s="14"/>
      <c r="H314" s="2"/>
      <c r="I314" s="73"/>
    </row>
    <row r="315" spans="2:9" x14ac:dyDescent="0.25">
      <c r="B315" s="11"/>
      <c r="C315" s="5"/>
      <c r="D315" s="5"/>
      <c r="E315" s="5"/>
      <c r="F315" s="5"/>
      <c r="G315" s="5"/>
      <c r="H315" s="6" t="s">
        <v>6</v>
      </c>
      <c r="I315" s="36">
        <f>SUM(H313:H314)</f>
        <v>660</v>
      </c>
    </row>
    <row r="316" spans="2:9" ht="15.75" thickBot="1" x14ac:dyDescent="0.3">
      <c r="B316" s="10"/>
      <c r="I316" s="1"/>
    </row>
    <row r="317" spans="2:9" ht="15.75" thickBot="1" x14ac:dyDescent="0.3">
      <c r="B317" s="21" t="s">
        <v>11</v>
      </c>
      <c r="C317" s="9"/>
      <c r="D317" s="9"/>
      <c r="E317" s="9"/>
      <c r="F317" s="9"/>
      <c r="G317" s="9"/>
      <c r="H317" s="9"/>
      <c r="I317" s="22"/>
    </row>
    <row r="318" spans="2:9" ht="15.75" thickBot="1" x14ac:dyDescent="0.3">
      <c r="B318" s="461" t="s">
        <v>15</v>
      </c>
      <c r="C318" s="462"/>
      <c r="D318" s="39" t="s">
        <v>22</v>
      </c>
      <c r="E318" s="39" t="s">
        <v>12</v>
      </c>
      <c r="F318" s="39" t="s">
        <v>13</v>
      </c>
      <c r="G318" s="39" t="s">
        <v>14</v>
      </c>
      <c r="H318" s="20" t="s">
        <v>5</v>
      </c>
      <c r="I318" s="463"/>
    </row>
    <row r="319" spans="2:9" x14ac:dyDescent="0.25">
      <c r="B319" s="465" t="s">
        <v>20</v>
      </c>
      <c r="C319" s="466"/>
      <c r="D319" s="74">
        <v>74263</v>
      </c>
      <c r="E319" s="30">
        <f>+(0.66)*D319</f>
        <v>49013.58</v>
      </c>
      <c r="F319" s="30">
        <f>+D319+E319</f>
        <v>123276.58</v>
      </c>
      <c r="G319" s="32">
        <v>0.17</v>
      </c>
      <c r="H319" s="75">
        <f>+F319*G319</f>
        <v>20957.018600000003</v>
      </c>
      <c r="I319" s="464"/>
    </row>
    <row r="320" spans="2:9" x14ac:dyDescent="0.25">
      <c r="B320" s="459" t="s">
        <v>61</v>
      </c>
      <c r="C320" s="460"/>
      <c r="D320" s="76">
        <f>2*44702</f>
        <v>89404</v>
      </c>
      <c r="E320" s="30">
        <f>+(0.66)*D320</f>
        <v>59006.64</v>
      </c>
      <c r="F320" s="31">
        <f>+D320+E320</f>
        <v>148410.64000000001</v>
      </c>
      <c r="G320" s="32">
        <f>+G319</f>
        <v>0.17</v>
      </c>
      <c r="H320" s="75">
        <f>+F320*G320</f>
        <v>25229.808800000003</v>
      </c>
      <c r="I320" s="464"/>
    </row>
    <row r="321" spans="2:9" x14ac:dyDescent="0.25">
      <c r="B321" s="459"/>
      <c r="C321" s="460"/>
      <c r="D321" s="2"/>
      <c r="E321" s="2"/>
      <c r="F321" s="2"/>
      <c r="G321" s="2"/>
      <c r="H321" s="2"/>
      <c r="I321" s="464"/>
    </row>
    <row r="322" spans="2:9" x14ac:dyDescent="0.25">
      <c r="B322" s="467"/>
      <c r="C322" s="468"/>
      <c r="D322" s="7"/>
      <c r="E322" s="7"/>
      <c r="F322" s="7"/>
      <c r="G322" s="7"/>
      <c r="H322" s="7"/>
      <c r="I322" s="464"/>
    </row>
    <row r="323" spans="2:9" x14ac:dyDescent="0.25">
      <c r="B323" s="11"/>
      <c r="C323" s="5"/>
      <c r="D323" s="5"/>
      <c r="E323" s="5"/>
      <c r="F323" s="5"/>
      <c r="G323" s="5"/>
      <c r="H323" s="6" t="s">
        <v>6</v>
      </c>
      <c r="I323" s="73">
        <f>SUM(H319:H322)</f>
        <v>46186.827400000009</v>
      </c>
    </row>
    <row r="324" spans="2:9" ht="15.75" thickBot="1" x14ac:dyDescent="0.3">
      <c r="B324" s="10"/>
      <c r="H324" s="33" t="s">
        <v>23</v>
      </c>
      <c r="I324" s="73"/>
    </row>
    <row r="325" spans="2:9" ht="16.5" thickBot="1" x14ac:dyDescent="0.3">
      <c r="B325" s="8"/>
      <c r="C325" s="9"/>
      <c r="D325" s="9"/>
      <c r="E325" s="9"/>
      <c r="F325" s="9"/>
      <c r="G325" s="469" t="s">
        <v>16</v>
      </c>
      <c r="H325" s="470"/>
      <c r="I325" s="35">
        <f>ROUND(SUM(I295:I324),0)</f>
        <v>95542</v>
      </c>
    </row>
    <row r="326" spans="2:9" ht="15.75" thickBot="1" x14ac:dyDescent="0.3"/>
    <row r="327" spans="2:9" x14ac:dyDescent="0.25">
      <c r="B327" s="471" t="s">
        <v>26</v>
      </c>
      <c r="C327" s="472"/>
      <c r="D327" s="472"/>
      <c r="E327" s="472"/>
      <c r="F327" s="472"/>
      <c r="G327" s="472"/>
      <c r="H327" s="472"/>
      <c r="I327" s="473"/>
    </row>
    <row r="328" spans="2:9" x14ac:dyDescent="0.25">
      <c r="B328" s="474" t="s">
        <v>862</v>
      </c>
      <c r="C328" s="475"/>
      <c r="D328" s="475"/>
      <c r="E328" s="475"/>
      <c r="F328" s="475"/>
      <c r="G328" s="475"/>
      <c r="H328" s="475"/>
      <c r="I328" s="476"/>
    </row>
    <row r="329" spans="2:9" ht="15" customHeight="1" x14ac:dyDescent="0.25">
      <c r="B329" s="477" t="s">
        <v>18</v>
      </c>
      <c r="C329" s="478"/>
      <c r="D329" s="478"/>
      <c r="E329" s="478"/>
      <c r="F329" s="478"/>
      <c r="G329" s="478"/>
      <c r="H329" s="478"/>
      <c r="I329" s="479"/>
    </row>
    <row r="330" spans="2:9" ht="15.75" thickBot="1" x14ac:dyDescent="0.3">
      <c r="B330" s="480" t="s">
        <v>27</v>
      </c>
      <c r="C330" s="481"/>
      <c r="D330" s="481"/>
      <c r="E330" s="481"/>
      <c r="F330" s="481"/>
      <c r="G330" s="481"/>
      <c r="H330" s="481"/>
      <c r="I330" s="482"/>
    </row>
    <row r="331" spans="2:9" ht="15.75" thickBot="1" x14ac:dyDescent="0.3">
      <c r="B331" s="8"/>
      <c r="C331" s="9"/>
      <c r="D331" s="9"/>
      <c r="E331" s="9"/>
      <c r="F331" s="9"/>
      <c r="G331" s="9"/>
      <c r="H331" s="9"/>
      <c r="I331" s="22"/>
    </row>
    <row r="332" spans="2:9" ht="15" customHeight="1" x14ac:dyDescent="0.25">
      <c r="B332" s="483" t="s">
        <v>17</v>
      </c>
      <c r="C332" s="485" t="s">
        <v>888</v>
      </c>
      <c r="D332" s="487" t="str">
        <f>'PRESUPUESTO INST EDUC. '!B212</f>
        <v>Suministro e instalacion de ventanas en aluminio 744 de 1,40 x 2.00 mts, vidrio de 6 mm</v>
      </c>
      <c r="E332" s="487"/>
      <c r="F332" s="487"/>
      <c r="G332" s="487"/>
      <c r="H332" s="487"/>
      <c r="I332" s="45" t="s">
        <v>0</v>
      </c>
    </row>
    <row r="333" spans="2:9" ht="15.75" thickBot="1" x14ac:dyDescent="0.3">
      <c r="B333" s="484"/>
      <c r="C333" s="486"/>
      <c r="D333" s="488"/>
      <c r="E333" s="488"/>
      <c r="F333" s="488"/>
      <c r="G333" s="488"/>
      <c r="H333" s="488"/>
      <c r="I333" s="13" t="s">
        <v>37</v>
      </c>
    </row>
    <row r="334" spans="2:9" ht="15.75" thickBot="1" x14ac:dyDescent="0.3">
      <c r="B334" s="21" t="s">
        <v>24</v>
      </c>
      <c r="C334" s="46"/>
      <c r="D334" s="40"/>
      <c r="E334" s="9"/>
      <c r="F334" s="9"/>
      <c r="G334" s="9"/>
      <c r="H334" s="9"/>
      <c r="I334" s="22"/>
    </row>
    <row r="335" spans="2:9" ht="15.75" thickBot="1" x14ac:dyDescent="0.3">
      <c r="B335" s="461" t="s">
        <v>1</v>
      </c>
      <c r="C335" s="462"/>
      <c r="D335" s="462"/>
      <c r="E335" s="39" t="s">
        <v>2</v>
      </c>
      <c r="F335" s="39" t="s">
        <v>3</v>
      </c>
      <c r="G335" s="39" t="s">
        <v>4</v>
      </c>
      <c r="H335" s="20" t="s">
        <v>5</v>
      </c>
      <c r="I335" s="463"/>
    </row>
    <row r="336" spans="2:9" ht="25.5" customHeight="1" x14ac:dyDescent="0.25">
      <c r="B336" s="489" t="s">
        <v>905</v>
      </c>
      <c r="C336" s="490"/>
      <c r="D336" s="491"/>
      <c r="E336" s="4" t="s">
        <v>752</v>
      </c>
      <c r="F336" s="26">
        <v>6050</v>
      </c>
      <c r="G336" s="43">
        <v>0.33</v>
      </c>
      <c r="H336" s="27">
        <f>+F336*G336</f>
        <v>1996.5</v>
      </c>
      <c r="I336" s="464"/>
    </row>
    <row r="337" spans="2:9" ht="23.25" customHeight="1" x14ac:dyDescent="0.25">
      <c r="B337" s="492" t="s">
        <v>753</v>
      </c>
      <c r="C337" s="493"/>
      <c r="D337" s="494"/>
      <c r="E337" s="3" t="s">
        <v>746</v>
      </c>
      <c r="F337" s="28">
        <v>152414</v>
      </c>
      <c r="G337" s="48">
        <v>0.05</v>
      </c>
      <c r="H337" s="27">
        <f>+F337*G337</f>
        <v>7620.7000000000007</v>
      </c>
      <c r="I337" s="464"/>
    </row>
    <row r="338" spans="2:9" x14ac:dyDescent="0.25">
      <c r="B338" s="459"/>
      <c r="C338" s="460"/>
      <c r="D338" s="460"/>
      <c r="E338" s="14"/>
      <c r="F338" s="26"/>
      <c r="G338" s="43"/>
      <c r="H338" s="27"/>
      <c r="I338" s="464"/>
    </row>
    <row r="339" spans="2:9" x14ac:dyDescent="0.25">
      <c r="B339" s="467"/>
      <c r="C339" s="468"/>
      <c r="D339" s="468"/>
      <c r="E339" s="15"/>
      <c r="F339" s="17"/>
      <c r="G339" s="15"/>
      <c r="H339" s="18"/>
      <c r="I339" s="464"/>
    </row>
    <row r="340" spans="2:9" x14ac:dyDescent="0.25">
      <c r="B340" s="11"/>
      <c r="C340" s="5"/>
      <c r="D340" s="5"/>
      <c r="E340" s="5"/>
      <c r="F340" s="5"/>
      <c r="G340" s="6"/>
      <c r="H340" s="6" t="s">
        <v>6</v>
      </c>
      <c r="I340" s="36">
        <f>SUM(H336:H339)</f>
        <v>9617.2000000000007</v>
      </c>
    </row>
    <row r="341" spans="2:9" ht="15.75" thickBot="1" x14ac:dyDescent="0.3">
      <c r="B341" s="10"/>
      <c r="I341" s="1"/>
    </row>
    <row r="342" spans="2:9" ht="15.75" thickBot="1" x14ac:dyDescent="0.3">
      <c r="B342" s="21" t="s">
        <v>7</v>
      </c>
      <c r="C342" s="9"/>
      <c r="D342" s="9"/>
      <c r="E342" s="9"/>
      <c r="F342" s="9"/>
      <c r="G342" s="9"/>
      <c r="H342" s="9"/>
      <c r="I342" s="22"/>
    </row>
    <row r="343" spans="2:9" ht="15.75" thickBot="1" x14ac:dyDescent="0.3">
      <c r="B343" s="461" t="s">
        <v>1</v>
      </c>
      <c r="C343" s="462"/>
      <c r="D343" s="462"/>
      <c r="E343" s="39" t="s">
        <v>2</v>
      </c>
      <c r="F343" s="39" t="s">
        <v>8</v>
      </c>
      <c r="G343" s="39" t="s">
        <v>9</v>
      </c>
      <c r="H343" s="20" t="s">
        <v>5</v>
      </c>
      <c r="I343" s="463"/>
    </row>
    <row r="344" spans="2:9" x14ac:dyDescent="0.25">
      <c r="B344" s="465" t="s">
        <v>907</v>
      </c>
      <c r="C344" s="466"/>
      <c r="D344" s="466"/>
      <c r="E344" s="4" t="s">
        <v>34</v>
      </c>
      <c r="F344" s="26">
        <v>10720</v>
      </c>
      <c r="G344" s="4">
        <v>4</v>
      </c>
      <c r="H344" s="4">
        <f>+F344*G344</f>
        <v>42880</v>
      </c>
      <c r="I344" s="464"/>
    </row>
    <row r="345" spans="2:9" x14ac:dyDescent="0.25">
      <c r="B345" s="459" t="s">
        <v>908</v>
      </c>
      <c r="C345" s="460"/>
      <c r="D345" s="460"/>
      <c r="E345" s="3" t="s">
        <v>34</v>
      </c>
      <c r="F345" s="28">
        <v>10720</v>
      </c>
      <c r="G345" s="3">
        <v>6</v>
      </c>
      <c r="H345" s="4">
        <f>+F345*G345</f>
        <v>64320</v>
      </c>
      <c r="I345" s="464"/>
    </row>
    <row r="346" spans="2:9" x14ac:dyDescent="0.25">
      <c r="B346" s="511" t="s">
        <v>909</v>
      </c>
      <c r="C346" s="512"/>
      <c r="D346" s="513"/>
      <c r="E346" s="3" t="s">
        <v>37</v>
      </c>
      <c r="F346" s="26">
        <v>62452</v>
      </c>
      <c r="G346" s="3">
        <v>1</v>
      </c>
      <c r="H346" s="4">
        <f t="shared" ref="H346:H348" si="3">+F346*G346</f>
        <v>62452</v>
      </c>
      <c r="I346" s="464"/>
    </row>
    <row r="347" spans="2:9" x14ac:dyDescent="0.25">
      <c r="B347" s="511" t="s">
        <v>910</v>
      </c>
      <c r="C347" s="512"/>
      <c r="D347" s="513"/>
      <c r="E347" s="3" t="s">
        <v>34</v>
      </c>
      <c r="F347" s="28">
        <v>2860</v>
      </c>
      <c r="G347" s="3">
        <v>6</v>
      </c>
      <c r="H347" s="4">
        <f t="shared" si="3"/>
        <v>17160</v>
      </c>
      <c r="I347" s="464"/>
    </row>
    <row r="348" spans="2:9" x14ac:dyDescent="0.25">
      <c r="B348" s="511" t="s">
        <v>911</v>
      </c>
      <c r="C348" s="512"/>
      <c r="D348" s="513"/>
      <c r="E348" s="3" t="s">
        <v>2</v>
      </c>
      <c r="F348" s="26">
        <v>6126</v>
      </c>
      <c r="G348" s="3">
        <v>1</v>
      </c>
      <c r="H348" s="4">
        <f t="shared" si="3"/>
        <v>6126</v>
      </c>
      <c r="I348" s="464"/>
    </row>
    <row r="349" spans="2:9" x14ac:dyDescent="0.25">
      <c r="B349" s="511"/>
      <c r="C349" s="512"/>
      <c r="D349" s="513"/>
      <c r="E349" s="3"/>
      <c r="F349" s="3"/>
      <c r="G349" s="3"/>
      <c r="H349" s="4"/>
      <c r="I349" s="464"/>
    </row>
    <row r="350" spans="2:9" x14ac:dyDescent="0.25">
      <c r="B350" s="459"/>
      <c r="C350" s="460"/>
      <c r="D350" s="460"/>
      <c r="E350" s="3"/>
      <c r="F350" s="3"/>
      <c r="G350" s="3"/>
      <c r="H350" s="3"/>
      <c r="I350" s="464"/>
    </row>
    <row r="351" spans="2:9" x14ac:dyDescent="0.25">
      <c r="B351" s="459"/>
      <c r="C351" s="460"/>
      <c r="D351" s="460"/>
      <c r="E351" s="3"/>
      <c r="F351" s="3"/>
      <c r="G351" s="3"/>
      <c r="H351" s="3"/>
      <c r="I351" s="464"/>
    </row>
    <row r="352" spans="2:9" x14ac:dyDescent="0.25">
      <c r="B352" s="459" t="s">
        <v>906</v>
      </c>
      <c r="C352" s="460"/>
      <c r="D352" s="460"/>
      <c r="E352" s="3" t="s">
        <v>746</v>
      </c>
      <c r="F352" s="3">
        <f>SUM(H344:H348)*0.05</f>
        <v>9646.9</v>
      </c>
      <c r="G352" s="3"/>
      <c r="H352" s="3">
        <f>F352</f>
        <v>9646.9</v>
      </c>
      <c r="I352" s="464"/>
    </row>
    <row r="353" spans="2:9" x14ac:dyDescent="0.25">
      <c r="B353" s="11"/>
      <c r="C353" s="5"/>
      <c r="D353" s="5"/>
      <c r="E353" s="5"/>
      <c r="F353" s="5"/>
      <c r="G353" s="5"/>
      <c r="H353" s="6" t="s">
        <v>6</v>
      </c>
      <c r="I353" s="37">
        <f>SUM(H344:H352)</f>
        <v>202584.9</v>
      </c>
    </row>
    <row r="354" spans="2:9" ht="15.75" thickBot="1" x14ac:dyDescent="0.3">
      <c r="B354" s="10"/>
      <c r="I354" s="1"/>
    </row>
    <row r="355" spans="2:9" ht="15.75" thickBot="1" x14ac:dyDescent="0.3">
      <c r="B355" s="21" t="s">
        <v>10</v>
      </c>
      <c r="C355" s="9"/>
      <c r="D355" s="9"/>
      <c r="E355" s="9"/>
      <c r="F355" s="9"/>
      <c r="G355" s="9"/>
      <c r="H355" s="9"/>
      <c r="I355" s="22"/>
    </row>
    <row r="356" spans="2:9" ht="15.75" thickBot="1" x14ac:dyDescent="0.3">
      <c r="B356" s="461" t="s">
        <v>1</v>
      </c>
      <c r="C356" s="462"/>
      <c r="D356" s="462"/>
      <c r="E356" s="462"/>
      <c r="F356" s="39" t="s">
        <v>3</v>
      </c>
      <c r="G356" s="39" t="s">
        <v>4</v>
      </c>
      <c r="H356" s="20" t="s">
        <v>5</v>
      </c>
      <c r="I356" s="34"/>
    </row>
    <row r="357" spans="2:9" x14ac:dyDescent="0.25">
      <c r="B357" s="465" t="s">
        <v>55</v>
      </c>
      <c r="C357" s="466"/>
      <c r="D357" s="466"/>
      <c r="E357" s="466"/>
      <c r="F357" s="24">
        <v>9935</v>
      </c>
      <c r="G357" s="25">
        <v>1</v>
      </c>
      <c r="H357" s="38">
        <f>+F357*G357</f>
        <v>9935</v>
      </c>
      <c r="I357" s="34"/>
    </row>
    <row r="358" spans="2:9" x14ac:dyDescent="0.25">
      <c r="B358" s="459"/>
      <c r="C358" s="460"/>
      <c r="D358" s="460"/>
      <c r="E358" s="460"/>
      <c r="F358" s="23"/>
      <c r="G358" s="14"/>
      <c r="H358" s="2"/>
      <c r="I358" s="34"/>
    </row>
    <row r="359" spans="2:9" x14ac:dyDescent="0.25">
      <c r="B359" s="11"/>
      <c r="C359" s="5"/>
      <c r="D359" s="5"/>
      <c r="E359" s="5"/>
      <c r="F359" s="5"/>
      <c r="G359" s="5"/>
      <c r="H359" s="6" t="s">
        <v>6</v>
      </c>
      <c r="I359" s="36">
        <f>SUM(H357:H358)</f>
        <v>9935</v>
      </c>
    </row>
    <row r="360" spans="2:9" ht="15.75" thickBot="1" x14ac:dyDescent="0.3">
      <c r="B360" s="10"/>
      <c r="I360" s="1"/>
    </row>
    <row r="361" spans="2:9" ht="15.75" thickBot="1" x14ac:dyDescent="0.3">
      <c r="B361" s="21" t="s">
        <v>11</v>
      </c>
      <c r="C361" s="9"/>
      <c r="D361" s="9"/>
      <c r="E361" s="9"/>
      <c r="F361" s="9"/>
      <c r="G361" s="9"/>
      <c r="H361" s="9"/>
      <c r="I361" s="22"/>
    </row>
    <row r="362" spans="2:9" ht="15.75" thickBot="1" x14ac:dyDescent="0.3">
      <c r="B362" s="461" t="s">
        <v>15</v>
      </c>
      <c r="C362" s="462"/>
      <c r="D362" s="39" t="s">
        <v>22</v>
      </c>
      <c r="E362" s="39" t="s">
        <v>12</v>
      </c>
      <c r="F362" s="39" t="s">
        <v>13</v>
      </c>
      <c r="G362" s="39" t="s">
        <v>14</v>
      </c>
      <c r="H362" s="20" t="s">
        <v>5</v>
      </c>
      <c r="I362" s="463"/>
    </row>
    <row r="363" spans="2:9" x14ac:dyDescent="0.25">
      <c r="B363" s="465" t="s">
        <v>912</v>
      </c>
      <c r="C363" s="466"/>
      <c r="D363" s="24">
        <v>74263</v>
      </c>
      <c r="E363" s="30">
        <f>+(0.66)*D363</f>
        <v>49013.58</v>
      </c>
      <c r="F363" s="30">
        <f>+D363+E363</f>
        <v>123276.58</v>
      </c>
      <c r="G363" s="32">
        <v>1.2363418907305832</v>
      </c>
      <c r="H363" s="38">
        <f>+F363*G363</f>
        <v>152412</v>
      </c>
      <c r="I363" s="464"/>
    </row>
    <row r="364" spans="2:9" x14ac:dyDescent="0.25">
      <c r="B364" s="459"/>
      <c r="C364" s="460"/>
      <c r="D364" s="23"/>
      <c r="E364" s="30"/>
      <c r="F364" s="31"/>
      <c r="G364" s="32"/>
      <c r="H364" s="38"/>
      <c r="I364" s="464"/>
    </row>
    <row r="365" spans="2:9" x14ac:dyDescent="0.25">
      <c r="B365" s="459"/>
      <c r="C365" s="460"/>
      <c r="D365" s="2"/>
      <c r="E365" s="2"/>
      <c r="F365" s="2"/>
      <c r="G365" s="2"/>
      <c r="H365" s="2"/>
      <c r="I365" s="464"/>
    </row>
    <row r="366" spans="2:9" x14ac:dyDescent="0.25">
      <c r="B366" s="467"/>
      <c r="C366" s="468"/>
      <c r="D366" s="7"/>
      <c r="E366" s="7"/>
      <c r="F366" s="7"/>
      <c r="G366" s="7"/>
      <c r="H366" s="7"/>
      <c r="I366" s="464"/>
    </row>
    <row r="367" spans="2:9" x14ac:dyDescent="0.25">
      <c r="B367" s="11"/>
      <c r="C367" s="5"/>
      <c r="D367" s="5"/>
      <c r="E367" s="5"/>
      <c r="F367" s="5"/>
      <c r="G367" s="5"/>
      <c r="H367" s="6" t="s">
        <v>6</v>
      </c>
      <c r="I367" s="34">
        <f>SUM(H363:H366)</f>
        <v>152412</v>
      </c>
    </row>
    <row r="368" spans="2:9" ht="15.75" thickBot="1" x14ac:dyDescent="0.3">
      <c r="B368" s="10"/>
      <c r="H368" s="33" t="s">
        <v>23</v>
      </c>
      <c r="I368" s="34"/>
    </row>
    <row r="369" spans="2:9" ht="16.5" thickBot="1" x14ac:dyDescent="0.3">
      <c r="B369" s="8"/>
      <c r="C369" s="9"/>
      <c r="D369" s="9"/>
      <c r="E369" s="9"/>
      <c r="F369" s="9"/>
      <c r="G369" s="469" t="s">
        <v>16</v>
      </c>
      <c r="H369" s="470"/>
      <c r="I369" s="35">
        <f>ROUND(SUM(I335:I368),2)</f>
        <v>374549.1</v>
      </c>
    </row>
    <row r="370" spans="2:9" ht="15.75" thickBot="1" x14ac:dyDescent="0.3"/>
    <row r="371" spans="2:9" x14ac:dyDescent="0.25">
      <c r="B371" s="471" t="s">
        <v>26</v>
      </c>
      <c r="C371" s="472"/>
      <c r="D371" s="472"/>
      <c r="E371" s="472"/>
      <c r="F371" s="472"/>
      <c r="G371" s="472"/>
      <c r="H371" s="472"/>
      <c r="I371" s="473"/>
    </row>
    <row r="372" spans="2:9" ht="48" customHeight="1" x14ac:dyDescent="0.25">
      <c r="B372" s="474" t="s">
        <v>862</v>
      </c>
      <c r="C372" s="475"/>
      <c r="D372" s="475"/>
      <c r="E372" s="475"/>
      <c r="F372" s="475"/>
      <c r="G372" s="475"/>
      <c r="H372" s="475"/>
      <c r="I372" s="476"/>
    </row>
    <row r="373" spans="2:9" x14ac:dyDescent="0.25">
      <c r="B373" s="477" t="s">
        <v>18</v>
      </c>
      <c r="C373" s="478"/>
      <c r="D373" s="478"/>
      <c r="E373" s="478"/>
      <c r="F373" s="478"/>
      <c r="G373" s="478"/>
      <c r="H373" s="478"/>
      <c r="I373" s="479"/>
    </row>
    <row r="374" spans="2:9" ht="15.75" thickBot="1" x14ac:dyDescent="0.3">
      <c r="B374" s="480" t="s">
        <v>27</v>
      </c>
      <c r="C374" s="481"/>
      <c r="D374" s="481"/>
      <c r="E374" s="481"/>
      <c r="F374" s="481"/>
      <c r="G374" s="481"/>
      <c r="H374" s="481"/>
      <c r="I374" s="482"/>
    </row>
    <row r="375" spans="2:9" ht="15.75" thickBot="1" x14ac:dyDescent="0.3">
      <c r="B375" s="8"/>
      <c r="C375" s="9"/>
      <c r="D375" s="9"/>
      <c r="E375" s="9"/>
      <c r="F375" s="9"/>
      <c r="G375" s="9"/>
      <c r="H375" s="9"/>
      <c r="I375" s="22"/>
    </row>
    <row r="376" spans="2:9" ht="15" customHeight="1" x14ac:dyDescent="0.25">
      <c r="B376" s="483" t="s">
        <v>17</v>
      </c>
      <c r="C376" s="485" t="s">
        <v>889</v>
      </c>
      <c r="D376" s="487" t="str">
        <f>'PRESUPUESTO INST EDUC. '!B213</f>
        <v xml:space="preserve">Suministro e instalcion de protectores en varilla de 5/8", incluye anticorrosivo y acabado en esmalte </v>
      </c>
      <c r="E376" s="487"/>
      <c r="F376" s="487"/>
      <c r="G376" s="487"/>
      <c r="H376" s="487"/>
      <c r="I376" s="45" t="s">
        <v>0</v>
      </c>
    </row>
    <row r="377" spans="2:9" ht="15.75" thickBot="1" x14ac:dyDescent="0.3">
      <c r="B377" s="484"/>
      <c r="C377" s="486"/>
      <c r="D377" s="488"/>
      <c r="E377" s="488"/>
      <c r="F377" s="488"/>
      <c r="G377" s="488"/>
      <c r="H377" s="488"/>
      <c r="I377" s="13" t="s">
        <v>37</v>
      </c>
    </row>
    <row r="378" spans="2:9" ht="15.75" thickBot="1" x14ac:dyDescent="0.3">
      <c r="B378" s="21" t="s">
        <v>24</v>
      </c>
      <c r="C378" s="46"/>
      <c r="D378" s="40"/>
      <c r="E378" s="9"/>
      <c r="F378" s="9"/>
      <c r="G378" s="9"/>
      <c r="H378" s="9"/>
      <c r="I378" s="22"/>
    </row>
    <row r="379" spans="2:9" ht="15.75" thickBot="1" x14ac:dyDescent="0.3">
      <c r="B379" s="461" t="s">
        <v>1</v>
      </c>
      <c r="C379" s="462"/>
      <c r="D379" s="462"/>
      <c r="E379" s="39" t="s">
        <v>2</v>
      </c>
      <c r="F379" s="39" t="s">
        <v>3</v>
      </c>
      <c r="G379" s="39" t="s">
        <v>4</v>
      </c>
      <c r="H379" s="20" t="s">
        <v>5</v>
      </c>
      <c r="I379" s="463"/>
    </row>
    <row r="380" spans="2:9" ht="25.5" customHeight="1" x14ac:dyDescent="0.25">
      <c r="B380" s="489" t="s">
        <v>25</v>
      </c>
      <c r="C380" s="490"/>
      <c r="D380" s="491"/>
      <c r="E380" s="4" t="s">
        <v>746</v>
      </c>
      <c r="F380" s="26">
        <v>105115</v>
      </c>
      <c r="G380" s="43">
        <v>0.05</v>
      </c>
      <c r="H380" s="27">
        <f>+F380*G380</f>
        <v>5255.75</v>
      </c>
      <c r="I380" s="464"/>
    </row>
    <row r="381" spans="2:9" ht="23.25" customHeight="1" x14ac:dyDescent="0.25">
      <c r="B381" s="492" t="s">
        <v>50</v>
      </c>
      <c r="C381" s="493"/>
      <c r="D381" s="494"/>
      <c r="E381" s="3" t="s">
        <v>746</v>
      </c>
      <c r="F381" s="28">
        <v>13765</v>
      </c>
      <c r="G381" s="48">
        <v>0.1</v>
      </c>
      <c r="H381" s="27">
        <f t="shared" ref="H381:H382" si="4">+F381*G381</f>
        <v>1376.5</v>
      </c>
      <c r="I381" s="464"/>
    </row>
    <row r="382" spans="2:9" x14ac:dyDescent="0.25">
      <c r="B382" s="459" t="s">
        <v>28</v>
      </c>
      <c r="C382" s="460"/>
      <c r="D382" s="460"/>
      <c r="E382" s="14" t="s">
        <v>752</v>
      </c>
      <c r="F382" s="26">
        <v>10340</v>
      </c>
      <c r="G382" s="43">
        <v>1.25</v>
      </c>
      <c r="H382" s="27">
        <f t="shared" si="4"/>
        <v>12925</v>
      </c>
      <c r="I382" s="464"/>
    </row>
    <row r="383" spans="2:9" x14ac:dyDescent="0.25">
      <c r="B383" s="467"/>
      <c r="C383" s="468"/>
      <c r="D383" s="468"/>
      <c r="E383" s="15"/>
      <c r="F383" s="17"/>
      <c r="G383" s="15"/>
      <c r="H383" s="18"/>
      <c r="I383" s="464"/>
    </row>
    <row r="384" spans="2:9" x14ac:dyDescent="0.25">
      <c r="B384" s="11"/>
      <c r="C384" s="5"/>
      <c r="D384" s="5"/>
      <c r="E384" s="5"/>
      <c r="F384" s="5"/>
      <c r="G384" s="6"/>
      <c r="H384" s="6" t="s">
        <v>6</v>
      </c>
      <c r="I384" s="36">
        <f>SUM(H380:H383)</f>
        <v>19557.25</v>
      </c>
    </row>
    <row r="385" spans="2:9" ht="15.75" thickBot="1" x14ac:dyDescent="0.3">
      <c r="B385" s="10"/>
      <c r="I385" s="1"/>
    </row>
    <row r="386" spans="2:9" ht="15.75" thickBot="1" x14ac:dyDescent="0.3">
      <c r="B386" s="21" t="s">
        <v>7</v>
      </c>
      <c r="C386" s="9"/>
      <c r="D386" s="9"/>
      <c r="E386" s="9"/>
      <c r="F386" s="9"/>
      <c r="G386" s="9"/>
      <c r="H386" s="9"/>
      <c r="I386" s="22"/>
    </row>
    <row r="387" spans="2:9" ht="15.75" thickBot="1" x14ac:dyDescent="0.3">
      <c r="B387" s="461" t="s">
        <v>1</v>
      </c>
      <c r="C387" s="462"/>
      <c r="D387" s="462"/>
      <c r="E387" s="39" t="s">
        <v>2</v>
      </c>
      <c r="F387" s="39" t="s">
        <v>8</v>
      </c>
      <c r="G387" s="39" t="s">
        <v>9</v>
      </c>
      <c r="H387" s="20" t="s">
        <v>5</v>
      </c>
      <c r="I387" s="463"/>
    </row>
    <row r="388" spans="2:9" x14ac:dyDescent="0.25">
      <c r="B388" s="465" t="s">
        <v>154</v>
      </c>
      <c r="C388" s="466"/>
      <c r="D388" s="466"/>
      <c r="E388" s="4" t="s">
        <v>34</v>
      </c>
      <c r="F388" s="26">
        <v>3558</v>
      </c>
      <c r="G388" s="4">
        <v>12</v>
      </c>
      <c r="H388" s="4">
        <f>+F388*G388</f>
        <v>42696</v>
      </c>
      <c r="I388" s="464"/>
    </row>
    <row r="389" spans="2:9" x14ac:dyDescent="0.25">
      <c r="B389" s="459" t="s">
        <v>155</v>
      </c>
      <c r="C389" s="460"/>
      <c r="D389" s="460"/>
      <c r="E389" s="3" t="s">
        <v>557</v>
      </c>
      <c r="F389" s="28">
        <v>16398</v>
      </c>
      <c r="G389" s="3">
        <v>1</v>
      </c>
      <c r="H389" s="4">
        <f t="shared" ref="H389:H394" si="5">+F389*G389</f>
        <v>16398</v>
      </c>
      <c r="I389" s="464"/>
    </row>
    <row r="390" spans="2:9" x14ac:dyDescent="0.25">
      <c r="B390" s="459" t="s">
        <v>758</v>
      </c>
      <c r="C390" s="460"/>
      <c r="D390" s="460"/>
      <c r="E390" s="3" t="s">
        <v>913</v>
      </c>
      <c r="F390" s="26">
        <v>92974</v>
      </c>
      <c r="G390" s="3">
        <v>0.05</v>
      </c>
      <c r="H390" s="4">
        <f t="shared" si="5"/>
        <v>4648.7</v>
      </c>
      <c r="I390" s="464"/>
    </row>
    <row r="391" spans="2:9" x14ac:dyDescent="0.25">
      <c r="B391" s="459" t="s">
        <v>914</v>
      </c>
      <c r="C391" s="460"/>
      <c r="D391" s="460"/>
      <c r="E391" s="3" t="s">
        <v>913</v>
      </c>
      <c r="F391" s="26">
        <v>206000</v>
      </c>
      <c r="G391" s="3">
        <v>0.05</v>
      </c>
      <c r="H391" s="4">
        <f t="shared" si="5"/>
        <v>10300</v>
      </c>
      <c r="I391" s="464"/>
    </row>
    <row r="392" spans="2:9" x14ac:dyDescent="0.25">
      <c r="B392" s="459" t="s">
        <v>156</v>
      </c>
      <c r="C392" s="460"/>
      <c r="D392" s="460"/>
      <c r="E392" s="3" t="s">
        <v>79</v>
      </c>
      <c r="F392" s="28">
        <v>575067</v>
      </c>
      <c r="G392" s="3">
        <v>0.02</v>
      </c>
      <c r="H392" s="4">
        <f t="shared" si="5"/>
        <v>11501.34</v>
      </c>
      <c r="I392" s="464"/>
    </row>
    <row r="393" spans="2:9" x14ac:dyDescent="0.25">
      <c r="B393" s="459"/>
      <c r="C393" s="460"/>
      <c r="D393" s="460"/>
      <c r="E393" s="3" t="s">
        <v>123</v>
      </c>
      <c r="F393" s="26">
        <v>0</v>
      </c>
      <c r="G393" s="3">
        <v>0</v>
      </c>
      <c r="H393" s="4">
        <f t="shared" si="5"/>
        <v>0</v>
      </c>
      <c r="I393" s="464"/>
    </row>
    <row r="394" spans="2:9" x14ac:dyDescent="0.25">
      <c r="B394" s="459" t="s">
        <v>760</v>
      </c>
      <c r="C394" s="460"/>
      <c r="D394" s="460"/>
      <c r="E394" s="3" t="s">
        <v>746</v>
      </c>
      <c r="F394" s="26">
        <f>SUM(H388:H393)</f>
        <v>85544.04</v>
      </c>
      <c r="G394" s="3">
        <v>0.05</v>
      </c>
      <c r="H394" s="4">
        <f t="shared" si="5"/>
        <v>4277.2020000000002</v>
      </c>
      <c r="I394" s="464"/>
    </row>
    <row r="395" spans="2:9" x14ac:dyDescent="0.25">
      <c r="B395" s="459"/>
      <c r="C395" s="460"/>
      <c r="D395" s="460"/>
      <c r="E395" s="3"/>
      <c r="F395" s="3"/>
      <c r="G395" s="3"/>
      <c r="H395" s="3"/>
      <c r="I395" s="464"/>
    </row>
    <row r="396" spans="2:9" x14ac:dyDescent="0.25">
      <c r="B396" s="459"/>
      <c r="C396" s="460"/>
      <c r="D396" s="460"/>
      <c r="E396" s="3"/>
      <c r="F396" s="3"/>
      <c r="G396" s="3"/>
      <c r="H396" s="3"/>
      <c r="I396" s="464"/>
    </row>
    <row r="397" spans="2:9" x14ac:dyDescent="0.25">
      <c r="B397" s="459"/>
      <c r="C397" s="460"/>
      <c r="D397" s="460"/>
      <c r="E397" s="3"/>
      <c r="F397" s="3"/>
      <c r="G397" s="3"/>
      <c r="H397" s="3"/>
      <c r="I397" s="464"/>
    </row>
    <row r="398" spans="2:9" x14ac:dyDescent="0.25">
      <c r="B398" s="11"/>
      <c r="C398" s="5"/>
      <c r="D398" s="5"/>
      <c r="E398" s="5"/>
      <c r="F398" s="5"/>
      <c r="G398" s="5"/>
      <c r="H398" s="6" t="s">
        <v>6</v>
      </c>
      <c r="I398" s="37">
        <f>SUM(H388:H397)</f>
        <v>89821.241999999998</v>
      </c>
    </row>
    <row r="399" spans="2:9" ht="15.75" thickBot="1" x14ac:dyDescent="0.3">
      <c r="B399" s="10"/>
      <c r="I399" s="1"/>
    </row>
    <row r="400" spans="2:9" ht="15.75" thickBot="1" x14ac:dyDescent="0.3">
      <c r="B400" s="21" t="s">
        <v>10</v>
      </c>
      <c r="C400" s="9"/>
      <c r="D400" s="9"/>
      <c r="E400" s="9"/>
      <c r="F400" s="9"/>
      <c r="G400" s="9"/>
      <c r="H400" s="9"/>
      <c r="I400" s="22"/>
    </row>
    <row r="401" spans="2:13" ht="15.75" thickBot="1" x14ac:dyDescent="0.3">
      <c r="B401" s="461" t="s">
        <v>1</v>
      </c>
      <c r="C401" s="462"/>
      <c r="D401" s="462"/>
      <c r="E401" s="462"/>
      <c r="F401" s="39" t="s">
        <v>3</v>
      </c>
      <c r="G401" s="39" t="s">
        <v>4</v>
      </c>
      <c r="H401" s="20" t="s">
        <v>5</v>
      </c>
      <c r="I401" s="34"/>
    </row>
    <row r="402" spans="2:13" x14ac:dyDescent="0.25">
      <c r="B402" s="465"/>
      <c r="C402" s="466"/>
      <c r="D402" s="466"/>
      <c r="E402" s="466"/>
      <c r="F402" s="24"/>
      <c r="G402" s="25"/>
      <c r="H402" s="38"/>
      <c r="I402" s="34"/>
    </row>
    <row r="403" spans="2:13" x14ac:dyDescent="0.25">
      <c r="B403" s="459"/>
      <c r="C403" s="460"/>
      <c r="D403" s="460"/>
      <c r="E403" s="460"/>
      <c r="F403" s="23"/>
      <c r="G403" s="14"/>
      <c r="H403" s="2"/>
      <c r="I403" s="34"/>
    </row>
    <row r="404" spans="2:13" x14ac:dyDescent="0.25">
      <c r="B404" s="11"/>
      <c r="C404" s="5"/>
      <c r="D404" s="5"/>
      <c r="E404" s="5"/>
      <c r="F404" s="5"/>
      <c r="G404" s="5"/>
      <c r="H404" s="6" t="s">
        <v>6</v>
      </c>
      <c r="I404" s="36">
        <f>SUM(H402:H403)</f>
        <v>0</v>
      </c>
    </row>
    <row r="405" spans="2:13" ht="15.75" thickBot="1" x14ac:dyDescent="0.3">
      <c r="B405" s="10"/>
      <c r="I405" s="1"/>
    </row>
    <row r="406" spans="2:13" ht="15.75" thickBot="1" x14ac:dyDescent="0.3">
      <c r="B406" s="21" t="s">
        <v>11</v>
      </c>
      <c r="C406" s="9"/>
      <c r="D406" s="9"/>
      <c r="E406" s="9"/>
      <c r="F406" s="9"/>
      <c r="G406" s="9"/>
      <c r="H406" s="9"/>
      <c r="I406" s="22"/>
    </row>
    <row r="407" spans="2:13" ht="15.75" thickBot="1" x14ac:dyDescent="0.3">
      <c r="B407" s="461" t="s">
        <v>15</v>
      </c>
      <c r="C407" s="462"/>
      <c r="D407" s="39" t="s">
        <v>22</v>
      </c>
      <c r="E407" s="39" t="s">
        <v>12</v>
      </c>
      <c r="F407" s="39" t="s">
        <v>13</v>
      </c>
      <c r="G407" s="39" t="s">
        <v>14</v>
      </c>
      <c r="H407" s="20" t="s">
        <v>5</v>
      </c>
      <c r="I407" s="463"/>
    </row>
    <row r="408" spans="2:13" x14ac:dyDescent="0.25">
      <c r="B408" s="465" t="s">
        <v>915</v>
      </c>
      <c r="C408" s="466"/>
      <c r="D408" s="24">
        <v>74263</v>
      </c>
      <c r="E408" s="30">
        <f>+(0.66)*D408</f>
        <v>49013.58</v>
      </c>
      <c r="F408" s="30">
        <f>+D408+E408</f>
        <v>123276.58</v>
      </c>
      <c r="G408" s="32">
        <v>0.85267655867805547</v>
      </c>
      <c r="H408" s="38">
        <f>+F408*G408</f>
        <v>105115.05</v>
      </c>
      <c r="I408" s="464"/>
    </row>
    <row r="409" spans="2:13" x14ac:dyDescent="0.25">
      <c r="B409" s="459"/>
      <c r="C409" s="460"/>
      <c r="D409" s="23"/>
      <c r="E409" s="30"/>
      <c r="F409" s="31"/>
      <c r="G409" s="32"/>
      <c r="H409" s="38"/>
      <c r="I409" s="464"/>
      <c r="M409" s="41">
        <v>47251.913113999995</v>
      </c>
    </row>
    <row r="410" spans="2:13" x14ac:dyDescent="0.25">
      <c r="B410" s="459"/>
      <c r="C410" s="460"/>
      <c r="D410" s="2"/>
      <c r="E410" s="2"/>
      <c r="F410" s="2"/>
      <c r="G410" s="2"/>
      <c r="H410" s="2"/>
      <c r="I410" s="464"/>
    </row>
    <row r="411" spans="2:13" x14ac:dyDescent="0.25">
      <c r="B411" s="467"/>
      <c r="C411" s="468"/>
      <c r="D411" s="7"/>
      <c r="E411" s="7"/>
      <c r="F411" s="7"/>
      <c r="G411" s="7"/>
      <c r="H411" s="7"/>
      <c r="I411" s="464"/>
    </row>
    <row r="412" spans="2:13" x14ac:dyDescent="0.25">
      <c r="B412" s="11"/>
      <c r="C412" s="5"/>
      <c r="D412" s="5"/>
      <c r="E412" s="5"/>
      <c r="F412" s="5"/>
      <c r="G412" s="5"/>
      <c r="H412" s="6" t="s">
        <v>6</v>
      </c>
      <c r="I412" s="34">
        <f>SUM(H408:H411)</f>
        <v>105115.05</v>
      </c>
    </row>
    <row r="413" spans="2:13" ht="15.75" thickBot="1" x14ac:dyDescent="0.3">
      <c r="B413" s="10"/>
      <c r="H413" s="33" t="s">
        <v>23</v>
      </c>
      <c r="I413" s="34"/>
    </row>
    <row r="414" spans="2:13" ht="16.5" thickBot="1" x14ac:dyDescent="0.3">
      <c r="B414" s="8"/>
      <c r="C414" s="9"/>
      <c r="D414" s="9"/>
      <c r="E414" s="9"/>
      <c r="F414" s="9"/>
      <c r="G414" s="469" t="s">
        <v>16</v>
      </c>
      <c r="H414" s="470"/>
      <c r="I414" s="35">
        <f>ROUND(SUM(I379:I413),2)</f>
        <v>214493.54</v>
      </c>
    </row>
    <row r="415" spans="2:13" ht="15.75" thickBot="1" x14ac:dyDescent="0.3"/>
    <row r="416" spans="2:13" x14ac:dyDescent="0.25">
      <c r="B416" s="471" t="s">
        <v>26</v>
      </c>
      <c r="C416" s="472"/>
      <c r="D416" s="472"/>
      <c r="E416" s="472"/>
      <c r="F416" s="472"/>
      <c r="G416" s="472"/>
      <c r="H416" s="472"/>
      <c r="I416" s="473"/>
    </row>
    <row r="417" spans="2:9" ht="48" customHeight="1" x14ac:dyDescent="0.25">
      <c r="B417" s="474" t="s">
        <v>862</v>
      </c>
      <c r="C417" s="475"/>
      <c r="D417" s="475"/>
      <c r="E417" s="475"/>
      <c r="F417" s="475"/>
      <c r="G417" s="475"/>
      <c r="H417" s="475"/>
      <c r="I417" s="476"/>
    </row>
    <row r="418" spans="2:9" x14ac:dyDescent="0.25">
      <c r="B418" s="477" t="s">
        <v>18</v>
      </c>
      <c r="C418" s="478"/>
      <c r="D418" s="478"/>
      <c r="E418" s="478"/>
      <c r="F418" s="478"/>
      <c r="G418" s="478"/>
      <c r="H418" s="478"/>
      <c r="I418" s="479"/>
    </row>
    <row r="419" spans="2:9" ht="15.75" thickBot="1" x14ac:dyDescent="0.3">
      <c r="B419" s="480" t="s">
        <v>27</v>
      </c>
      <c r="C419" s="481"/>
      <c r="D419" s="481"/>
      <c r="E419" s="481"/>
      <c r="F419" s="481"/>
      <c r="G419" s="481"/>
      <c r="H419" s="481"/>
      <c r="I419" s="482"/>
    </row>
    <row r="420" spans="2:9" ht="15.75" thickBot="1" x14ac:dyDescent="0.3">
      <c r="B420" s="8"/>
      <c r="C420" s="9"/>
      <c r="D420" s="9"/>
      <c r="E420" s="9"/>
      <c r="F420" s="9"/>
      <c r="G420" s="9"/>
      <c r="H420" s="9"/>
      <c r="I420" s="22"/>
    </row>
    <row r="421" spans="2:9" ht="15" customHeight="1" x14ac:dyDescent="0.25">
      <c r="B421" s="483" t="s">
        <v>17</v>
      </c>
      <c r="C421" s="485" t="s">
        <v>890</v>
      </c>
      <c r="D421" s="487" t="str">
        <f>'PRESUPUESTO INST EDUC. '!B214</f>
        <v>filos en mortero 1:5 (vanos de puertas y ventanas)</v>
      </c>
      <c r="E421" s="487"/>
      <c r="F421" s="487"/>
      <c r="G421" s="487"/>
      <c r="H421" s="487"/>
      <c r="I421" s="45" t="s">
        <v>0</v>
      </c>
    </row>
    <row r="422" spans="2:9" ht="15.75" thickBot="1" x14ac:dyDescent="0.3">
      <c r="B422" s="484"/>
      <c r="C422" s="486"/>
      <c r="D422" s="488"/>
      <c r="E422" s="488"/>
      <c r="F422" s="488"/>
      <c r="G422" s="488"/>
      <c r="H422" s="488"/>
      <c r="I422" s="13" t="s">
        <v>900</v>
      </c>
    </row>
    <row r="423" spans="2:9" ht="15.75" thickBot="1" x14ac:dyDescent="0.3">
      <c r="B423" s="21" t="s">
        <v>24</v>
      </c>
      <c r="C423" s="46"/>
      <c r="D423" s="40"/>
      <c r="E423" s="9"/>
      <c r="F423" s="9"/>
      <c r="G423" s="9"/>
      <c r="H423" s="9"/>
      <c r="I423" s="22"/>
    </row>
    <row r="424" spans="2:9" ht="15.75" thickBot="1" x14ac:dyDescent="0.3">
      <c r="B424" s="461" t="s">
        <v>1</v>
      </c>
      <c r="C424" s="462"/>
      <c r="D424" s="462"/>
      <c r="E424" s="39" t="s">
        <v>2</v>
      </c>
      <c r="F424" s="39" t="s">
        <v>3</v>
      </c>
      <c r="G424" s="39" t="s">
        <v>4</v>
      </c>
      <c r="H424" s="20" t="s">
        <v>5</v>
      </c>
      <c r="I424" s="463"/>
    </row>
    <row r="425" spans="2:9" ht="25.5" customHeight="1" x14ac:dyDescent="0.25">
      <c r="B425" s="489" t="s">
        <v>916</v>
      </c>
      <c r="C425" s="490"/>
      <c r="D425" s="491"/>
      <c r="E425" s="4" t="s">
        <v>746</v>
      </c>
      <c r="F425" s="26">
        <v>13253.4</v>
      </c>
      <c r="G425" s="43">
        <v>0.13</v>
      </c>
      <c r="H425" s="27">
        <f>+F425*G425</f>
        <v>1722.942</v>
      </c>
      <c r="I425" s="464"/>
    </row>
    <row r="426" spans="2:9" ht="23.25" customHeight="1" x14ac:dyDescent="0.25">
      <c r="B426" s="492" t="s">
        <v>753</v>
      </c>
      <c r="C426" s="493"/>
      <c r="D426" s="494"/>
      <c r="E426" s="3" t="s">
        <v>902</v>
      </c>
      <c r="F426" s="28">
        <v>13253.4</v>
      </c>
      <c r="G426" s="48">
        <v>0.05</v>
      </c>
      <c r="H426" s="27">
        <f>+F426*G426</f>
        <v>662.67000000000007</v>
      </c>
      <c r="I426" s="464"/>
    </row>
    <row r="427" spans="2:9" x14ac:dyDescent="0.25">
      <c r="B427" s="459"/>
      <c r="C427" s="460"/>
      <c r="D427" s="460"/>
      <c r="E427" s="14"/>
      <c r="F427" s="26"/>
      <c r="G427" s="43"/>
      <c r="H427" s="27"/>
      <c r="I427" s="464"/>
    </row>
    <row r="428" spans="2:9" x14ac:dyDescent="0.25">
      <c r="B428" s="467"/>
      <c r="C428" s="468"/>
      <c r="D428" s="468"/>
      <c r="E428" s="15"/>
      <c r="F428" s="17"/>
      <c r="G428" s="15"/>
      <c r="H428" s="18"/>
      <c r="I428" s="464"/>
    </row>
    <row r="429" spans="2:9" x14ac:dyDescent="0.25">
      <c r="B429" s="11"/>
      <c r="C429" s="5"/>
      <c r="D429" s="5"/>
      <c r="E429" s="5"/>
      <c r="F429" s="5"/>
      <c r="G429" s="6"/>
      <c r="H429" s="6" t="s">
        <v>6</v>
      </c>
      <c r="I429" s="36">
        <f>SUM(H425:H428)</f>
        <v>2385.6120000000001</v>
      </c>
    </row>
    <row r="430" spans="2:9" ht="15.75" thickBot="1" x14ac:dyDescent="0.3">
      <c r="B430" s="10"/>
      <c r="I430" s="1"/>
    </row>
    <row r="431" spans="2:9" ht="15.75" thickBot="1" x14ac:dyDescent="0.3">
      <c r="B431" s="21" t="s">
        <v>7</v>
      </c>
      <c r="C431" s="9"/>
      <c r="D431" s="9"/>
      <c r="E431" s="9"/>
      <c r="F431" s="9"/>
      <c r="G431" s="9"/>
      <c r="H431" s="9"/>
      <c r="I431" s="22"/>
    </row>
    <row r="432" spans="2:9" ht="15.75" thickBot="1" x14ac:dyDescent="0.3">
      <c r="B432" s="461" t="s">
        <v>1</v>
      </c>
      <c r="C432" s="462"/>
      <c r="D432" s="462"/>
      <c r="E432" s="39" t="s">
        <v>2</v>
      </c>
      <c r="F432" s="39" t="s">
        <v>8</v>
      </c>
      <c r="G432" s="39" t="s">
        <v>9</v>
      </c>
      <c r="H432" s="20" t="s">
        <v>5</v>
      </c>
      <c r="I432" s="463"/>
    </row>
    <row r="433" spans="2:9" x14ac:dyDescent="0.25">
      <c r="B433" s="465" t="s">
        <v>917</v>
      </c>
      <c r="C433" s="466"/>
      <c r="D433" s="466"/>
      <c r="E433" s="4" t="s">
        <v>52</v>
      </c>
      <c r="F433" s="43">
        <v>750481.6</v>
      </c>
      <c r="G433" s="4">
        <v>3.0000000000000001E-3</v>
      </c>
      <c r="H433" s="4">
        <f>+F433*G433</f>
        <v>2251.4447999999998</v>
      </c>
      <c r="I433" s="464"/>
    </row>
    <row r="434" spans="2:9" x14ac:dyDescent="0.25">
      <c r="B434" s="459" t="s">
        <v>906</v>
      </c>
      <c r="C434" s="460"/>
      <c r="D434" s="460"/>
      <c r="E434" s="3" t="s">
        <v>746</v>
      </c>
      <c r="F434" s="3">
        <f>SUM(H433)</f>
        <v>2251.4447999999998</v>
      </c>
      <c r="G434" s="3">
        <v>0.05</v>
      </c>
      <c r="H434" s="4">
        <f>+F434*G434</f>
        <v>112.57223999999999</v>
      </c>
      <c r="I434" s="464"/>
    </row>
    <row r="435" spans="2:9" x14ac:dyDescent="0.25">
      <c r="B435" s="459"/>
      <c r="C435" s="460"/>
      <c r="D435" s="460"/>
      <c r="E435" s="3"/>
      <c r="F435" s="3"/>
      <c r="G435" s="3"/>
      <c r="H435" s="3"/>
      <c r="I435" s="464"/>
    </row>
    <row r="436" spans="2:9" x14ac:dyDescent="0.25">
      <c r="B436" s="459"/>
      <c r="C436" s="460"/>
      <c r="D436" s="460"/>
      <c r="E436" s="3"/>
      <c r="F436" s="3"/>
      <c r="G436" s="3"/>
      <c r="H436" s="3"/>
      <c r="I436" s="464"/>
    </row>
    <row r="437" spans="2:9" x14ac:dyDescent="0.25">
      <c r="B437" s="459"/>
      <c r="C437" s="460"/>
      <c r="D437" s="460"/>
      <c r="E437" s="3"/>
      <c r="F437" s="3"/>
      <c r="G437" s="3"/>
      <c r="H437" s="3"/>
      <c r="I437" s="464"/>
    </row>
    <row r="438" spans="2:9" x14ac:dyDescent="0.25">
      <c r="B438" s="11"/>
      <c r="C438" s="5"/>
      <c r="D438" s="5"/>
      <c r="E438" s="5"/>
      <c r="F438" s="5"/>
      <c r="G438" s="5"/>
      <c r="H438" s="6" t="s">
        <v>6</v>
      </c>
      <c r="I438" s="37">
        <f>SUM(H433:H437)</f>
        <v>2364.0170399999997</v>
      </c>
    </row>
    <row r="439" spans="2:9" ht="15.75" thickBot="1" x14ac:dyDescent="0.3">
      <c r="B439" s="10"/>
      <c r="I439" s="1"/>
    </row>
    <row r="440" spans="2:9" ht="15.75" thickBot="1" x14ac:dyDescent="0.3">
      <c r="B440" s="21" t="s">
        <v>10</v>
      </c>
      <c r="C440" s="9"/>
      <c r="D440" s="9"/>
      <c r="E440" s="9"/>
      <c r="F440" s="9"/>
      <c r="G440" s="9"/>
      <c r="H440" s="9"/>
      <c r="I440" s="22"/>
    </row>
    <row r="441" spans="2:9" ht="15.75" thickBot="1" x14ac:dyDescent="0.3">
      <c r="B441" s="461" t="s">
        <v>1</v>
      </c>
      <c r="C441" s="462"/>
      <c r="D441" s="462"/>
      <c r="E441" s="462"/>
      <c r="F441" s="39" t="s">
        <v>3</v>
      </c>
      <c r="G441" s="39" t="s">
        <v>4</v>
      </c>
      <c r="H441" s="20" t="s">
        <v>5</v>
      </c>
      <c r="I441" s="34"/>
    </row>
    <row r="442" spans="2:9" x14ac:dyDescent="0.25">
      <c r="B442" s="465" t="s">
        <v>55</v>
      </c>
      <c r="C442" s="466"/>
      <c r="D442" s="466"/>
      <c r="E442" s="466"/>
      <c r="F442" s="24">
        <v>2980.5</v>
      </c>
      <c r="G442" s="25">
        <v>1</v>
      </c>
      <c r="H442" s="38">
        <f>+F442*G442</f>
        <v>2980.5</v>
      </c>
      <c r="I442" s="34"/>
    </row>
    <row r="443" spans="2:9" x14ac:dyDescent="0.25">
      <c r="B443" s="459"/>
      <c r="C443" s="460"/>
      <c r="D443" s="460"/>
      <c r="E443" s="460"/>
      <c r="F443" s="23"/>
      <c r="G443" s="14"/>
      <c r="H443" s="2"/>
      <c r="I443" s="34"/>
    </row>
    <row r="444" spans="2:9" x14ac:dyDescent="0.25">
      <c r="B444" s="11"/>
      <c r="C444" s="5"/>
      <c r="D444" s="5"/>
      <c r="E444" s="5"/>
      <c r="F444" s="5"/>
      <c r="G444" s="5"/>
      <c r="H444" s="6" t="s">
        <v>6</v>
      </c>
      <c r="I444" s="36">
        <f>SUM(H442:H443)</f>
        <v>2980.5</v>
      </c>
    </row>
    <row r="445" spans="2:9" ht="15.75" thickBot="1" x14ac:dyDescent="0.3">
      <c r="B445" s="10"/>
      <c r="I445" s="1"/>
    </row>
    <row r="446" spans="2:9" ht="15.75" thickBot="1" x14ac:dyDescent="0.3">
      <c r="B446" s="21" t="s">
        <v>11</v>
      </c>
      <c r="C446" s="9"/>
      <c r="D446" s="9"/>
      <c r="E446" s="9"/>
      <c r="F446" s="9"/>
      <c r="G446" s="9"/>
      <c r="H446" s="9"/>
      <c r="I446" s="22"/>
    </row>
    <row r="447" spans="2:9" ht="15.75" thickBot="1" x14ac:dyDescent="0.3">
      <c r="B447" s="461" t="s">
        <v>15</v>
      </c>
      <c r="C447" s="462"/>
      <c r="D447" s="39" t="s">
        <v>22</v>
      </c>
      <c r="E447" s="39" t="s">
        <v>12</v>
      </c>
      <c r="F447" s="39" t="s">
        <v>13</v>
      </c>
      <c r="G447" s="39" t="s">
        <v>14</v>
      </c>
      <c r="H447" s="20" t="s">
        <v>5</v>
      </c>
      <c r="I447" s="463"/>
    </row>
    <row r="448" spans="2:9" x14ac:dyDescent="0.25">
      <c r="B448" s="465" t="s">
        <v>918</v>
      </c>
      <c r="C448" s="466"/>
      <c r="D448" s="24">
        <v>74263</v>
      </c>
      <c r="E448" s="30">
        <f>+(0.66)*D448</f>
        <v>49013.58</v>
      </c>
      <c r="F448" s="30">
        <f>+D448+E448</f>
        <v>123276.58</v>
      </c>
      <c r="G448" s="32">
        <v>0.10750947179099225</v>
      </c>
      <c r="H448" s="38">
        <f>+F448*G448</f>
        <v>13253.4</v>
      </c>
      <c r="I448" s="464"/>
    </row>
    <row r="449" spans="2:9" x14ac:dyDescent="0.25">
      <c r="B449" s="459"/>
      <c r="C449" s="460"/>
      <c r="D449" s="23"/>
      <c r="E449" s="30"/>
      <c r="F449" s="31"/>
      <c r="G449" s="32"/>
      <c r="H449" s="38"/>
      <c r="I449" s="464"/>
    </row>
    <row r="450" spans="2:9" x14ac:dyDescent="0.25">
      <c r="B450" s="459"/>
      <c r="C450" s="460"/>
      <c r="D450" s="2"/>
      <c r="E450" s="2"/>
      <c r="F450" s="2"/>
      <c r="G450" s="2"/>
      <c r="H450" s="2"/>
      <c r="I450" s="464"/>
    </row>
    <row r="451" spans="2:9" x14ac:dyDescent="0.25">
      <c r="B451" s="467"/>
      <c r="C451" s="468"/>
      <c r="D451" s="7"/>
      <c r="E451" s="7"/>
      <c r="F451" s="7"/>
      <c r="G451" s="7"/>
      <c r="H451" s="7"/>
      <c r="I451" s="464"/>
    </row>
    <row r="452" spans="2:9" x14ac:dyDescent="0.25">
      <c r="B452" s="11"/>
      <c r="C452" s="5"/>
      <c r="D452" s="5"/>
      <c r="E452" s="5"/>
      <c r="F452" s="5"/>
      <c r="G452" s="5"/>
      <c r="H452" s="6" t="s">
        <v>6</v>
      </c>
      <c r="I452" s="34">
        <f>SUM(H448:H451)</f>
        <v>13253.4</v>
      </c>
    </row>
    <row r="453" spans="2:9" ht="15.75" thickBot="1" x14ac:dyDescent="0.3">
      <c r="B453" s="10"/>
      <c r="H453" s="33" t="s">
        <v>23</v>
      </c>
      <c r="I453" s="34"/>
    </row>
    <row r="454" spans="2:9" ht="16.5" thickBot="1" x14ac:dyDescent="0.3">
      <c r="B454" s="8"/>
      <c r="C454" s="9"/>
      <c r="D454" s="9"/>
      <c r="E454" s="9"/>
      <c r="F454" s="9"/>
      <c r="G454" s="469" t="s">
        <v>16</v>
      </c>
      <c r="H454" s="470"/>
      <c r="I454" s="35">
        <f>ROUND(SUM(I424:I453),2)</f>
        <v>20983.53</v>
      </c>
    </row>
    <row r="455" spans="2:9" ht="15.75" thickBot="1" x14ac:dyDescent="0.3"/>
    <row r="456" spans="2:9" x14ac:dyDescent="0.25">
      <c r="B456" s="471" t="s">
        <v>26</v>
      </c>
      <c r="C456" s="472"/>
      <c r="D456" s="472"/>
      <c r="E456" s="472"/>
      <c r="F456" s="472"/>
      <c r="G456" s="472"/>
      <c r="H456" s="472"/>
      <c r="I456" s="473"/>
    </row>
    <row r="457" spans="2:9" ht="48" customHeight="1" x14ac:dyDescent="0.25">
      <c r="B457" s="474" t="s">
        <v>862</v>
      </c>
      <c r="C457" s="475"/>
      <c r="D457" s="475"/>
      <c r="E457" s="475"/>
      <c r="F457" s="475"/>
      <c r="G457" s="475"/>
      <c r="H457" s="475"/>
      <c r="I457" s="476"/>
    </row>
    <row r="458" spans="2:9" x14ac:dyDescent="0.25">
      <c r="B458" s="477" t="s">
        <v>18</v>
      </c>
      <c r="C458" s="478"/>
      <c r="D458" s="478"/>
      <c r="E458" s="478"/>
      <c r="F458" s="478"/>
      <c r="G458" s="478"/>
      <c r="H458" s="478"/>
      <c r="I458" s="479"/>
    </row>
    <row r="459" spans="2:9" ht="15.75" thickBot="1" x14ac:dyDescent="0.3">
      <c r="B459" s="480" t="s">
        <v>27</v>
      </c>
      <c r="C459" s="481"/>
      <c r="D459" s="481"/>
      <c r="E459" s="481"/>
      <c r="F459" s="481"/>
      <c r="G459" s="481"/>
      <c r="H459" s="481"/>
      <c r="I459" s="482"/>
    </row>
    <row r="460" spans="2:9" ht="15.75" thickBot="1" x14ac:dyDescent="0.3">
      <c r="B460" s="8"/>
      <c r="C460" s="9"/>
      <c r="D460" s="9"/>
      <c r="E460" s="9"/>
      <c r="F460" s="9"/>
      <c r="G460" s="9"/>
      <c r="H460" s="9"/>
      <c r="I460" s="22"/>
    </row>
    <row r="461" spans="2:9" ht="15" customHeight="1" x14ac:dyDescent="0.25">
      <c r="B461" s="483" t="s">
        <v>17</v>
      </c>
      <c r="C461" s="485" t="s">
        <v>891</v>
      </c>
      <c r="D461" s="487" t="str">
        <f>'PRESUPUESTO INST EDUC. '!B215</f>
        <v xml:space="preserve"> suministro e instalación de puerta metalica en lamina Calibre # 20 de ,90 mts x 2,05 mts incluye anticorrosivo,pintura,chapa,porton,manija y tope</v>
      </c>
      <c r="E461" s="487"/>
      <c r="F461" s="487"/>
      <c r="G461" s="487"/>
      <c r="H461" s="487"/>
      <c r="I461" s="45" t="s">
        <v>0</v>
      </c>
    </row>
    <row r="462" spans="2:9" ht="15.75" thickBot="1" x14ac:dyDescent="0.3">
      <c r="B462" s="484"/>
      <c r="C462" s="486"/>
      <c r="D462" s="488"/>
      <c r="E462" s="488"/>
      <c r="F462" s="488"/>
      <c r="G462" s="488"/>
      <c r="H462" s="488"/>
      <c r="I462" s="13" t="s">
        <v>42</v>
      </c>
    </row>
    <row r="463" spans="2:9" ht="15.75" thickBot="1" x14ac:dyDescent="0.3">
      <c r="B463" s="21" t="s">
        <v>24</v>
      </c>
      <c r="C463" s="46"/>
      <c r="D463" s="40"/>
      <c r="E463" s="9"/>
      <c r="F463" s="9"/>
      <c r="G463" s="9"/>
      <c r="H463" s="9"/>
      <c r="I463" s="22"/>
    </row>
    <row r="464" spans="2:9" ht="15.75" thickBot="1" x14ac:dyDescent="0.3">
      <c r="B464" s="461" t="s">
        <v>1</v>
      </c>
      <c r="C464" s="462"/>
      <c r="D464" s="462"/>
      <c r="E464" s="39" t="s">
        <v>2</v>
      </c>
      <c r="F464" s="39" t="s">
        <v>3</v>
      </c>
      <c r="G464" s="39" t="s">
        <v>4</v>
      </c>
      <c r="H464" s="20" t="s">
        <v>5</v>
      </c>
      <c r="I464" s="463"/>
    </row>
    <row r="465" spans="2:9" ht="25.5" customHeight="1" x14ac:dyDescent="0.25">
      <c r="B465" s="489" t="s">
        <v>25</v>
      </c>
      <c r="C465" s="490"/>
      <c r="D465" s="491"/>
      <c r="E465" s="4" t="s">
        <v>19</v>
      </c>
      <c r="F465" s="26">
        <v>115157</v>
      </c>
      <c r="G465" s="43">
        <v>0.05</v>
      </c>
      <c r="H465" s="27">
        <f>+F465*G465</f>
        <v>5757.85</v>
      </c>
      <c r="I465" s="464"/>
    </row>
    <row r="466" spans="2:9" ht="23.25" customHeight="1" x14ac:dyDescent="0.25">
      <c r="B466" s="492"/>
      <c r="C466" s="493"/>
      <c r="D466" s="494"/>
      <c r="E466" s="3"/>
      <c r="F466" s="28"/>
      <c r="G466" s="48"/>
      <c r="H466" s="27"/>
      <c r="I466" s="464"/>
    </row>
    <row r="467" spans="2:9" x14ac:dyDescent="0.25">
      <c r="B467" s="459"/>
      <c r="C467" s="460"/>
      <c r="D467" s="460"/>
      <c r="E467" s="14"/>
      <c r="F467" s="26"/>
      <c r="G467" s="43"/>
      <c r="H467" s="27"/>
      <c r="I467" s="464"/>
    </row>
    <row r="468" spans="2:9" x14ac:dyDescent="0.25">
      <c r="B468" s="467"/>
      <c r="C468" s="468"/>
      <c r="D468" s="468"/>
      <c r="E468" s="15"/>
      <c r="F468" s="17"/>
      <c r="G468" s="15"/>
      <c r="H468" s="18"/>
      <c r="I468" s="464"/>
    </row>
    <row r="469" spans="2:9" x14ac:dyDescent="0.25">
      <c r="B469" s="11"/>
      <c r="C469" s="5"/>
      <c r="D469" s="5"/>
      <c r="E469" s="5"/>
      <c r="F469" s="5"/>
      <c r="G469" s="6"/>
      <c r="H469" s="6" t="s">
        <v>6</v>
      </c>
      <c r="I469" s="36">
        <f>SUM(H465:H468)</f>
        <v>5757.85</v>
      </c>
    </row>
    <row r="470" spans="2:9" ht="15.75" thickBot="1" x14ac:dyDescent="0.3">
      <c r="B470" s="10"/>
      <c r="I470" s="1"/>
    </row>
    <row r="471" spans="2:9" ht="15.75" thickBot="1" x14ac:dyDescent="0.3">
      <c r="B471" s="21" t="s">
        <v>7</v>
      </c>
      <c r="C471" s="9"/>
      <c r="D471" s="9"/>
      <c r="E471" s="9"/>
      <c r="F471" s="9"/>
      <c r="G471" s="9"/>
      <c r="H471" s="9"/>
      <c r="I471" s="22"/>
    </row>
    <row r="472" spans="2:9" ht="15.75" thickBot="1" x14ac:dyDescent="0.3">
      <c r="B472" s="461" t="s">
        <v>1</v>
      </c>
      <c r="C472" s="462"/>
      <c r="D472" s="462"/>
      <c r="E472" s="39" t="s">
        <v>2</v>
      </c>
      <c r="F472" s="39" t="s">
        <v>8</v>
      </c>
      <c r="G472" s="39" t="s">
        <v>9</v>
      </c>
      <c r="H472" s="20" t="s">
        <v>5</v>
      </c>
      <c r="I472" s="463"/>
    </row>
    <row r="473" spans="2:9" x14ac:dyDescent="0.25">
      <c r="B473" s="465" t="s">
        <v>919</v>
      </c>
      <c r="C473" s="466"/>
      <c r="D473" s="466"/>
      <c r="E473" s="4" t="s">
        <v>210</v>
      </c>
      <c r="F473" s="26">
        <v>55305</v>
      </c>
      <c r="G473" s="4">
        <v>1</v>
      </c>
      <c r="H473" s="4">
        <f>+F473*G473</f>
        <v>55305</v>
      </c>
      <c r="I473" s="464"/>
    </row>
    <row r="474" spans="2:9" x14ac:dyDescent="0.25">
      <c r="B474" s="459" t="s">
        <v>920</v>
      </c>
      <c r="C474" s="460"/>
      <c r="D474" s="460"/>
      <c r="E474" s="3" t="s">
        <v>210</v>
      </c>
      <c r="F474" s="26">
        <v>17867</v>
      </c>
      <c r="G474" s="3">
        <v>1</v>
      </c>
      <c r="H474" s="4">
        <f t="shared" ref="H474:H477" si="6">+F474*G474</f>
        <v>17867</v>
      </c>
      <c r="I474" s="464"/>
    </row>
    <row r="475" spans="2:9" x14ac:dyDescent="0.25">
      <c r="B475" s="459" t="s">
        <v>921</v>
      </c>
      <c r="C475" s="460"/>
      <c r="D475" s="460"/>
      <c r="E475" s="3" t="s">
        <v>2</v>
      </c>
      <c r="F475" s="26">
        <v>127627</v>
      </c>
      <c r="G475" s="3">
        <v>1</v>
      </c>
      <c r="H475" s="4">
        <f t="shared" si="6"/>
        <v>127627</v>
      </c>
      <c r="I475" s="464"/>
    </row>
    <row r="476" spans="2:9" x14ac:dyDescent="0.25">
      <c r="B476" s="459" t="s">
        <v>922</v>
      </c>
      <c r="C476" s="460"/>
      <c r="D476" s="460"/>
      <c r="E476" s="3" t="s">
        <v>2</v>
      </c>
      <c r="F476" s="26">
        <v>92950</v>
      </c>
      <c r="G476" s="3">
        <v>1</v>
      </c>
      <c r="H476" s="4">
        <f t="shared" si="6"/>
        <v>92950</v>
      </c>
      <c r="I476" s="464"/>
    </row>
    <row r="477" spans="2:9" x14ac:dyDescent="0.25">
      <c r="B477" s="459" t="s">
        <v>923</v>
      </c>
      <c r="C477" s="460"/>
      <c r="D477" s="460"/>
      <c r="E477" s="3" t="s">
        <v>256</v>
      </c>
      <c r="F477" s="26">
        <v>916396</v>
      </c>
      <c r="G477" s="48">
        <v>0.10251540558781097</v>
      </c>
      <c r="H477" s="4">
        <f t="shared" si="6"/>
        <v>93944.707619047622</v>
      </c>
      <c r="I477" s="464"/>
    </row>
    <row r="478" spans="2:9" x14ac:dyDescent="0.25">
      <c r="B478" s="459"/>
      <c r="C478" s="460"/>
      <c r="D478" s="460"/>
      <c r="E478" s="3"/>
      <c r="F478" s="3"/>
      <c r="G478" s="3"/>
      <c r="H478" s="4"/>
      <c r="I478" s="464"/>
    </row>
    <row r="479" spans="2:9" x14ac:dyDescent="0.25">
      <c r="B479" s="459"/>
      <c r="C479" s="460"/>
      <c r="D479" s="460"/>
      <c r="E479" s="3"/>
      <c r="F479" s="3"/>
      <c r="G479" s="3"/>
      <c r="H479" s="4"/>
      <c r="I479" s="464"/>
    </row>
    <row r="480" spans="2:9" x14ac:dyDescent="0.25">
      <c r="B480" s="459"/>
      <c r="C480" s="460"/>
      <c r="D480" s="460"/>
      <c r="E480" s="3"/>
      <c r="F480" s="3"/>
      <c r="G480" s="3"/>
      <c r="H480" s="4"/>
      <c r="I480" s="464"/>
    </row>
    <row r="481" spans="2:9" x14ac:dyDescent="0.25">
      <c r="B481" s="459"/>
      <c r="C481" s="460"/>
      <c r="D481" s="460"/>
      <c r="E481" s="3"/>
      <c r="F481" s="3"/>
      <c r="G481" s="3"/>
      <c r="H481" s="4"/>
      <c r="I481" s="464"/>
    </row>
    <row r="482" spans="2:9" x14ac:dyDescent="0.25">
      <c r="B482" s="459"/>
      <c r="C482" s="460"/>
      <c r="D482" s="460"/>
      <c r="E482" s="3"/>
      <c r="F482" s="3"/>
      <c r="G482" s="3"/>
      <c r="H482" s="4"/>
      <c r="I482" s="464"/>
    </row>
    <row r="483" spans="2:9" x14ac:dyDescent="0.25">
      <c r="B483" s="459" t="s">
        <v>760</v>
      </c>
      <c r="C483" s="460"/>
      <c r="D483" s="460"/>
      <c r="E483" s="3" t="s">
        <v>746</v>
      </c>
      <c r="F483" s="3">
        <f>SUM(H473:H477)</f>
        <v>387693.70761904761</v>
      </c>
      <c r="G483" s="3">
        <v>0.05</v>
      </c>
      <c r="H483" s="4">
        <f t="shared" ref="H483" si="7">+F483*G483</f>
        <v>19384.685380952382</v>
      </c>
      <c r="I483" s="464"/>
    </row>
    <row r="484" spans="2:9" x14ac:dyDescent="0.25">
      <c r="B484" s="459"/>
      <c r="C484" s="460"/>
      <c r="D484" s="460"/>
      <c r="E484" s="3"/>
      <c r="F484" s="3"/>
      <c r="G484" s="3"/>
      <c r="H484" s="3"/>
      <c r="I484" s="464"/>
    </row>
    <row r="485" spans="2:9" x14ac:dyDescent="0.25">
      <c r="B485" s="459"/>
      <c r="C485" s="460"/>
      <c r="D485" s="460"/>
      <c r="E485" s="3"/>
      <c r="F485" s="3"/>
      <c r="G485" s="3"/>
      <c r="H485" s="3"/>
      <c r="I485" s="464"/>
    </row>
    <row r="486" spans="2:9" x14ac:dyDescent="0.25">
      <c r="B486" s="459"/>
      <c r="C486" s="460"/>
      <c r="D486" s="460"/>
      <c r="E486" s="3"/>
      <c r="F486" s="3"/>
      <c r="G486" s="3"/>
      <c r="H486" s="3"/>
      <c r="I486" s="464"/>
    </row>
    <row r="487" spans="2:9" x14ac:dyDescent="0.25">
      <c r="B487" s="11"/>
      <c r="C487" s="5"/>
      <c r="D487" s="5"/>
      <c r="E487" s="5"/>
      <c r="F487" s="5"/>
      <c r="G487" s="5"/>
      <c r="H487" s="6" t="s">
        <v>6</v>
      </c>
      <c r="I487" s="37">
        <f>SUM(H473:H486)</f>
        <v>407078.39299999998</v>
      </c>
    </row>
    <row r="488" spans="2:9" ht="15.75" thickBot="1" x14ac:dyDescent="0.3">
      <c r="B488" s="10"/>
      <c r="I488" s="1"/>
    </row>
    <row r="489" spans="2:9" ht="15.75" thickBot="1" x14ac:dyDescent="0.3">
      <c r="B489" s="21" t="s">
        <v>10</v>
      </c>
      <c r="C489" s="9"/>
      <c r="D489" s="9"/>
      <c r="E489" s="9"/>
      <c r="F489" s="9"/>
      <c r="G489" s="9"/>
      <c r="H489" s="9"/>
      <c r="I489" s="22"/>
    </row>
    <row r="490" spans="2:9" ht="15.75" thickBot="1" x14ac:dyDescent="0.3">
      <c r="B490" s="461" t="s">
        <v>1</v>
      </c>
      <c r="C490" s="462"/>
      <c r="D490" s="462"/>
      <c r="E490" s="462"/>
      <c r="F490" s="39" t="s">
        <v>3</v>
      </c>
      <c r="G490" s="39" t="s">
        <v>4</v>
      </c>
      <c r="H490" s="20" t="s">
        <v>5</v>
      </c>
      <c r="I490" s="34"/>
    </row>
    <row r="491" spans="2:9" x14ac:dyDescent="0.25">
      <c r="B491" s="465" t="s">
        <v>55</v>
      </c>
      <c r="C491" s="466"/>
      <c r="D491" s="466"/>
      <c r="E491" s="466"/>
      <c r="F491" s="24">
        <v>1987</v>
      </c>
      <c r="G491" s="25">
        <v>3.5</v>
      </c>
      <c r="H491" s="38">
        <f>+F491*G491</f>
        <v>6954.5</v>
      </c>
      <c r="I491" s="34"/>
    </row>
    <row r="492" spans="2:9" x14ac:dyDescent="0.25">
      <c r="B492" s="459"/>
      <c r="C492" s="460"/>
      <c r="D492" s="460"/>
      <c r="E492" s="460"/>
      <c r="F492" s="23"/>
      <c r="G492" s="14"/>
      <c r="H492" s="2"/>
      <c r="I492" s="34"/>
    </row>
    <row r="493" spans="2:9" x14ac:dyDescent="0.25">
      <c r="B493" s="11"/>
      <c r="C493" s="5"/>
      <c r="D493" s="5"/>
      <c r="E493" s="5"/>
      <c r="F493" s="5"/>
      <c r="G493" s="5"/>
      <c r="H493" s="6" t="s">
        <v>6</v>
      </c>
      <c r="I493" s="36">
        <f>SUM(H491:H492)</f>
        <v>6954.5</v>
      </c>
    </row>
    <row r="494" spans="2:9" ht="15.75" thickBot="1" x14ac:dyDescent="0.3">
      <c r="B494" s="10"/>
      <c r="I494" s="1"/>
    </row>
    <row r="495" spans="2:9" ht="15.75" thickBot="1" x14ac:dyDescent="0.3">
      <c r="B495" s="21" t="s">
        <v>11</v>
      </c>
      <c r="C495" s="9"/>
      <c r="D495" s="9"/>
      <c r="E495" s="9"/>
      <c r="F495" s="9"/>
      <c r="G495" s="9"/>
      <c r="H495" s="9"/>
      <c r="I495" s="22"/>
    </row>
    <row r="496" spans="2:9" ht="15.75" thickBot="1" x14ac:dyDescent="0.3">
      <c r="B496" s="461" t="s">
        <v>15</v>
      </c>
      <c r="C496" s="462"/>
      <c r="D496" s="39" t="s">
        <v>22</v>
      </c>
      <c r="E496" s="39" t="s">
        <v>12</v>
      </c>
      <c r="F496" s="39" t="s">
        <v>13</v>
      </c>
      <c r="G496" s="39" t="s">
        <v>14</v>
      </c>
      <c r="H496" s="20" t="s">
        <v>5</v>
      </c>
      <c r="I496" s="463"/>
    </row>
    <row r="497" spans="2:9" x14ac:dyDescent="0.25">
      <c r="B497" s="465" t="s">
        <v>748</v>
      </c>
      <c r="C497" s="466"/>
      <c r="D497" s="24">
        <v>74263</v>
      </c>
      <c r="E497" s="30">
        <f>+(0.66)*D497</f>
        <v>49013.58</v>
      </c>
      <c r="F497" s="30">
        <f>+D497+E497</f>
        <v>123276.58</v>
      </c>
      <c r="G497" s="32">
        <v>0.9291651342047289</v>
      </c>
      <c r="H497" s="38">
        <f>+F497*G497</f>
        <v>114544.3</v>
      </c>
      <c r="I497" s="464"/>
    </row>
    <row r="498" spans="2:9" x14ac:dyDescent="0.25">
      <c r="B498" s="459"/>
      <c r="C498" s="460"/>
      <c r="D498" s="23"/>
      <c r="E498" s="30"/>
      <c r="F498" s="31"/>
      <c r="G498" s="32"/>
      <c r="H498" s="38"/>
      <c r="I498" s="464"/>
    </row>
    <row r="499" spans="2:9" x14ac:dyDescent="0.25">
      <c r="B499" s="459"/>
      <c r="C499" s="460"/>
      <c r="D499" s="2"/>
      <c r="E499" s="2"/>
      <c r="F499" s="2"/>
      <c r="G499" s="2"/>
      <c r="H499" s="2"/>
      <c r="I499" s="464"/>
    </row>
    <row r="500" spans="2:9" x14ac:dyDescent="0.25">
      <c r="B500" s="467"/>
      <c r="C500" s="468"/>
      <c r="D500" s="7"/>
      <c r="E500" s="7"/>
      <c r="F500" s="7"/>
      <c r="G500" s="7"/>
      <c r="H500" s="7"/>
      <c r="I500" s="464"/>
    </row>
    <row r="501" spans="2:9" x14ac:dyDescent="0.25">
      <c r="B501" s="11"/>
      <c r="C501" s="5"/>
      <c r="D501" s="5"/>
      <c r="E501" s="5"/>
      <c r="F501" s="5"/>
      <c r="G501" s="5"/>
      <c r="H501" s="6" t="s">
        <v>6</v>
      </c>
      <c r="I501" s="34">
        <f>SUM(H497:H500)</f>
        <v>114544.3</v>
      </c>
    </row>
    <row r="502" spans="2:9" ht="15.75" thickBot="1" x14ac:dyDescent="0.3">
      <c r="B502" s="10"/>
      <c r="H502" s="33" t="s">
        <v>23</v>
      </c>
      <c r="I502" s="34"/>
    </row>
    <row r="503" spans="2:9" ht="16.5" thickBot="1" x14ac:dyDescent="0.3">
      <c r="B503" s="8"/>
      <c r="C503" s="9"/>
      <c r="D503" s="9"/>
      <c r="E503" s="9"/>
      <c r="F503" s="9"/>
      <c r="G503" s="469" t="s">
        <v>16</v>
      </c>
      <c r="H503" s="470"/>
      <c r="I503" s="35">
        <f>ROUND(SUM(I464:I502),2)</f>
        <v>534335.04</v>
      </c>
    </row>
    <row r="504" spans="2:9" ht="15.75" thickBot="1" x14ac:dyDescent="0.3"/>
    <row r="505" spans="2:9" x14ac:dyDescent="0.25">
      <c r="B505" s="471" t="s">
        <v>26</v>
      </c>
      <c r="C505" s="472"/>
      <c r="D505" s="472"/>
      <c r="E505" s="472"/>
      <c r="F505" s="472"/>
      <c r="G505" s="472"/>
      <c r="H505" s="472"/>
      <c r="I505" s="473"/>
    </row>
    <row r="506" spans="2:9" ht="48" customHeight="1" x14ac:dyDescent="0.25">
      <c r="B506" s="474" t="s">
        <v>862</v>
      </c>
      <c r="C506" s="475"/>
      <c r="D506" s="475"/>
      <c r="E506" s="475"/>
      <c r="F506" s="475"/>
      <c r="G506" s="475"/>
      <c r="H506" s="475"/>
      <c r="I506" s="476"/>
    </row>
    <row r="507" spans="2:9" x14ac:dyDescent="0.25">
      <c r="B507" s="477" t="s">
        <v>18</v>
      </c>
      <c r="C507" s="478"/>
      <c r="D507" s="478"/>
      <c r="E507" s="478"/>
      <c r="F507" s="478"/>
      <c r="G507" s="478"/>
      <c r="H507" s="478"/>
      <c r="I507" s="479"/>
    </row>
    <row r="508" spans="2:9" ht="15.75" thickBot="1" x14ac:dyDescent="0.3">
      <c r="B508" s="480" t="s">
        <v>27</v>
      </c>
      <c r="C508" s="481"/>
      <c r="D508" s="481"/>
      <c r="E508" s="481"/>
      <c r="F508" s="481"/>
      <c r="G508" s="481"/>
      <c r="H508" s="481"/>
      <c r="I508" s="482"/>
    </row>
    <row r="509" spans="2:9" ht="15.75" thickBot="1" x14ac:dyDescent="0.3">
      <c r="B509" s="8"/>
      <c r="C509" s="9"/>
      <c r="D509" s="9"/>
      <c r="E509" s="9"/>
      <c r="F509" s="9"/>
      <c r="G509" s="9"/>
      <c r="H509" s="9"/>
      <c r="I509" s="22"/>
    </row>
    <row r="510" spans="2:9" ht="15" customHeight="1" x14ac:dyDescent="0.25">
      <c r="B510" s="483" t="s">
        <v>17</v>
      </c>
      <c r="C510" s="485" t="s">
        <v>892</v>
      </c>
      <c r="D510" s="487" t="str">
        <f>'PRESUPUESTO INST EDUC. '!B216</f>
        <v xml:space="preserve">pintura de muro en vinilo tipo 1, tres manos aulas segundo piso </v>
      </c>
      <c r="E510" s="487"/>
      <c r="F510" s="487"/>
      <c r="G510" s="487"/>
      <c r="H510" s="487"/>
      <c r="I510" s="45" t="s">
        <v>0</v>
      </c>
    </row>
    <row r="511" spans="2:9" ht="15.75" thickBot="1" x14ac:dyDescent="0.3">
      <c r="B511" s="484"/>
      <c r="C511" s="486"/>
      <c r="D511" s="488"/>
      <c r="E511" s="488"/>
      <c r="F511" s="488"/>
      <c r="G511" s="488"/>
      <c r="H511" s="488"/>
      <c r="I511" s="13" t="s">
        <v>37</v>
      </c>
    </row>
    <row r="512" spans="2:9" ht="15.75" thickBot="1" x14ac:dyDescent="0.3">
      <c r="B512" s="21" t="s">
        <v>24</v>
      </c>
      <c r="C512" s="46"/>
      <c r="D512" s="40"/>
      <c r="E512" s="9"/>
      <c r="F512" s="9"/>
      <c r="G512" s="9"/>
      <c r="H512" s="9"/>
      <c r="I512" s="22"/>
    </row>
    <row r="513" spans="2:9" ht="15.75" thickBot="1" x14ac:dyDescent="0.3">
      <c r="B513" s="461" t="s">
        <v>1</v>
      </c>
      <c r="C513" s="462"/>
      <c r="D513" s="462"/>
      <c r="E513" s="39" t="s">
        <v>2</v>
      </c>
      <c r="F513" s="39" t="s">
        <v>3</v>
      </c>
      <c r="G513" s="39" t="s">
        <v>4</v>
      </c>
      <c r="H513" s="20" t="s">
        <v>5</v>
      </c>
      <c r="I513" s="463"/>
    </row>
    <row r="514" spans="2:9" ht="25.5" customHeight="1" x14ac:dyDescent="0.25">
      <c r="B514" s="489" t="s">
        <v>25</v>
      </c>
      <c r="C514" s="490"/>
      <c r="D514" s="491"/>
      <c r="E514" s="4" t="s">
        <v>19</v>
      </c>
      <c r="F514" s="26">
        <v>425</v>
      </c>
      <c r="G514" s="43">
        <v>1</v>
      </c>
      <c r="H514" s="27">
        <f>+F514/G514</f>
        <v>425</v>
      </c>
      <c r="I514" s="464"/>
    </row>
    <row r="515" spans="2:9" ht="23.25" customHeight="1" x14ac:dyDescent="0.25">
      <c r="B515" s="492" t="s">
        <v>925</v>
      </c>
      <c r="C515" s="493"/>
      <c r="D515" s="494"/>
      <c r="E515" s="3" t="s">
        <v>81</v>
      </c>
      <c r="F515" s="26">
        <v>5244</v>
      </c>
      <c r="G515" s="43">
        <v>0.1</v>
      </c>
      <c r="H515" s="27">
        <f>+F515*G515</f>
        <v>524.4</v>
      </c>
      <c r="I515" s="464"/>
    </row>
    <row r="516" spans="2:9" x14ac:dyDescent="0.25">
      <c r="B516" s="459"/>
      <c r="C516" s="460"/>
      <c r="D516" s="460"/>
      <c r="E516" s="14"/>
      <c r="F516" s="26"/>
      <c r="G516" s="43"/>
      <c r="H516" s="27"/>
      <c r="I516" s="464"/>
    </row>
    <row r="517" spans="2:9" x14ac:dyDescent="0.25">
      <c r="B517" s="467"/>
      <c r="C517" s="468"/>
      <c r="D517" s="468"/>
      <c r="E517" s="15"/>
      <c r="F517" s="17"/>
      <c r="G517" s="15"/>
      <c r="H517" s="18"/>
      <c r="I517" s="464"/>
    </row>
    <row r="518" spans="2:9" x14ac:dyDescent="0.25">
      <c r="B518" s="11"/>
      <c r="C518" s="5"/>
      <c r="D518" s="5"/>
      <c r="E518" s="5"/>
      <c r="F518" s="5"/>
      <c r="G518" s="6"/>
      <c r="H518" s="6" t="s">
        <v>6</v>
      </c>
      <c r="I518" s="36">
        <f>SUM(H514:H517)</f>
        <v>949.4</v>
      </c>
    </row>
    <row r="519" spans="2:9" ht="15.75" thickBot="1" x14ac:dyDescent="0.3">
      <c r="B519" s="10"/>
      <c r="I519" s="1"/>
    </row>
    <row r="520" spans="2:9" ht="15.75" thickBot="1" x14ac:dyDescent="0.3">
      <c r="B520" s="21" t="s">
        <v>7</v>
      </c>
      <c r="C520" s="9"/>
      <c r="D520" s="9"/>
      <c r="E520" s="9"/>
      <c r="F520" s="9"/>
      <c r="G520" s="9"/>
      <c r="H520" s="9"/>
      <c r="I520" s="22"/>
    </row>
    <row r="521" spans="2:9" ht="15.75" thickBot="1" x14ac:dyDescent="0.3">
      <c r="B521" s="461" t="s">
        <v>1</v>
      </c>
      <c r="C521" s="462"/>
      <c r="D521" s="462"/>
      <c r="E521" s="39" t="s">
        <v>2</v>
      </c>
      <c r="F521" s="39" t="s">
        <v>8</v>
      </c>
      <c r="G521" s="39" t="s">
        <v>9</v>
      </c>
      <c r="H521" s="20" t="s">
        <v>5</v>
      </c>
      <c r="I521" s="463"/>
    </row>
    <row r="522" spans="2:9" x14ac:dyDescent="0.25">
      <c r="B522" s="465" t="s">
        <v>924</v>
      </c>
      <c r="C522" s="466"/>
      <c r="D522" s="466"/>
      <c r="E522" s="4" t="s">
        <v>316</v>
      </c>
      <c r="F522" s="4">
        <v>96000</v>
      </c>
      <c r="G522" s="4">
        <v>5.1999999999999998E-2</v>
      </c>
      <c r="H522" s="4">
        <f>+F522*G522</f>
        <v>4992</v>
      </c>
      <c r="I522" s="464"/>
    </row>
    <row r="523" spans="2:9" x14ac:dyDescent="0.25">
      <c r="B523" s="459" t="s">
        <v>906</v>
      </c>
      <c r="C523" s="460"/>
      <c r="D523" s="460"/>
      <c r="E523" s="3" t="s">
        <v>746</v>
      </c>
      <c r="F523" s="3">
        <f>H522</f>
        <v>4992</v>
      </c>
      <c r="G523" s="3">
        <f>F523*0.05</f>
        <v>249.60000000000002</v>
      </c>
      <c r="H523" s="4">
        <f>G523</f>
        <v>249.60000000000002</v>
      </c>
      <c r="I523" s="464"/>
    </row>
    <row r="524" spans="2:9" x14ac:dyDescent="0.25">
      <c r="B524" s="459"/>
      <c r="C524" s="460"/>
      <c r="D524" s="460"/>
      <c r="E524" s="3"/>
      <c r="F524" s="3"/>
      <c r="G524" s="3"/>
      <c r="H524" s="3"/>
      <c r="I524" s="464"/>
    </row>
    <row r="525" spans="2:9" x14ac:dyDescent="0.25">
      <c r="B525" s="459"/>
      <c r="C525" s="460"/>
      <c r="D525" s="460"/>
      <c r="E525" s="3"/>
      <c r="F525" s="3"/>
      <c r="G525" s="3"/>
      <c r="H525" s="3"/>
      <c r="I525" s="464"/>
    </row>
    <row r="526" spans="2:9" x14ac:dyDescent="0.25">
      <c r="B526" s="459"/>
      <c r="C526" s="460"/>
      <c r="D526" s="460"/>
      <c r="E526" s="3"/>
      <c r="F526" s="3"/>
      <c r="G526" s="3"/>
      <c r="H526" s="3"/>
      <c r="I526" s="464"/>
    </row>
    <row r="527" spans="2:9" x14ac:dyDescent="0.25">
      <c r="B527" s="11"/>
      <c r="C527" s="5"/>
      <c r="D527" s="5"/>
      <c r="E527" s="5"/>
      <c r="F527" s="5"/>
      <c r="G527" s="5"/>
      <c r="H527" s="6" t="s">
        <v>6</v>
      </c>
      <c r="I527" s="37">
        <f>SUM(H522:H526)</f>
        <v>5241.6000000000004</v>
      </c>
    </row>
    <row r="528" spans="2:9" ht="15.75" thickBot="1" x14ac:dyDescent="0.3">
      <c r="B528" s="10"/>
      <c r="I528" s="1"/>
    </row>
    <row r="529" spans="2:9" ht="15.75" thickBot="1" x14ac:dyDescent="0.3">
      <c r="B529" s="21" t="s">
        <v>10</v>
      </c>
      <c r="C529" s="9"/>
      <c r="D529" s="9"/>
      <c r="E529" s="9"/>
      <c r="F529" s="9"/>
      <c r="G529" s="9"/>
      <c r="H529" s="9"/>
      <c r="I529" s="22"/>
    </row>
    <row r="530" spans="2:9" ht="15.75" thickBot="1" x14ac:dyDescent="0.3">
      <c r="B530" s="461" t="s">
        <v>1</v>
      </c>
      <c r="C530" s="462"/>
      <c r="D530" s="462"/>
      <c r="E530" s="462"/>
      <c r="F530" s="39" t="s">
        <v>3</v>
      </c>
      <c r="G530" s="39" t="s">
        <v>4</v>
      </c>
      <c r="H530" s="20" t="s">
        <v>5</v>
      </c>
      <c r="I530" s="34"/>
    </row>
    <row r="531" spans="2:9" x14ac:dyDescent="0.25">
      <c r="B531" s="465" t="s">
        <v>55</v>
      </c>
      <c r="C531" s="466"/>
      <c r="D531" s="466"/>
      <c r="E531" s="466"/>
      <c r="F531" s="24">
        <v>637.5</v>
      </c>
      <c r="G531" s="25">
        <v>1</v>
      </c>
      <c r="H531" s="38">
        <f>+F531*G531</f>
        <v>637.5</v>
      </c>
      <c r="I531" s="34"/>
    </row>
    <row r="532" spans="2:9" x14ac:dyDescent="0.25">
      <c r="B532" s="459"/>
      <c r="C532" s="460"/>
      <c r="D532" s="460"/>
      <c r="E532" s="460"/>
      <c r="F532" s="23"/>
      <c r="G532" s="14"/>
      <c r="H532" s="2"/>
      <c r="I532" s="34"/>
    </row>
    <row r="533" spans="2:9" x14ac:dyDescent="0.25">
      <c r="B533" s="11"/>
      <c r="C533" s="5"/>
      <c r="D533" s="5"/>
      <c r="E533" s="5"/>
      <c r="F533" s="5"/>
      <c r="G533" s="5"/>
      <c r="H533" s="6" t="s">
        <v>6</v>
      </c>
      <c r="I533" s="36">
        <f>SUM(H531:H532)</f>
        <v>637.5</v>
      </c>
    </row>
    <row r="534" spans="2:9" ht="15.75" thickBot="1" x14ac:dyDescent="0.3">
      <c r="B534" s="10"/>
      <c r="I534" s="1"/>
    </row>
    <row r="535" spans="2:9" ht="15.75" thickBot="1" x14ac:dyDescent="0.3">
      <c r="B535" s="21" t="s">
        <v>11</v>
      </c>
      <c r="C535" s="9"/>
      <c r="D535" s="9"/>
      <c r="E535" s="9"/>
      <c r="F535" s="9"/>
      <c r="G535" s="9"/>
      <c r="H535" s="9"/>
      <c r="I535" s="22"/>
    </row>
    <row r="536" spans="2:9" ht="15.75" thickBot="1" x14ac:dyDescent="0.3">
      <c r="B536" s="461" t="s">
        <v>15</v>
      </c>
      <c r="C536" s="462"/>
      <c r="D536" s="39" t="s">
        <v>22</v>
      </c>
      <c r="E536" s="39" t="s">
        <v>12</v>
      </c>
      <c r="F536" s="39" t="s">
        <v>13</v>
      </c>
      <c r="G536" s="39" t="s">
        <v>14</v>
      </c>
      <c r="H536" s="20" t="s">
        <v>5</v>
      </c>
      <c r="I536" s="463"/>
    </row>
    <row r="537" spans="2:9" x14ac:dyDescent="0.25">
      <c r="B537" s="465" t="s">
        <v>20</v>
      </c>
      <c r="C537" s="466"/>
      <c r="D537" s="24">
        <v>74263</v>
      </c>
      <c r="E537" s="30">
        <f>+(0.66)*D537</f>
        <v>49013.58</v>
      </c>
      <c r="F537" s="30">
        <f>+D537+E537</f>
        <v>123276.58</v>
      </c>
      <c r="G537" s="32">
        <v>7.1672981193994845E-2</v>
      </c>
      <c r="H537" s="38">
        <f>+F537*G537</f>
        <v>8835.6</v>
      </c>
      <c r="I537" s="464"/>
    </row>
    <row r="538" spans="2:9" x14ac:dyDescent="0.25">
      <c r="B538" s="459"/>
      <c r="C538" s="460"/>
      <c r="D538" s="23"/>
      <c r="E538" s="30"/>
      <c r="F538" s="31"/>
      <c r="G538" s="32"/>
      <c r="H538" s="38"/>
      <c r="I538" s="464"/>
    </row>
    <row r="539" spans="2:9" x14ac:dyDescent="0.25">
      <c r="B539" s="459"/>
      <c r="C539" s="460"/>
      <c r="D539" s="2"/>
      <c r="E539" s="2"/>
      <c r="F539" s="2"/>
      <c r="G539" s="2"/>
      <c r="H539" s="2"/>
      <c r="I539" s="464"/>
    </row>
    <row r="540" spans="2:9" x14ac:dyDescent="0.25">
      <c r="B540" s="467"/>
      <c r="C540" s="468"/>
      <c r="D540" s="7"/>
      <c r="E540" s="7"/>
      <c r="F540" s="7"/>
      <c r="G540" s="7"/>
      <c r="H540" s="7"/>
      <c r="I540" s="464"/>
    </row>
    <row r="541" spans="2:9" x14ac:dyDescent="0.25">
      <c r="B541" s="11"/>
      <c r="C541" s="5"/>
      <c r="D541" s="5"/>
      <c r="E541" s="5"/>
      <c r="F541" s="5"/>
      <c r="G541" s="5"/>
      <c r="H541" s="6" t="s">
        <v>6</v>
      </c>
      <c r="I541" s="34">
        <f>SUM(H537:H540)</f>
        <v>8835.6</v>
      </c>
    </row>
    <row r="542" spans="2:9" ht="15.75" thickBot="1" x14ac:dyDescent="0.3">
      <c r="B542" s="10"/>
      <c r="H542" s="33" t="s">
        <v>23</v>
      </c>
      <c r="I542" s="34"/>
    </row>
    <row r="543" spans="2:9" ht="16.5" thickBot="1" x14ac:dyDescent="0.3">
      <c r="B543" s="8"/>
      <c r="C543" s="9"/>
      <c r="D543" s="9"/>
      <c r="E543" s="9"/>
      <c r="F543" s="9"/>
      <c r="G543" s="469" t="s">
        <v>16</v>
      </c>
      <c r="H543" s="470"/>
      <c r="I543" s="35">
        <f>ROUND(SUM(I513:I542),2)</f>
        <v>15664.1</v>
      </c>
    </row>
    <row r="544" spans="2:9" ht="15.75" thickBot="1" x14ac:dyDescent="0.3"/>
    <row r="545" spans="2:9" x14ac:dyDescent="0.25">
      <c r="B545" s="471" t="s">
        <v>26</v>
      </c>
      <c r="C545" s="472"/>
      <c r="D545" s="472"/>
      <c r="E545" s="472"/>
      <c r="F545" s="472"/>
      <c r="G545" s="472"/>
      <c r="H545" s="472"/>
      <c r="I545" s="473"/>
    </row>
    <row r="546" spans="2:9" ht="48" customHeight="1" x14ac:dyDescent="0.25">
      <c r="B546" s="474" t="s">
        <v>862</v>
      </c>
      <c r="C546" s="475"/>
      <c r="D546" s="475"/>
      <c r="E546" s="475"/>
      <c r="F546" s="475"/>
      <c r="G546" s="475"/>
      <c r="H546" s="475"/>
      <c r="I546" s="476"/>
    </row>
    <row r="547" spans="2:9" x14ac:dyDescent="0.25">
      <c r="B547" s="477" t="s">
        <v>18</v>
      </c>
      <c r="C547" s="478"/>
      <c r="D547" s="478"/>
      <c r="E547" s="478"/>
      <c r="F547" s="478"/>
      <c r="G547" s="478"/>
      <c r="H547" s="478"/>
      <c r="I547" s="479"/>
    </row>
    <row r="548" spans="2:9" ht="15.75" thickBot="1" x14ac:dyDescent="0.3">
      <c r="B548" s="480" t="s">
        <v>27</v>
      </c>
      <c r="C548" s="481"/>
      <c r="D548" s="481"/>
      <c r="E548" s="481"/>
      <c r="F548" s="481"/>
      <c r="G548" s="481"/>
      <c r="H548" s="481"/>
      <c r="I548" s="482"/>
    </row>
    <row r="549" spans="2:9" ht="15.75" thickBot="1" x14ac:dyDescent="0.3">
      <c r="B549" s="8"/>
      <c r="C549" s="9"/>
      <c r="D549" s="9"/>
      <c r="E549" s="9"/>
      <c r="F549" s="9"/>
      <c r="G549" s="9"/>
      <c r="H549" s="9"/>
      <c r="I549" s="22"/>
    </row>
    <row r="550" spans="2:9" ht="15" customHeight="1" x14ac:dyDescent="0.25">
      <c r="B550" s="483" t="s">
        <v>17</v>
      </c>
      <c r="C550" s="485" t="s">
        <v>893</v>
      </c>
      <c r="D550" s="487" t="str">
        <f>'PRESUPUESTO INST EDUC. '!B217</f>
        <v xml:space="preserve">punto electrico toma corriente doble 110 v con polo tierra </v>
      </c>
      <c r="E550" s="487"/>
      <c r="F550" s="487"/>
      <c r="G550" s="487"/>
      <c r="H550" s="487"/>
      <c r="I550" s="45" t="s">
        <v>0</v>
      </c>
    </row>
    <row r="551" spans="2:9" ht="15.75" thickBot="1" x14ac:dyDescent="0.3">
      <c r="B551" s="484"/>
      <c r="C551" s="486"/>
      <c r="D551" s="488"/>
      <c r="E551" s="488"/>
      <c r="F551" s="488"/>
      <c r="G551" s="488"/>
      <c r="H551" s="488"/>
      <c r="I551" s="13" t="s">
        <v>42</v>
      </c>
    </row>
    <row r="552" spans="2:9" ht="15.75" thickBot="1" x14ac:dyDescent="0.3">
      <c r="B552" s="21" t="s">
        <v>24</v>
      </c>
      <c r="C552" s="46"/>
      <c r="D552" s="40"/>
      <c r="E552" s="9"/>
      <c r="F552" s="9"/>
      <c r="G552" s="9"/>
      <c r="H552" s="9"/>
      <c r="I552" s="22"/>
    </row>
    <row r="553" spans="2:9" ht="15.75" thickBot="1" x14ac:dyDescent="0.3">
      <c r="B553" s="461" t="s">
        <v>1</v>
      </c>
      <c r="C553" s="462"/>
      <c r="D553" s="462"/>
      <c r="E553" s="39" t="s">
        <v>2</v>
      </c>
      <c r="F553" s="39" t="s">
        <v>3</v>
      </c>
      <c r="G553" s="39" t="s">
        <v>4</v>
      </c>
      <c r="H553" s="20" t="s">
        <v>5</v>
      </c>
      <c r="I553" s="463"/>
    </row>
    <row r="554" spans="2:9" ht="25.5" customHeight="1" x14ac:dyDescent="0.25">
      <c r="B554" s="489" t="s">
        <v>25</v>
      </c>
      <c r="C554" s="490"/>
      <c r="D554" s="491"/>
      <c r="E554" s="4" t="s">
        <v>19</v>
      </c>
      <c r="F554" s="26">
        <v>61510</v>
      </c>
      <c r="G554" s="43">
        <v>0.02</v>
      </c>
      <c r="H554" s="27">
        <f>+F554*G554</f>
        <v>1230.2</v>
      </c>
      <c r="I554" s="464"/>
    </row>
    <row r="555" spans="2:9" ht="23.25" customHeight="1" x14ac:dyDescent="0.25">
      <c r="B555" s="492"/>
      <c r="C555" s="493"/>
      <c r="D555" s="494"/>
      <c r="E555" s="3"/>
      <c r="F555" s="28"/>
      <c r="G555" s="48"/>
      <c r="H555" s="27"/>
      <c r="I555" s="464"/>
    </row>
    <row r="556" spans="2:9" x14ac:dyDescent="0.25">
      <c r="B556" s="459"/>
      <c r="C556" s="460"/>
      <c r="D556" s="460"/>
      <c r="E556" s="14"/>
      <c r="F556" s="26"/>
      <c r="G556" s="43"/>
      <c r="H556" s="27"/>
      <c r="I556" s="464"/>
    </row>
    <row r="557" spans="2:9" x14ac:dyDescent="0.25">
      <c r="B557" s="467"/>
      <c r="C557" s="468"/>
      <c r="D557" s="468"/>
      <c r="E557" s="15"/>
      <c r="F557" s="17"/>
      <c r="G557" s="15"/>
      <c r="H557" s="18"/>
      <c r="I557" s="464"/>
    </row>
    <row r="558" spans="2:9" x14ac:dyDescent="0.25">
      <c r="B558" s="11"/>
      <c r="C558" s="5"/>
      <c r="D558" s="5"/>
      <c r="E558" s="5"/>
      <c r="F558" s="5"/>
      <c r="G558" s="6"/>
      <c r="H558" s="6" t="s">
        <v>6</v>
      </c>
      <c r="I558" s="36">
        <f>SUM(H554:H557)</f>
        <v>1230.2</v>
      </c>
    </row>
    <row r="559" spans="2:9" ht="15.75" thickBot="1" x14ac:dyDescent="0.3">
      <c r="B559" s="10"/>
      <c r="I559" s="1"/>
    </row>
    <row r="560" spans="2:9" ht="15.75" thickBot="1" x14ac:dyDescent="0.3">
      <c r="B560" s="21" t="s">
        <v>7</v>
      </c>
      <c r="C560" s="9"/>
      <c r="D560" s="9"/>
      <c r="E560" s="9"/>
      <c r="F560" s="9"/>
      <c r="G560" s="9"/>
      <c r="H560" s="9"/>
      <c r="I560" s="22"/>
    </row>
    <row r="561" spans="2:9" ht="15.75" thickBot="1" x14ac:dyDescent="0.3">
      <c r="B561" s="461" t="s">
        <v>1</v>
      </c>
      <c r="C561" s="462"/>
      <c r="D561" s="462"/>
      <c r="E561" s="39" t="s">
        <v>2</v>
      </c>
      <c r="F561" s="39" t="s">
        <v>8</v>
      </c>
      <c r="G561" s="39" t="s">
        <v>9</v>
      </c>
      <c r="H561" s="20" t="s">
        <v>5</v>
      </c>
      <c r="I561" s="463"/>
    </row>
    <row r="562" spans="2:9" x14ac:dyDescent="0.25">
      <c r="B562" s="465" t="s">
        <v>926</v>
      </c>
      <c r="C562" s="466"/>
      <c r="D562" s="466"/>
      <c r="E562" s="4" t="s">
        <v>793</v>
      </c>
      <c r="F562" s="4">
        <v>12000</v>
      </c>
      <c r="G562" s="4">
        <v>1</v>
      </c>
      <c r="H562" s="4">
        <f>+F562*G562</f>
        <v>12000</v>
      </c>
      <c r="I562" s="464"/>
    </row>
    <row r="563" spans="2:9" x14ac:dyDescent="0.25">
      <c r="B563" s="459" t="s">
        <v>807</v>
      </c>
      <c r="C563" s="460"/>
      <c r="D563" s="460"/>
      <c r="E563" s="3" t="s">
        <v>793</v>
      </c>
      <c r="F563" s="3">
        <v>3500</v>
      </c>
      <c r="G563" s="3">
        <v>2</v>
      </c>
      <c r="H563" s="43">
        <f>+F563*G563</f>
        <v>7000</v>
      </c>
      <c r="I563" s="464"/>
    </row>
    <row r="564" spans="2:9" x14ac:dyDescent="0.25">
      <c r="B564" s="459" t="s">
        <v>808</v>
      </c>
      <c r="C564" s="460"/>
      <c r="D564" s="460"/>
      <c r="E564" s="3" t="s">
        <v>793</v>
      </c>
      <c r="F564" s="3">
        <v>1000</v>
      </c>
      <c r="G564" s="3">
        <v>1</v>
      </c>
      <c r="H564" s="43">
        <f t="shared" ref="H564:H571" si="8">+F564*G564</f>
        <v>1000</v>
      </c>
      <c r="I564" s="464"/>
    </row>
    <row r="565" spans="2:9" x14ac:dyDescent="0.25">
      <c r="B565" s="459" t="s">
        <v>809</v>
      </c>
      <c r="C565" s="460"/>
      <c r="D565" s="460"/>
      <c r="E565" s="3" t="s">
        <v>793</v>
      </c>
      <c r="F565" s="3">
        <v>1000</v>
      </c>
      <c r="G565" s="3">
        <v>2</v>
      </c>
      <c r="H565" s="43">
        <f t="shared" si="8"/>
        <v>2000</v>
      </c>
      <c r="I565" s="464"/>
    </row>
    <row r="566" spans="2:9" x14ac:dyDescent="0.25">
      <c r="B566" s="459" t="s">
        <v>810</v>
      </c>
      <c r="C566" s="460"/>
      <c r="D566" s="460"/>
      <c r="E566" s="3" t="s">
        <v>52</v>
      </c>
      <c r="F566" s="3">
        <v>65065</v>
      </c>
      <c r="G566" s="3">
        <v>3.0000000000000001E-3</v>
      </c>
      <c r="H566" s="43">
        <f t="shared" si="8"/>
        <v>195.19499999999999</v>
      </c>
      <c r="I566" s="464"/>
    </row>
    <row r="567" spans="2:9" x14ac:dyDescent="0.25">
      <c r="B567" s="459" t="s">
        <v>811</v>
      </c>
      <c r="C567" s="460"/>
      <c r="D567" s="460"/>
      <c r="E567" s="3" t="s">
        <v>793</v>
      </c>
      <c r="F567" s="3">
        <v>60000</v>
      </c>
      <c r="G567" s="3">
        <v>0.02</v>
      </c>
      <c r="H567" s="43">
        <f t="shared" si="8"/>
        <v>1200</v>
      </c>
      <c r="I567" s="464"/>
    </row>
    <row r="568" spans="2:9" x14ac:dyDescent="0.25">
      <c r="B568" s="459" t="s">
        <v>812</v>
      </c>
      <c r="C568" s="460"/>
      <c r="D568" s="460"/>
      <c r="E568" s="3" t="s">
        <v>58</v>
      </c>
      <c r="F568" s="3">
        <v>2797</v>
      </c>
      <c r="G568" s="3">
        <v>18</v>
      </c>
      <c r="H568" s="43">
        <f t="shared" si="8"/>
        <v>50346</v>
      </c>
      <c r="I568" s="464"/>
    </row>
    <row r="569" spans="2:9" x14ac:dyDescent="0.25">
      <c r="B569" s="459" t="s">
        <v>813</v>
      </c>
      <c r="C569" s="460"/>
      <c r="D569" s="460"/>
      <c r="E569" s="3" t="s">
        <v>801</v>
      </c>
      <c r="F569" s="3">
        <v>4424</v>
      </c>
      <c r="G569" s="3">
        <v>0.2</v>
      </c>
      <c r="H569" s="43">
        <f t="shared" si="8"/>
        <v>884.80000000000007</v>
      </c>
      <c r="I569" s="464"/>
    </row>
    <row r="570" spans="2:9" x14ac:dyDescent="0.25">
      <c r="B570" s="459" t="s">
        <v>927</v>
      </c>
      <c r="C570" s="460"/>
      <c r="D570" s="460"/>
      <c r="E570" s="3" t="s">
        <v>793</v>
      </c>
      <c r="F570" s="3">
        <v>1500</v>
      </c>
      <c r="G570" s="3">
        <v>1</v>
      </c>
      <c r="H570" s="43">
        <f t="shared" si="8"/>
        <v>1500</v>
      </c>
      <c r="I570" s="464"/>
    </row>
    <row r="571" spans="2:9" x14ac:dyDescent="0.25">
      <c r="B571" s="459" t="s">
        <v>928</v>
      </c>
      <c r="C571" s="460"/>
      <c r="D571" s="460"/>
      <c r="E571" s="3" t="s">
        <v>158</v>
      </c>
      <c r="F571" s="3">
        <v>750481.6</v>
      </c>
      <c r="G571" s="3">
        <v>4.0000000000000001E-3</v>
      </c>
      <c r="H571" s="43">
        <f t="shared" si="8"/>
        <v>3001.9263999999998</v>
      </c>
      <c r="I571" s="464"/>
    </row>
    <row r="572" spans="2:9" x14ac:dyDescent="0.25">
      <c r="B572" s="459" t="s">
        <v>906</v>
      </c>
      <c r="C572" s="460"/>
      <c r="D572" s="460"/>
      <c r="E572" s="3" t="s">
        <v>746</v>
      </c>
      <c r="F572" s="3">
        <f>SUM(H562:H571)</f>
        <v>79127.921400000007</v>
      </c>
      <c r="G572" s="3">
        <v>0.05</v>
      </c>
      <c r="H572" s="48">
        <f>G572*F572</f>
        <v>3956.3960700000007</v>
      </c>
      <c r="I572" s="464"/>
    </row>
    <row r="573" spans="2:9" x14ac:dyDescent="0.25">
      <c r="B573" s="459"/>
      <c r="C573" s="460"/>
      <c r="D573" s="460"/>
      <c r="E573" s="3"/>
      <c r="F573" s="3"/>
      <c r="G573" s="3"/>
      <c r="H573" s="3"/>
      <c r="I573" s="464"/>
    </row>
    <row r="574" spans="2:9" x14ac:dyDescent="0.25">
      <c r="B574" s="11"/>
      <c r="C574" s="5"/>
      <c r="D574" s="5"/>
      <c r="E574" s="5"/>
      <c r="F574" s="5"/>
      <c r="G574" s="5"/>
      <c r="H574" s="6" t="s">
        <v>6</v>
      </c>
      <c r="I574" s="37">
        <f>SUM(H562:H573)</f>
        <v>83084.317470000009</v>
      </c>
    </row>
    <row r="575" spans="2:9" ht="15.75" thickBot="1" x14ac:dyDescent="0.3">
      <c r="B575" s="10"/>
      <c r="I575" s="1"/>
    </row>
    <row r="576" spans="2:9" ht="15.75" thickBot="1" x14ac:dyDescent="0.3">
      <c r="B576" s="21" t="s">
        <v>10</v>
      </c>
      <c r="C576" s="9"/>
      <c r="D576" s="9"/>
      <c r="E576" s="9"/>
      <c r="F576" s="9"/>
      <c r="G576" s="9"/>
      <c r="H576" s="9"/>
      <c r="I576" s="22"/>
    </row>
    <row r="577" spans="2:9" ht="15.75" thickBot="1" x14ac:dyDescent="0.3">
      <c r="B577" s="461" t="s">
        <v>1</v>
      </c>
      <c r="C577" s="462"/>
      <c r="D577" s="462"/>
      <c r="E577" s="462"/>
      <c r="F577" s="39" t="s">
        <v>3</v>
      </c>
      <c r="G577" s="39" t="s">
        <v>4</v>
      </c>
      <c r="H577" s="20" t="s">
        <v>5</v>
      </c>
      <c r="I577" s="34"/>
    </row>
    <row r="578" spans="2:9" x14ac:dyDescent="0.25">
      <c r="B578" s="465"/>
      <c r="C578" s="466"/>
      <c r="D578" s="466"/>
      <c r="E578" s="466"/>
      <c r="F578" s="24"/>
      <c r="G578" s="25"/>
      <c r="H578" s="38"/>
      <c r="I578" s="34"/>
    </row>
    <row r="579" spans="2:9" x14ac:dyDescent="0.25">
      <c r="B579" s="459"/>
      <c r="C579" s="460"/>
      <c r="D579" s="460"/>
      <c r="E579" s="460"/>
      <c r="F579" s="23"/>
      <c r="G579" s="14"/>
      <c r="H579" s="2"/>
      <c r="I579" s="34"/>
    </row>
    <row r="580" spans="2:9" x14ac:dyDescent="0.25">
      <c r="B580" s="11"/>
      <c r="C580" s="5"/>
      <c r="D580" s="5"/>
      <c r="E580" s="5"/>
      <c r="F580" s="5"/>
      <c r="G580" s="5"/>
      <c r="H580" s="6" t="s">
        <v>6</v>
      </c>
      <c r="I580" s="36">
        <f>SUM(H578:H579)</f>
        <v>0</v>
      </c>
    </row>
    <row r="581" spans="2:9" ht="15.75" thickBot="1" x14ac:dyDescent="0.3">
      <c r="B581" s="10"/>
      <c r="I581" s="1"/>
    </row>
    <row r="582" spans="2:9" ht="15.75" thickBot="1" x14ac:dyDescent="0.3">
      <c r="B582" s="21" t="s">
        <v>11</v>
      </c>
      <c r="C582" s="9"/>
      <c r="D582" s="9"/>
      <c r="E582" s="9"/>
      <c r="F582" s="9"/>
      <c r="G582" s="9"/>
      <c r="H582" s="9"/>
      <c r="I582" s="22"/>
    </row>
    <row r="583" spans="2:9" ht="15.75" thickBot="1" x14ac:dyDescent="0.3">
      <c r="B583" s="461" t="s">
        <v>15</v>
      </c>
      <c r="C583" s="462"/>
      <c r="D583" s="39" t="s">
        <v>22</v>
      </c>
      <c r="E583" s="39" t="s">
        <v>12</v>
      </c>
      <c r="F583" s="39" t="s">
        <v>13</v>
      </c>
      <c r="G583" s="39" t="s">
        <v>14</v>
      </c>
      <c r="H583" s="20" t="s">
        <v>5</v>
      </c>
      <c r="I583" s="463"/>
    </row>
    <row r="584" spans="2:9" x14ac:dyDescent="0.25">
      <c r="B584" s="465" t="s">
        <v>748</v>
      </c>
      <c r="C584" s="466"/>
      <c r="D584" s="24">
        <v>74263</v>
      </c>
      <c r="E584" s="30">
        <f>+(0.66)*D584</f>
        <v>49013.58</v>
      </c>
      <c r="F584" s="30">
        <f>+D584+E584</f>
        <v>123276.58</v>
      </c>
      <c r="G584" s="32">
        <v>0.35836490596997422</v>
      </c>
      <c r="H584" s="38">
        <f>+F584*G584</f>
        <v>44178.000000000007</v>
      </c>
      <c r="I584" s="464"/>
    </row>
    <row r="585" spans="2:9" x14ac:dyDescent="0.25">
      <c r="B585" s="459"/>
      <c r="C585" s="460"/>
      <c r="D585" s="23"/>
      <c r="E585" s="30"/>
      <c r="F585" s="31"/>
      <c r="G585" s="32"/>
      <c r="H585" s="38"/>
      <c r="I585" s="464"/>
    </row>
    <row r="586" spans="2:9" x14ac:dyDescent="0.25">
      <c r="B586" s="459"/>
      <c r="C586" s="460"/>
      <c r="D586" s="2"/>
      <c r="E586" s="2"/>
      <c r="F586" s="2"/>
      <c r="G586" s="2"/>
      <c r="H586" s="2"/>
      <c r="I586" s="464"/>
    </row>
    <row r="587" spans="2:9" x14ac:dyDescent="0.25">
      <c r="B587" s="467"/>
      <c r="C587" s="468"/>
      <c r="D587" s="7"/>
      <c r="E587" s="7"/>
      <c r="F587" s="7"/>
      <c r="G587" s="7"/>
      <c r="H587" s="7"/>
      <c r="I587" s="464"/>
    </row>
    <row r="588" spans="2:9" x14ac:dyDescent="0.25">
      <c r="B588" s="11"/>
      <c r="C588" s="5"/>
      <c r="D588" s="5"/>
      <c r="E588" s="5"/>
      <c r="F588" s="5"/>
      <c r="G588" s="5"/>
      <c r="H588" s="6" t="s">
        <v>6</v>
      </c>
      <c r="I588" s="34">
        <f>SUM(H584:H587)</f>
        <v>44178.000000000007</v>
      </c>
    </row>
    <row r="589" spans="2:9" ht="15.75" thickBot="1" x14ac:dyDescent="0.3">
      <c r="B589" s="10"/>
      <c r="H589" s="33" t="s">
        <v>23</v>
      </c>
      <c r="I589" s="34"/>
    </row>
    <row r="590" spans="2:9" ht="16.5" thickBot="1" x14ac:dyDescent="0.3">
      <c r="B590" s="8"/>
      <c r="C590" s="9"/>
      <c r="D590" s="9"/>
      <c r="E590" s="9"/>
      <c r="F590" s="9"/>
      <c r="G590" s="469" t="s">
        <v>16</v>
      </c>
      <c r="H590" s="470"/>
      <c r="I590" s="35">
        <f>ROUND(SUM(I553:I589),2)</f>
        <v>128492.52</v>
      </c>
    </row>
    <row r="591" spans="2:9" ht="15.75" thickBot="1" x14ac:dyDescent="0.3"/>
    <row r="592" spans="2:9" x14ac:dyDescent="0.25">
      <c r="B592" s="471" t="s">
        <v>26</v>
      </c>
      <c r="C592" s="472"/>
      <c r="D592" s="472"/>
      <c r="E592" s="472"/>
      <c r="F592" s="472"/>
      <c r="G592" s="472"/>
      <c r="H592" s="472"/>
      <c r="I592" s="473"/>
    </row>
    <row r="593" spans="2:9" ht="48" customHeight="1" x14ac:dyDescent="0.25">
      <c r="B593" s="474" t="s">
        <v>862</v>
      </c>
      <c r="C593" s="475"/>
      <c r="D593" s="475"/>
      <c r="E593" s="475"/>
      <c r="F593" s="475"/>
      <c r="G593" s="475"/>
      <c r="H593" s="475"/>
      <c r="I593" s="476"/>
    </row>
    <row r="594" spans="2:9" x14ac:dyDescent="0.25">
      <c r="B594" s="477" t="s">
        <v>18</v>
      </c>
      <c r="C594" s="478"/>
      <c r="D594" s="478"/>
      <c r="E594" s="478"/>
      <c r="F594" s="478"/>
      <c r="G594" s="478"/>
      <c r="H594" s="478"/>
      <c r="I594" s="479"/>
    </row>
    <row r="595" spans="2:9" ht="15.75" thickBot="1" x14ac:dyDescent="0.3">
      <c r="B595" s="480" t="s">
        <v>27</v>
      </c>
      <c r="C595" s="481"/>
      <c r="D595" s="481"/>
      <c r="E595" s="481"/>
      <c r="F595" s="481"/>
      <c r="G595" s="481"/>
      <c r="H595" s="481"/>
      <c r="I595" s="482"/>
    </row>
    <row r="596" spans="2:9" ht="15.75" thickBot="1" x14ac:dyDescent="0.3">
      <c r="B596" s="8"/>
      <c r="C596" s="9"/>
      <c r="D596" s="9"/>
      <c r="E596" s="9"/>
      <c r="F596" s="9"/>
      <c r="G596" s="9"/>
      <c r="H596" s="9"/>
      <c r="I596" s="22"/>
    </row>
    <row r="597" spans="2:9" ht="15" customHeight="1" x14ac:dyDescent="0.25">
      <c r="B597" s="483" t="s">
        <v>17</v>
      </c>
      <c r="C597" s="485" t="s">
        <v>894</v>
      </c>
      <c r="D597" s="487" t="str">
        <f>'PRESUPUESTO INST EDUC. '!B218</f>
        <v>suministro e instalacion de interruptor sencillo</v>
      </c>
      <c r="E597" s="487"/>
      <c r="F597" s="487"/>
      <c r="G597" s="487"/>
      <c r="H597" s="487"/>
      <c r="I597" s="45" t="s">
        <v>0</v>
      </c>
    </row>
    <row r="598" spans="2:9" ht="15.75" thickBot="1" x14ac:dyDescent="0.3">
      <c r="B598" s="484"/>
      <c r="C598" s="486"/>
      <c r="D598" s="488"/>
      <c r="E598" s="488"/>
      <c r="F598" s="488"/>
      <c r="G598" s="488"/>
      <c r="H598" s="488"/>
      <c r="I598" s="13" t="s">
        <v>42</v>
      </c>
    </row>
    <row r="599" spans="2:9" ht="15.75" thickBot="1" x14ac:dyDescent="0.3">
      <c r="B599" s="21" t="s">
        <v>24</v>
      </c>
      <c r="C599" s="46"/>
      <c r="D599" s="40"/>
      <c r="E599" s="9"/>
      <c r="F599" s="9"/>
      <c r="G599" s="9"/>
      <c r="H599" s="9"/>
      <c r="I599" s="22"/>
    </row>
    <row r="600" spans="2:9" ht="15.75" thickBot="1" x14ac:dyDescent="0.3">
      <c r="B600" s="461" t="s">
        <v>1</v>
      </c>
      <c r="C600" s="462"/>
      <c r="D600" s="462"/>
      <c r="E600" s="39" t="s">
        <v>2</v>
      </c>
      <c r="F600" s="39" t="s">
        <v>3</v>
      </c>
      <c r="G600" s="39" t="s">
        <v>4</v>
      </c>
      <c r="H600" s="20" t="s">
        <v>5</v>
      </c>
      <c r="I600" s="463"/>
    </row>
    <row r="601" spans="2:9" ht="25.5" customHeight="1" x14ac:dyDescent="0.25">
      <c r="B601" s="489" t="s">
        <v>25</v>
      </c>
      <c r="C601" s="490"/>
      <c r="D601" s="491"/>
      <c r="E601" s="4" t="s">
        <v>19</v>
      </c>
      <c r="F601" s="427">
        <v>61510</v>
      </c>
      <c r="G601" s="401">
        <v>0.02</v>
      </c>
      <c r="H601" s="27">
        <f>+F601*G601</f>
        <v>1230.2</v>
      </c>
      <c r="I601" s="464"/>
    </row>
    <row r="602" spans="2:9" ht="23.25" customHeight="1" x14ac:dyDescent="0.25">
      <c r="B602" s="492"/>
      <c r="C602" s="493"/>
      <c r="D602" s="494"/>
      <c r="E602" s="3"/>
      <c r="F602" s="28"/>
      <c r="G602" s="48"/>
      <c r="H602" s="27"/>
      <c r="I602" s="464"/>
    </row>
    <row r="603" spans="2:9" x14ac:dyDescent="0.25">
      <c r="B603" s="459"/>
      <c r="C603" s="460"/>
      <c r="D603" s="460"/>
      <c r="E603" s="14"/>
      <c r="F603" s="26"/>
      <c r="G603" s="43"/>
      <c r="H603" s="27"/>
      <c r="I603" s="464"/>
    </row>
    <row r="604" spans="2:9" x14ac:dyDescent="0.25">
      <c r="B604" s="467"/>
      <c r="C604" s="468"/>
      <c r="D604" s="468"/>
      <c r="E604" s="15"/>
      <c r="F604" s="17"/>
      <c r="G604" s="15"/>
      <c r="H604" s="18"/>
      <c r="I604" s="464"/>
    </row>
    <row r="605" spans="2:9" x14ac:dyDescent="0.25">
      <c r="B605" s="11"/>
      <c r="C605" s="5"/>
      <c r="D605" s="5"/>
      <c r="E605" s="5"/>
      <c r="F605" s="5"/>
      <c r="G605" s="6"/>
      <c r="H605" s="6" t="s">
        <v>6</v>
      </c>
      <c r="I605" s="36">
        <f>SUM(H601:H604)</f>
        <v>1230.2</v>
      </c>
    </row>
    <row r="606" spans="2:9" ht="15.75" thickBot="1" x14ac:dyDescent="0.3">
      <c r="B606" s="10"/>
      <c r="I606" s="1"/>
    </row>
    <row r="607" spans="2:9" ht="15.75" thickBot="1" x14ac:dyDescent="0.3">
      <c r="B607" s="21" t="s">
        <v>7</v>
      </c>
      <c r="C607" s="9"/>
      <c r="D607" s="9"/>
      <c r="E607" s="9"/>
      <c r="F607" s="9"/>
      <c r="G607" s="9"/>
      <c r="H607" s="9"/>
      <c r="I607" s="22"/>
    </row>
    <row r="608" spans="2:9" ht="15.75" thickBot="1" x14ac:dyDescent="0.3">
      <c r="B608" s="461" t="s">
        <v>1</v>
      </c>
      <c r="C608" s="462"/>
      <c r="D608" s="462"/>
      <c r="E608" s="39" t="s">
        <v>2</v>
      </c>
      <c r="F608" s="39" t="s">
        <v>8</v>
      </c>
      <c r="G608" s="39" t="s">
        <v>9</v>
      </c>
      <c r="H608" s="20" t="s">
        <v>5</v>
      </c>
      <c r="I608" s="463"/>
    </row>
    <row r="609" spans="2:9" x14ac:dyDescent="0.25">
      <c r="B609" s="465" t="s">
        <v>929</v>
      </c>
      <c r="C609" s="466"/>
      <c r="D609" s="466"/>
      <c r="E609" s="4" t="s">
        <v>793</v>
      </c>
      <c r="F609" s="4">
        <v>12000</v>
      </c>
      <c r="G609" s="4">
        <v>1</v>
      </c>
      <c r="H609" s="43">
        <f>+F609*G609</f>
        <v>12000</v>
      </c>
      <c r="I609" s="464"/>
    </row>
    <row r="610" spans="2:9" x14ac:dyDescent="0.25">
      <c r="B610" s="459" t="s">
        <v>807</v>
      </c>
      <c r="C610" s="460"/>
      <c r="D610" s="460"/>
      <c r="E610" s="3" t="s">
        <v>793</v>
      </c>
      <c r="F610" s="3">
        <v>3500</v>
      </c>
      <c r="G610" s="3">
        <v>2</v>
      </c>
      <c r="H610" s="43">
        <f>+F610*G610</f>
        <v>7000</v>
      </c>
      <c r="I610" s="464"/>
    </row>
    <row r="611" spans="2:9" x14ac:dyDescent="0.25">
      <c r="B611" s="459" t="s">
        <v>808</v>
      </c>
      <c r="C611" s="460"/>
      <c r="D611" s="460"/>
      <c r="E611" s="3" t="s">
        <v>793</v>
      </c>
      <c r="F611" s="3">
        <v>1000</v>
      </c>
      <c r="G611" s="3">
        <v>1</v>
      </c>
      <c r="H611" s="43">
        <f t="shared" ref="H611:H619" si="9">+F611*G611</f>
        <v>1000</v>
      </c>
      <c r="I611" s="464"/>
    </row>
    <row r="612" spans="2:9" x14ac:dyDescent="0.25">
      <c r="B612" s="459" t="s">
        <v>809</v>
      </c>
      <c r="C612" s="460"/>
      <c r="D612" s="460"/>
      <c r="E612" s="3" t="s">
        <v>793</v>
      </c>
      <c r="F612" s="3">
        <v>1000</v>
      </c>
      <c r="G612" s="3">
        <v>2</v>
      </c>
      <c r="H612" s="43">
        <f t="shared" si="9"/>
        <v>2000</v>
      </c>
      <c r="I612" s="464"/>
    </row>
    <row r="613" spans="2:9" x14ac:dyDescent="0.25">
      <c r="B613" s="459" t="s">
        <v>810</v>
      </c>
      <c r="C613" s="460"/>
      <c r="D613" s="460"/>
      <c r="E613" s="3" t="s">
        <v>52</v>
      </c>
      <c r="F613" s="3">
        <v>65065</v>
      </c>
      <c r="G613" s="3">
        <v>3.0000000000000001E-3</v>
      </c>
      <c r="H613" s="43">
        <f t="shared" si="9"/>
        <v>195.19499999999999</v>
      </c>
      <c r="I613" s="464"/>
    </row>
    <row r="614" spans="2:9" x14ac:dyDescent="0.25">
      <c r="B614" s="459" t="s">
        <v>811</v>
      </c>
      <c r="C614" s="460"/>
      <c r="D614" s="460"/>
      <c r="E614" s="3" t="s">
        <v>793</v>
      </c>
      <c r="F614" s="3">
        <v>60000</v>
      </c>
      <c r="G614" s="3">
        <v>0.02</v>
      </c>
      <c r="H614" s="43">
        <f t="shared" si="9"/>
        <v>1200</v>
      </c>
      <c r="I614" s="464"/>
    </row>
    <row r="615" spans="2:9" x14ac:dyDescent="0.25">
      <c r="B615" s="459" t="s">
        <v>812</v>
      </c>
      <c r="C615" s="460"/>
      <c r="D615" s="460"/>
      <c r="E615" s="3" t="s">
        <v>58</v>
      </c>
      <c r="F615" s="3">
        <v>2797</v>
      </c>
      <c r="G615" s="3">
        <v>18</v>
      </c>
      <c r="H615" s="43">
        <f t="shared" si="9"/>
        <v>50346</v>
      </c>
      <c r="I615" s="464"/>
    </row>
    <row r="616" spans="2:9" x14ac:dyDescent="0.25">
      <c r="B616" s="459" t="s">
        <v>813</v>
      </c>
      <c r="C616" s="460"/>
      <c r="D616" s="460"/>
      <c r="E616" s="3" t="s">
        <v>801</v>
      </c>
      <c r="F616" s="3">
        <v>4424</v>
      </c>
      <c r="G616" s="3">
        <v>0.2</v>
      </c>
      <c r="H616" s="43">
        <f t="shared" si="9"/>
        <v>884.80000000000007</v>
      </c>
      <c r="I616" s="464"/>
    </row>
    <row r="617" spans="2:9" x14ac:dyDescent="0.25">
      <c r="B617" s="459" t="s">
        <v>927</v>
      </c>
      <c r="C617" s="460"/>
      <c r="D617" s="460"/>
      <c r="E617" s="3" t="s">
        <v>793</v>
      </c>
      <c r="F617" s="3">
        <v>1500</v>
      </c>
      <c r="G617" s="3">
        <v>1</v>
      </c>
      <c r="H617" s="43">
        <f t="shared" si="9"/>
        <v>1500</v>
      </c>
      <c r="I617" s="464"/>
    </row>
    <row r="618" spans="2:9" x14ac:dyDescent="0.25">
      <c r="B618" s="459" t="s">
        <v>930</v>
      </c>
      <c r="C618" s="460"/>
      <c r="D618" s="460"/>
      <c r="E618" s="3" t="s">
        <v>158</v>
      </c>
      <c r="F618" s="3">
        <v>750481.6</v>
      </c>
      <c r="G618" s="3">
        <v>4.0000000000000001E-3</v>
      </c>
      <c r="H618" s="43">
        <f t="shared" si="9"/>
        <v>3001.9263999999998</v>
      </c>
      <c r="I618" s="464"/>
    </row>
    <row r="619" spans="2:9" x14ac:dyDescent="0.25">
      <c r="B619" s="459" t="s">
        <v>906</v>
      </c>
      <c r="C619" s="460"/>
      <c r="D619" s="460"/>
      <c r="E619" s="3" t="s">
        <v>746</v>
      </c>
      <c r="F619" s="3">
        <f>SUM(H609:H618)</f>
        <v>79127.921400000007</v>
      </c>
      <c r="G619" s="3">
        <v>0.05</v>
      </c>
      <c r="H619" s="43">
        <f t="shared" si="9"/>
        <v>3956.3960700000007</v>
      </c>
      <c r="I619" s="464"/>
    </row>
    <row r="620" spans="2:9" x14ac:dyDescent="0.25">
      <c r="B620" s="459"/>
      <c r="C620" s="460"/>
      <c r="D620" s="460"/>
      <c r="E620" s="3"/>
      <c r="F620" s="3"/>
      <c r="G620" s="3"/>
      <c r="H620" s="3"/>
      <c r="I620" s="464"/>
    </row>
    <row r="621" spans="2:9" x14ac:dyDescent="0.25">
      <c r="B621" s="459"/>
      <c r="C621" s="460"/>
      <c r="D621" s="460"/>
      <c r="E621" s="3"/>
      <c r="F621" s="3"/>
      <c r="G621" s="3"/>
      <c r="H621" s="3"/>
      <c r="I621" s="464"/>
    </row>
    <row r="622" spans="2:9" x14ac:dyDescent="0.25">
      <c r="B622" s="459"/>
      <c r="C622" s="460"/>
      <c r="D622" s="460"/>
      <c r="E622" s="3"/>
      <c r="F622" s="3"/>
      <c r="G622" s="3"/>
      <c r="H622" s="3"/>
      <c r="I622" s="464"/>
    </row>
    <row r="623" spans="2:9" x14ac:dyDescent="0.25">
      <c r="B623" s="11"/>
      <c r="C623" s="5"/>
      <c r="D623" s="5"/>
      <c r="E623" s="5"/>
      <c r="F623" s="5"/>
      <c r="G623" s="5"/>
      <c r="H623" s="6" t="s">
        <v>6</v>
      </c>
      <c r="I623" s="37">
        <f>SUM(H609:H622)</f>
        <v>83084.317470000009</v>
      </c>
    </row>
    <row r="624" spans="2:9" ht="15.75" thickBot="1" x14ac:dyDescent="0.3">
      <c r="B624" s="10"/>
      <c r="I624" s="1"/>
    </row>
    <row r="625" spans="2:9" ht="15.75" thickBot="1" x14ac:dyDescent="0.3">
      <c r="B625" s="21" t="s">
        <v>10</v>
      </c>
      <c r="C625" s="9"/>
      <c r="D625" s="9"/>
      <c r="E625" s="9"/>
      <c r="F625" s="9"/>
      <c r="G625" s="9"/>
      <c r="H625" s="9"/>
      <c r="I625" s="22"/>
    </row>
    <row r="626" spans="2:9" ht="15.75" thickBot="1" x14ac:dyDescent="0.3">
      <c r="B626" s="461" t="s">
        <v>1</v>
      </c>
      <c r="C626" s="462"/>
      <c r="D626" s="462"/>
      <c r="E626" s="462"/>
      <c r="F626" s="39" t="s">
        <v>3</v>
      </c>
      <c r="G626" s="39" t="s">
        <v>4</v>
      </c>
      <c r="H626" s="20" t="s">
        <v>5</v>
      </c>
      <c r="I626" s="34"/>
    </row>
    <row r="627" spans="2:9" x14ac:dyDescent="0.25">
      <c r="B627" s="465"/>
      <c r="C627" s="466"/>
      <c r="D627" s="466"/>
      <c r="E627" s="466"/>
      <c r="F627" s="24"/>
      <c r="G627" s="25"/>
      <c r="H627" s="38"/>
      <c r="I627" s="34"/>
    </row>
    <row r="628" spans="2:9" x14ac:dyDescent="0.25">
      <c r="B628" s="459"/>
      <c r="C628" s="460"/>
      <c r="D628" s="460"/>
      <c r="E628" s="460"/>
      <c r="F628" s="23"/>
      <c r="G628" s="14"/>
      <c r="H628" s="2"/>
      <c r="I628" s="34"/>
    </row>
    <row r="629" spans="2:9" x14ac:dyDescent="0.25">
      <c r="B629" s="11"/>
      <c r="C629" s="5"/>
      <c r="D629" s="5"/>
      <c r="E629" s="5"/>
      <c r="F629" s="5"/>
      <c r="G629" s="5"/>
      <c r="H629" s="6" t="s">
        <v>6</v>
      </c>
      <c r="I629" s="36">
        <f>SUM(H627:H628)</f>
        <v>0</v>
      </c>
    </row>
    <row r="630" spans="2:9" ht="15.75" thickBot="1" x14ac:dyDescent="0.3">
      <c r="B630" s="10"/>
      <c r="I630" s="1"/>
    </row>
    <row r="631" spans="2:9" ht="15.75" thickBot="1" x14ac:dyDescent="0.3">
      <c r="B631" s="21" t="s">
        <v>11</v>
      </c>
      <c r="C631" s="9"/>
      <c r="D631" s="9"/>
      <c r="E631" s="9"/>
      <c r="F631" s="9"/>
      <c r="G631" s="9"/>
      <c r="H631" s="9"/>
      <c r="I631" s="22"/>
    </row>
    <row r="632" spans="2:9" ht="15.75" thickBot="1" x14ac:dyDescent="0.3">
      <c r="B632" s="461" t="s">
        <v>15</v>
      </c>
      <c r="C632" s="462"/>
      <c r="D632" s="39" t="s">
        <v>22</v>
      </c>
      <c r="E632" s="39" t="s">
        <v>12</v>
      </c>
      <c r="F632" s="39" t="s">
        <v>13</v>
      </c>
      <c r="G632" s="39" t="s">
        <v>14</v>
      </c>
      <c r="H632" s="20" t="s">
        <v>5</v>
      </c>
      <c r="I632" s="463"/>
    </row>
    <row r="633" spans="2:9" x14ac:dyDescent="0.25">
      <c r="B633" s="465" t="s">
        <v>931</v>
      </c>
      <c r="C633" s="466"/>
      <c r="D633" s="24">
        <v>74263</v>
      </c>
      <c r="E633" s="30">
        <f>+(0.66)*D633</f>
        <v>49013.58</v>
      </c>
      <c r="F633" s="30">
        <f>+D633+E633</f>
        <v>123276.58</v>
      </c>
      <c r="G633" s="32">
        <v>0.35836490596997422</v>
      </c>
      <c r="H633" s="38">
        <f>+F633*G633</f>
        <v>44178.000000000007</v>
      </c>
      <c r="I633" s="464"/>
    </row>
    <row r="634" spans="2:9" x14ac:dyDescent="0.25">
      <c r="B634" s="459"/>
      <c r="C634" s="460"/>
      <c r="D634" s="23"/>
      <c r="E634" s="30"/>
      <c r="F634" s="31"/>
      <c r="G634" s="32"/>
      <c r="H634" s="38"/>
      <c r="I634" s="464"/>
    </row>
    <row r="635" spans="2:9" x14ac:dyDescent="0.25">
      <c r="B635" s="459"/>
      <c r="C635" s="460"/>
      <c r="D635" s="2"/>
      <c r="E635" s="2"/>
      <c r="F635" s="2"/>
      <c r="G635" s="2"/>
      <c r="H635" s="2"/>
      <c r="I635" s="464"/>
    </row>
    <row r="636" spans="2:9" x14ac:dyDescent="0.25">
      <c r="B636" s="467"/>
      <c r="C636" s="468"/>
      <c r="D636" s="7"/>
      <c r="E636" s="7"/>
      <c r="F636" s="7"/>
      <c r="G636" s="7"/>
      <c r="H636" s="7"/>
      <c r="I636" s="464"/>
    </row>
    <row r="637" spans="2:9" x14ac:dyDescent="0.25">
      <c r="B637" s="11"/>
      <c r="C637" s="5"/>
      <c r="D637" s="5"/>
      <c r="E637" s="5"/>
      <c r="F637" s="5"/>
      <c r="G637" s="5"/>
      <c r="H637" s="6" t="s">
        <v>6</v>
      </c>
      <c r="I637" s="34">
        <f>SUM(H633:H636)</f>
        <v>44178.000000000007</v>
      </c>
    </row>
    <row r="638" spans="2:9" ht="15.75" thickBot="1" x14ac:dyDescent="0.3">
      <c r="B638" s="10"/>
      <c r="H638" s="33" t="s">
        <v>23</v>
      </c>
      <c r="I638" s="34"/>
    </row>
    <row r="639" spans="2:9" ht="16.5" thickBot="1" x14ac:dyDescent="0.3">
      <c r="B639" s="8"/>
      <c r="C639" s="9"/>
      <c r="D639" s="9"/>
      <c r="E639" s="9"/>
      <c r="F639" s="9"/>
      <c r="G639" s="469" t="s">
        <v>16</v>
      </c>
      <c r="H639" s="470"/>
      <c r="I639" s="35">
        <f>ROUND(SUM(I600:I638),2)</f>
        <v>128492.52</v>
      </c>
    </row>
    <row r="640" spans="2:9" ht="15.75" thickBot="1" x14ac:dyDescent="0.3"/>
    <row r="641" spans="2:9" x14ac:dyDescent="0.25">
      <c r="B641" s="471" t="s">
        <v>26</v>
      </c>
      <c r="C641" s="472"/>
      <c r="D641" s="472"/>
      <c r="E641" s="472"/>
      <c r="F641" s="472"/>
      <c r="G641" s="472"/>
      <c r="H641" s="472"/>
      <c r="I641" s="473"/>
    </row>
    <row r="642" spans="2:9" ht="48" customHeight="1" x14ac:dyDescent="0.25">
      <c r="B642" s="474" t="s">
        <v>862</v>
      </c>
      <c r="C642" s="475"/>
      <c r="D642" s="475"/>
      <c r="E642" s="475"/>
      <c r="F642" s="475"/>
      <c r="G642" s="475"/>
      <c r="H642" s="475"/>
      <c r="I642" s="476"/>
    </row>
    <row r="643" spans="2:9" x14ac:dyDescent="0.25">
      <c r="B643" s="477" t="s">
        <v>18</v>
      </c>
      <c r="C643" s="478"/>
      <c r="D643" s="478"/>
      <c r="E643" s="478"/>
      <c r="F643" s="478"/>
      <c r="G643" s="478"/>
      <c r="H643" s="478"/>
      <c r="I643" s="479"/>
    </row>
    <row r="644" spans="2:9" ht="15.75" thickBot="1" x14ac:dyDescent="0.3">
      <c r="B644" s="480" t="s">
        <v>27</v>
      </c>
      <c r="C644" s="481"/>
      <c r="D644" s="481"/>
      <c r="E644" s="481"/>
      <c r="F644" s="481"/>
      <c r="G644" s="481"/>
      <c r="H644" s="481"/>
      <c r="I644" s="482"/>
    </row>
    <row r="645" spans="2:9" ht="15.75" thickBot="1" x14ac:dyDescent="0.3">
      <c r="B645" s="8"/>
      <c r="C645" s="9"/>
      <c r="D645" s="9"/>
      <c r="E645" s="9"/>
      <c r="F645" s="9"/>
      <c r="G645" s="9"/>
      <c r="H645" s="9"/>
      <c r="I645" s="22"/>
    </row>
    <row r="646" spans="2:9" ht="15" customHeight="1" x14ac:dyDescent="0.25">
      <c r="B646" s="483" t="s">
        <v>17</v>
      </c>
      <c r="C646" s="485" t="s">
        <v>895</v>
      </c>
      <c r="D646" s="487" t="str">
        <f>'PRESUPUESTO INST EDUC. '!B219</f>
        <v>suministro e instalacion de lamparas hermetica con tubos led  incluye cableado.</v>
      </c>
      <c r="E646" s="487"/>
      <c r="F646" s="487"/>
      <c r="G646" s="487"/>
      <c r="H646" s="487"/>
      <c r="I646" s="45" t="s">
        <v>0</v>
      </c>
    </row>
    <row r="647" spans="2:9" ht="15.75" thickBot="1" x14ac:dyDescent="0.3">
      <c r="B647" s="484"/>
      <c r="C647" s="486"/>
      <c r="D647" s="488"/>
      <c r="E647" s="488"/>
      <c r="F647" s="488"/>
      <c r="G647" s="488"/>
      <c r="H647" s="488"/>
      <c r="I647" s="13" t="s">
        <v>42</v>
      </c>
    </row>
    <row r="648" spans="2:9" ht="15.75" thickBot="1" x14ac:dyDescent="0.3">
      <c r="B648" s="21" t="s">
        <v>24</v>
      </c>
      <c r="C648" s="9"/>
      <c r="D648" s="40"/>
      <c r="E648" s="9"/>
      <c r="F648" s="9"/>
      <c r="G648" s="9"/>
      <c r="H648" s="9"/>
      <c r="I648" s="22"/>
    </row>
    <row r="649" spans="2:9" ht="15.75" thickBot="1" x14ac:dyDescent="0.3">
      <c r="B649" s="461" t="s">
        <v>1</v>
      </c>
      <c r="C649" s="462"/>
      <c r="D649" s="462"/>
      <c r="E649" s="39" t="s">
        <v>2</v>
      </c>
      <c r="F649" s="39" t="s">
        <v>3</v>
      </c>
      <c r="G649" s="39" t="s">
        <v>4</v>
      </c>
      <c r="H649" s="20" t="s">
        <v>5</v>
      </c>
      <c r="I649" s="463"/>
    </row>
    <row r="650" spans="2:9" x14ac:dyDescent="0.25">
      <c r="B650" s="489" t="s">
        <v>774</v>
      </c>
      <c r="C650" s="490"/>
      <c r="D650" s="491"/>
      <c r="E650" s="393" t="s">
        <v>746</v>
      </c>
      <c r="F650" s="402">
        <v>67842</v>
      </c>
      <c r="G650" s="394">
        <v>0.05</v>
      </c>
      <c r="H650" s="27">
        <f>G650*F650</f>
        <v>3392.1000000000004</v>
      </c>
      <c r="I650" s="464"/>
    </row>
    <row r="651" spans="2:9" x14ac:dyDescent="0.25">
      <c r="B651" s="492"/>
      <c r="C651" s="493"/>
      <c r="D651" s="494"/>
      <c r="E651" s="395"/>
      <c r="F651" s="403"/>
      <c r="G651" s="394"/>
      <c r="H651" s="27"/>
      <c r="I651" s="464"/>
    </row>
    <row r="652" spans="2:9" x14ac:dyDescent="0.25">
      <c r="B652" s="459"/>
      <c r="C652" s="460"/>
      <c r="D652" s="460"/>
      <c r="E652" s="396"/>
      <c r="F652" s="403"/>
      <c r="G652" s="397"/>
      <c r="H652" s="27"/>
      <c r="I652" s="464"/>
    </row>
    <row r="653" spans="2:9" x14ac:dyDescent="0.25">
      <c r="B653" s="467"/>
      <c r="C653" s="468"/>
      <c r="D653" s="468"/>
      <c r="E653" s="15"/>
      <c r="F653" s="17"/>
      <c r="G653" s="15"/>
      <c r="H653" s="18"/>
      <c r="I653" s="464"/>
    </row>
    <row r="654" spans="2:9" x14ac:dyDescent="0.25">
      <c r="B654" s="11"/>
      <c r="C654" s="5"/>
      <c r="D654" s="5"/>
      <c r="E654" s="5"/>
      <c r="F654" s="5"/>
      <c r="G654" s="6"/>
      <c r="H654" s="6" t="s">
        <v>6</v>
      </c>
      <c r="I654" s="36">
        <f>SUM(H650:H653)</f>
        <v>3392.1000000000004</v>
      </c>
    </row>
    <row r="655" spans="2:9" ht="15.75" thickBot="1" x14ac:dyDescent="0.3">
      <c r="B655" s="10"/>
      <c r="I655" s="1"/>
    </row>
    <row r="656" spans="2:9" ht="15.75" thickBot="1" x14ac:dyDescent="0.3">
      <c r="B656" s="21" t="s">
        <v>7</v>
      </c>
      <c r="C656" s="9"/>
      <c r="D656" s="9"/>
      <c r="E656" s="9"/>
      <c r="F656" s="9"/>
      <c r="G656" s="9"/>
      <c r="H656" s="9"/>
      <c r="I656" s="22"/>
    </row>
    <row r="657" spans="2:9" ht="15.75" thickBot="1" x14ac:dyDescent="0.3">
      <c r="B657" s="461" t="s">
        <v>1</v>
      </c>
      <c r="C657" s="462"/>
      <c r="D657" s="462"/>
      <c r="E657" s="39" t="s">
        <v>2</v>
      </c>
      <c r="F657" s="39" t="s">
        <v>8</v>
      </c>
      <c r="G657" s="39" t="s">
        <v>9</v>
      </c>
      <c r="H657" s="20" t="s">
        <v>5</v>
      </c>
      <c r="I657" s="463"/>
    </row>
    <row r="658" spans="2:9" x14ac:dyDescent="0.25">
      <c r="B658" s="465" t="s">
        <v>805</v>
      </c>
      <c r="C658" s="466"/>
      <c r="D658" s="466"/>
      <c r="E658" s="19" t="s">
        <v>806</v>
      </c>
      <c r="F658" s="403">
        <v>65000</v>
      </c>
      <c r="G658" s="398">
        <v>1</v>
      </c>
      <c r="H658" s="27">
        <f>G658*F658</f>
        <v>65000</v>
      </c>
      <c r="I658" s="464"/>
    </row>
    <row r="659" spans="2:9" x14ac:dyDescent="0.25">
      <c r="B659" s="528" t="s">
        <v>807</v>
      </c>
      <c r="C659" s="529"/>
      <c r="D659" s="530"/>
      <c r="E659" s="2" t="s">
        <v>793</v>
      </c>
      <c r="F659" s="403">
        <v>3500</v>
      </c>
      <c r="G659" s="399">
        <v>2</v>
      </c>
      <c r="H659" s="27">
        <f t="shared" ref="H659:H666" si="10">G659*F659</f>
        <v>7000</v>
      </c>
      <c r="I659" s="464"/>
    </row>
    <row r="660" spans="2:9" x14ac:dyDescent="0.25">
      <c r="B660" s="528" t="s">
        <v>808</v>
      </c>
      <c r="C660" s="529"/>
      <c r="D660" s="530"/>
      <c r="E660" s="2" t="s">
        <v>793</v>
      </c>
      <c r="F660" s="403">
        <v>1000</v>
      </c>
      <c r="G660" s="399">
        <v>1</v>
      </c>
      <c r="H660" s="27">
        <f t="shared" si="10"/>
        <v>1000</v>
      </c>
      <c r="I660" s="464"/>
    </row>
    <row r="661" spans="2:9" x14ac:dyDescent="0.25">
      <c r="B661" s="528" t="s">
        <v>809</v>
      </c>
      <c r="C661" s="529"/>
      <c r="D661" s="530"/>
      <c r="E661" s="2" t="s">
        <v>793</v>
      </c>
      <c r="F661" s="403">
        <v>1000</v>
      </c>
      <c r="G661" s="400">
        <v>2</v>
      </c>
      <c r="H661" s="27">
        <f t="shared" si="10"/>
        <v>2000</v>
      </c>
      <c r="I661" s="464"/>
    </row>
    <row r="662" spans="2:9" x14ac:dyDescent="0.25">
      <c r="B662" s="528" t="s">
        <v>810</v>
      </c>
      <c r="C662" s="529"/>
      <c r="D662" s="530"/>
      <c r="E662" s="2" t="s">
        <v>52</v>
      </c>
      <c r="F662" s="403">
        <v>65065</v>
      </c>
      <c r="G662" s="400">
        <v>3.0000000000000001E-3</v>
      </c>
      <c r="H662" s="27">
        <f t="shared" si="10"/>
        <v>195.19499999999999</v>
      </c>
      <c r="I662" s="464"/>
    </row>
    <row r="663" spans="2:9" x14ac:dyDescent="0.25">
      <c r="B663" s="528" t="s">
        <v>811</v>
      </c>
      <c r="C663" s="529"/>
      <c r="D663" s="530"/>
      <c r="E663" s="400" t="s">
        <v>793</v>
      </c>
      <c r="F663" s="403">
        <v>60000</v>
      </c>
      <c r="G663" s="400">
        <v>0.02</v>
      </c>
      <c r="H663" s="27">
        <f t="shared" si="10"/>
        <v>1200</v>
      </c>
      <c r="I663" s="464"/>
    </row>
    <row r="664" spans="2:9" x14ac:dyDescent="0.25">
      <c r="B664" s="528" t="s">
        <v>812</v>
      </c>
      <c r="C664" s="529"/>
      <c r="D664" s="530"/>
      <c r="E664" s="400" t="s">
        <v>58</v>
      </c>
      <c r="F664" s="403">
        <v>2797</v>
      </c>
      <c r="G664" s="400">
        <v>18</v>
      </c>
      <c r="H664" s="27">
        <f t="shared" si="10"/>
        <v>50346</v>
      </c>
      <c r="I664" s="464"/>
    </row>
    <row r="665" spans="2:9" x14ac:dyDescent="0.25">
      <c r="B665" s="528" t="s">
        <v>813</v>
      </c>
      <c r="C665" s="529"/>
      <c r="D665" s="530"/>
      <c r="E665" s="400" t="s">
        <v>801</v>
      </c>
      <c r="F665" s="403">
        <v>4022</v>
      </c>
      <c r="G665" s="400">
        <v>0.02</v>
      </c>
      <c r="H665" s="27">
        <f t="shared" si="10"/>
        <v>80.44</v>
      </c>
      <c r="I665" s="464"/>
    </row>
    <row r="666" spans="2:9" x14ac:dyDescent="0.25">
      <c r="B666" s="528" t="s">
        <v>814</v>
      </c>
      <c r="C666" s="529"/>
      <c r="D666" s="530"/>
      <c r="E666" s="400" t="s">
        <v>793</v>
      </c>
      <c r="F666" s="403">
        <v>1500</v>
      </c>
      <c r="G666" s="400">
        <v>1</v>
      </c>
      <c r="H666" s="27">
        <f t="shared" si="10"/>
        <v>1500</v>
      </c>
      <c r="I666" s="464"/>
    </row>
    <row r="667" spans="2:9" x14ac:dyDescent="0.25">
      <c r="B667" s="459"/>
      <c r="C667" s="460"/>
      <c r="D667" s="460"/>
      <c r="E667" s="2"/>
      <c r="F667" s="28"/>
      <c r="G667" s="400"/>
      <c r="H667" s="27"/>
      <c r="I667" s="464"/>
    </row>
    <row r="668" spans="2:9" x14ac:dyDescent="0.25">
      <c r="B668" s="459"/>
      <c r="C668" s="460"/>
      <c r="D668" s="460"/>
      <c r="E668" s="2"/>
      <c r="F668" s="28"/>
      <c r="G668" s="399"/>
      <c r="H668" s="27"/>
      <c r="I668" s="464"/>
    </row>
    <row r="669" spans="2:9" x14ac:dyDescent="0.25">
      <c r="B669" s="11"/>
      <c r="C669" s="5"/>
      <c r="D669" s="5"/>
      <c r="E669" s="5"/>
      <c r="F669" s="5"/>
      <c r="G669" s="5"/>
      <c r="H669" s="6" t="s">
        <v>6</v>
      </c>
      <c r="I669" s="37">
        <f>SUM(H658:H668)</f>
        <v>128321.63500000001</v>
      </c>
    </row>
    <row r="670" spans="2:9" ht="15.75" thickBot="1" x14ac:dyDescent="0.3">
      <c r="B670" s="10"/>
      <c r="I670" s="1"/>
    </row>
    <row r="671" spans="2:9" ht="15.75" thickBot="1" x14ac:dyDescent="0.3">
      <c r="B671" s="21" t="s">
        <v>10</v>
      </c>
      <c r="C671" s="9"/>
      <c r="D671" s="9"/>
      <c r="E671" s="9"/>
      <c r="F671" s="9"/>
      <c r="G671" s="9"/>
      <c r="H671" s="9"/>
      <c r="I671" s="22"/>
    </row>
    <row r="672" spans="2:9" ht="15.75" thickBot="1" x14ac:dyDescent="0.3">
      <c r="B672" s="461" t="s">
        <v>1</v>
      </c>
      <c r="C672" s="462"/>
      <c r="D672" s="462"/>
      <c r="E672" s="462"/>
      <c r="F672" s="39" t="s">
        <v>3</v>
      </c>
      <c r="G672" s="39" t="s">
        <v>4</v>
      </c>
      <c r="H672" s="20" t="s">
        <v>5</v>
      </c>
      <c r="I672" s="34"/>
    </row>
    <row r="673" spans="2:9" x14ac:dyDescent="0.25">
      <c r="B673" s="465" t="s">
        <v>761</v>
      </c>
      <c r="C673" s="466"/>
      <c r="D673" s="466"/>
      <c r="E673" s="466"/>
      <c r="F673" s="24">
        <v>1987</v>
      </c>
      <c r="G673" s="25">
        <v>1.2078510317060895</v>
      </c>
      <c r="H673" s="38">
        <f>+F673*G673</f>
        <v>2400</v>
      </c>
      <c r="I673" s="34"/>
    </row>
    <row r="674" spans="2:9" x14ac:dyDescent="0.25">
      <c r="B674" s="459"/>
      <c r="C674" s="460"/>
      <c r="D674" s="460"/>
      <c r="E674" s="460"/>
      <c r="F674" s="23"/>
      <c r="G674" s="14"/>
      <c r="H674" s="2"/>
      <c r="I674" s="34"/>
    </row>
    <row r="675" spans="2:9" x14ac:dyDescent="0.25">
      <c r="B675" s="11"/>
      <c r="C675" s="5"/>
      <c r="D675" s="5"/>
      <c r="E675" s="5"/>
      <c r="F675" s="5"/>
      <c r="G675" s="5"/>
      <c r="H675" s="6" t="s">
        <v>6</v>
      </c>
      <c r="I675" s="36">
        <f>SUM(H673:H674)</f>
        <v>2400</v>
      </c>
    </row>
    <row r="676" spans="2:9" ht="15.75" thickBot="1" x14ac:dyDescent="0.3">
      <c r="B676" s="10"/>
      <c r="I676" s="1"/>
    </row>
    <row r="677" spans="2:9" ht="15.75" thickBot="1" x14ac:dyDescent="0.3">
      <c r="B677" s="21" t="s">
        <v>11</v>
      </c>
      <c r="C677" s="9"/>
      <c r="D677" s="9"/>
      <c r="E677" s="9"/>
      <c r="F677" s="9"/>
      <c r="G677" s="9"/>
      <c r="H677" s="9"/>
      <c r="I677" s="22"/>
    </row>
    <row r="678" spans="2:9" ht="15.75" thickBot="1" x14ac:dyDescent="0.3">
      <c r="B678" s="461" t="s">
        <v>15</v>
      </c>
      <c r="C678" s="462"/>
      <c r="D678" s="39" t="s">
        <v>22</v>
      </c>
      <c r="E678" s="39" t="s">
        <v>12</v>
      </c>
      <c r="F678" s="39" t="s">
        <v>13</v>
      </c>
      <c r="G678" s="39" t="s">
        <v>14</v>
      </c>
      <c r="H678" s="20" t="s">
        <v>5</v>
      </c>
      <c r="I678" s="463"/>
    </row>
    <row r="679" spans="2:9" x14ac:dyDescent="0.25">
      <c r="B679" s="465" t="s">
        <v>772</v>
      </c>
      <c r="C679" s="466"/>
      <c r="D679" s="24" t="s">
        <v>773</v>
      </c>
      <c r="E679" s="30">
        <v>0.5</v>
      </c>
      <c r="F679" s="30">
        <v>44178</v>
      </c>
      <c r="G679" s="32">
        <v>16</v>
      </c>
      <c r="H679" s="38">
        <f>F679*E679</f>
        <v>22089</v>
      </c>
      <c r="I679" s="464"/>
    </row>
    <row r="680" spans="2:9" x14ac:dyDescent="0.25">
      <c r="B680" s="459"/>
      <c r="C680" s="460"/>
      <c r="D680" s="23"/>
      <c r="E680" s="30"/>
      <c r="F680" s="31"/>
      <c r="G680" s="43"/>
      <c r="H680" s="38"/>
      <c r="I680" s="464"/>
    </row>
    <row r="681" spans="2:9" x14ac:dyDescent="0.25">
      <c r="B681" s="459"/>
      <c r="C681" s="460"/>
      <c r="D681" s="2"/>
      <c r="E681" s="2"/>
      <c r="F681" s="2"/>
      <c r="G681" s="2"/>
      <c r="H681" s="2"/>
      <c r="I681" s="464"/>
    </row>
    <row r="682" spans="2:9" x14ac:dyDescent="0.25">
      <c r="B682" s="467"/>
      <c r="C682" s="468"/>
      <c r="D682" s="7"/>
      <c r="E682" s="7"/>
      <c r="F682" s="7"/>
      <c r="G682" s="7"/>
      <c r="H682" s="7"/>
      <c r="I682" s="464"/>
    </row>
    <row r="683" spans="2:9" x14ac:dyDescent="0.25">
      <c r="B683" s="11"/>
      <c r="C683" s="5"/>
      <c r="D683" s="5"/>
      <c r="E683" s="5"/>
      <c r="F683" s="5"/>
      <c r="G683" s="5"/>
      <c r="H683" s="6" t="s">
        <v>6</v>
      </c>
      <c r="I683" s="34">
        <f>SUM(H679:H682)</f>
        <v>22089</v>
      </c>
    </row>
    <row r="684" spans="2:9" ht="15.75" thickBot="1" x14ac:dyDescent="0.3">
      <c r="B684" s="10"/>
      <c r="H684" s="33" t="s">
        <v>23</v>
      </c>
      <c r="I684" s="34"/>
    </row>
    <row r="685" spans="2:9" ht="16.5" thickBot="1" x14ac:dyDescent="0.3">
      <c r="B685" s="8"/>
      <c r="C685" s="9"/>
      <c r="D685" s="9"/>
      <c r="E685" s="9"/>
      <c r="F685" s="9"/>
      <c r="G685" s="469" t="s">
        <v>16</v>
      </c>
      <c r="H685" s="470"/>
      <c r="I685" s="35">
        <f>ROUND(SUM(I649:I684),2)</f>
        <v>156202.74</v>
      </c>
    </row>
    <row r="686" spans="2:9" ht="15.75" thickBot="1" x14ac:dyDescent="0.3"/>
    <row r="687" spans="2:9" x14ac:dyDescent="0.25">
      <c r="B687" s="471" t="s">
        <v>26</v>
      </c>
      <c r="C687" s="472"/>
      <c r="D687" s="472"/>
      <c r="E687" s="472"/>
      <c r="F687" s="472"/>
      <c r="G687" s="472"/>
      <c r="H687" s="472"/>
      <c r="I687" s="473"/>
    </row>
    <row r="688" spans="2:9" ht="48" customHeight="1" x14ac:dyDescent="0.25">
      <c r="B688" s="474" t="s">
        <v>862</v>
      </c>
      <c r="C688" s="475"/>
      <c r="D688" s="475"/>
      <c r="E688" s="475"/>
      <c r="F688" s="475"/>
      <c r="G688" s="475"/>
      <c r="H688" s="475"/>
      <c r="I688" s="476"/>
    </row>
    <row r="689" spans="2:9" ht="15" customHeight="1" x14ac:dyDescent="0.25">
      <c r="B689" s="477" t="s">
        <v>18</v>
      </c>
      <c r="C689" s="478"/>
      <c r="D689" s="478"/>
      <c r="E689" s="478"/>
      <c r="F689" s="478"/>
      <c r="G689" s="478"/>
      <c r="H689" s="478"/>
      <c r="I689" s="479"/>
    </row>
    <row r="690" spans="2:9" ht="15.75" thickBot="1" x14ac:dyDescent="0.3">
      <c r="B690" s="480" t="s">
        <v>27</v>
      </c>
      <c r="C690" s="481"/>
      <c r="D690" s="481"/>
      <c r="E690" s="481"/>
      <c r="F690" s="481"/>
      <c r="G690" s="481"/>
      <c r="H690" s="481"/>
      <c r="I690" s="482"/>
    </row>
    <row r="691" spans="2:9" ht="15.75" thickBot="1" x14ac:dyDescent="0.3">
      <c r="B691" s="8"/>
      <c r="C691" s="9"/>
      <c r="D691" s="9"/>
      <c r="E691" s="9"/>
      <c r="F691" s="9"/>
      <c r="G691" s="9"/>
      <c r="H691" s="9"/>
      <c r="I691" s="22"/>
    </row>
    <row r="692" spans="2:9" ht="15" customHeight="1" x14ac:dyDescent="0.25">
      <c r="B692" s="483" t="s">
        <v>17</v>
      </c>
      <c r="C692" s="485" t="s">
        <v>896</v>
      </c>
      <c r="D692" s="487" t="str">
        <f>'PRESUPUESTO INST EDUC. '!B220</f>
        <v xml:space="preserve">Punto electrico toma corriente doble 220 V, con polo a tierra </v>
      </c>
      <c r="E692" s="487"/>
      <c r="F692" s="487"/>
      <c r="G692" s="487"/>
      <c r="H692" s="487"/>
      <c r="I692" s="45" t="s">
        <v>0</v>
      </c>
    </row>
    <row r="693" spans="2:9" ht="15.75" thickBot="1" x14ac:dyDescent="0.3">
      <c r="B693" s="484"/>
      <c r="C693" s="486"/>
      <c r="D693" s="488"/>
      <c r="E693" s="488"/>
      <c r="F693" s="488"/>
      <c r="G693" s="488"/>
      <c r="H693" s="488"/>
      <c r="I693" s="13" t="s">
        <v>42</v>
      </c>
    </row>
    <row r="694" spans="2:9" ht="15.75" thickBot="1" x14ac:dyDescent="0.3">
      <c r="B694" s="21" t="s">
        <v>24</v>
      </c>
      <c r="C694" s="46"/>
      <c r="D694" s="40"/>
      <c r="E694" s="9"/>
      <c r="F694" s="9"/>
      <c r="G694" s="9"/>
      <c r="H694" s="9"/>
      <c r="I694" s="22"/>
    </row>
    <row r="695" spans="2:9" ht="15.75" thickBot="1" x14ac:dyDescent="0.3">
      <c r="B695" s="461" t="s">
        <v>1</v>
      </c>
      <c r="C695" s="462"/>
      <c r="D695" s="462"/>
      <c r="E695" s="39" t="s">
        <v>2</v>
      </c>
      <c r="F695" s="39" t="s">
        <v>3</v>
      </c>
      <c r="G695" s="39" t="s">
        <v>4</v>
      </c>
      <c r="H695" s="20" t="s">
        <v>5</v>
      </c>
      <c r="I695" s="463"/>
    </row>
    <row r="696" spans="2:9" ht="25.5" customHeight="1" x14ac:dyDescent="0.25">
      <c r="B696" s="489" t="s">
        <v>25</v>
      </c>
      <c r="C696" s="490"/>
      <c r="D696" s="491"/>
      <c r="E696" s="4" t="s">
        <v>19</v>
      </c>
      <c r="F696" s="26">
        <v>61510</v>
      </c>
      <c r="G696" s="43">
        <v>0.02</v>
      </c>
      <c r="H696" s="27">
        <f>+F696*G696</f>
        <v>1230.2</v>
      </c>
      <c r="I696" s="464"/>
    </row>
    <row r="697" spans="2:9" ht="23.25" customHeight="1" x14ac:dyDescent="0.25">
      <c r="B697" s="492"/>
      <c r="C697" s="493"/>
      <c r="D697" s="494"/>
      <c r="E697" s="3"/>
      <c r="F697" s="28"/>
      <c r="G697" s="48"/>
      <c r="H697" s="27"/>
      <c r="I697" s="464"/>
    </row>
    <row r="698" spans="2:9" x14ac:dyDescent="0.25">
      <c r="B698" s="459"/>
      <c r="C698" s="460"/>
      <c r="D698" s="460"/>
      <c r="E698" s="14"/>
      <c r="F698" s="26"/>
      <c r="G698" s="43"/>
      <c r="H698" s="27"/>
      <c r="I698" s="464"/>
    </row>
    <row r="699" spans="2:9" x14ac:dyDescent="0.25">
      <c r="B699" s="467"/>
      <c r="C699" s="468"/>
      <c r="D699" s="468"/>
      <c r="E699" s="15"/>
      <c r="F699" s="17"/>
      <c r="G699" s="15"/>
      <c r="H699" s="18"/>
      <c r="I699" s="464"/>
    </row>
    <row r="700" spans="2:9" x14ac:dyDescent="0.25">
      <c r="B700" s="11"/>
      <c r="C700" s="5"/>
      <c r="D700" s="5"/>
      <c r="E700" s="5"/>
      <c r="F700" s="5"/>
      <c r="G700" s="6"/>
      <c r="H700" s="6" t="s">
        <v>6</v>
      </c>
      <c r="I700" s="36">
        <f>SUM(H696:H699)</f>
        <v>1230.2</v>
      </c>
    </row>
    <row r="701" spans="2:9" ht="15.75" thickBot="1" x14ac:dyDescent="0.3">
      <c r="B701" s="10"/>
      <c r="I701" s="1"/>
    </row>
    <row r="702" spans="2:9" ht="15.75" thickBot="1" x14ac:dyDescent="0.3">
      <c r="B702" s="21" t="s">
        <v>7</v>
      </c>
      <c r="C702" s="9"/>
      <c r="D702" s="9"/>
      <c r="E702" s="9"/>
      <c r="F702" s="9"/>
      <c r="G702" s="9"/>
      <c r="H702" s="9"/>
      <c r="I702" s="22"/>
    </row>
    <row r="703" spans="2:9" ht="15.75" thickBot="1" x14ac:dyDescent="0.3">
      <c r="B703" s="461" t="s">
        <v>1</v>
      </c>
      <c r="C703" s="462"/>
      <c r="D703" s="462"/>
      <c r="E703" s="39" t="s">
        <v>2</v>
      </c>
      <c r="F703" s="39" t="s">
        <v>8</v>
      </c>
      <c r="G703" s="39" t="s">
        <v>9</v>
      </c>
      <c r="H703" s="20" t="s">
        <v>5</v>
      </c>
      <c r="I703" s="463"/>
    </row>
    <row r="704" spans="2:9" x14ac:dyDescent="0.25">
      <c r="B704" s="465" t="s">
        <v>932</v>
      </c>
      <c r="C704" s="466"/>
      <c r="D704" s="466"/>
      <c r="E704" s="4" t="s">
        <v>793</v>
      </c>
      <c r="F704" s="4">
        <v>19337</v>
      </c>
      <c r="G704" s="4">
        <v>1</v>
      </c>
      <c r="H704" s="43">
        <f>+F704*G704</f>
        <v>19337</v>
      </c>
      <c r="I704" s="464"/>
    </row>
    <row r="705" spans="2:9" x14ac:dyDescent="0.25">
      <c r="B705" s="459" t="s">
        <v>933</v>
      </c>
      <c r="C705" s="460"/>
      <c r="D705" s="460"/>
      <c r="E705" s="3" t="s">
        <v>793</v>
      </c>
      <c r="F705" s="3">
        <v>3800</v>
      </c>
      <c r="G705" s="3">
        <v>2</v>
      </c>
      <c r="H705" s="43">
        <f>+F705*G705</f>
        <v>7600</v>
      </c>
      <c r="I705" s="464"/>
    </row>
    <row r="706" spans="2:9" x14ac:dyDescent="0.25">
      <c r="B706" s="528" t="s">
        <v>934</v>
      </c>
      <c r="C706" s="529"/>
      <c r="D706" s="530"/>
      <c r="E706" s="3" t="s">
        <v>793</v>
      </c>
      <c r="F706" s="3">
        <v>2000</v>
      </c>
      <c r="G706" s="3">
        <v>1</v>
      </c>
      <c r="H706" s="43">
        <f t="shared" ref="H706:H714" si="11">+F706*G706</f>
        <v>2000</v>
      </c>
      <c r="I706" s="464"/>
    </row>
    <row r="707" spans="2:9" x14ac:dyDescent="0.25">
      <c r="B707" s="528" t="s">
        <v>935</v>
      </c>
      <c r="C707" s="529"/>
      <c r="D707" s="530"/>
      <c r="E707" s="3" t="s">
        <v>793</v>
      </c>
      <c r="F707" s="3">
        <v>1500</v>
      </c>
      <c r="G707" s="3">
        <v>2</v>
      </c>
      <c r="H707" s="43">
        <f t="shared" si="11"/>
        <v>3000</v>
      </c>
      <c r="I707" s="464"/>
    </row>
    <row r="708" spans="2:9" x14ac:dyDescent="0.25">
      <c r="B708" s="528" t="s">
        <v>797</v>
      </c>
      <c r="C708" s="529"/>
      <c r="D708" s="530"/>
      <c r="E708" s="3" t="s">
        <v>52</v>
      </c>
      <c r="F708" s="3">
        <v>65065</v>
      </c>
      <c r="G708" s="3">
        <v>3.0000000000000001E-3</v>
      </c>
      <c r="H708" s="43">
        <f t="shared" si="11"/>
        <v>195.19499999999999</v>
      </c>
      <c r="I708" s="464"/>
    </row>
    <row r="709" spans="2:9" x14ac:dyDescent="0.25">
      <c r="B709" s="528" t="s">
        <v>798</v>
      </c>
      <c r="C709" s="529"/>
      <c r="D709" s="530"/>
      <c r="E709" s="3" t="s">
        <v>790</v>
      </c>
      <c r="F709" s="3">
        <v>60000</v>
      </c>
      <c r="G709" s="3">
        <v>0.02</v>
      </c>
      <c r="H709" s="43">
        <f t="shared" si="11"/>
        <v>1200</v>
      </c>
      <c r="I709" s="464"/>
    </row>
    <row r="710" spans="2:9" x14ac:dyDescent="0.25">
      <c r="B710" s="528" t="s">
        <v>799</v>
      </c>
      <c r="C710" s="529"/>
      <c r="D710" s="530"/>
      <c r="E710" s="3" t="s">
        <v>58</v>
      </c>
      <c r="F710" s="3">
        <v>2500</v>
      </c>
      <c r="G710" s="3">
        <v>18</v>
      </c>
      <c r="H710" s="43">
        <f t="shared" si="11"/>
        <v>45000</v>
      </c>
      <c r="I710" s="464"/>
    </row>
    <row r="711" spans="2:9" x14ac:dyDescent="0.25">
      <c r="B711" s="528" t="s">
        <v>800</v>
      </c>
      <c r="C711" s="529"/>
      <c r="D711" s="530"/>
      <c r="E711" s="3" t="s">
        <v>801</v>
      </c>
      <c r="F711" s="3">
        <v>4424</v>
      </c>
      <c r="G711" s="3">
        <v>0.2</v>
      </c>
      <c r="H711" s="43">
        <f t="shared" si="11"/>
        <v>884.80000000000007</v>
      </c>
      <c r="I711" s="464"/>
    </row>
    <row r="712" spans="2:9" x14ac:dyDescent="0.25">
      <c r="B712" s="528" t="s">
        <v>804</v>
      </c>
      <c r="C712" s="529"/>
      <c r="D712" s="530"/>
      <c r="E712" s="3" t="s">
        <v>793</v>
      </c>
      <c r="F712" s="3">
        <v>1500</v>
      </c>
      <c r="G712" s="3">
        <v>1</v>
      </c>
      <c r="H712" s="43">
        <f t="shared" si="11"/>
        <v>1500</v>
      </c>
      <c r="I712" s="464"/>
    </row>
    <row r="713" spans="2:9" x14ac:dyDescent="0.25">
      <c r="B713" s="459" t="s">
        <v>928</v>
      </c>
      <c r="C713" s="460"/>
      <c r="D713" s="460"/>
      <c r="E713" s="3" t="s">
        <v>158</v>
      </c>
      <c r="F713" s="3">
        <v>750481.6</v>
      </c>
      <c r="G713" s="3">
        <v>4.0000000000000001E-3</v>
      </c>
      <c r="H713" s="43">
        <f t="shared" si="11"/>
        <v>3001.9263999999998</v>
      </c>
      <c r="I713" s="464"/>
    </row>
    <row r="714" spans="2:9" x14ac:dyDescent="0.25">
      <c r="B714" s="459" t="s">
        <v>906</v>
      </c>
      <c r="C714" s="460"/>
      <c r="D714" s="460"/>
      <c r="E714" s="3" t="s">
        <v>746</v>
      </c>
      <c r="F714" s="3">
        <f>SUM(H704:H713)</f>
        <v>83718.921400000007</v>
      </c>
      <c r="G714" s="3">
        <v>0.05</v>
      </c>
      <c r="H714" s="43">
        <f t="shared" si="11"/>
        <v>4185.9460700000009</v>
      </c>
      <c r="I714" s="464"/>
    </row>
    <row r="715" spans="2:9" x14ac:dyDescent="0.25">
      <c r="B715" s="459"/>
      <c r="C715" s="460"/>
      <c r="D715" s="460"/>
      <c r="E715" s="3"/>
      <c r="F715" s="3"/>
      <c r="G715" s="3"/>
      <c r="H715" s="3"/>
      <c r="I715" s="464"/>
    </row>
    <row r="716" spans="2:9" x14ac:dyDescent="0.25">
      <c r="B716" s="11"/>
      <c r="C716" s="5"/>
      <c r="D716" s="5"/>
      <c r="E716" s="5"/>
      <c r="F716" s="5"/>
      <c r="G716" s="5"/>
      <c r="H716" s="6" t="s">
        <v>6</v>
      </c>
      <c r="I716" s="37">
        <f>SUM(H704:H715)</f>
        <v>87904.867470000012</v>
      </c>
    </row>
    <row r="717" spans="2:9" ht="15.75" thickBot="1" x14ac:dyDescent="0.3">
      <c r="B717" s="10"/>
      <c r="I717" s="1"/>
    </row>
    <row r="718" spans="2:9" ht="15.75" thickBot="1" x14ac:dyDescent="0.3">
      <c r="B718" s="21" t="s">
        <v>10</v>
      </c>
      <c r="C718" s="9"/>
      <c r="D718" s="9"/>
      <c r="E718" s="9"/>
      <c r="F718" s="9"/>
      <c r="G718" s="9"/>
      <c r="H718" s="9"/>
      <c r="I718" s="22"/>
    </row>
    <row r="719" spans="2:9" ht="15.75" thickBot="1" x14ac:dyDescent="0.3">
      <c r="B719" s="461" t="s">
        <v>1</v>
      </c>
      <c r="C719" s="462"/>
      <c r="D719" s="462"/>
      <c r="E719" s="462"/>
      <c r="F719" s="39" t="s">
        <v>3</v>
      </c>
      <c r="G719" s="39" t="s">
        <v>4</v>
      </c>
      <c r="H719" s="20" t="s">
        <v>5</v>
      </c>
      <c r="I719" s="34"/>
    </row>
    <row r="720" spans="2:9" x14ac:dyDescent="0.25">
      <c r="B720" s="465"/>
      <c r="C720" s="466"/>
      <c r="D720" s="466"/>
      <c r="E720" s="466"/>
      <c r="F720" s="24"/>
      <c r="G720" s="25"/>
      <c r="H720" s="38"/>
      <c r="I720" s="34"/>
    </row>
    <row r="721" spans="2:9" x14ac:dyDescent="0.25">
      <c r="B721" s="459"/>
      <c r="C721" s="460"/>
      <c r="D721" s="460"/>
      <c r="E721" s="460"/>
      <c r="F721" s="23"/>
      <c r="G721" s="14"/>
      <c r="H721" s="2"/>
      <c r="I721" s="34"/>
    </row>
    <row r="722" spans="2:9" x14ac:dyDescent="0.25">
      <c r="B722" s="11"/>
      <c r="C722" s="5"/>
      <c r="D722" s="5"/>
      <c r="E722" s="5"/>
      <c r="F722" s="5"/>
      <c r="G722" s="5"/>
      <c r="H722" s="6" t="s">
        <v>6</v>
      </c>
      <c r="I722" s="36">
        <f>SUM(H720:H721)</f>
        <v>0</v>
      </c>
    </row>
    <row r="723" spans="2:9" ht="15.75" thickBot="1" x14ac:dyDescent="0.3">
      <c r="B723" s="10"/>
      <c r="I723" s="1"/>
    </row>
    <row r="724" spans="2:9" ht="15.75" thickBot="1" x14ac:dyDescent="0.3">
      <c r="B724" s="21" t="s">
        <v>11</v>
      </c>
      <c r="C724" s="9"/>
      <c r="D724" s="9"/>
      <c r="E724" s="9"/>
      <c r="F724" s="9"/>
      <c r="G724" s="9"/>
      <c r="H724" s="9"/>
      <c r="I724" s="22"/>
    </row>
    <row r="725" spans="2:9" ht="15.75" thickBot="1" x14ac:dyDescent="0.3">
      <c r="B725" s="461" t="s">
        <v>15</v>
      </c>
      <c r="C725" s="462"/>
      <c r="D725" s="39" t="s">
        <v>22</v>
      </c>
      <c r="E725" s="39" t="s">
        <v>12</v>
      </c>
      <c r="F725" s="39" t="s">
        <v>13</v>
      </c>
      <c r="G725" s="39" t="s">
        <v>14</v>
      </c>
      <c r="H725" s="20" t="s">
        <v>5</v>
      </c>
      <c r="I725" s="463"/>
    </row>
    <row r="726" spans="2:9" x14ac:dyDescent="0.25">
      <c r="B726" s="465" t="s">
        <v>20</v>
      </c>
      <c r="C726" s="466"/>
      <c r="D726" s="24">
        <v>74263</v>
      </c>
      <c r="E726" s="30">
        <f>+(0.66)*D726</f>
        <v>49013.58</v>
      </c>
      <c r="F726" s="30">
        <f>+D726+E726</f>
        <v>123276.58</v>
      </c>
      <c r="G726" s="32">
        <v>0.35836490596997422</v>
      </c>
      <c r="H726" s="38">
        <f>+F726*G726</f>
        <v>44178.000000000007</v>
      </c>
      <c r="I726" s="464"/>
    </row>
    <row r="727" spans="2:9" x14ac:dyDescent="0.25">
      <c r="B727" s="459"/>
      <c r="C727" s="460"/>
      <c r="D727" s="23"/>
      <c r="E727" s="30"/>
      <c r="F727" s="31"/>
      <c r="G727" s="32"/>
      <c r="H727" s="38"/>
      <c r="I727" s="464"/>
    </row>
    <row r="728" spans="2:9" x14ac:dyDescent="0.25">
      <c r="B728" s="459"/>
      <c r="C728" s="460"/>
      <c r="D728" s="2"/>
      <c r="E728" s="2"/>
      <c r="F728" s="2"/>
      <c r="G728" s="2"/>
      <c r="H728" s="2"/>
      <c r="I728" s="464"/>
    </row>
    <row r="729" spans="2:9" x14ac:dyDescent="0.25">
      <c r="B729" s="467"/>
      <c r="C729" s="468"/>
      <c r="D729" s="7"/>
      <c r="E729" s="7"/>
      <c r="F729" s="7"/>
      <c r="G729" s="7"/>
      <c r="H729" s="7"/>
      <c r="I729" s="464"/>
    </row>
    <row r="730" spans="2:9" x14ac:dyDescent="0.25">
      <c r="B730" s="11"/>
      <c r="C730" s="5"/>
      <c r="D730" s="5"/>
      <c r="E730" s="5"/>
      <c r="F730" s="5"/>
      <c r="G730" s="5"/>
      <c r="H730" s="6" t="s">
        <v>6</v>
      </c>
      <c r="I730" s="34">
        <f>SUM(H726:H729)</f>
        <v>44178.000000000007</v>
      </c>
    </row>
    <row r="731" spans="2:9" ht="15.75" thickBot="1" x14ac:dyDescent="0.3">
      <c r="B731" s="10"/>
      <c r="H731" s="33" t="s">
        <v>23</v>
      </c>
      <c r="I731" s="34"/>
    </row>
    <row r="732" spans="2:9" ht="16.5" thickBot="1" x14ac:dyDescent="0.3">
      <c r="B732" s="8"/>
      <c r="C732" s="9"/>
      <c r="D732" s="9"/>
      <c r="E732" s="9"/>
      <c r="F732" s="9"/>
      <c r="G732" s="469" t="s">
        <v>16</v>
      </c>
      <c r="H732" s="470"/>
      <c r="I732" s="35">
        <f>ROUND(SUM(I695:I731),2)</f>
        <v>133313.07</v>
      </c>
    </row>
    <row r="733" spans="2:9" ht="15.75" thickBot="1" x14ac:dyDescent="0.3"/>
    <row r="734" spans="2:9" x14ac:dyDescent="0.25">
      <c r="B734" s="471" t="s">
        <v>26</v>
      </c>
      <c r="C734" s="472"/>
      <c r="D734" s="472"/>
      <c r="E734" s="472"/>
      <c r="F734" s="472"/>
      <c r="G734" s="472"/>
      <c r="H734" s="472"/>
      <c r="I734" s="473"/>
    </row>
    <row r="735" spans="2:9" ht="48" customHeight="1" x14ac:dyDescent="0.25">
      <c r="B735" s="474" t="s">
        <v>862</v>
      </c>
      <c r="C735" s="475"/>
      <c r="D735" s="475"/>
      <c r="E735" s="475"/>
      <c r="F735" s="475"/>
      <c r="G735" s="475"/>
      <c r="H735" s="475"/>
      <c r="I735" s="476"/>
    </row>
    <row r="736" spans="2:9" x14ac:dyDescent="0.25">
      <c r="B736" s="477" t="s">
        <v>18</v>
      </c>
      <c r="C736" s="478"/>
      <c r="D736" s="478"/>
      <c r="E736" s="478"/>
      <c r="F736" s="478"/>
      <c r="G736" s="478"/>
      <c r="H736" s="478"/>
      <c r="I736" s="479"/>
    </row>
    <row r="737" spans="2:9" ht="15.75" thickBot="1" x14ac:dyDescent="0.3">
      <c r="B737" s="480" t="s">
        <v>27</v>
      </c>
      <c r="C737" s="481"/>
      <c r="D737" s="481"/>
      <c r="E737" s="481"/>
      <c r="F737" s="481"/>
      <c r="G737" s="481"/>
      <c r="H737" s="481"/>
      <c r="I737" s="482"/>
    </row>
    <row r="738" spans="2:9" ht="15.75" thickBot="1" x14ac:dyDescent="0.3">
      <c r="B738" s="8"/>
      <c r="C738" s="9"/>
      <c r="D738" s="9"/>
      <c r="E738" s="9"/>
      <c r="F738" s="9"/>
      <c r="G738" s="9"/>
      <c r="H738" s="9"/>
      <c r="I738" s="22"/>
    </row>
    <row r="739" spans="2:9" ht="15" customHeight="1" x14ac:dyDescent="0.25">
      <c r="B739" s="483" t="s">
        <v>17</v>
      </c>
      <c r="C739" s="485" t="s">
        <v>897</v>
      </c>
      <c r="D739" s="487" t="str">
        <f>'PRESUPUESTO INST EDUC. '!B221</f>
        <v>Tablero de 8 circuitos, incluye breaker, incluye materiales, equipo y mano de obra.</v>
      </c>
      <c r="E739" s="487"/>
      <c r="F739" s="487"/>
      <c r="G739" s="487"/>
      <c r="H739" s="487"/>
      <c r="I739" s="45" t="s">
        <v>0</v>
      </c>
    </row>
    <row r="740" spans="2:9" ht="15.75" thickBot="1" x14ac:dyDescent="0.3">
      <c r="B740" s="484"/>
      <c r="C740" s="486"/>
      <c r="D740" s="488"/>
      <c r="E740" s="488"/>
      <c r="F740" s="488"/>
      <c r="G740" s="488"/>
      <c r="H740" s="488"/>
      <c r="I740" s="13" t="s">
        <v>42</v>
      </c>
    </row>
    <row r="741" spans="2:9" ht="15.75" thickBot="1" x14ac:dyDescent="0.3">
      <c r="B741" s="21" t="s">
        <v>24</v>
      </c>
      <c r="C741" s="46"/>
      <c r="D741" s="40"/>
      <c r="E741" s="9"/>
      <c r="F741" s="9"/>
      <c r="G741" s="9"/>
      <c r="H741" s="9"/>
      <c r="I741" s="22"/>
    </row>
    <row r="742" spans="2:9" ht="15.75" thickBot="1" x14ac:dyDescent="0.3">
      <c r="B742" s="461" t="s">
        <v>1</v>
      </c>
      <c r="C742" s="462"/>
      <c r="D742" s="462"/>
      <c r="E742" s="39" t="s">
        <v>2</v>
      </c>
      <c r="F742" s="39" t="s">
        <v>3</v>
      </c>
      <c r="G742" s="39" t="s">
        <v>4</v>
      </c>
      <c r="H742" s="20" t="s">
        <v>5</v>
      </c>
      <c r="I742" s="463"/>
    </row>
    <row r="743" spans="2:9" ht="25.5" customHeight="1" x14ac:dyDescent="0.25">
      <c r="B743" s="489" t="s">
        <v>25</v>
      </c>
      <c r="C743" s="490"/>
      <c r="D743" s="491"/>
      <c r="E743" s="4" t="s">
        <v>19</v>
      </c>
      <c r="F743" s="26">
        <v>51500</v>
      </c>
      <c r="G743" s="43">
        <v>50</v>
      </c>
      <c r="H743" s="27">
        <f>+F743/G743</f>
        <v>1030</v>
      </c>
      <c r="I743" s="464"/>
    </row>
    <row r="744" spans="2:9" ht="23.25" customHeight="1" x14ac:dyDescent="0.25">
      <c r="B744" s="492"/>
      <c r="C744" s="493"/>
      <c r="D744" s="494"/>
      <c r="E744" s="3"/>
      <c r="F744" s="28"/>
      <c r="G744" s="48"/>
      <c r="H744" s="27"/>
      <c r="I744" s="464"/>
    </row>
    <row r="745" spans="2:9" x14ac:dyDescent="0.25">
      <c r="B745" s="459"/>
      <c r="C745" s="460"/>
      <c r="D745" s="460"/>
      <c r="E745" s="14"/>
      <c r="F745" s="26"/>
      <c r="G745" s="43"/>
      <c r="H745" s="27"/>
      <c r="I745" s="464"/>
    </row>
    <row r="746" spans="2:9" x14ac:dyDescent="0.25">
      <c r="B746" s="467"/>
      <c r="C746" s="468"/>
      <c r="D746" s="468"/>
      <c r="E746" s="15"/>
      <c r="F746" s="17"/>
      <c r="G746" s="15"/>
      <c r="H746" s="18"/>
      <c r="I746" s="464"/>
    </row>
    <row r="747" spans="2:9" x14ac:dyDescent="0.25">
      <c r="B747" s="11"/>
      <c r="C747" s="5"/>
      <c r="D747" s="5"/>
      <c r="E747" s="5"/>
      <c r="F747" s="5"/>
      <c r="G747" s="6"/>
      <c r="H747" s="6" t="s">
        <v>6</v>
      </c>
      <c r="I747" s="36">
        <f>SUM(H743:H746)</f>
        <v>1030</v>
      </c>
    </row>
    <row r="748" spans="2:9" ht="15.75" thickBot="1" x14ac:dyDescent="0.3">
      <c r="B748" s="10"/>
      <c r="I748" s="1"/>
    </row>
    <row r="749" spans="2:9" ht="15.75" thickBot="1" x14ac:dyDescent="0.3">
      <c r="B749" s="21" t="s">
        <v>7</v>
      </c>
      <c r="C749" s="9"/>
      <c r="D749" s="9"/>
      <c r="E749" s="9"/>
      <c r="F749" s="9"/>
      <c r="G749" s="9"/>
      <c r="H749" s="9"/>
      <c r="I749" s="22"/>
    </row>
    <row r="750" spans="2:9" ht="15.75" thickBot="1" x14ac:dyDescent="0.3">
      <c r="B750" s="461" t="s">
        <v>1</v>
      </c>
      <c r="C750" s="462"/>
      <c r="D750" s="462"/>
      <c r="E750" s="39" t="s">
        <v>2</v>
      </c>
      <c r="F750" s="39" t="s">
        <v>8</v>
      </c>
      <c r="G750" s="39" t="s">
        <v>9</v>
      </c>
      <c r="H750" s="20" t="s">
        <v>5</v>
      </c>
      <c r="I750" s="463"/>
    </row>
    <row r="751" spans="2:9" x14ac:dyDescent="0.25">
      <c r="B751" s="465" t="s">
        <v>124</v>
      </c>
      <c r="C751" s="466"/>
      <c r="D751" s="466"/>
      <c r="E751" s="4" t="s">
        <v>70</v>
      </c>
      <c r="F751" s="4">
        <v>365650</v>
      </c>
      <c r="G751" s="43">
        <v>1</v>
      </c>
      <c r="H751" s="4">
        <f>+F751*G751</f>
        <v>365650</v>
      </c>
      <c r="I751" s="464"/>
    </row>
    <row r="752" spans="2:9" x14ac:dyDescent="0.25">
      <c r="B752" s="459" t="s">
        <v>125</v>
      </c>
      <c r="C752" s="460"/>
      <c r="D752" s="460"/>
      <c r="E752" s="3" t="s">
        <v>70</v>
      </c>
      <c r="F752" s="3">
        <v>18540</v>
      </c>
      <c r="G752" s="3">
        <v>2</v>
      </c>
      <c r="H752" s="4">
        <f>+F752*G752</f>
        <v>37080</v>
      </c>
      <c r="I752" s="464"/>
    </row>
    <row r="753" spans="2:9" x14ac:dyDescent="0.25">
      <c r="B753" s="459" t="s">
        <v>126</v>
      </c>
      <c r="C753" s="460"/>
      <c r="D753" s="460"/>
      <c r="E753" s="3" t="s">
        <v>70</v>
      </c>
      <c r="F753" s="3">
        <v>22145</v>
      </c>
      <c r="G753" s="3">
        <v>2</v>
      </c>
      <c r="H753" s="4">
        <f t="shared" ref="H753:H757" si="12">+F753*G753</f>
        <v>44290</v>
      </c>
      <c r="I753" s="464"/>
    </row>
    <row r="754" spans="2:9" x14ac:dyDescent="0.25">
      <c r="B754" s="459"/>
      <c r="C754" s="460"/>
      <c r="D754" s="460"/>
      <c r="E754" s="3"/>
      <c r="F754" s="3"/>
      <c r="G754" s="3"/>
      <c r="H754" s="4">
        <f t="shared" si="12"/>
        <v>0</v>
      </c>
      <c r="I754" s="464"/>
    </row>
    <row r="755" spans="2:9" x14ac:dyDescent="0.25">
      <c r="B755" s="459"/>
      <c r="C755" s="460"/>
      <c r="D755" s="460"/>
      <c r="E755" s="3"/>
      <c r="F755" s="3"/>
      <c r="G755" s="3"/>
      <c r="H755" s="4">
        <f t="shared" si="12"/>
        <v>0</v>
      </c>
      <c r="I755" s="464"/>
    </row>
    <row r="756" spans="2:9" x14ac:dyDescent="0.25">
      <c r="B756" s="459"/>
      <c r="C756" s="460"/>
      <c r="D756" s="460"/>
      <c r="E756" s="3"/>
      <c r="F756" s="3"/>
      <c r="G756" s="3"/>
      <c r="H756" s="4">
        <f t="shared" si="12"/>
        <v>0</v>
      </c>
      <c r="I756" s="464"/>
    </row>
    <row r="757" spans="2:9" x14ac:dyDescent="0.25">
      <c r="B757" s="459"/>
      <c r="C757" s="460"/>
      <c r="D757" s="460"/>
      <c r="E757" s="3"/>
      <c r="F757" s="3"/>
      <c r="G757" s="3"/>
      <c r="H757" s="4">
        <f t="shared" si="12"/>
        <v>0</v>
      </c>
      <c r="I757" s="464"/>
    </row>
    <row r="758" spans="2:9" x14ac:dyDescent="0.25">
      <c r="B758" s="459"/>
      <c r="C758" s="460"/>
      <c r="D758" s="460"/>
      <c r="E758" s="3"/>
      <c r="F758" s="3"/>
      <c r="G758" s="3"/>
      <c r="H758" s="4"/>
      <c r="I758" s="464"/>
    </row>
    <row r="759" spans="2:9" x14ac:dyDescent="0.25">
      <c r="B759" s="11"/>
      <c r="C759" s="5"/>
      <c r="D759" s="5"/>
      <c r="E759" s="5"/>
      <c r="F759" s="5"/>
      <c r="G759" s="5"/>
      <c r="H759" s="6" t="s">
        <v>6</v>
      </c>
      <c r="I759" s="37">
        <f>SUM(H751:H758)</f>
        <v>447020</v>
      </c>
    </row>
    <row r="760" spans="2:9" ht="15.75" thickBot="1" x14ac:dyDescent="0.3">
      <c r="B760" s="10"/>
      <c r="I760" s="1"/>
    </row>
    <row r="761" spans="2:9" ht="15.75" thickBot="1" x14ac:dyDescent="0.3">
      <c r="B761" s="21" t="s">
        <v>10</v>
      </c>
      <c r="C761" s="9"/>
      <c r="D761" s="9"/>
      <c r="E761" s="9"/>
      <c r="F761" s="9"/>
      <c r="G761" s="9"/>
      <c r="H761" s="9"/>
      <c r="I761" s="22"/>
    </row>
    <row r="762" spans="2:9" ht="15.75" thickBot="1" x14ac:dyDescent="0.3">
      <c r="B762" s="461" t="s">
        <v>1</v>
      </c>
      <c r="C762" s="462"/>
      <c r="D762" s="462"/>
      <c r="E762" s="462"/>
      <c r="F762" s="39" t="s">
        <v>3</v>
      </c>
      <c r="G762" s="39" t="s">
        <v>4</v>
      </c>
      <c r="H762" s="20" t="s">
        <v>5</v>
      </c>
      <c r="I762" s="34"/>
    </row>
    <row r="763" spans="2:9" x14ac:dyDescent="0.25">
      <c r="B763" s="465" t="s">
        <v>71</v>
      </c>
      <c r="C763" s="466"/>
      <c r="D763" s="466"/>
      <c r="E763" s="466"/>
      <c r="F763" s="24">
        <v>956</v>
      </c>
      <c r="G763" s="25">
        <v>1</v>
      </c>
      <c r="H763" s="38">
        <f>+F763*G763</f>
        <v>956</v>
      </c>
      <c r="I763" s="34"/>
    </row>
    <row r="764" spans="2:9" x14ac:dyDescent="0.25">
      <c r="B764" s="459"/>
      <c r="C764" s="460"/>
      <c r="D764" s="460"/>
      <c r="E764" s="460"/>
      <c r="F764" s="23"/>
      <c r="G764" s="14"/>
      <c r="H764" s="2"/>
      <c r="I764" s="34"/>
    </row>
    <row r="765" spans="2:9" x14ac:dyDescent="0.25">
      <c r="B765" s="11"/>
      <c r="C765" s="5"/>
      <c r="D765" s="5"/>
      <c r="E765" s="5"/>
      <c r="F765" s="5"/>
      <c r="G765" s="5"/>
      <c r="H765" s="6" t="s">
        <v>6</v>
      </c>
      <c r="I765" s="36">
        <f>SUM(H763:H764)</f>
        <v>956</v>
      </c>
    </row>
    <row r="766" spans="2:9" ht="15.75" thickBot="1" x14ac:dyDescent="0.3">
      <c r="B766" s="10"/>
      <c r="I766" s="1"/>
    </row>
    <row r="767" spans="2:9" ht="15.75" thickBot="1" x14ac:dyDescent="0.3">
      <c r="B767" s="21" t="s">
        <v>11</v>
      </c>
      <c r="C767" s="9"/>
      <c r="D767" s="9"/>
      <c r="E767" s="9"/>
      <c r="F767" s="9"/>
      <c r="G767" s="9"/>
      <c r="H767" s="9"/>
      <c r="I767" s="22"/>
    </row>
    <row r="768" spans="2:9" ht="15.75" thickBot="1" x14ac:dyDescent="0.3">
      <c r="B768" s="461" t="s">
        <v>15</v>
      </c>
      <c r="C768" s="462"/>
      <c r="D768" s="39" t="s">
        <v>22</v>
      </c>
      <c r="E768" s="39" t="s">
        <v>12</v>
      </c>
      <c r="F768" s="39" t="s">
        <v>13</v>
      </c>
      <c r="G768" s="39" t="s">
        <v>14</v>
      </c>
      <c r="H768" s="20" t="s">
        <v>5</v>
      </c>
      <c r="I768" s="463"/>
    </row>
    <row r="769" spans="2:9" x14ac:dyDescent="0.25">
      <c r="B769" s="465" t="s">
        <v>20</v>
      </c>
      <c r="C769" s="466"/>
      <c r="D769" s="24">
        <v>72100</v>
      </c>
      <c r="E769" s="30">
        <f>+(0.66)*D769</f>
        <v>47586</v>
      </c>
      <c r="F769" s="30">
        <f>+D769+E769</f>
        <v>119686</v>
      </c>
      <c r="G769" s="32">
        <v>0.15</v>
      </c>
      <c r="H769" s="38">
        <f>+F769*G769</f>
        <v>17952.899999999998</v>
      </c>
      <c r="I769" s="464"/>
    </row>
    <row r="770" spans="2:9" x14ac:dyDescent="0.25">
      <c r="B770" s="459" t="s">
        <v>61</v>
      </c>
      <c r="C770" s="460"/>
      <c r="D770" s="23">
        <f>2*44702</f>
        <v>89404</v>
      </c>
      <c r="E770" s="30">
        <f>+(0.66)*D770</f>
        <v>59006.64</v>
      </c>
      <c r="F770" s="31">
        <f>+D770+E770</f>
        <v>148410.64000000001</v>
      </c>
      <c r="G770" s="32">
        <f>+G769</f>
        <v>0.15</v>
      </c>
      <c r="H770" s="38">
        <f>+F770*G770</f>
        <v>22261.596000000001</v>
      </c>
      <c r="I770" s="464"/>
    </row>
    <row r="771" spans="2:9" x14ac:dyDescent="0.25">
      <c r="B771" s="459"/>
      <c r="C771" s="460"/>
      <c r="D771" s="2"/>
      <c r="E771" s="2"/>
      <c r="F771" s="2"/>
      <c r="G771" s="2"/>
      <c r="H771" s="2"/>
      <c r="I771" s="464"/>
    </row>
    <row r="772" spans="2:9" x14ac:dyDescent="0.25">
      <c r="B772" s="467"/>
      <c r="C772" s="468"/>
      <c r="D772" s="7"/>
      <c r="E772" s="7"/>
      <c r="F772" s="7"/>
      <c r="G772" s="7"/>
      <c r="H772" s="7"/>
      <c r="I772" s="464"/>
    </row>
    <row r="773" spans="2:9" x14ac:dyDescent="0.25">
      <c r="B773" s="11"/>
      <c r="C773" s="5"/>
      <c r="D773" s="5"/>
      <c r="E773" s="5"/>
      <c r="F773" s="5"/>
      <c r="G773" s="5"/>
      <c r="H773" s="6" t="s">
        <v>6</v>
      </c>
      <c r="I773" s="34">
        <f>SUM(H769:H772)</f>
        <v>40214.495999999999</v>
      </c>
    </row>
    <row r="774" spans="2:9" ht="15.75" thickBot="1" x14ac:dyDescent="0.3">
      <c r="B774" s="10"/>
      <c r="H774" s="33" t="s">
        <v>23</v>
      </c>
      <c r="I774" s="34"/>
    </row>
    <row r="775" spans="2:9" ht="16.5" thickBot="1" x14ac:dyDescent="0.3">
      <c r="B775" s="8"/>
      <c r="C775" s="9"/>
      <c r="D775" s="9"/>
      <c r="E775" s="9"/>
      <c r="F775" s="9"/>
      <c r="G775" s="469" t="s">
        <v>16</v>
      </c>
      <c r="H775" s="470"/>
      <c r="I775" s="35">
        <f>ROUND(SUM(I745:I774),2)</f>
        <v>489220.5</v>
      </c>
    </row>
    <row r="776" spans="2:9" ht="15.75" thickBot="1" x14ac:dyDescent="0.3"/>
    <row r="777" spans="2:9" x14ac:dyDescent="0.25">
      <c r="B777" s="471" t="s">
        <v>26</v>
      </c>
      <c r="C777" s="472"/>
      <c r="D777" s="472"/>
      <c r="E777" s="472"/>
      <c r="F777" s="472"/>
      <c r="G777" s="472"/>
      <c r="H777" s="472"/>
      <c r="I777" s="473"/>
    </row>
    <row r="778" spans="2:9" ht="48" customHeight="1" x14ac:dyDescent="0.25">
      <c r="B778" s="474" t="s">
        <v>862</v>
      </c>
      <c r="C778" s="475"/>
      <c r="D778" s="475"/>
      <c r="E778" s="475"/>
      <c r="F778" s="475"/>
      <c r="G778" s="475"/>
      <c r="H778" s="475"/>
      <c r="I778" s="476"/>
    </row>
    <row r="779" spans="2:9" ht="15" customHeight="1" x14ac:dyDescent="0.25">
      <c r="B779" s="477" t="s">
        <v>18</v>
      </c>
      <c r="C779" s="478"/>
      <c r="D779" s="478"/>
      <c r="E779" s="478"/>
      <c r="F779" s="478"/>
      <c r="G779" s="478"/>
      <c r="H779" s="478"/>
      <c r="I779" s="479"/>
    </row>
    <row r="780" spans="2:9" ht="15.75" thickBot="1" x14ac:dyDescent="0.3">
      <c r="B780" s="480" t="s">
        <v>27</v>
      </c>
      <c r="C780" s="481"/>
      <c r="D780" s="481"/>
      <c r="E780" s="481"/>
      <c r="F780" s="481"/>
      <c r="G780" s="481"/>
      <c r="H780" s="481"/>
      <c r="I780" s="482"/>
    </row>
    <row r="781" spans="2:9" ht="15.75" thickBot="1" x14ac:dyDescent="0.3">
      <c r="B781" s="8"/>
      <c r="C781" s="9"/>
      <c r="D781" s="9"/>
      <c r="E781" s="9"/>
      <c r="F781" s="9"/>
      <c r="G781" s="9"/>
      <c r="H781" s="9"/>
      <c r="I781" s="22"/>
    </row>
    <row r="782" spans="2:9" ht="15" customHeight="1" x14ac:dyDescent="0.25">
      <c r="B782" s="495" t="s">
        <v>17</v>
      </c>
      <c r="C782" s="485" t="s">
        <v>898</v>
      </c>
      <c r="D782" s="498" t="str">
        <f>'PRESUPUESTO INST EDUC. '!B222</f>
        <v>Suministro e instalación de aire acondicionado mini split de 18 btu, incluye materiales, equipo y mano de obra.</v>
      </c>
      <c r="E782" s="498"/>
      <c r="F782" s="498"/>
      <c r="G782" s="498"/>
      <c r="H782" s="498"/>
      <c r="I782" s="45" t="s">
        <v>0</v>
      </c>
    </row>
    <row r="783" spans="2:9" ht="15.75" thickBot="1" x14ac:dyDescent="0.3">
      <c r="B783" s="484"/>
      <c r="C783" s="486"/>
      <c r="D783" s="488"/>
      <c r="E783" s="488"/>
      <c r="F783" s="488"/>
      <c r="G783" s="488"/>
      <c r="H783" s="488"/>
      <c r="I783" s="13" t="s">
        <v>42</v>
      </c>
    </row>
    <row r="784" spans="2:9" ht="15.75" thickBot="1" x14ac:dyDescent="0.3">
      <c r="B784" s="21" t="s">
        <v>24</v>
      </c>
      <c r="C784" s="46"/>
      <c r="D784" s="40"/>
      <c r="E784" s="9"/>
      <c r="F784" s="9"/>
      <c r="G784" s="9"/>
      <c r="H784" s="9"/>
      <c r="I784" s="22"/>
    </row>
    <row r="785" spans="2:9" ht="15.75" thickBot="1" x14ac:dyDescent="0.3">
      <c r="B785" s="461" t="s">
        <v>1</v>
      </c>
      <c r="C785" s="462"/>
      <c r="D785" s="462"/>
      <c r="E785" s="39" t="s">
        <v>2</v>
      </c>
      <c r="F785" s="39" t="s">
        <v>3</v>
      </c>
      <c r="G785" s="39" t="s">
        <v>4</v>
      </c>
      <c r="H785" s="20" t="s">
        <v>5</v>
      </c>
      <c r="I785" s="463"/>
    </row>
    <row r="786" spans="2:9" ht="25.5" customHeight="1" x14ac:dyDescent="0.25">
      <c r="B786" s="489" t="s">
        <v>25</v>
      </c>
      <c r="C786" s="490"/>
      <c r="D786" s="491"/>
      <c r="E786" s="4" t="s">
        <v>19</v>
      </c>
      <c r="F786" s="26">
        <v>51500</v>
      </c>
      <c r="G786" s="43">
        <v>0.9</v>
      </c>
      <c r="H786" s="27">
        <f>+F786/G786</f>
        <v>57222.222222222219</v>
      </c>
      <c r="I786" s="464"/>
    </row>
    <row r="787" spans="2:9" ht="23.25" customHeight="1" x14ac:dyDescent="0.25">
      <c r="B787" s="492" t="s">
        <v>206</v>
      </c>
      <c r="C787" s="493"/>
      <c r="D787" s="494"/>
      <c r="E787" s="4" t="s">
        <v>19</v>
      </c>
      <c r="F787" s="26">
        <v>51500</v>
      </c>
      <c r="G787" s="43">
        <v>20</v>
      </c>
      <c r="H787" s="27">
        <f>+F787/G787</f>
        <v>2575</v>
      </c>
      <c r="I787" s="464"/>
    </row>
    <row r="788" spans="2:9" x14ac:dyDescent="0.25">
      <c r="B788" s="459"/>
      <c r="C788" s="460"/>
      <c r="D788" s="460"/>
      <c r="E788" s="14"/>
      <c r="F788" s="26"/>
      <c r="G788" s="43"/>
      <c r="H788" s="27"/>
      <c r="I788" s="464"/>
    </row>
    <row r="789" spans="2:9" x14ac:dyDescent="0.25">
      <c r="B789" s="467"/>
      <c r="C789" s="468"/>
      <c r="D789" s="468"/>
      <c r="E789" s="15"/>
      <c r="F789" s="17"/>
      <c r="G789" s="15"/>
      <c r="H789" s="18"/>
      <c r="I789" s="464"/>
    </row>
    <row r="790" spans="2:9" x14ac:dyDescent="0.25">
      <c r="B790" s="11"/>
      <c r="C790" s="5"/>
      <c r="D790" s="5"/>
      <c r="E790" s="5"/>
      <c r="F790" s="5"/>
      <c r="G790" s="6"/>
      <c r="H790" s="6" t="s">
        <v>6</v>
      </c>
      <c r="I790" s="36">
        <f>SUM(H786:H789)</f>
        <v>59797.222222222219</v>
      </c>
    </row>
    <row r="791" spans="2:9" ht="15.75" thickBot="1" x14ac:dyDescent="0.3">
      <c r="B791" s="10"/>
      <c r="I791" s="1"/>
    </row>
    <row r="792" spans="2:9" ht="15.75" thickBot="1" x14ac:dyDescent="0.3">
      <c r="B792" s="21" t="s">
        <v>7</v>
      </c>
      <c r="C792" s="9"/>
      <c r="D792" s="9"/>
      <c r="E792" s="9"/>
      <c r="F792" s="9"/>
      <c r="G792" s="9"/>
      <c r="H792" s="9"/>
      <c r="I792" s="22"/>
    </row>
    <row r="793" spans="2:9" ht="15.75" thickBot="1" x14ac:dyDescent="0.3">
      <c r="B793" s="461" t="s">
        <v>1</v>
      </c>
      <c r="C793" s="462"/>
      <c r="D793" s="462"/>
      <c r="E793" s="39" t="s">
        <v>2</v>
      </c>
      <c r="F793" s="39" t="s">
        <v>8</v>
      </c>
      <c r="G793" s="39" t="s">
        <v>9</v>
      </c>
      <c r="H793" s="20" t="s">
        <v>5</v>
      </c>
      <c r="I793" s="463"/>
    </row>
    <row r="794" spans="2:9" x14ac:dyDescent="0.25">
      <c r="B794" s="465" t="s">
        <v>201</v>
      </c>
      <c r="C794" s="466"/>
      <c r="D794" s="466"/>
      <c r="E794" s="4" t="s">
        <v>70</v>
      </c>
      <c r="F794" s="4">
        <v>2940000</v>
      </c>
      <c r="G794" s="43">
        <v>1</v>
      </c>
      <c r="H794" s="4">
        <f>+F794*G794</f>
        <v>2940000</v>
      </c>
      <c r="I794" s="464"/>
    </row>
    <row r="795" spans="2:9" x14ac:dyDescent="0.25">
      <c r="B795" s="459" t="s">
        <v>202</v>
      </c>
      <c r="C795" s="460"/>
      <c r="D795" s="460"/>
      <c r="E795" s="4" t="s">
        <v>70</v>
      </c>
      <c r="F795" s="3">
        <v>16400</v>
      </c>
      <c r="G795" s="3">
        <v>8</v>
      </c>
      <c r="H795" s="4">
        <f>+F795*G795</f>
        <v>131200</v>
      </c>
      <c r="I795" s="464"/>
    </row>
    <row r="796" spans="2:9" x14ac:dyDescent="0.25">
      <c r="B796" s="459" t="s">
        <v>203</v>
      </c>
      <c r="C796" s="460"/>
      <c r="D796" s="460"/>
      <c r="E796" s="3" t="s">
        <v>70</v>
      </c>
      <c r="F796" s="3">
        <v>123600</v>
      </c>
      <c r="G796" s="3">
        <v>1</v>
      </c>
      <c r="H796" s="4">
        <f t="shared" ref="H796:H800" si="13">+F796*G796</f>
        <v>123600</v>
      </c>
      <c r="I796" s="464"/>
    </row>
    <row r="797" spans="2:9" x14ac:dyDescent="0.25">
      <c r="B797" s="459" t="s">
        <v>205</v>
      </c>
      <c r="C797" s="460"/>
      <c r="D797" s="460"/>
      <c r="E797" s="3" t="s">
        <v>70</v>
      </c>
      <c r="F797" s="3">
        <v>110000</v>
      </c>
      <c r="G797" s="3">
        <v>1</v>
      </c>
      <c r="H797" s="4">
        <f t="shared" si="13"/>
        <v>110000</v>
      </c>
      <c r="I797" s="464"/>
    </row>
    <row r="798" spans="2:9" x14ac:dyDescent="0.25">
      <c r="B798" s="459"/>
      <c r="C798" s="460"/>
      <c r="D798" s="460"/>
      <c r="E798" s="3"/>
      <c r="F798" s="3"/>
      <c r="G798" s="3"/>
      <c r="H798" s="4">
        <f t="shared" si="13"/>
        <v>0</v>
      </c>
      <c r="I798" s="464"/>
    </row>
    <row r="799" spans="2:9" x14ac:dyDescent="0.25">
      <c r="B799" s="459"/>
      <c r="C799" s="460"/>
      <c r="D799" s="460"/>
      <c r="E799" s="3"/>
      <c r="F799" s="3"/>
      <c r="G799" s="3"/>
      <c r="H799" s="4">
        <f t="shared" si="13"/>
        <v>0</v>
      </c>
      <c r="I799" s="464"/>
    </row>
    <row r="800" spans="2:9" x14ac:dyDescent="0.25">
      <c r="B800" s="459"/>
      <c r="C800" s="460"/>
      <c r="D800" s="460"/>
      <c r="E800" s="3"/>
      <c r="F800" s="3"/>
      <c r="G800" s="3"/>
      <c r="H800" s="4">
        <f t="shared" si="13"/>
        <v>0</v>
      </c>
      <c r="I800" s="464"/>
    </row>
    <row r="801" spans="2:9" x14ac:dyDescent="0.25">
      <c r="B801" s="459"/>
      <c r="C801" s="460"/>
      <c r="D801" s="460"/>
      <c r="E801" s="3"/>
      <c r="F801" s="3"/>
      <c r="G801" s="3"/>
      <c r="H801" s="4"/>
      <c r="I801" s="464"/>
    </row>
    <row r="802" spans="2:9" x14ac:dyDescent="0.25">
      <c r="B802" s="11"/>
      <c r="C802" s="5"/>
      <c r="D802" s="5"/>
      <c r="E802" s="5"/>
      <c r="F802" s="5"/>
      <c r="G802" s="5"/>
      <c r="H802" s="6" t="s">
        <v>6</v>
      </c>
      <c r="I802" s="37">
        <f>SUM(H794:H801)</f>
        <v>3304800</v>
      </c>
    </row>
    <row r="803" spans="2:9" ht="15.75" thickBot="1" x14ac:dyDescent="0.3">
      <c r="B803" s="10"/>
      <c r="I803" s="1"/>
    </row>
    <row r="804" spans="2:9" ht="15.75" thickBot="1" x14ac:dyDescent="0.3">
      <c r="B804" s="21" t="s">
        <v>10</v>
      </c>
      <c r="C804" s="9"/>
      <c r="D804" s="9"/>
      <c r="E804" s="9"/>
      <c r="F804" s="9"/>
      <c r="G804" s="9"/>
      <c r="H804" s="9"/>
      <c r="I804" s="22"/>
    </row>
    <row r="805" spans="2:9" ht="15.75" thickBot="1" x14ac:dyDescent="0.3">
      <c r="B805" s="461" t="s">
        <v>1</v>
      </c>
      <c r="C805" s="462"/>
      <c r="D805" s="462"/>
      <c r="E805" s="462"/>
      <c r="F805" s="39" t="s">
        <v>3</v>
      </c>
      <c r="G805" s="39" t="s">
        <v>4</v>
      </c>
      <c r="H805" s="20" t="s">
        <v>5</v>
      </c>
      <c r="I805" s="34"/>
    </row>
    <row r="806" spans="2:9" x14ac:dyDescent="0.25">
      <c r="B806" s="465" t="s">
        <v>71</v>
      </c>
      <c r="C806" s="466"/>
      <c r="D806" s="466"/>
      <c r="E806" s="466"/>
      <c r="F806" s="24">
        <v>328500</v>
      </c>
      <c r="G806" s="25">
        <v>1</v>
      </c>
      <c r="H806" s="38">
        <f>+F806*G806</f>
        <v>328500</v>
      </c>
      <c r="I806" s="34"/>
    </row>
    <row r="807" spans="2:9" x14ac:dyDescent="0.25">
      <c r="B807" s="459"/>
      <c r="C807" s="460"/>
      <c r="D807" s="460"/>
      <c r="E807" s="460"/>
      <c r="F807" s="23"/>
      <c r="G807" s="14"/>
      <c r="H807" s="2"/>
      <c r="I807" s="34"/>
    </row>
    <row r="808" spans="2:9" x14ac:dyDescent="0.25">
      <c r="B808" s="11"/>
      <c r="C808" s="5"/>
      <c r="D808" s="5"/>
      <c r="E808" s="5"/>
      <c r="F808" s="5"/>
      <c r="G808" s="5"/>
      <c r="H808" s="6" t="s">
        <v>6</v>
      </c>
      <c r="I808" s="36">
        <f>SUM(H806:H807)</f>
        <v>328500</v>
      </c>
    </row>
    <row r="809" spans="2:9" ht="15.75" thickBot="1" x14ac:dyDescent="0.3">
      <c r="B809" s="10"/>
      <c r="I809" s="1"/>
    </row>
    <row r="810" spans="2:9" ht="15.75" thickBot="1" x14ac:dyDescent="0.3">
      <c r="B810" s="21" t="s">
        <v>11</v>
      </c>
      <c r="C810" s="9"/>
      <c r="D810" s="9"/>
      <c r="E810" s="9"/>
      <c r="F810" s="9"/>
      <c r="G810" s="9"/>
      <c r="H810" s="9"/>
      <c r="I810" s="22"/>
    </row>
    <row r="811" spans="2:9" ht="15.75" thickBot="1" x14ac:dyDescent="0.3">
      <c r="B811" s="461" t="s">
        <v>15</v>
      </c>
      <c r="C811" s="462"/>
      <c r="D811" s="39" t="s">
        <v>22</v>
      </c>
      <c r="E811" s="39" t="s">
        <v>12</v>
      </c>
      <c r="F811" s="39" t="s">
        <v>13</v>
      </c>
      <c r="G811" s="39" t="s">
        <v>14</v>
      </c>
      <c r="H811" s="20" t="s">
        <v>5</v>
      </c>
      <c r="I811" s="463"/>
    </row>
    <row r="812" spans="2:9" x14ac:dyDescent="0.25">
      <c r="B812" s="465" t="s">
        <v>204</v>
      </c>
      <c r="C812" s="466"/>
      <c r="D812" s="24">
        <v>74263</v>
      </c>
      <c r="E812" s="30">
        <f>+(0.66)*D812</f>
        <v>49013.58</v>
      </c>
      <c r="F812" s="30">
        <f>+D812+E812</f>
        <v>123276.58</v>
      </c>
      <c r="G812" s="32">
        <v>1.6</v>
      </c>
      <c r="H812" s="38">
        <f>+F812*G812</f>
        <v>197242.52800000002</v>
      </c>
      <c r="I812" s="464"/>
    </row>
    <row r="813" spans="2:9" x14ac:dyDescent="0.25">
      <c r="B813" s="459" t="s">
        <v>21</v>
      </c>
      <c r="C813" s="460"/>
      <c r="D813" s="23">
        <f>1*44702</f>
        <v>44702</v>
      </c>
      <c r="E813" s="30">
        <f>+(0.66)*D813</f>
        <v>29503.32</v>
      </c>
      <c r="F813" s="31">
        <f>+D813+E813</f>
        <v>74205.320000000007</v>
      </c>
      <c r="G813" s="32">
        <f>+G812</f>
        <v>1.6</v>
      </c>
      <c r="H813" s="38">
        <f>+F813*G813</f>
        <v>118728.51200000002</v>
      </c>
      <c r="I813" s="464"/>
    </row>
    <row r="814" spans="2:9" x14ac:dyDescent="0.25">
      <c r="B814" s="459"/>
      <c r="C814" s="460"/>
      <c r="D814" s="2"/>
      <c r="E814" s="2"/>
      <c r="F814" s="2"/>
      <c r="G814" s="2"/>
      <c r="H814" s="2"/>
      <c r="I814" s="464"/>
    </row>
    <row r="815" spans="2:9" x14ac:dyDescent="0.25">
      <c r="B815" s="467"/>
      <c r="C815" s="468"/>
      <c r="D815" s="7"/>
      <c r="E815" s="7"/>
      <c r="F815" s="7"/>
      <c r="G815" s="7"/>
      <c r="H815" s="7"/>
      <c r="I815" s="464"/>
    </row>
    <row r="816" spans="2:9" x14ac:dyDescent="0.25">
      <c r="B816" s="11"/>
      <c r="C816" s="5"/>
      <c r="D816" s="5"/>
      <c r="E816" s="5"/>
      <c r="F816" s="5"/>
      <c r="G816" s="5"/>
      <c r="H816" s="6" t="s">
        <v>6</v>
      </c>
      <c r="I816" s="34">
        <f>SUM(H812:H815)</f>
        <v>315971.04000000004</v>
      </c>
    </row>
    <row r="817" spans="2:9" ht="15.75" thickBot="1" x14ac:dyDescent="0.3">
      <c r="B817" s="10"/>
      <c r="H817" s="33" t="s">
        <v>23</v>
      </c>
      <c r="I817" s="34"/>
    </row>
    <row r="818" spans="2:9" ht="16.5" thickBot="1" x14ac:dyDescent="0.3">
      <c r="B818" s="8"/>
      <c r="C818" s="9"/>
      <c r="D818" s="9"/>
      <c r="E818" s="9"/>
      <c r="F818" s="9"/>
      <c r="G818" s="469" t="s">
        <v>16</v>
      </c>
      <c r="H818" s="470"/>
      <c r="I818" s="35">
        <f>ROUND(SUM(I788:I817),0)</f>
        <v>4009068</v>
      </c>
    </row>
  </sheetData>
  <mergeCells count="629">
    <mergeCell ref="B815:C815"/>
    <mergeCell ref="G818:H818"/>
    <mergeCell ref="B799:D799"/>
    <mergeCell ref="B800:D800"/>
    <mergeCell ref="B801:D801"/>
    <mergeCell ref="B805:E805"/>
    <mergeCell ref="B806:E806"/>
    <mergeCell ref="B807:E807"/>
    <mergeCell ref="I768:I772"/>
    <mergeCell ref="B769:C769"/>
    <mergeCell ref="B770:C770"/>
    <mergeCell ref="B771:C771"/>
    <mergeCell ref="B772:C772"/>
    <mergeCell ref="G775:H775"/>
    <mergeCell ref="I811:I815"/>
    <mergeCell ref="B813:C813"/>
    <mergeCell ref="B814:C814"/>
    <mergeCell ref="I793:I801"/>
    <mergeCell ref="B785:D785"/>
    <mergeCell ref="B786:D786"/>
    <mergeCell ref="B787:D787"/>
    <mergeCell ref="B788:D788"/>
    <mergeCell ref="B789:D789"/>
    <mergeCell ref="B811:C811"/>
    <mergeCell ref="I750:I758"/>
    <mergeCell ref="B753:D753"/>
    <mergeCell ref="B754:D754"/>
    <mergeCell ref="B755:D755"/>
    <mergeCell ref="B756:D756"/>
    <mergeCell ref="B757:D757"/>
    <mergeCell ref="B758:D758"/>
    <mergeCell ref="B762:E762"/>
    <mergeCell ref="B763:E763"/>
    <mergeCell ref="B668:D668"/>
    <mergeCell ref="B764:E764"/>
    <mergeCell ref="B768:C768"/>
    <mergeCell ref="B709:D709"/>
    <mergeCell ref="B710:D710"/>
    <mergeCell ref="B711:D711"/>
    <mergeCell ref="B712:D712"/>
    <mergeCell ref="B672:E672"/>
    <mergeCell ref="B673:E673"/>
    <mergeCell ref="B674:E674"/>
    <mergeCell ref="B678:C678"/>
    <mergeCell ref="B750:D750"/>
    <mergeCell ref="B751:D751"/>
    <mergeCell ref="B752:D752"/>
    <mergeCell ref="B742:D742"/>
    <mergeCell ref="B719:E719"/>
    <mergeCell ref="B720:E720"/>
    <mergeCell ref="B721:E721"/>
    <mergeCell ref="B725:C725"/>
    <mergeCell ref="B695:D695"/>
    <mergeCell ref="B475:D475"/>
    <mergeCell ref="B476:D476"/>
    <mergeCell ref="B477:D477"/>
    <mergeCell ref="B478:D478"/>
    <mergeCell ref="B479:D479"/>
    <mergeCell ref="B328:I328"/>
    <mergeCell ref="B346:D346"/>
    <mergeCell ref="B347:D347"/>
    <mergeCell ref="B348:D348"/>
    <mergeCell ref="B349:D349"/>
    <mergeCell ref="B390:D390"/>
    <mergeCell ref="B472:D472"/>
    <mergeCell ref="I472:I486"/>
    <mergeCell ref="B473:D473"/>
    <mergeCell ref="B474:D474"/>
    <mergeCell ref="B484:D484"/>
    <mergeCell ref="B485:D485"/>
    <mergeCell ref="B486:D486"/>
    <mergeCell ref="B480:D480"/>
    <mergeCell ref="B481:D481"/>
    <mergeCell ref="B482:D482"/>
    <mergeCell ref="B464:D464"/>
    <mergeCell ref="I464:I468"/>
    <mergeCell ref="B483:D483"/>
    <mergeCell ref="B308:D308"/>
    <mergeCell ref="B312:E312"/>
    <mergeCell ref="B313:E313"/>
    <mergeCell ref="B314:E314"/>
    <mergeCell ref="I318:I322"/>
    <mergeCell ref="B320:C320"/>
    <mergeCell ref="B321:C321"/>
    <mergeCell ref="B322:C322"/>
    <mergeCell ref="I60:I65"/>
    <mergeCell ref="B69:E69"/>
    <mergeCell ref="B70:E70"/>
    <mergeCell ref="B71:E71"/>
    <mergeCell ref="B75:C75"/>
    <mergeCell ref="I75:I79"/>
    <mergeCell ref="B76:C76"/>
    <mergeCell ref="B77:C77"/>
    <mergeCell ref="G82:H82"/>
    <mergeCell ref="B300:D300"/>
    <mergeCell ref="B301:D301"/>
    <mergeCell ref="B302:D302"/>
    <mergeCell ref="B303:D303"/>
    <mergeCell ref="B304:D304"/>
    <mergeCell ref="B305:D305"/>
    <mergeCell ref="I300:I308"/>
    <mergeCell ref="B812:C812"/>
    <mergeCell ref="B793:D793"/>
    <mergeCell ref="B794:D794"/>
    <mergeCell ref="B795:D795"/>
    <mergeCell ref="B796:D796"/>
    <mergeCell ref="B797:D797"/>
    <mergeCell ref="B798:D798"/>
    <mergeCell ref="I785:I789"/>
    <mergeCell ref="B777:I777"/>
    <mergeCell ref="B778:I778"/>
    <mergeCell ref="B779:I779"/>
    <mergeCell ref="B780:I780"/>
    <mergeCell ref="B782:B783"/>
    <mergeCell ref="C782:C783"/>
    <mergeCell ref="D782:H783"/>
    <mergeCell ref="I742:I746"/>
    <mergeCell ref="B743:D743"/>
    <mergeCell ref="B744:D744"/>
    <mergeCell ref="B745:D745"/>
    <mergeCell ref="B746:D746"/>
    <mergeCell ref="G732:H732"/>
    <mergeCell ref="B734:I734"/>
    <mergeCell ref="B735:I735"/>
    <mergeCell ref="B736:I736"/>
    <mergeCell ref="B737:I737"/>
    <mergeCell ref="B739:B740"/>
    <mergeCell ref="C739:C740"/>
    <mergeCell ref="D739:H740"/>
    <mergeCell ref="I725:I729"/>
    <mergeCell ref="B726:C726"/>
    <mergeCell ref="B727:C727"/>
    <mergeCell ref="B728:C728"/>
    <mergeCell ref="B729:C729"/>
    <mergeCell ref="B703:D703"/>
    <mergeCell ref="I703:I715"/>
    <mergeCell ref="B704:D704"/>
    <mergeCell ref="B705:D705"/>
    <mergeCell ref="B713:D713"/>
    <mergeCell ref="B714:D714"/>
    <mergeCell ref="B715:D715"/>
    <mergeCell ref="B706:D706"/>
    <mergeCell ref="B707:D707"/>
    <mergeCell ref="B708:D708"/>
    <mergeCell ref="I695:I699"/>
    <mergeCell ref="B696:D696"/>
    <mergeCell ref="B697:D697"/>
    <mergeCell ref="B698:D698"/>
    <mergeCell ref="B699:D699"/>
    <mergeCell ref="B687:I687"/>
    <mergeCell ref="B688:I688"/>
    <mergeCell ref="B689:I689"/>
    <mergeCell ref="B690:I690"/>
    <mergeCell ref="B692:B693"/>
    <mergeCell ref="C692:C693"/>
    <mergeCell ref="D692:H693"/>
    <mergeCell ref="G685:H685"/>
    <mergeCell ref="I657:I668"/>
    <mergeCell ref="B657:D657"/>
    <mergeCell ref="B658:D658"/>
    <mergeCell ref="B659:D659"/>
    <mergeCell ref="B660:D660"/>
    <mergeCell ref="B661:D661"/>
    <mergeCell ref="B662:D662"/>
    <mergeCell ref="B649:D649"/>
    <mergeCell ref="I649:I653"/>
    <mergeCell ref="B650:D650"/>
    <mergeCell ref="B651:D651"/>
    <mergeCell ref="B652:D652"/>
    <mergeCell ref="B653:D653"/>
    <mergeCell ref="I678:I682"/>
    <mergeCell ref="B679:C679"/>
    <mergeCell ref="B680:C680"/>
    <mergeCell ref="B681:C681"/>
    <mergeCell ref="B682:C682"/>
    <mergeCell ref="B663:D663"/>
    <mergeCell ref="B664:D664"/>
    <mergeCell ref="B665:D665"/>
    <mergeCell ref="B666:D666"/>
    <mergeCell ref="B667:D667"/>
    <mergeCell ref="G639:H639"/>
    <mergeCell ref="B641:I641"/>
    <mergeCell ref="B642:I642"/>
    <mergeCell ref="B643:I643"/>
    <mergeCell ref="B644:I644"/>
    <mergeCell ref="B646:B647"/>
    <mergeCell ref="C646:C647"/>
    <mergeCell ref="D646:H647"/>
    <mergeCell ref="B626:E626"/>
    <mergeCell ref="B627:E627"/>
    <mergeCell ref="B628:E628"/>
    <mergeCell ref="B632:C632"/>
    <mergeCell ref="I632:I636"/>
    <mergeCell ref="B633:C633"/>
    <mergeCell ref="B634:C634"/>
    <mergeCell ref="B635:C635"/>
    <mergeCell ref="B636:C636"/>
    <mergeCell ref="I608:I622"/>
    <mergeCell ref="B609:D609"/>
    <mergeCell ref="B610:D610"/>
    <mergeCell ref="B620:D620"/>
    <mergeCell ref="B621:D621"/>
    <mergeCell ref="B622:D622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08:D608"/>
    <mergeCell ref="I600:I604"/>
    <mergeCell ref="B601:D601"/>
    <mergeCell ref="B602:D602"/>
    <mergeCell ref="B603:D603"/>
    <mergeCell ref="B604:D604"/>
    <mergeCell ref="G590:H590"/>
    <mergeCell ref="B592:I592"/>
    <mergeCell ref="B593:I593"/>
    <mergeCell ref="B594:I594"/>
    <mergeCell ref="B595:I595"/>
    <mergeCell ref="B597:B598"/>
    <mergeCell ref="C597:C598"/>
    <mergeCell ref="D597:H598"/>
    <mergeCell ref="B600:D600"/>
    <mergeCell ref="I583:I587"/>
    <mergeCell ref="B584:C584"/>
    <mergeCell ref="B585:C585"/>
    <mergeCell ref="B586:C586"/>
    <mergeCell ref="B587:C587"/>
    <mergeCell ref="B561:D561"/>
    <mergeCell ref="I561:I573"/>
    <mergeCell ref="B562:D562"/>
    <mergeCell ref="B563:D563"/>
    <mergeCell ref="B571:D571"/>
    <mergeCell ref="B572:D572"/>
    <mergeCell ref="B573:D573"/>
    <mergeCell ref="B569:D569"/>
    <mergeCell ref="B570:D570"/>
    <mergeCell ref="B564:D564"/>
    <mergeCell ref="B565:D565"/>
    <mergeCell ref="B566:D566"/>
    <mergeCell ref="B567:D567"/>
    <mergeCell ref="B568:D568"/>
    <mergeCell ref="B577:E577"/>
    <mergeCell ref="B578:E578"/>
    <mergeCell ref="B579:E579"/>
    <mergeCell ref="B583:C583"/>
    <mergeCell ref="I553:I557"/>
    <mergeCell ref="B554:D554"/>
    <mergeCell ref="B555:D555"/>
    <mergeCell ref="B556:D556"/>
    <mergeCell ref="B557:D557"/>
    <mergeCell ref="G543:H543"/>
    <mergeCell ref="B545:I545"/>
    <mergeCell ref="B546:I546"/>
    <mergeCell ref="B547:I547"/>
    <mergeCell ref="B548:I548"/>
    <mergeCell ref="B550:B551"/>
    <mergeCell ref="C550:C551"/>
    <mergeCell ref="D550:H551"/>
    <mergeCell ref="B553:D553"/>
    <mergeCell ref="I536:I540"/>
    <mergeCell ref="B537:C537"/>
    <mergeCell ref="B538:C538"/>
    <mergeCell ref="B539:C539"/>
    <mergeCell ref="B540:C540"/>
    <mergeCell ref="B521:D521"/>
    <mergeCell ref="I521:I526"/>
    <mergeCell ref="B522:D522"/>
    <mergeCell ref="B523:D523"/>
    <mergeCell ref="B524:D524"/>
    <mergeCell ref="B525:D525"/>
    <mergeCell ref="B526:D526"/>
    <mergeCell ref="B530:E530"/>
    <mergeCell ref="B531:E531"/>
    <mergeCell ref="B532:E532"/>
    <mergeCell ref="B536:C536"/>
    <mergeCell ref="I513:I517"/>
    <mergeCell ref="B514:D514"/>
    <mergeCell ref="B515:D515"/>
    <mergeCell ref="B516:D516"/>
    <mergeCell ref="B517:D517"/>
    <mergeCell ref="G503:H503"/>
    <mergeCell ref="B505:I505"/>
    <mergeCell ref="B506:I506"/>
    <mergeCell ref="B507:I507"/>
    <mergeCell ref="B508:I508"/>
    <mergeCell ref="B510:B511"/>
    <mergeCell ref="C510:C511"/>
    <mergeCell ref="D510:H511"/>
    <mergeCell ref="B513:D513"/>
    <mergeCell ref="B490:E490"/>
    <mergeCell ref="B491:E491"/>
    <mergeCell ref="B492:E492"/>
    <mergeCell ref="B496:C496"/>
    <mergeCell ref="I496:I500"/>
    <mergeCell ref="B497:C497"/>
    <mergeCell ref="B498:C498"/>
    <mergeCell ref="B499:C499"/>
    <mergeCell ref="B500:C500"/>
    <mergeCell ref="B465:D465"/>
    <mergeCell ref="B466:D466"/>
    <mergeCell ref="B467:D467"/>
    <mergeCell ref="B468:D468"/>
    <mergeCell ref="G454:H454"/>
    <mergeCell ref="B456:I456"/>
    <mergeCell ref="B457:I457"/>
    <mergeCell ref="B458:I458"/>
    <mergeCell ref="B459:I459"/>
    <mergeCell ref="B461:B462"/>
    <mergeCell ref="C461:C462"/>
    <mergeCell ref="D461:H462"/>
    <mergeCell ref="B441:E441"/>
    <mergeCell ref="B442:E442"/>
    <mergeCell ref="B443:E443"/>
    <mergeCell ref="B447:C447"/>
    <mergeCell ref="I447:I451"/>
    <mergeCell ref="B448:C448"/>
    <mergeCell ref="B449:C449"/>
    <mergeCell ref="B450:C450"/>
    <mergeCell ref="B451:C451"/>
    <mergeCell ref="B432:D432"/>
    <mergeCell ref="I432:I437"/>
    <mergeCell ref="B433:D433"/>
    <mergeCell ref="B434:D434"/>
    <mergeCell ref="B435:D435"/>
    <mergeCell ref="B436:D436"/>
    <mergeCell ref="B437:D437"/>
    <mergeCell ref="B424:D424"/>
    <mergeCell ref="I424:I428"/>
    <mergeCell ref="B425:D425"/>
    <mergeCell ref="B426:D426"/>
    <mergeCell ref="B427:D427"/>
    <mergeCell ref="B428:D428"/>
    <mergeCell ref="G414:H414"/>
    <mergeCell ref="B416:I416"/>
    <mergeCell ref="B417:I417"/>
    <mergeCell ref="B418:I418"/>
    <mergeCell ref="B419:I419"/>
    <mergeCell ref="B421:B422"/>
    <mergeCell ref="C421:C422"/>
    <mergeCell ref="D421:H422"/>
    <mergeCell ref="B401:E401"/>
    <mergeCell ref="B402:E402"/>
    <mergeCell ref="B403:E403"/>
    <mergeCell ref="B407:C407"/>
    <mergeCell ref="I407:I411"/>
    <mergeCell ref="B408:C408"/>
    <mergeCell ref="B409:C409"/>
    <mergeCell ref="B410:C410"/>
    <mergeCell ref="B411:C411"/>
    <mergeCell ref="B387:D387"/>
    <mergeCell ref="I387:I397"/>
    <mergeCell ref="B388:D388"/>
    <mergeCell ref="B389:D389"/>
    <mergeCell ref="B395:D395"/>
    <mergeCell ref="B396:D396"/>
    <mergeCell ref="B397:D397"/>
    <mergeCell ref="B391:D391"/>
    <mergeCell ref="B392:D392"/>
    <mergeCell ref="B393:D393"/>
    <mergeCell ref="B394:D394"/>
    <mergeCell ref="B379:D379"/>
    <mergeCell ref="I379:I383"/>
    <mergeCell ref="B380:D380"/>
    <mergeCell ref="B381:D381"/>
    <mergeCell ref="B382:D382"/>
    <mergeCell ref="B383:D383"/>
    <mergeCell ref="G369:H369"/>
    <mergeCell ref="B371:I371"/>
    <mergeCell ref="B372:I372"/>
    <mergeCell ref="B373:I373"/>
    <mergeCell ref="B374:I374"/>
    <mergeCell ref="B376:B377"/>
    <mergeCell ref="C376:C377"/>
    <mergeCell ref="D376:H377"/>
    <mergeCell ref="B356:E356"/>
    <mergeCell ref="B357:E357"/>
    <mergeCell ref="B358:E358"/>
    <mergeCell ref="B362:C362"/>
    <mergeCell ref="I362:I366"/>
    <mergeCell ref="B363:C363"/>
    <mergeCell ref="B364:C364"/>
    <mergeCell ref="B365:C365"/>
    <mergeCell ref="B366:C366"/>
    <mergeCell ref="B343:D343"/>
    <mergeCell ref="I343:I352"/>
    <mergeCell ref="B344:D344"/>
    <mergeCell ref="B345:D345"/>
    <mergeCell ref="B350:D350"/>
    <mergeCell ref="B351:D351"/>
    <mergeCell ref="B352:D352"/>
    <mergeCell ref="B335:D335"/>
    <mergeCell ref="I335:I339"/>
    <mergeCell ref="B336:D336"/>
    <mergeCell ref="B337:D337"/>
    <mergeCell ref="B338:D338"/>
    <mergeCell ref="B339:D339"/>
    <mergeCell ref="B329:I329"/>
    <mergeCell ref="B330:I330"/>
    <mergeCell ref="B332:B333"/>
    <mergeCell ref="C332:C333"/>
    <mergeCell ref="D332:H333"/>
    <mergeCell ref="G325:H325"/>
    <mergeCell ref="B327:I327"/>
    <mergeCell ref="B318:C318"/>
    <mergeCell ref="B319:C319"/>
    <mergeCell ref="B306:D306"/>
    <mergeCell ref="B307:D307"/>
    <mergeCell ref="B292:D292"/>
    <mergeCell ref="I292:I296"/>
    <mergeCell ref="B293:D293"/>
    <mergeCell ref="B294:D294"/>
    <mergeCell ref="B295:D295"/>
    <mergeCell ref="B296:D296"/>
    <mergeCell ref="G282:H282"/>
    <mergeCell ref="B284:I284"/>
    <mergeCell ref="B285:I285"/>
    <mergeCell ref="B286:I286"/>
    <mergeCell ref="B287:I287"/>
    <mergeCell ref="B289:B290"/>
    <mergeCell ref="C289:C290"/>
    <mergeCell ref="D289:H290"/>
    <mergeCell ref="B269:E269"/>
    <mergeCell ref="B270:E270"/>
    <mergeCell ref="B271:E271"/>
    <mergeCell ref="B275:C275"/>
    <mergeCell ref="I275:I279"/>
    <mergeCell ref="B276:C276"/>
    <mergeCell ref="B277:C277"/>
    <mergeCell ref="B278:C278"/>
    <mergeCell ref="B279:C279"/>
    <mergeCell ref="B260:D260"/>
    <mergeCell ref="I260:I265"/>
    <mergeCell ref="B261:D261"/>
    <mergeCell ref="B262:D262"/>
    <mergeCell ref="B263:D263"/>
    <mergeCell ref="B264:D264"/>
    <mergeCell ref="B265:D265"/>
    <mergeCell ref="B252:D252"/>
    <mergeCell ref="I252:I256"/>
    <mergeCell ref="B253:D253"/>
    <mergeCell ref="B254:D254"/>
    <mergeCell ref="B255:D255"/>
    <mergeCell ref="B256:D256"/>
    <mergeCell ref="G242:H242"/>
    <mergeCell ref="B244:I244"/>
    <mergeCell ref="B245:I245"/>
    <mergeCell ref="B246:I246"/>
    <mergeCell ref="B247:I247"/>
    <mergeCell ref="B249:B250"/>
    <mergeCell ref="C249:C250"/>
    <mergeCell ref="D249:H250"/>
    <mergeCell ref="B229:E229"/>
    <mergeCell ref="B230:E230"/>
    <mergeCell ref="B231:E231"/>
    <mergeCell ref="B235:C235"/>
    <mergeCell ref="I235:I239"/>
    <mergeCell ref="B236:C236"/>
    <mergeCell ref="B237:C237"/>
    <mergeCell ref="B238:C238"/>
    <mergeCell ref="B239:C239"/>
    <mergeCell ref="B220:D220"/>
    <mergeCell ref="I220:I225"/>
    <mergeCell ref="B221:D221"/>
    <mergeCell ref="B222:D222"/>
    <mergeCell ref="B223:D223"/>
    <mergeCell ref="B224:D224"/>
    <mergeCell ref="B225:D225"/>
    <mergeCell ref="B212:D212"/>
    <mergeCell ref="I212:I216"/>
    <mergeCell ref="B213:D213"/>
    <mergeCell ref="B214:D214"/>
    <mergeCell ref="B215:D215"/>
    <mergeCell ref="B216:D216"/>
    <mergeCell ref="G202:H202"/>
    <mergeCell ref="B204:I204"/>
    <mergeCell ref="B205:I205"/>
    <mergeCell ref="B206:I206"/>
    <mergeCell ref="B207:I207"/>
    <mergeCell ref="B209:B210"/>
    <mergeCell ref="C209:C210"/>
    <mergeCell ref="D209:H210"/>
    <mergeCell ref="B189:E189"/>
    <mergeCell ref="B190:E190"/>
    <mergeCell ref="B191:E191"/>
    <mergeCell ref="B195:C195"/>
    <mergeCell ref="I195:I199"/>
    <mergeCell ref="B196:C196"/>
    <mergeCell ref="B197:C197"/>
    <mergeCell ref="B198:C198"/>
    <mergeCell ref="B199:C199"/>
    <mergeCell ref="B180:D180"/>
    <mergeCell ref="I180:I185"/>
    <mergeCell ref="B181:D181"/>
    <mergeCell ref="B182:D182"/>
    <mergeCell ref="B183:D183"/>
    <mergeCell ref="B184:D184"/>
    <mergeCell ref="B185:D185"/>
    <mergeCell ref="B172:D172"/>
    <mergeCell ref="I172:I176"/>
    <mergeCell ref="B173:D173"/>
    <mergeCell ref="B174:D174"/>
    <mergeCell ref="B175:D175"/>
    <mergeCell ref="B176:D176"/>
    <mergeCell ref="G162:H162"/>
    <mergeCell ref="B164:I164"/>
    <mergeCell ref="B165:I165"/>
    <mergeCell ref="B166:I166"/>
    <mergeCell ref="B167:I167"/>
    <mergeCell ref="B169:B170"/>
    <mergeCell ref="C169:C170"/>
    <mergeCell ref="D169:H170"/>
    <mergeCell ref="B149:E149"/>
    <mergeCell ref="B150:E150"/>
    <mergeCell ref="B151:E151"/>
    <mergeCell ref="B155:C155"/>
    <mergeCell ref="I155:I159"/>
    <mergeCell ref="B156:C156"/>
    <mergeCell ref="B157:C157"/>
    <mergeCell ref="B158:C158"/>
    <mergeCell ref="B159:C159"/>
    <mergeCell ref="B140:D140"/>
    <mergeCell ref="I140:I145"/>
    <mergeCell ref="B141:D141"/>
    <mergeCell ref="B142:D142"/>
    <mergeCell ref="B143:D143"/>
    <mergeCell ref="B144:D144"/>
    <mergeCell ref="B145:D145"/>
    <mergeCell ref="B132:D132"/>
    <mergeCell ref="I132:I136"/>
    <mergeCell ref="B133:D133"/>
    <mergeCell ref="B134:D134"/>
    <mergeCell ref="B135:D135"/>
    <mergeCell ref="B136:D136"/>
    <mergeCell ref="G122:H122"/>
    <mergeCell ref="B124:I124"/>
    <mergeCell ref="B125:I125"/>
    <mergeCell ref="B126:I126"/>
    <mergeCell ref="B127:I127"/>
    <mergeCell ref="B129:B130"/>
    <mergeCell ref="C129:C130"/>
    <mergeCell ref="D129:H130"/>
    <mergeCell ref="B109:E109"/>
    <mergeCell ref="B110:E110"/>
    <mergeCell ref="B111:E111"/>
    <mergeCell ref="B115:C115"/>
    <mergeCell ref="I115:I119"/>
    <mergeCell ref="B116:C116"/>
    <mergeCell ref="B117:C117"/>
    <mergeCell ref="B118:C118"/>
    <mergeCell ref="B119:C119"/>
    <mergeCell ref="B100:D100"/>
    <mergeCell ref="I100:I105"/>
    <mergeCell ref="B101:D101"/>
    <mergeCell ref="B102:D102"/>
    <mergeCell ref="B103:D103"/>
    <mergeCell ref="B104:D104"/>
    <mergeCell ref="B105:D105"/>
    <mergeCell ref="B92:D92"/>
    <mergeCell ref="I92:I96"/>
    <mergeCell ref="B93:D93"/>
    <mergeCell ref="B94:D94"/>
    <mergeCell ref="B95:D95"/>
    <mergeCell ref="B96:D96"/>
    <mergeCell ref="B84:I84"/>
    <mergeCell ref="B85:I85"/>
    <mergeCell ref="B86:I86"/>
    <mergeCell ref="B87:I87"/>
    <mergeCell ref="B89:B90"/>
    <mergeCell ref="C89:C90"/>
    <mergeCell ref="D89:H90"/>
    <mergeCell ref="B78:C78"/>
    <mergeCell ref="B79:C79"/>
    <mergeCell ref="B60:D60"/>
    <mergeCell ref="B61:D61"/>
    <mergeCell ref="B62:D62"/>
    <mergeCell ref="B63:D63"/>
    <mergeCell ref="B64:D64"/>
    <mergeCell ref="B65:D65"/>
    <mergeCell ref="B49:B50"/>
    <mergeCell ref="C49:C50"/>
    <mergeCell ref="D49:H50"/>
    <mergeCell ref="B52:D52"/>
    <mergeCell ref="I52:I56"/>
    <mergeCell ref="B53:D53"/>
    <mergeCell ref="B54:D54"/>
    <mergeCell ref="B55:D55"/>
    <mergeCell ref="B56:D56"/>
    <mergeCell ref="G42:H42"/>
    <mergeCell ref="B43:I43"/>
    <mergeCell ref="B44:I44"/>
    <mergeCell ref="B45:I45"/>
    <mergeCell ref="B46:I46"/>
    <mergeCell ref="B47:I47"/>
    <mergeCell ref="B29:E29"/>
    <mergeCell ref="B30:E30"/>
    <mergeCell ref="B31:E31"/>
    <mergeCell ref="B35:C35"/>
    <mergeCell ref="I35:I39"/>
    <mergeCell ref="B36:C36"/>
    <mergeCell ref="B37:C37"/>
    <mergeCell ref="B38:C38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" manualBreakCount="2">
    <brk id="42" max="9" man="1"/>
    <brk id="82" max="9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2"/>
  <sheetViews>
    <sheetView view="pageBreakPreview" topLeftCell="A10" zoomScale="60" zoomScaleNormal="100" workbookViewId="0">
      <selection activeCell="M45" sqref="M45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937</v>
      </c>
      <c r="D6" s="487" t="str">
        <f>+'[2] PRESUPUESTO CENTRO DE DESARROL'!$B$206</f>
        <v>Limpieza general y desalojo de material sobrante.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DESARROL'!$C$206</f>
        <v>GL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13</v>
      </c>
      <c r="H10" s="27">
        <f>+F10/G10</f>
        <v>1584.6153846153845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1584.6153846153845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167</v>
      </c>
      <c r="C30" s="466"/>
      <c r="D30" s="466"/>
      <c r="E30" s="466"/>
      <c r="F30" s="24">
        <v>30900</v>
      </c>
      <c r="G30" s="25">
        <v>3</v>
      </c>
      <c r="H30" s="38">
        <f>+F30*G30</f>
        <v>92700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92700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1.1000000000000001</v>
      </c>
      <c r="H37" s="38">
        <f>+F37*G37</f>
        <v>163251.70400000003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163251.70400000003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257536</v>
      </c>
    </row>
  </sheetData>
  <mergeCells count="33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I35:I39"/>
    <mergeCell ref="B36:C36"/>
    <mergeCell ref="B37:C37"/>
    <mergeCell ref="B38:C38"/>
    <mergeCell ref="B39:C39"/>
    <mergeCell ref="G42:H42"/>
    <mergeCell ref="B29:E29"/>
    <mergeCell ref="B30:E30"/>
    <mergeCell ref="B31:E31"/>
    <mergeCell ref="B35:C3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2"/>
  <sheetViews>
    <sheetView view="pageBreakPreview" topLeftCell="A17" zoomScale="60" zoomScaleNormal="100" workbookViewId="0">
      <selection activeCell="I121" sqref="I121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440</v>
      </c>
      <c r="D6" s="487" t="str">
        <f>+'[2] PRESUPUESTO CENTRO DE DESARROL'!$B$213</f>
        <v xml:space="preserve">Cerramiento  en estructura de madera y tela plástica  verde, H= 2,00  mts, incluye material, equipo y mano de obra. 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DESARROL'!$C$213</f>
        <v>ML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50</v>
      </c>
      <c r="H10" s="27">
        <f>+F10/G10</f>
        <v>412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412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441</v>
      </c>
      <c r="C18" s="466"/>
      <c r="D18" s="466"/>
      <c r="E18" s="4" t="s">
        <v>59</v>
      </c>
      <c r="F18" s="4">
        <v>19000</v>
      </c>
      <c r="G18" s="4">
        <v>0.5</v>
      </c>
      <c r="H18" s="4">
        <f>+F18*G18</f>
        <v>9500</v>
      </c>
      <c r="I18" s="464"/>
    </row>
    <row r="19" spans="2:9" x14ac:dyDescent="0.25">
      <c r="B19" s="459" t="s">
        <v>442</v>
      </c>
      <c r="C19" s="460"/>
      <c r="D19" s="460"/>
      <c r="E19" s="3" t="s">
        <v>444</v>
      </c>
      <c r="F19" s="3">
        <v>4500</v>
      </c>
      <c r="G19" s="3">
        <v>0.8</v>
      </c>
      <c r="H19" s="4">
        <f>+F19*G19</f>
        <v>3600</v>
      </c>
      <c r="I19" s="464"/>
    </row>
    <row r="20" spans="2:9" x14ac:dyDescent="0.25">
      <c r="B20" s="459" t="s">
        <v>443</v>
      </c>
      <c r="C20" s="460"/>
      <c r="D20" s="460"/>
      <c r="E20" s="3" t="s">
        <v>37</v>
      </c>
      <c r="F20" s="3">
        <v>2500</v>
      </c>
      <c r="G20" s="3">
        <f>1*2.1</f>
        <v>2.1</v>
      </c>
      <c r="H20" s="4">
        <f>+F20*G20</f>
        <v>5250</v>
      </c>
      <c r="I20" s="464"/>
    </row>
    <row r="21" spans="2:9" x14ac:dyDescent="0.25">
      <c r="B21" s="459" t="s">
        <v>362</v>
      </c>
      <c r="C21" s="460"/>
      <c r="D21" s="460"/>
      <c r="E21" s="3" t="s">
        <v>54</v>
      </c>
      <c r="F21" s="3">
        <v>4500</v>
      </c>
      <c r="G21" s="3">
        <v>0.05</v>
      </c>
      <c r="H21" s="4">
        <f>+F21*G21</f>
        <v>225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18575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445</v>
      </c>
      <c r="C30" s="466"/>
      <c r="D30" s="466"/>
      <c r="E30" s="466"/>
      <c r="F30" s="24">
        <v>298</v>
      </c>
      <c r="G30" s="25">
        <v>1</v>
      </c>
      <c r="H30" s="38">
        <f>+F30*G30</f>
        <v>298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298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0.3</v>
      </c>
      <c r="H37" s="38">
        <f>+F37*G37</f>
        <v>44523.192000000003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44523.192000000003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63808</v>
      </c>
    </row>
    <row r="43" spans="2:9" ht="15.75" thickBot="1" x14ac:dyDescent="0.3"/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10"/>
      <c r="I48" s="1"/>
    </row>
    <row r="49" spans="2:9" x14ac:dyDescent="0.25">
      <c r="B49" s="495" t="s">
        <v>17</v>
      </c>
      <c r="C49" s="485" t="s">
        <v>446</v>
      </c>
      <c r="D49" s="498" t="str">
        <f>+'[2] PRESUPUESTO CENTRO DE DESARROL'!$B$214</f>
        <v>Desmonte de cubiertas existentes en lamina  UPVC, incluye equipo y mano de obra.</v>
      </c>
      <c r="E49" s="498"/>
      <c r="F49" s="498"/>
      <c r="G49" s="498"/>
      <c r="H49" s="498"/>
      <c r="I49" s="12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DESARROL'!$C$214</f>
        <v>M2</v>
      </c>
    </row>
    <row r="51" spans="2:9" ht="15.75" thickBot="1" x14ac:dyDescent="0.3">
      <c r="B51" s="21" t="s">
        <v>24</v>
      </c>
      <c r="C51" s="9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51500</v>
      </c>
      <c r="G53" s="43">
        <v>11.226000000000001</v>
      </c>
      <c r="H53" s="27">
        <f>+F53/G53</f>
        <v>4587.5645822198467</v>
      </c>
      <c r="I53" s="464"/>
    </row>
    <row r="54" spans="2:9" ht="23.25" customHeight="1" x14ac:dyDescent="0.25">
      <c r="B54" s="492"/>
      <c r="C54" s="493"/>
      <c r="D54" s="494"/>
      <c r="E54" s="3"/>
      <c r="F54" s="28"/>
      <c r="G54" s="3"/>
      <c r="H54" s="29"/>
      <c r="I54" s="464"/>
    </row>
    <row r="55" spans="2:9" x14ac:dyDescent="0.25">
      <c r="B55" s="459"/>
      <c r="C55" s="460"/>
      <c r="D55" s="460"/>
      <c r="E55" s="14"/>
      <c r="F55" s="16"/>
      <c r="G55" s="14"/>
      <c r="H55" s="29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4587.5645822198467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/>
      <c r="C61" s="466"/>
      <c r="D61" s="466"/>
      <c r="E61" s="19"/>
      <c r="F61" s="19"/>
      <c r="G61" s="19"/>
      <c r="H61" s="19"/>
      <c r="I61" s="464"/>
    </row>
    <row r="62" spans="2:9" x14ac:dyDescent="0.25">
      <c r="B62" s="459"/>
      <c r="C62" s="460"/>
      <c r="D62" s="460"/>
      <c r="E62" s="2"/>
      <c r="F62" s="2"/>
      <c r="G62" s="2"/>
      <c r="H62" s="2"/>
      <c r="I62" s="464"/>
    </row>
    <row r="63" spans="2:9" x14ac:dyDescent="0.25">
      <c r="B63" s="459"/>
      <c r="C63" s="460"/>
      <c r="D63" s="460"/>
      <c r="E63" s="2"/>
      <c r="F63" s="2"/>
      <c r="G63" s="2"/>
      <c r="H63" s="2"/>
      <c r="I63" s="464"/>
    </row>
    <row r="64" spans="2:9" x14ac:dyDescent="0.25">
      <c r="B64" s="459"/>
      <c r="C64" s="460"/>
      <c r="D64" s="460"/>
      <c r="E64" s="2"/>
      <c r="F64" s="2"/>
      <c r="G64" s="2"/>
      <c r="H64" s="2"/>
      <c r="I64" s="464"/>
    </row>
    <row r="65" spans="2:9" x14ac:dyDescent="0.25">
      <c r="B65" s="459"/>
      <c r="C65" s="460"/>
      <c r="D65" s="460"/>
      <c r="E65" s="2"/>
      <c r="F65" s="2"/>
      <c r="G65" s="2"/>
      <c r="H65" s="2"/>
      <c r="I65" s="464"/>
    </row>
    <row r="66" spans="2:9" x14ac:dyDescent="0.25">
      <c r="B66" s="11"/>
      <c r="C66" s="5"/>
      <c r="D66" s="5"/>
      <c r="E66" s="5"/>
      <c r="F66" s="5"/>
      <c r="G66" s="5"/>
      <c r="H66" s="6" t="s">
        <v>6</v>
      </c>
      <c r="I66" s="37">
        <f>SUM(H61:H65)</f>
        <v>0</v>
      </c>
    </row>
    <row r="67" spans="2:9" ht="15.75" thickBot="1" x14ac:dyDescent="0.3">
      <c r="B67" s="10"/>
      <c r="I67" s="1"/>
    </row>
    <row r="68" spans="2:9" ht="15.75" thickBot="1" x14ac:dyDescent="0.3">
      <c r="B68" s="21" t="s">
        <v>10</v>
      </c>
      <c r="C68" s="9"/>
      <c r="D68" s="9"/>
      <c r="E68" s="9"/>
      <c r="F68" s="9"/>
      <c r="G68" s="9"/>
      <c r="H68" s="9"/>
      <c r="I68" s="22"/>
    </row>
    <row r="69" spans="2:9" ht="15.75" thickBot="1" x14ac:dyDescent="0.3">
      <c r="B69" s="461" t="s">
        <v>1</v>
      </c>
      <c r="C69" s="462"/>
      <c r="D69" s="462"/>
      <c r="E69" s="462"/>
      <c r="F69" s="39" t="s">
        <v>3</v>
      </c>
      <c r="G69" s="39" t="s">
        <v>4</v>
      </c>
      <c r="H69" s="20" t="s">
        <v>5</v>
      </c>
      <c r="I69" s="34"/>
    </row>
    <row r="70" spans="2:9" x14ac:dyDescent="0.25">
      <c r="B70" s="465"/>
      <c r="C70" s="466"/>
      <c r="D70" s="466"/>
      <c r="E70" s="466"/>
      <c r="F70" s="24"/>
      <c r="G70" s="25">
        <v>2.5600000000000002E-3</v>
      </c>
      <c r="H70" s="38">
        <f>+F70*G70</f>
        <v>0</v>
      </c>
      <c r="I70" s="34"/>
    </row>
    <row r="71" spans="2:9" x14ac:dyDescent="0.25">
      <c r="B71" s="459"/>
      <c r="C71" s="460"/>
      <c r="D71" s="460"/>
      <c r="E71" s="460"/>
      <c r="F71" s="23"/>
      <c r="G71" s="14"/>
      <c r="H71" s="2"/>
      <c r="I71" s="34"/>
    </row>
    <row r="72" spans="2:9" x14ac:dyDescent="0.25">
      <c r="B72" s="11"/>
      <c r="C72" s="5"/>
      <c r="D72" s="5"/>
      <c r="E72" s="5"/>
      <c r="F72" s="5"/>
      <c r="G72" s="5"/>
      <c r="H72" s="6" t="s">
        <v>6</v>
      </c>
      <c r="I72" s="36">
        <f>SUM(H70:H71)</f>
        <v>0</v>
      </c>
    </row>
    <row r="73" spans="2:9" ht="15.75" thickBot="1" x14ac:dyDescent="0.3">
      <c r="B73" s="10"/>
      <c r="I73" s="1"/>
    </row>
    <row r="74" spans="2:9" ht="15.75" thickBot="1" x14ac:dyDescent="0.3">
      <c r="B74" s="21" t="s">
        <v>11</v>
      </c>
      <c r="C74" s="9"/>
      <c r="D74" s="9"/>
      <c r="E74" s="9"/>
      <c r="F74" s="9"/>
      <c r="G74" s="9"/>
      <c r="H74" s="9"/>
      <c r="I74" s="22"/>
    </row>
    <row r="75" spans="2:9" ht="15.75" thickBot="1" x14ac:dyDescent="0.3">
      <c r="B75" s="461" t="s">
        <v>15</v>
      </c>
      <c r="C75" s="462"/>
      <c r="D75" s="39" t="s">
        <v>22</v>
      </c>
      <c r="E75" s="39" t="s">
        <v>12</v>
      </c>
      <c r="F75" s="39" t="s">
        <v>13</v>
      </c>
      <c r="G75" s="39" t="s">
        <v>14</v>
      </c>
      <c r="H75" s="20" t="s">
        <v>5</v>
      </c>
      <c r="I75" s="463"/>
    </row>
    <row r="76" spans="2:9" x14ac:dyDescent="0.25">
      <c r="B76" s="465" t="s">
        <v>20</v>
      </c>
      <c r="C76" s="466"/>
      <c r="D76" s="24">
        <v>74263</v>
      </c>
      <c r="E76" s="30">
        <f>+(0.66)*D76</f>
        <v>49013.58</v>
      </c>
      <c r="F76" s="30">
        <f>+D76+E76</f>
        <v>123276.58</v>
      </c>
      <c r="G76" s="43">
        <v>0.19</v>
      </c>
      <c r="H76" s="38">
        <f>+F76*G76</f>
        <v>23422.550200000001</v>
      </c>
      <c r="I76" s="464"/>
    </row>
    <row r="77" spans="2:9" x14ac:dyDescent="0.25">
      <c r="B77" s="459" t="s">
        <v>21</v>
      </c>
      <c r="C77" s="460"/>
      <c r="D77" s="23">
        <v>44702</v>
      </c>
      <c r="E77" s="30">
        <f>+(0.66)*D77</f>
        <v>29503.32</v>
      </c>
      <c r="F77" s="31">
        <f>+D77+E77</f>
        <v>74205.320000000007</v>
      </c>
      <c r="G77" s="43">
        <v>0.19</v>
      </c>
      <c r="H77" s="38">
        <f>+F77*G77</f>
        <v>14099.010800000002</v>
      </c>
      <c r="I77" s="464"/>
    </row>
    <row r="78" spans="2:9" x14ac:dyDescent="0.25">
      <c r="B78" s="459"/>
      <c r="C78" s="460"/>
      <c r="D78" s="2"/>
      <c r="E78" s="2"/>
      <c r="F78" s="2"/>
      <c r="G78" s="2"/>
      <c r="H78" s="2"/>
      <c r="I78" s="464"/>
    </row>
    <row r="79" spans="2:9" x14ac:dyDescent="0.25">
      <c r="B79" s="467"/>
      <c r="C79" s="468"/>
      <c r="D79" s="7"/>
      <c r="E79" s="7"/>
      <c r="F79" s="7"/>
      <c r="G79" s="7"/>
      <c r="H79" s="7"/>
      <c r="I79" s="464"/>
    </row>
    <row r="80" spans="2:9" x14ac:dyDescent="0.25">
      <c r="B80" s="11"/>
      <c r="C80" s="5"/>
      <c r="D80" s="5"/>
      <c r="E80" s="5"/>
      <c r="F80" s="5"/>
      <c r="G80" s="5"/>
      <c r="H80" s="6" t="s">
        <v>6</v>
      </c>
      <c r="I80" s="34">
        <f>SUM(H76:H79)</f>
        <v>37521.561000000002</v>
      </c>
    </row>
    <row r="81" spans="2:9" ht="15.75" thickBot="1" x14ac:dyDescent="0.3">
      <c r="B81" s="10"/>
      <c r="H81" s="33" t="s">
        <v>23</v>
      </c>
      <c r="I81" s="34"/>
    </row>
    <row r="82" spans="2:9" ht="16.5" thickBot="1" x14ac:dyDescent="0.3">
      <c r="B82" s="8"/>
      <c r="C82" s="9"/>
      <c r="D82" s="9"/>
      <c r="E82" s="9"/>
      <c r="F82" s="9"/>
      <c r="G82" s="469" t="s">
        <v>16</v>
      </c>
      <c r="H82" s="470"/>
      <c r="I82" s="35">
        <f>ROUND(SUM(I52:I81),0)</f>
        <v>42109</v>
      </c>
    </row>
    <row r="83" spans="2:9" ht="15.75" thickBot="1" x14ac:dyDescent="0.3"/>
    <row r="84" spans="2:9" x14ac:dyDescent="0.25">
      <c r="B84" s="471" t="s">
        <v>26</v>
      </c>
      <c r="C84" s="472"/>
      <c r="D84" s="472"/>
      <c r="E84" s="472"/>
      <c r="F84" s="472"/>
      <c r="G84" s="472"/>
      <c r="H84" s="472"/>
      <c r="I84" s="473"/>
    </row>
    <row r="85" spans="2:9" ht="48" customHeight="1" x14ac:dyDescent="0.25">
      <c r="B85" s="474" t="s">
        <v>862</v>
      </c>
      <c r="C85" s="475"/>
      <c r="D85" s="475"/>
      <c r="E85" s="475"/>
      <c r="F85" s="475"/>
      <c r="G85" s="475"/>
      <c r="H85" s="475"/>
      <c r="I85" s="476"/>
    </row>
    <row r="86" spans="2:9" x14ac:dyDescent="0.25">
      <c r="B86" s="477" t="s">
        <v>18</v>
      </c>
      <c r="C86" s="478"/>
      <c r="D86" s="478"/>
      <c r="E86" s="478"/>
      <c r="F86" s="478"/>
      <c r="G86" s="478"/>
      <c r="H86" s="478"/>
      <c r="I86" s="479"/>
    </row>
    <row r="87" spans="2:9" ht="15.75" thickBot="1" x14ac:dyDescent="0.3">
      <c r="B87" s="480" t="s">
        <v>27</v>
      </c>
      <c r="C87" s="481"/>
      <c r="D87" s="481"/>
      <c r="E87" s="481"/>
      <c r="F87" s="481"/>
      <c r="G87" s="481"/>
      <c r="H87" s="481"/>
      <c r="I87" s="482"/>
    </row>
    <row r="88" spans="2:9" ht="15.75" thickBot="1" x14ac:dyDescent="0.3">
      <c r="B88" s="10"/>
      <c r="I88" s="1"/>
    </row>
    <row r="89" spans="2:9" x14ac:dyDescent="0.25">
      <c r="B89" s="495" t="s">
        <v>17</v>
      </c>
      <c r="C89" s="485" t="s">
        <v>447</v>
      </c>
      <c r="D89" s="498" t="str">
        <f>+'[2] PRESUPUESTO CENTRO DE DESARROL'!$B$215</f>
        <v>Desmonte de canales existentes  en lamina galvanizada, incluye equipo y mano de obra.</v>
      </c>
      <c r="E89" s="498"/>
      <c r="F89" s="498"/>
      <c r="G89" s="498"/>
      <c r="H89" s="498"/>
      <c r="I89" s="12" t="s">
        <v>0</v>
      </c>
    </row>
    <row r="90" spans="2:9" ht="15.75" thickBot="1" x14ac:dyDescent="0.3">
      <c r="B90" s="484"/>
      <c r="C90" s="486"/>
      <c r="D90" s="488"/>
      <c r="E90" s="488"/>
      <c r="F90" s="488"/>
      <c r="G90" s="488"/>
      <c r="H90" s="488"/>
      <c r="I90" s="13" t="str">
        <f>+'[2] PRESUPUESTO CENTRO DE DESARROL'!$C$215</f>
        <v>ML</v>
      </c>
    </row>
    <row r="91" spans="2:9" ht="15.75" thickBot="1" x14ac:dyDescent="0.3">
      <c r="B91" s="21" t="s">
        <v>24</v>
      </c>
      <c r="C91" s="9"/>
      <c r="D91" s="40"/>
      <c r="E91" s="9"/>
      <c r="F91" s="9"/>
      <c r="G91" s="9"/>
      <c r="H91" s="9"/>
      <c r="I91" s="22"/>
    </row>
    <row r="92" spans="2:9" ht="15.75" thickBot="1" x14ac:dyDescent="0.3">
      <c r="B92" s="461" t="s">
        <v>1</v>
      </c>
      <c r="C92" s="462"/>
      <c r="D92" s="462"/>
      <c r="E92" s="39" t="s">
        <v>2</v>
      </c>
      <c r="F92" s="39" t="s">
        <v>3</v>
      </c>
      <c r="G92" s="39" t="s">
        <v>4</v>
      </c>
      <c r="H92" s="20" t="s">
        <v>5</v>
      </c>
      <c r="I92" s="463"/>
    </row>
    <row r="93" spans="2:9" ht="25.5" customHeight="1" x14ac:dyDescent="0.25">
      <c r="B93" s="489" t="s">
        <v>25</v>
      </c>
      <c r="C93" s="490"/>
      <c r="D93" s="491"/>
      <c r="E93" s="4" t="s">
        <v>19</v>
      </c>
      <c r="F93" s="26">
        <v>51500</v>
      </c>
      <c r="G93" s="43">
        <v>80</v>
      </c>
      <c r="H93" s="27">
        <f>+F93/G93</f>
        <v>643.75</v>
      </c>
      <c r="I93" s="464"/>
    </row>
    <row r="94" spans="2:9" ht="23.25" customHeight="1" x14ac:dyDescent="0.25">
      <c r="B94" s="492" t="s">
        <v>28</v>
      </c>
      <c r="C94" s="493"/>
      <c r="D94" s="494"/>
      <c r="E94" s="3" t="s">
        <v>19</v>
      </c>
      <c r="F94" s="28">
        <v>51500</v>
      </c>
      <c r="G94" s="43">
        <v>80</v>
      </c>
      <c r="H94" s="27">
        <f>+F94/G94</f>
        <v>643.75</v>
      </c>
      <c r="I94" s="464"/>
    </row>
    <row r="95" spans="2:9" x14ac:dyDescent="0.25">
      <c r="B95" s="459"/>
      <c r="C95" s="460"/>
      <c r="D95" s="460"/>
      <c r="E95" s="14"/>
      <c r="F95" s="16"/>
      <c r="G95" s="14"/>
      <c r="H95" s="29"/>
      <c r="I95" s="464"/>
    </row>
    <row r="96" spans="2:9" x14ac:dyDescent="0.25">
      <c r="B96" s="467"/>
      <c r="C96" s="468"/>
      <c r="D96" s="468"/>
      <c r="E96" s="15"/>
      <c r="F96" s="17"/>
      <c r="G96" s="15"/>
      <c r="H96" s="18"/>
      <c r="I96" s="464"/>
    </row>
    <row r="97" spans="2:9" x14ac:dyDescent="0.25">
      <c r="B97" s="11"/>
      <c r="C97" s="5"/>
      <c r="D97" s="5"/>
      <c r="E97" s="5"/>
      <c r="F97" s="5"/>
      <c r="G97" s="6"/>
      <c r="H97" s="6" t="s">
        <v>6</v>
      </c>
      <c r="I97" s="36">
        <f>SUM(H93:H96)</f>
        <v>1287.5</v>
      </c>
    </row>
    <row r="98" spans="2:9" ht="15.75" thickBot="1" x14ac:dyDescent="0.3">
      <c r="B98" s="10"/>
      <c r="I98" s="1"/>
    </row>
    <row r="99" spans="2:9" ht="15.75" thickBot="1" x14ac:dyDescent="0.3">
      <c r="B99" s="21" t="s">
        <v>7</v>
      </c>
      <c r="C99" s="9"/>
      <c r="D99" s="9"/>
      <c r="E99" s="9"/>
      <c r="F99" s="9"/>
      <c r="G99" s="9"/>
      <c r="H99" s="9"/>
      <c r="I99" s="22"/>
    </row>
    <row r="100" spans="2:9" ht="15.75" thickBot="1" x14ac:dyDescent="0.3">
      <c r="B100" s="461" t="s">
        <v>1</v>
      </c>
      <c r="C100" s="462"/>
      <c r="D100" s="462"/>
      <c r="E100" s="39" t="s">
        <v>2</v>
      </c>
      <c r="F100" s="39" t="s">
        <v>8</v>
      </c>
      <c r="G100" s="39" t="s">
        <v>9</v>
      </c>
      <c r="H100" s="20" t="s">
        <v>5</v>
      </c>
      <c r="I100" s="463"/>
    </row>
    <row r="101" spans="2:9" x14ac:dyDescent="0.25">
      <c r="B101" s="465"/>
      <c r="C101" s="466"/>
      <c r="D101" s="466"/>
      <c r="E101" s="19"/>
      <c r="F101" s="19"/>
      <c r="G101" s="19"/>
      <c r="H101" s="19"/>
      <c r="I101" s="464"/>
    </row>
    <row r="102" spans="2:9" x14ac:dyDescent="0.25">
      <c r="B102" s="459"/>
      <c r="C102" s="460"/>
      <c r="D102" s="460"/>
      <c r="E102" s="2"/>
      <c r="F102" s="2"/>
      <c r="G102" s="2"/>
      <c r="H102" s="2"/>
      <c r="I102" s="464"/>
    </row>
    <row r="103" spans="2:9" x14ac:dyDescent="0.25">
      <c r="B103" s="459"/>
      <c r="C103" s="460"/>
      <c r="D103" s="460"/>
      <c r="E103" s="2"/>
      <c r="F103" s="2"/>
      <c r="G103" s="2"/>
      <c r="H103" s="2"/>
      <c r="I103" s="464"/>
    </row>
    <row r="104" spans="2:9" x14ac:dyDescent="0.25">
      <c r="B104" s="459"/>
      <c r="C104" s="460"/>
      <c r="D104" s="460"/>
      <c r="E104" s="2"/>
      <c r="F104" s="2"/>
      <c r="G104" s="2"/>
      <c r="H104" s="2"/>
      <c r="I104" s="464"/>
    </row>
    <row r="105" spans="2:9" x14ac:dyDescent="0.25">
      <c r="B105" s="459"/>
      <c r="C105" s="460"/>
      <c r="D105" s="460"/>
      <c r="E105" s="2"/>
      <c r="F105" s="2"/>
      <c r="G105" s="2"/>
      <c r="H105" s="2"/>
      <c r="I105" s="464"/>
    </row>
    <row r="106" spans="2:9" x14ac:dyDescent="0.25">
      <c r="B106" s="11"/>
      <c r="C106" s="5"/>
      <c r="D106" s="5"/>
      <c r="E106" s="5"/>
      <c r="F106" s="5"/>
      <c r="G106" s="5"/>
      <c r="H106" s="6" t="s">
        <v>6</v>
      </c>
      <c r="I106" s="37">
        <f>SUM(H101:H105)</f>
        <v>0</v>
      </c>
    </row>
    <row r="107" spans="2:9" ht="15.75" thickBot="1" x14ac:dyDescent="0.3">
      <c r="B107" s="10"/>
      <c r="I107" s="1"/>
    </row>
    <row r="108" spans="2:9" ht="15.75" thickBot="1" x14ac:dyDescent="0.3">
      <c r="B108" s="21" t="s">
        <v>10</v>
      </c>
      <c r="C108" s="9"/>
      <c r="D108" s="9"/>
      <c r="E108" s="9"/>
      <c r="F108" s="9"/>
      <c r="G108" s="9"/>
      <c r="H108" s="9"/>
      <c r="I108" s="22"/>
    </row>
    <row r="109" spans="2:9" ht="15.75" thickBot="1" x14ac:dyDescent="0.3">
      <c r="B109" s="461" t="s">
        <v>1</v>
      </c>
      <c r="C109" s="462"/>
      <c r="D109" s="462"/>
      <c r="E109" s="462"/>
      <c r="F109" s="39" t="s">
        <v>3</v>
      </c>
      <c r="G109" s="39" t="s">
        <v>4</v>
      </c>
      <c r="H109" s="20" t="s">
        <v>5</v>
      </c>
      <c r="I109" s="34"/>
    </row>
    <row r="110" spans="2:9" x14ac:dyDescent="0.25">
      <c r="B110" s="465"/>
      <c r="C110" s="466"/>
      <c r="D110" s="466"/>
      <c r="E110" s="466"/>
      <c r="F110" s="24"/>
      <c r="G110" s="25">
        <v>2.5600000000000002E-3</v>
      </c>
      <c r="H110" s="38">
        <f>+F110*G110</f>
        <v>0</v>
      </c>
      <c r="I110" s="34"/>
    </row>
    <row r="111" spans="2:9" x14ac:dyDescent="0.25">
      <c r="B111" s="459"/>
      <c r="C111" s="460"/>
      <c r="D111" s="460"/>
      <c r="E111" s="460"/>
      <c r="F111" s="23"/>
      <c r="G111" s="14"/>
      <c r="H111" s="2"/>
      <c r="I111" s="34"/>
    </row>
    <row r="112" spans="2:9" x14ac:dyDescent="0.25">
      <c r="B112" s="11"/>
      <c r="C112" s="5"/>
      <c r="D112" s="5"/>
      <c r="E112" s="5"/>
      <c r="F112" s="5"/>
      <c r="G112" s="5"/>
      <c r="H112" s="6" t="s">
        <v>6</v>
      </c>
      <c r="I112" s="36">
        <f>SUM(H110:H111)</f>
        <v>0</v>
      </c>
    </row>
    <row r="113" spans="2:9" ht="15.75" thickBot="1" x14ac:dyDescent="0.3">
      <c r="B113" s="10"/>
      <c r="I113" s="1"/>
    </row>
    <row r="114" spans="2:9" ht="15.75" thickBot="1" x14ac:dyDescent="0.3">
      <c r="B114" s="21" t="s">
        <v>11</v>
      </c>
      <c r="C114" s="9"/>
      <c r="D114" s="9"/>
      <c r="E114" s="9"/>
      <c r="F114" s="9"/>
      <c r="G114" s="9"/>
      <c r="H114" s="9"/>
      <c r="I114" s="22"/>
    </row>
    <row r="115" spans="2:9" ht="15.75" thickBot="1" x14ac:dyDescent="0.3">
      <c r="B115" s="461" t="s">
        <v>15</v>
      </c>
      <c r="C115" s="462"/>
      <c r="D115" s="39" t="s">
        <v>22</v>
      </c>
      <c r="E115" s="39" t="s">
        <v>12</v>
      </c>
      <c r="F115" s="39" t="s">
        <v>13</v>
      </c>
      <c r="G115" s="39" t="s">
        <v>14</v>
      </c>
      <c r="H115" s="20" t="s">
        <v>5</v>
      </c>
      <c r="I115" s="463"/>
    </row>
    <row r="116" spans="2:9" x14ac:dyDescent="0.25">
      <c r="B116" s="465" t="s">
        <v>20</v>
      </c>
      <c r="C116" s="466"/>
      <c r="D116" s="24">
        <v>74263</v>
      </c>
      <c r="E116" s="30">
        <f>+(0.66)*D116</f>
        <v>49013.58</v>
      </c>
      <c r="F116" s="30">
        <f>+D116+E116</f>
        <v>123276.58</v>
      </c>
      <c r="G116" s="43">
        <v>0.09</v>
      </c>
      <c r="H116" s="38">
        <f>+F116*G116</f>
        <v>11094.8922</v>
      </c>
      <c r="I116" s="464"/>
    </row>
    <row r="117" spans="2:9" x14ac:dyDescent="0.25">
      <c r="B117" s="459" t="s">
        <v>21</v>
      </c>
      <c r="C117" s="460"/>
      <c r="D117" s="23">
        <v>44702</v>
      </c>
      <c r="E117" s="30">
        <f>+(0.66)*D117</f>
        <v>29503.32</v>
      </c>
      <c r="F117" s="31">
        <f>+D117+E117</f>
        <v>74205.320000000007</v>
      </c>
      <c r="G117" s="43">
        <f>+G116</f>
        <v>0.09</v>
      </c>
      <c r="H117" s="38">
        <f>+F117*G117</f>
        <v>6678.4788000000008</v>
      </c>
      <c r="I117" s="464"/>
    </row>
    <row r="118" spans="2:9" x14ac:dyDescent="0.25">
      <c r="B118" s="459"/>
      <c r="C118" s="460"/>
      <c r="D118" s="2"/>
      <c r="E118" s="2"/>
      <c r="F118" s="2"/>
      <c r="G118" s="2"/>
      <c r="H118" s="2"/>
      <c r="I118" s="464"/>
    </row>
    <row r="119" spans="2:9" x14ac:dyDescent="0.25">
      <c r="B119" s="467"/>
      <c r="C119" s="468"/>
      <c r="D119" s="7"/>
      <c r="E119" s="7"/>
      <c r="F119" s="7"/>
      <c r="G119" s="7"/>
      <c r="H119" s="7"/>
      <c r="I119" s="464"/>
    </row>
    <row r="120" spans="2:9" x14ac:dyDescent="0.25">
      <c r="B120" s="11"/>
      <c r="C120" s="5"/>
      <c r="D120" s="5"/>
      <c r="E120" s="5"/>
      <c r="F120" s="5"/>
      <c r="G120" s="5"/>
      <c r="H120" s="6" t="s">
        <v>6</v>
      </c>
      <c r="I120" s="34">
        <f>SUM(H116:H119)</f>
        <v>17773.370999999999</v>
      </c>
    </row>
    <row r="121" spans="2:9" ht="15.75" thickBot="1" x14ac:dyDescent="0.3">
      <c r="B121" s="10"/>
      <c r="H121" s="33" t="s">
        <v>23</v>
      </c>
      <c r="I121" s="34"/>
    </row>
    <row r="122" spans="2:9" ht="16.5" thickBot="1" x14ac:dyDescent="0.3">
      <c r="B122" s="8"/>
      <c r="C122" s="9"/>
      <c r="D122" s="9"/>
      <c r="E122" s="9"/>
      <c r="F122" s="9"/>
      <c r="G122" s="469" t="s">
        <v>16</v>
      </c>
      <c r="H122" s="470"/>
      <c r="I122" s="35">
        <f>ROUND(SUM(I92:I121),0)</f>
        <v>19061</v>
      </c>
    </row>
  </sheetData>
  <mergeCells count="93">
    <mergeCell ref="G122:H122"/>
    <mergeCell ref="B109:E109"/>
    <mergeCell ref="B110:E110"/>
    <mergeCell ref="B111:E111"/>
    <mergeCell ref="B115:C115"/>
    <mergeCell ref="I115:I119"/>
    <mergeCell ref="B116:C116"/>
    <mergeCell ref="B117:C117"/>
    <mergeCell ref="B118:C118"/>
    <mergeCell ref="B119:C119"/>
    <mergeCell ref="B100:D100"/>
    <mergeCell ref="I100:I105"/>
    <mergeCell ref="B101:D101"/>
    <mergeCell ref="B102:D102"/>
    <mergeCell ref="B103:D103"/>
    <mergeCell ref="B104:D104"/>
    <mergeCell ref="B105:D105"/>
    <mergeCell ref="B92:D92"/>
    <mergeCell ref="I92:I96"/>
    <mergeCell ref="B93:D93"/>
    <mergeCell ref="B94:D94"/>
    <mergeCell ref="B95:D95"/>
    <mergeCell ref="B96:D96"/>
    <mergeCell ref="B84:I84"/>
    <mergeCell ref="B85:I85"/>
    <mergeCell ref="B86:I86"/>
    <mergeCell ref="B87:I87"/>
    <mergeCell ref="B89:B90"/>
    <mergeCell ref="C89:C90"/>
    <mergeCell ref="D89:H90"/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49:B50"/>
    <mergeCell ref="C49:C50"/>
    <mergeCell ref="D49:H50"/>
    <mergeCell ref="B29:E29"/>
    <mergeCell ref="B30:E30"/>
    <mergeCell ref="B31:E31"/>
    <mergeCell ref="B35:C35"/>
    <mergeCell ref="G42:H42"/>
    <mergeCell ref="B44:I44"/>
    <mergeCell ref="B45:I45"/>
    <mergeCell ref="B46:I46"/>
    <mergeCell ref="B47:I47"/>
    <mergeCell ref="I35:I39"/>
    <mergeCell ref="B36:C36"/>
    <mergeCell ref="B37:C37"/>
    <mergeCell ref="B38:C38"/>
    <mergeCell ref="B52:D52"/>
    <mergeCell ref="I52:I56"/>
    <mergeCell ref="B53:D53"/>
    <mergeCell ref="B54:D54"/>
    <mergeCell ref="B55:D55"/>
    <mergeCell ref="B56:D56"/>
    <mergeCell ref="B60:D60"/>
    <mergeCell ref="I60:I65"/>
    <mergeCell ref="B61:D61"/>
    <mergeCell ref="B62:D62"/>
    <mergeCell ref="B63:D63"/>
    <mergeCell ref="B64:D64"/>
    <mergeCell ref="B65:D65"/>
    <mergeCell ref="I75:I79"/>
    <mergeCell ref="B76:C76"/>
    <mergeCell ref="B77:C77"/>
    <mergeCell ref="B78:C78"/>
    <mergeCell ref="B79:C79"/>
    <mergeCell ref="G82:H82"/>
    <mergeCell ref="B69:E69"/>
    <mergeCell ref="B70:E70"/>
    <mergeCell ref="B71:E71"/>
    <mergeCell ref="B75:C7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2" manualBreakCount="2">
    <brk id="42" max="16383" man="1"/>
    <brk id="8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04"/>
  <sheetViews>
    <sheetView view="pageBreakPreview" topLeftCell="A193" zoomScale="60" zoomScaleNormal="100" workbookViewId="0">
      <selection activeCell="I203" sqref="I20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" customHeight="1" x14ac:dyDescent="0.25">
      <c r="B5" s="483" t="s">
        <v>17</v>
      </c>
      <c r="C5" s="505" t="s">
        <v>448</v>
      </c>
      <c r="D5" s="487" t="str">
        <f>+'[2] PRESUPUESTO CENTRO DE DESARROL'!$B$217</f>
        <v>Suministro e Instalación de cubiertas en Teja  5.9x0.94m 2mm UPVC Forte, incluye tornillo cubierta autoperforante, material, equipo y mano de obra.</v>
      </c>
      <c r="E5" s="487"/>
      <c r="F5" s="487"/>
      <c r="G5" s="487"/>
      <c r="H5" s="487"/>
      <c r="I5" s="45" t="s">
        <v>0</v>
      </c>
    </row>
    <row r="6" spans="2:9" ht="15.75" thickBot="1" x14ac:dyDescent="0.3">
      <c r="B6" s="484"/>
      <c r="C6" s="506"/>
      <c r="D6" s="488"/>
      <c r="E6" s="488"/>
      <c r="F6" s="488"/>
      <c r="G6" s="488"/>
      <c r="H6" s="488"/>
      <c r="I6" s="13" t="str">
        <f>+'[2] PRESUPUESTO CENTRO DE DESARROL'!$C$217</f>
        <v>M2</v>
      </c>
    </row>
    <row r="7" spans="2:9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9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9" ht="25.5" customHeight="1" x14ac:dyDescent="0.25">
      <c r="B9" s="489" t="s">
        <v>25</v>
      </c>
      <c r="C9" s="490"/>
      <c r="D9" s="491"/>
      <c r="E9" s="4" t="s">
        <v>19</v>
      </c>
      <c r="F9" s="26">
        <v>51500</v>
      </c>
      <c r="G9" s="43">
        <v>28</v>
      </c>
      <c r="H9" s="27">
        <f>+F9/G9</f>
        <v>1839.2857142857142</v>
      </c>
      <c r="I9" s="464"/>
    </row>
    <row r="10" spans="2:9" ht="23.25" customHeight="1" x14ac:dyDescent="0.25">
      <c r="B10" s="492" t="s">
        <v>28</v>
      </c>
      <c r="C10" s="493"/>
      <c r="D10" s="494"/>
      <c r="E10" s="3" t="s">
        <v>19</v>
      </c>
      <c r="F10" s="28">
        <v>51500</v>
      </c>
      <c r="G10" s="48">
        <v>60</v>
      </c>
      <c r="H10" s="27">
        <f>+F10/G10</f>
        <v>858.33333333333337</v>
      </c>
      <c r="I10" s="464"/>
    </row>
    <row r="11" spans="2:9" x14ac:dyDescent="0.25">
      <c r="B11" s="459"/>
      <c r="C11" s="460"/>
      <c r="D11" s="460"/>
      <c r="E11" s="14"/>
      <c r="F11" s="26"/>
      <c r="G11" s="43"/>
      <c r="H11" s="27"/>
      <c r="I11" s="464"/>
    </row>
    <row r="12" spans="2:9" x14ac:dyDescent="0.25">
      <c r="B12" s="467"/>
      <c r="C12" s="468"/>
      <c r="D12" s="468"/>
      <c r="E12" s="15"/>
      <c r="F12" s="17"/>
      <c r="G12" s="15"/>
      <c r="H12" s="18"/>
      <c r="I12" s="464"/>
    </row>
    <row r="13" spans="2:9" x14ac:dyDescent="0.25">
      <c r="B13" s="11"/>
      <c r="C13" s="5"/>
      <c r="D13" s="5"/>
      <c r="E13" s="5"/>
      <c r="F13" s="5"/>
      <c r="G13" s="6"/>
      <c r="H13" s="6" t="s">
        <v>6</v>
      </c>
      <c r="I13" s="36">
        <f>SUM(H9:H12)</f>
        <v>2697.6190476190477</v>
      </c>
    </row>
    <row r="14" spans="2:9" ht="15.75" thickBot="1" x14ac:dyDescent="0.3">
      <c r="B14" s="10"/>
      <c r="I14" s="1"/>
    </row>
    <row r="15" spans="2:9" ht="15.75" thickBot="1" x14ac:dyDescent="0.3">
      <c r="B15" s="21" t="s">
        <v>7</v>
      </c>
      <c r="C15" s="9"/>
      <c r="D15" s="9"/>
      <c r="E15" s="9"/>
      <c r="F15" s="9"/>
      <c r="G15" s="9"/>
      <c r="H15" s="9"/>
      <c r="I15" s="22"/>
    </row>
    <row r="16" spans="2:9" ht="15.75" thickBot="1" x14ac:dyDescent="0.3">
      <c r="B16" s="461" t="s">
        <v>1</v>
      </c>
      <c r="C16" s="462"/>
      <c r="D16" s="462"/>
      <c r="E16" s="39" t="s">
        <v>2</v>
      </c>
      <c r="F16" s="39" t="s">
        <v>8</v>
      </c>
      <c r="G16" s="39" t="s">
        <v>9</v>
      </c>
      <c r="H16" s="20" t="s">
        <v>5</v>
      </c>
      <c r="I16" s="463"/>
    </row>
    <row r="17" spans="2:9" x14ac:dyDescent="0.25">
      <c r="B17" s="465" t="s">
        <v>67</v>
      </c>
      <c r="C17" s="466"/>
      <c r="D17" s="466"/>
      <c r="E17" s="4" t="s">
        <v>59</v>
      </c>
      <c r="F17" s="4">
        <v>1340</v>
      </c>
      <c r="G17" s="43">
        <v>0.70699999999999996</v>
      </c>
      <c r="H17" s="4">
        <f>+F17*G17</f>
        <v>947.38</v>
      </c>
      <c r="I17" s="464"/>
    </row>
    <row r="18" spans="2:9" x14ac:dyDescent="0.25">
      <c r="B18" s="459" t="s">
        <v>66</v>
      </c>
      <c r="C18" s="460"/>
      <c r="D18" s="460"/>
      <c r="E18" s="3" t="s">
        <v>59</v>
      </c>
      <c r="F18" s="3">
        <v>3502</v>
      </c>
      <c r="G18" s="3">
        <v>1.5</v>
      </c>
      <c r="H18" s="4">
        <f>+F18*G18</f>
        <v>5253</v>
      </c>
      <c r="I18" s="464"/>
    </row>
    <row r="19" spans="2:9" x14ac:dyDescent="0.25">
      <c r="B19" s="459" t="s">
        <v>449</v>
      </c>
      <c r="C19" s="460"/>
      <c r="D19" s="460"/>
      <c r="E19" s="3" t="s">
        <v>210</v>
      </c>
      <c r="F19" s="3">
        <v>60000</v>
      </c>
      <c r="G19" s="3">
        <v>1.05</v>
      </c>
      <c r="H19" s="4">
        <f>+F19*G19</f>
        <v>63000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11"/>
      <c r="C22" s="5"/>
      <c r="D22" s="5"/>
      <c r="E22" s="5"/>
      <c r="F22" s="5"/>
      <c r="G22" s="5"/>
      <c r="H22" s="6" t="s">
        <v>6</v>
      </c>
      <c r="I22" s="37">
        <f>SUM(H17:H21)</f>
        <v>69200.38</v>
      </c>
    </row>
    <row r="23" spans="2:9" ht="15.75" thickBot="1" x14ac:dyDescent="0.3">
      <c r="B23" s="10"/>
      <c r="I23" s="1"/>
    </row>
    <row r="24" spans="2:9" ht="15.75" thickBot="1" x14ac:dyDescent="0.3">
      <c r="B24" s="21" t="s">
        <v>10</v>
      </c>
      <c r="C24" s="9"/>
      <c r="D24" s="9"/>
      <c r="E24" s="9"/>
      <c r="F24" s="9"/>
      <c r="G24" s="9"/>
      <c r="H24" s="9"/>
      <c r="I24" s="22"/>
    </row>
    <row r="25" spans="2:9" ht="15.75" thickBot="1" x14ac:dyDescent="0.3">
      <c r="B25" s="461" t="s">
        <v>1</v>
      </c>
      <c r="C25" s="462"/>
      <c r="D25" s="462"/>
      <c r="E25" s="462"/>
      <c r="F25" s="39" t="s">
        <v>3</v>
      </c>
      <c r="G25" s="39" t="s">
        <v>4</v>
      </c>
      <c r="H25" s="20" t="s">
        <v>5</v>
      </c>
      <c r="I25" s="34"/>
    </row>
    <row r="26" spans="2:9" x14ac:dyDescent="0.25">
      <c r="B26" s="465" t="s">
        <v>71</v>
      </c>
      <c r="C26" s="466"/>
      <c r="D26" s="466"/>
      <c r="E26" s="466"/>
      <c r="F26" s="24">
        <v>679</v>
      </c>
      <c r="G26" s="25">
        <v>1</v>
      </c>
      <c r="H26" s="38">
        <f>+F26*G26</f>
        <v>679</v>
      </c>
      <c r="I26" s="34"/>
    </row>
    <row r="27" spans="2:9" x14ac:dyDescent="0.25">
      <c r="B27" s="459"/>
      <c r="C27" s="460"/>
      <c r="D27" s="460"/>
      <c r="E27" s="460"/>
      <c r="F27" s="23"/>
      <c r="G27" s="14"/>
      <c r="H27" s="2"/>
      <c r="I27" s="34"/>
    </row>
    <row r="28" spans="2:9" x14ac:dyDescent="0.25">
      <c r="B28" s="11"/>
      <c r="C28" s="5"/>
      <c r="D28" s="5"/>
      <c r="E28" s="5"/>
      <c r="F28" s="5"/>
      <c r="G28" s="5"/>
      <c r="H28" s="6" t="s">
        <v>6</v>
      </c>
      <c r="I28" s="36">
        <f>SUM(H26:H27)</f>
        <v>679</v>
      </c>
    </row>
    <row r="29" spans="2:9" ht="15.75" thickBot="1" x14ac:dyDescent="0.3">
      <c r="B29" s="10"/>
      <c r="I29" s="1"/>
    </row>
    <row r="30" spans="2:9" ht="15.75" thickBot="1" x14ac:dyDescent="0.3">
      <c r="B30" s="21" t="s">
        <v>11</v>
      </c>
      <c r="C30" s="9"/>
      <c r="D30" s="9"/>
      <c r="E30" s="9"/>
      <c r="F30" s="9"/>
      <c r="G30" s="9"/>
      <c r="H30" s="9"/>
      <c r="I30" s="22"/>
    </row>
    <row r="31" spans="2:9" ht="15.75" thickBot="1" x14ac:dyDescent="0.3">
      <c r="B31" s="461" t="s">
        <v>15</v>
      </c>
      <c r="C31" s="462"/>
      <c r="D31" s="39" t="s">
        <v>22</v>
      </c>
      <c r="E31" s="39" t="s">
        <v>12</v>
      </c>
      <c r="F31" s="39" t="s">
        <v>13</v>
      </c>
      <c r="G31" s="39" t="s">
        <v>14</v>
      </c>
      <c r="H31" s="20" t="s">
        <v>5</v>
      </c>
      <c r="I31" s="463"/>
    </row>
    <row r="32" spans="2:9" x14ac:dyDescent="0.25">
      <c r="B32" s="465" t="s">
        <v>20</v>
      </c>
      <c r="C32" s="466"/>
      <c r="D32" s="24">
        <v>74263</v>
      </c>
      <c r="E32" s="30">
        <f>+(0.66)*D32</f>
        <v>49013.58</v>
      </c>
      <c r="F32" s="30">
        <f>+D32+E32</f>
        <v>123276.58</v>
      </c>
      <c r="G32" s="32">
        <v>0.25311</v>
      </c>
      <c r="H32" s="38">
        <f>+F32*G32</f>
        <v>31202.535163799999</v>
      </c>
      <c r="I32" s="464"/>
    </row>
    <row r="33" spans="2:9" x14ac:dyDescent="0.25">
      <c r="B33" s="459" t="s">
        <v>61</v>
      </c>
      <c r="C33" s="460"/>
      <c r="D33" s="23">
        <f>2*44702</f>
        <v>89404</v>
      </c>
      <c r="E33" s="30">
        <f>+(0.66)*D33</f>
        <v>59006.64</v>
      </c>
      <c r="F33" s="31">
        <f>+D33+E33</f>
        <v>148410.64000000001</v>
      </c>
      <c r="G33" s="32">
        <f>+G32</f>
        <v>0.25311</v>
      </c>
      <c r="H33" s="38">
        <f>+F33*G33</f>
        <v>37564.217090400001</v>
      </c>
      <c r="I33" s="464"/>
    </row>
    <row r="34" spans="2:9" x14ac:dyDescent="0.25">
      <c r="B34" s="459"/>
      <c r="C34" s="460"/>
      <c r="D34" s="2"/>
      <c r="E34" s="2"/>
      <c r="F34" s="2"/>
      <c r="G34" s="2"/>
      <c r="H34" s="2"/>
      <c r="I34" s="464"/>
    </row>
    <row r="35" spans="2:9" x14ac:dyDescent="0.25">
      <c r="B35" s="467"/>
      <c r="C35" s="468"/>
      <c r="D35" s="7"/>
      <c r="E35" s="7"/>
      <c r="F35" s="7"/>
      <c r="G35" s="7"/>
      <c r="H35" s="7"/>
      <c r="I35" s="464"/>
    </row>
    <row r="36" spans="2:9" x14ac:dyDescent="0.25">
      <c r="B36" s="11"/>
      <c r="C36" s="5"/>
      <c r="D36" s="5"/>
      <c r="E36" s="5"/>
      <c r="F36" s="5"/>
      <c r="G36" s="5"/>
      <c r="H36" s="6" t="s">
        <v>6</v>
      </c>
      <c r="I36" s="34">
        <f>SUM(H32:H35)</f>
        <v>68766.752254199993</v>
      </c>
    </row>
    <row r="37" spans="2:9" ht="15.75" thickBot="1" x14ac:dyDescent="0.3">
      <c r="B37" s="10"/>
      <c r="H37" s="33" t="s">
        <v>23</v>
      </c>
      <c r="I37" s="34"/>
    </row>
    <row r="38" spans="2:9" ht="16.5" thickBot="1" x14ac:dyDescent="0.3">
      <c r="B38" s="8"/>
      <c r="C38" s="9"/>
      <c r="D38" s="9"/>
      <c r="E38" s="9"/>
      <c r="F38" s="9"/>
      <c r="G38" s="469" t="s">
        <v>16</v>
      </c>
      <c r="H38" s="470"/>
      <c r="I38" s="35">
        <f>ROUND(SUM(I8:I37),0)</f>
        <v>141344</v>
      </c>
    </row>
    <row r="39" spans="2:9" ht="16.5" thickBot="1" x14ac:dyDescent="0.3">
      <c r="G39" s="53"/>
      <c r="H39" s="53"/>
      <c r="I39" s="54"/>
    </row>
    <row r="40" spans="2:9" x14ac:dyDescent="0.25">
      <c r="B40" s="471" t="s">
        <v>26</v>
      </c>
      <c r="C40" s="472"/>
      <c r="D40" s="472"/>
      <c r="E40" s="472"/>
      <c r="F40" s="472"/>
      <c r="G40" s="472"/>
      <c r="H40" s="472"/>
      <c r="I40" s="473"/>
    </row>
    <row r="41" spans="2:9" ht="48" customHeight="1" x14ac:dyDescent="0.25">
      <c r="B41" s="474" t="s">
        <v>862</v>
      </c>
      <c r="C41" s="475"/>
      <c r="D41" s="475"/>
      <c r="E41" s="475"/>
      <c r="F41" s="475"/>
      <c r="G41" s="475"/>
      <c r="H41" s="475"/>
      <c r="I41" s="476"/>
    </row>
    <row r="42" spans="2:9" x14ac:dyDescent="0.25">
      <c r="B42" s="477" t="s">
        <v>18</v>
      </c>
      <c r="C42" s="478"/>
      <c r="D42" s="478"/>
      <c r="E42" s="478"/>
      <c r="F42" s="478"/>
      <c r="G42" s="478"/>
      <c r="H42" s="478"/>
      <c r="I42" s="479"/>
    </row>
    <row r="43" spans="2:9" ht="15.75" thickBot="1" x14ac:dyDescent="0.3">
      <c r="B43" s="480" t="s">
        <v>27</v>
      </c>
      <c r="C43" s="481"/>
      <c r="D43" s="481"/>
      <c r="E43" s="481"/>
      <c r="F43" s="481"/>
      <c r="G43" s="481"/>
      <c r="H43" s="481"/>
      <c r="I43" s="482"/>
    </row>
    <row r="44" spans="2:9" ht="15" customHeight="1" x14ac:dyDescent="0.25">
      <c r="B44" s="483" t="s">
        <v>17</v>
      </c>
      <c r="C44" s="505" t="s">
        <v>450</v>
      </c>
      <c r="D44" s="487" t="str">
        <f>+'[2] PRESUPUESTO CENTRO DE DESARROL'!$B$218</f>
        <v>Suministro e Instalación de canaletas en PVC tipo Amazona o similar para uso comercial, incluye material, equipo y mano de obra.</v>
      </c>
      <c r="E44" s="487"/>
      <c r="F44" s="487"/>
      <c r="G44" s="487"/>
      <c r="H44" s="487"/>
      <c r="I44" s="45" t="s">
        <v>0</v>
      </c>
    </row>
    <row r="45" spans="2:9" ht="15.75" thickBot="1" x14ac:dyDescent="0.3">
      <c r="B45" s="484"/>
      <c r="C45" s="506"/>
      <c r="D45" s="488"/>
      <c r="E45" s="488"/>
      <c r="F45" s="488"/>
      <c r="G45" s="488"/>
      <c r="H45" s="488"/>
      <c r="I45" s="13" t="str">
        <f>+'[2] PRESUPUESTO CENTRO DE DESARROL'!$C$217</f>
        <v>M2</v>
      </c>
    </row>
    <row r="46" spans="2:9" ht="15.75" thickBot="1" x14ac:dyDescent="0.3">
      <c r="B46" s="21" t="s">
        <v>24</v>
      </c>
      <c r="C46" s="46"/>
      <c r="D46" s="40"/>
      <c r="E46" s="9"/>
      <c r="F46" s="9"/>
      <c r="G46" s="9"/>
      <c r="H46" s="9"/>
      <c r="I46" s="22"/>
    </row>
    <row r="47" spans="2:9" ht="15.75" thickBot="1" x14ac:dyDescent="0.3">
      <c r="B47" s="461" t="s">
        <v>1</v>
      </c>
      <c r="C47" s="462"/>
      <c r="D47" s="462"/>
      <c r="E47" s="39" t="s">
        <v>2</v>
      </c>
      <c r="F47" s="39" t="s">
        <v>3</v>
      </c>
      <c r="G47" s="39" t="s">
        <v>4</v>
      </c>
      <c r="H47" s="20" t="s">
        <v>5</v>
      </c>
      <c r="I47" s="463"/>
    </row>
    <row r="48" spans="2:9" ht="25.5" customHeight="1" x14ac:dyDescent="0.25">
      <c r="B48" s="489" t="s">
        <v>25</v>
      </c>
      <c r="C48" s="490"/>
      <c r="D48" s="491"/>
      <c r="E48" s="4" t="s">
        <v>19</v>
      </c>
      <c r="F48" s="26">
        <v>51500</v>
      </c>
      <c r="G48" s="43">
        <v>28</v>
      </c>
      <c r="H48" s="27">
        <f>+F48/G48</f>
        <v>1839.2857142857142</v>
      </c>
      <c r="I48" s="464"/>
    </row>
    <row r="49" spans="2:9" ht="23.25" customHeight="1" x14ac:dyDescent="0.25">
      <c r="B49" s="492" t="s">
        <v>28</v>
      </c>
      <c r="C49" s="493"/>
      <c r="D49" s="494"/>
      <c r="E49" s="3" t="s">
        <v>19</v>
      </c>
      <c r="F49" s="28">
        <v>51500</v>
      </c>
      <c r="G49" s="48">
        <v>60</v>
      </c>
      <c r="H49" s="27">
        <f>+F49/G49</f>
        <v>858.33333333333337</v>
      </c>
      <c r="I49" s="464"/>
    </row>
    <row r="50" spans="2:9" x14ac:dyDescent="0.25">
      <c r="B50" s="459"/>
      <c r="C50" s="460"/>
      <c r="D50" s="460"/>
      <c r="E50" s="14"/>
      <c r="F50" s="26"/>
      <c r="G50" s="43"/>
      <c r="H50" s="27"/>
      <c r="I50" s="464"/>
    </row>
    <row r="51" spans="2:9" x14ac:dyDescent="0.25">
      <c r="B51" s="467"/>
      <c r="C51" s="468"/>
      <c r="D51" s="468"/>
      <c r="E51" s="15"/>
      <c r="F51" s="17"/>
      <c r="G51" s="15"/>
      <c r="H51" s="18"/>
      <c r="I51" s="464"/>
    </row>
    <row r="52" spans="2:9" x14ac:dyDescent="0.25">
      <c r="B52" s="11"/>
      <c r="C52" s="5"/>
      <c r="D52" s="5"/>
      <c r="E52" s="5"/>
      <c r="F52" s="5"/>
      <c r="G52" s="6"/>
      <c r="H52" s="6" t="s">
        <v>6</v>
      </c>
      <c r="I52" s="36">
        <f>SUM(H48:H51)</f>
        <v>2697.6190476190477</v>
      </c>
    </row>
    <row r="53" spans="2:9" ht="15.75" thickBot="1" x14ac:dyDescent="0.3">
      <c r="B53" s="10"/>
      <c r="I53" s="1"/>
    </row>
    <row r="54" spans="2:9" ht="15.75" thickBot="1" x14ac:dyDescent="0.3">
      <c r="B54" s="21" t="s">
        <v>7</v>
      </c>
      <c r="C54" s="9"/>
      <c r="D54" s="9"/>
      <c r="E54" s="9"/>
      <c r="F54" s="9"/>
      <c r="G54" s="9"/>
      <c r="H54" s="9"/>
      <c r="I54" s="22"/>
    </row>
    <row r="55" spans="2:9" ht="15.75" thickBot="1" x14ac:dyDescent="0.3">
      <c r="B55" s="461" t="s">
        <v>1</v>
      </c>
      <c r="C55" s="462"/>
      <c r="D55" s="462"/>
      <c r="E55" s="39" t="s">
        <v>2</v>
      </c>
      <c r="F55" s="39" t="s">
        <v>8</v>
      </c>
      <c r="G55" s="39" t="s">
        <v>9</v>
      </c>
      <c r="H55" s="20" t="s">
        <v>5</v>
      </c>
      <c r="I55" s="463"/>
    </row>
    <row r="56" spans="2:9" x14ac:dyDescent="0.25">
      <c r="B56" s="465" t="s">
        <v>451</v>
      </c>
      <c r="C56" s="466"/>
      <c r="D56" s="466"/>
      <c r="E56" s="4" t="s">
        <v>59</v>
      </c>
      <c r="F56" s="4">
        <v>9000</v>
      </c>
      <c r="G56" s="43">
        <v>0.8</v>
      </c>
      <c r="H56" s="4">
        <f>+F56*G56</f>
        <v>7200</v>
      </c>
      <c r="I56" s="464"/>
    </row>
    <row r="57" spans="2:9" x14ac:dyDescent="0.25">
      <c r="B57" s="459" t="s">
        <v>452</v>
      </c>
      <c r="C57" s="460"/>
      <c r="D57" s="460"/>
      <c r="E57" s="3" t="s">
        <v>59</v>
      </c>
      <c r="F57" s="3">
        <v>16480</v>
      </c>
      <c r="G57" s="3">
        <v>0.35</v>
      </c>
      <c r="H57" s="4">
        <f>+F57*G57</f>
        <v>5768</v>
      </c>
      <c r="I57" s="464"/>
    </row>
    <row r="58" spans="2:9" x14ac:dyDescent="0.25">
      <c r="B58" s="459" t="s">
        <v>453</v>
      </c>
      <c r="C58" s="460"/>
      <c r="D58" s="460"/>
      <c r="E58" s="3" t="s">
        <v>59</v>
      </c>
      <c r="F58" s="3">
        <v>9000</v>
      </c>
      <c r="G58" s="3">
        <v>0.16</v>
      </c>
      <c r="H58" s="4">
        <f>+F58*G58</f>
        <v>1440</v>
      </c>
      <c r="I58" s="464"/>
    </row>
    <row r="59" spans="2:9" x14ac:dyDescent="0.25">
      <c r="B59" s="459" t="s">
        <v>454</v>
      </c>
      <c r="C59" s="460"/>
      <c r="D59" s="460"/>
      <c r="E59" s="3" t="s">
        <v>94</v>
      </c>
      <c r="F59" s="3">
        <v>32500</v>
      </c>
      <c r="G59" s="3">
        <v>1</v>
      </c>
      <c r="H59" s="4">
        <f>+F59*G59</f>
        <v>32500</v>
      </c>
      <c r="I59" s="464"/>
    </row>
    <row r="60" spans="2:9" x14ac:dyDescent="0.25">
      <c r="B60" s="459"/>
      <c r="C60" s="460"/>
      <c r="D60" s="460"/>
      <c r="E60" s="3"/>
      <c r="F60" s="3"/>
      <c r="G60" s="3"/>
      <c r="H60" s="3"/>
      <c r="I60" s="464"/>
    </row>
    <row r="61" spans="2:9" x14ac:dyDescent="0.25">
      <c r="B61" s="11"/>
      <c r="C61" s="5"/>
      <c r="D61" s="5"/>
      <c r="E61" s="5"/>
      <c r="F61" s="5"/>
      <c r="G61" s="5"/>
      <c r="H61" s="6" t="s">
        <v>6</v>
      </c>
      <c r="I61" s="37">
        <f>SUM(H56:H60)</f>
        <v>46908</v>
      </c>
    </row>
    <row r="62" spans="2:9" ht="15.75" thickBot="1" x14ac:dyDescent="0.3">
      <c r="B62" s="10"/>
      <c r="I62" s="1"/>
    </row>
    <row r="63" spans="2:9" ht="15.75" thickBot="1" x14ac:dyDescent="0.3">
      <c r="B63" s="21" t="s">
        <v>10</v>
      </c>
      <c r="C63" s="9"/>
      <c r="D63" s="9"/>
      <c r="E63" s="9"/>
      <c r="F63" s="9"/>
      <c r="G63" s="9"/>
      <c r="H63" s="9"/>
      <c r="I63" s="22"/>
    </row>
    <row r="64" spans="2:9" ht="15.75" thickBot="1" x14ac:dyDescent="0.3">
      <c r="B64" s="461" t="s">
        <v>1</v>
      </c>
      <c r="C64" s="462"/>
      <c r="D64" s="462"/>
      <c r="E64" s="462"/>
      <c r="F64" s="39" t="s">
        <v>3</v>
      </c>
      <c r="G64" s="39" t="s">
        <v>4</v>
      </c>
      <c r="H64" s="20" t="s">
        <v>5</v>
      </c>
      <c r="I64" s="34"/>
    </row>
    <row r="65" spans="2:9" x14ac:dyDescent="0.25">
      <c r="B65" s="465" t="s">
        <v>71</v>
      </c>
      <c r="C65" s="466"/>
      <c r="D65" s="466"/>
      <c r="E65" s="466"/>
      <c r="F65" s="24">
        <v>193</v>
      </c>
      <c r="G65" s="25">
        <v>1</v>
      </c>
      <c r="H65" s="38">
        <f>+F65*G65</f>
        <v>193</v>
      </c>
      <c r="I65" s="34"/>
    </row>
    <row r="66" spans="2:9" x14ac:dyDescent="0.25">
      <c r="B66" s="459"/>
      <c r="C66" s="460"/>
      <c r="D66" s="460"/>
      <c r="E66" s="460"/>
      <c r="F66" s="23"/>
      <c r="G66" s="14"/>
      <c r="H66" s="2"/>
      <c r="I66" s="34"/>
    </row>
    <row r="67" spans="2:9" x14ac:dyDescent="0.25">
      <c r="B67" s="11"/>
      <c r="C67" s="5"/>
      <c r="D67" s="5"/>
      <c r="E67" s="5"/>
      <c r="F67" s="5"/>
      <c r="G67" s="5"/>
      <c r="H67" s="6" t="s">
        <v>6</v>
      </c>
      <c r="I67" s="36">
        <f>SUM(H65:H66)</f>
        <v>193</v>
      </c>
    </row>
    <row r="68" spans="2:9" ht="15.75" thickBot="1" x14ac:dyDescent="0.3">
      <c r="B68" s="10"/>
      <c r="I68" s="1"/>
    </row>
    <row r="69" spans="2:9" ht="15.75" thickBot="1" x14ac:dyDescent="0.3">
      <c r="B69" s="21" t="s">
        <v>11</v>
      </c>
      <c r="C69" s="9"/>
      <c r="D69" s="9"/>
      <c r="E69" s="9"/>
      <c r="F69" s="9"/>
      <c r="G69" s="9"/>
      <c r="H69" s="9"/>
      <c r="I69" s="22"/>
    </row>
    <row r="70" spans="2:9" ht="15.75" thickBot="1" x14ac:dyDescent="0.3">
      <c r="B70" s="461" t="s">
        <v>15</v>
      </c>
      <c r="C70" s="462"/>
      <c r="D70" s="39" t="s">
        <v>22</v>
      </c>
      <c r="E70" s="39" t="s">
        <v>12</v>
      </c>
      <c r="F70" s="39" t="s">
        <v>13</v>
      </c>
      <c r="G70" s="39" t="s">
        <v>14</v>
      </c>
      <c r="H70" s="20" t="s">
        <v>5</v>
      </c>
      <c r="I70" s="463"/>
    </row>
    <row r="71" spans="2:9" x14ac:dyDescent="0.25">
      <c r="B71" s="465" t="s">
        <v>20</v>
      </c>
      <c r="C71" s="466"/>
      <c r="D71" s="24">
        <v>74263</v>
      </c>
      <c r="E71" s="30">
        <f>+(0.66)*D71</f>
        <v>49013.58</v>
      </c>
      <c r="F71" s="30">
        <f>+D71+E71</f>
        <v>123276.58</v>
      </c>
      <c r="G71" s="32">
        <v>0.16500000000000001</v>
      </c>
      <c r="H71" s="38">
        <f>+F71*G71</f>
        <v>20340.635700000003</v>
      </c>
      <c r="I71" s="464"/>
    </row>
    <row r="72" spans="2:9" x14ac:dyDescent="0.25">
      <c r="B72" s="459" t="s">
        <v>61</v>
      </c>
      <c r="C72" s="460"/>
      <c r="D72" s="23">
        <f>2*44702</f>
        <v>89404</v>
      </c>
      <c r="E72" s="30">
        <f>+(0.66)*D72</f>
        <v>59006.64</v>
      </c>
      <c r="F72" s="31">
        <f>+D72+E72</f>
        <v>148410.64000000001</v>
      </c>
      <c r="G72" s="32">
        <f>+G71</f>
        <v>0.16500000000000001</v>
      </c>
      <c r="H72" s="38">
        <f>+F72*G72</f>
        <v>24487.755600000004</v>
      </c>
      <c r="I72" s="464"/>
    </row>
    <row r="73" spans="2:9" x14ac:dyDescent="0.25">
      <c r="B73" s="459"/>
      <c r="C73" s="460"/>
      <c r="D73" s="2"/>
      <c r="E73" s="2"/>
      <c r="F73" s="2"/>
      <c r="G73" s="2"/>
      <c r="H73" s="2"/>
      <c r="I73" s="464"/>
    </row>
    <row r="74" spans="2:9" x14ac:dyDescent="0.25">
      <c r="B74" s="467"/>
      <c r="C74" s="468"/>
      <c r="D74" s="7"/>
      <c r="E74" s="7"/>
      <c r="F74" s="7"/>
      <c r="G74" s="7"/>
      <c r="H74" s="7"/>
      <c r="I74" s="46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4">
        <f>SUM(H71:H74)</f>
        <v>44828.391300000003</v>
      </c>
    </row>
    <row r="76" spans="2:9" ht="15.75" thickBot="1" x14ac:dyDescent="0.3">
      <c r="B76" s="10"/>
      <c r="H76" s="33" t="s">
        <v>23</v>
      </c>
      <c r="I76" s="34"/>
    </row>
    <row r="77" spans="2:9" ht="16.5" thickBot="1" x14ac:dyDescent="0.3">
      <c r="B77" s="8"/>
      <c r="C77" s="9"/>
      <c r="D77" s="9"/>
      <c r="E77" s="9"/>
      <c r="F77" s="9"/>
      <c r="G77" s="469" t="s">
        <v>16</v>
      </c>
      <c r="H77" s="470"/>
      <c r="I77" s="35">
        <f>ROUND(SUM(I47:I76),0)</f>
        <v>94627</v>
      </c>
    </row>
    <row r="78" spans="2:9" ht="15.75" thickBot="1" x14ac:dyDescent="0.3"/>
    <row r="79" spans="2:9" x14ac:dyDescent="0.25">
      <c r="B79" s="471" t="s">
        <v>26</v>
      </c>
      <c r="C79" s="472"/>
      <c r="D79" s="472"/>
      <c r="E79" s="472"/>
      <c r="F79" s="472"/>
      <c r="G79" s="472"/>
      <c r="H79" s="472"/>
      <c r="I79" s="473"/>
    </row>
    <row r="80" spans="2:9" ht="48" customHeight="1" x14ac:dyDescent="0.25">
      <c r="B80" s="474" t="s">
        <v>862</v>
      </c>
      <c r="C80" s="475"/>
      <c r="D80" s="475"/>
      <c r="E80" s="475"/>
      <c r="F80" s="475"/>
      <c r="G80" s="475"/>
      <c r="H80" s="475"/>
      <c r="I80" s="476"/>
    </row>
    <row r="81" spans="2:9" x14ac:dyDescent="0.25">
      <c r="B81" s="477" t="s">
        <v>18</v>
      </c>
      <c r="C81" s="478"/>
      <c r="D81" s="478"/>
      <c r="E81" s="478"/>
      <c r="F81" s="478"/>
      <c r="G81" s="478"/>
      <c r="H81" s="478"/>
      <c r="I81" s="479"/>
    </row>
    <row r="82" spans="2:9" ht="15.75" thickBot="1" x14ac:dyDescent="0.3">
      <c r="B82" s="480" t="s">
        <v>27</v>
      </c>
      <c r="C82" s="481"/>
      <c r="D82" s="481"/>
      <c r="E82" s="481"/>
      <c r="F82" s="481"/>
      <c r="G82" s="481"/>
      <c r="H82" s="481"/>
      <c r="I82" s="482"/>
    </row>
    <row r="83" spans="2:9" ht="15.75" thickBot="1" x14ac:dyDescent="0.3">
      <c r="B83" s="8"/>
      <c r="C83" s="9"/>
      <c r="D83" s="9"/>
      <c r="E83" s="9"/>
      <c r="F83" s="9"/>
      <c r="G83" s="9"/>
      <c r="H83" s="9"/>
      <c r="I83" s="22"/>
    </row>
    <row r="84" spans="2:9" ht="15" customHeight="1" x14ac:dyDescent="0.25">
      <c r="B84" s="483" t="s">
        <v>17</v>
      </c>
      <c r="C84" s="505" t="s">
        <v>455</v>
      </c>
      <c r="D84" s="487" t="str">
        <f>+'[2] PRESUPUESTO CENTRO DE DESARROL'!$B$219</f>
        <v>Zabaleta en block de cemento pañetada con mortero impermeabilizado 1:5, incluye materiales, equipo y mano de obra.</v>
      </c>
      <c r="E84" s="487"/>
      <c r="F84" s="487"/>
      <c r="G84" s="487"/>
      <c r="H84" s="487"/>
      <c r="I84" s="45" t="s">
        <v>0</v>
      </c>
    </row>
    <row r="85" spans="2:9" ht="15.75" thickBot="1" x14ac:dyDescent="0.3">
      <c r="B85" s="484"/>
      <c r="C85" s="506"/>
      <c r="D85" s="488"/>
      <c r="E85" s="488"/>
      <c r="F85" s="488"/>
      <c r="G85" s="488"/>
      <c r="H85" s="488"/>
      <c r="I85" s="13" t="str">
        <f>+'[2] PRESUPUESTO CENTRO DE DESARROL'!$C$219</f>
        <v>ML</v>
      </c>
    </row>
    <row r="86" spans="2:9" ht="15.75" thickBot="1" x14ac:dyDescent="0.3">
      <c r="B86" s="21" t="s">
        <v>24</v>
      </c>
      <c r="C86" s="46"/>
      <c r="D86" s="40" t="s">
        <v>76</v>
      </c>
      <c r="E86" s="9"/>
      <c r="F86" s="9"/>
      <c r="G86" s="9"/>
      <c r="H86" s="9"/>
      <c r="I86" s="22"/>
    </row>
    <row r="87" spans="2:9" ht="15.75" thickBot="1" x14ac:dyDescent="0.3">
      <c r="B87" s="461" t="s">
        <v>1</v>
      </c>
      <c r="C87" s="462"/>
      <c r="D87" s="462"/>
      <c r="E87" s="39" t="s">
        <v>2</v>
      </c>
      <c r="F87" s="39" t="s">
        <v>3</v>
      </c>
      <c r="G87" s="39" t="s">
        <v>4</v>
      </c>
      <c r="H87" s="20" t="s">
        <v>5</v>
      </c>
      <c r="I87" s="463"/>
    </row>
    <row r="88" spans="2:9" ht="25.5" customHeight="1" x14ac:dyDescent="0.25">
      <c r="B88" s="489" t="s">
        <v>25</v>
      </c>
      <c r="C88" s="490"/>
      <c r="D88" s="491"/>
      <c r="E88" s="4" t="s">
        <v>19</v>
      </c>
      <c r="F88" s="26">
        <v>51500</v>
      </c>
      <c r="G88" s="43">
        <v>60</v>
      </c>
      <c r="H88" s="27">
        <f>+F88/G88</f>
        <v>858.33333333333337</v>
      </c>
      <c r="I88" s="464"/>
    </row>
    <row r="89" spans="2:9" ht="23.25" customHeight="1" x14ac:dyDescent="0.25">
      <c r="B89" s="492" t="s">
        <v>28</v>
      </c>
      <c r="C89" s="493"/>
      <c r="D89" s="494"/>
      <c r="E89" s="3" t="s">
        <v>19</v>
      </c>
      <c r="F89" s="28">
        <v>51500</v>
      </c>
      <c r="G89" s="48">
        <v>60</v>
      </c>
      <c r="H89" s="27">
        <f>+F89/G89</f>
        <v>858.33333333333337</v>
      </c>
      <c r="I89" s="464"/>
    </row>
    <row r="90" spans="2:9" x14ac:dyDescent="0.25">
      <c r="B90" s="459" t="s">
        <v>84</v>
      </c>
      <c r="C90" s="460"/>
      <c r="D90" s="460"/>
      <c r="E90" s="14" t="s">
        <v>81</v>
      </c>
      <c r="F90" s="26">
        <v>82400</v>
      </c>
      <c r="G90" s="43">
        <v>40</v>
      </c>
      <c r="H90" s="27">
        <f>+F90/G90</f>
        <v>2060</v>
      </c>
      <c r="I90" s="464"/>
    </row>
    <row r="91" spans="2:9" x14ac:dyDescent="0.25">
      <c r="B91" s="467"/>
      <c r="C91" s="468"/>
      <c r="D91" s="468"/>
      <c r="E91" s="15"/>
      <c r="F91" s="17"/>
      <c r="G91" s="15"/>
      <c r="H91" s="18"/>
      <c r="I91" s="464"/>
    </row>
    <row r="92" spans="2:9" x14ac:dyDescent="0.25">
      <c r="B92" s="11"/>
      <c r="C92" s="5"/>
      <c r="D92" s="5"/>
      <c r="E92" s="5"/>
      <c r="F92" s="5"/>
      <c r="G92" s="6"/>
      <c r="H92" s="6" t="s">
        <v>6</v>
      </c>
      <c r="I92" s="36">
        <f>SUM(H88:H91)</f>
        <v>3776.666666666667</v>
      </c>
    </row>
    <row r="93" spans="2:9" ht="15.75" thickBot="1" x14ac:dyDescent="0.3">
      <c r="B93" s="10"/>
      <c r="I93" s="1"/>
    </row>
    <row r="94" spans="2:9" ht="15.75" thickBot="1" x14ac:dyDescent="0.3">
      <c r="B94" s="21" t="s">
        <v>7</v>
      </c>
      <c r="C94" s="9"/>
      <c r="D94" s="9"/>
      <c r="E94" s="9"/>
      <c r="F94" s="9"/>
      <c r="G94" s="9"/>
      <c r="H94" s="9"/>
      <c r="I94" s="22"/>
    </row>
    <row r="95" spans="2:9" ht="15.75" thickBot="1" x14ac:dyDescent="0.3">
      <c r="B95" s="461" t="s">
        <v>1</v>
      </c>
      <c r="C95" s="462"/>
      <c r="D95" s="462"/>
      <c r="E95" s="39" t="s">
        <v>2</v>
      </c>
      <c r="F95" s="39" t="s">
        <v>8</v>
      </c>
      <c r="G95" s="39" t="s">
        <v>9</v>
      </c>
      <c r="H95" s="20" t="s">
        <v>5</v>
      </c>
      <c r="I95" s="463"/>
    </row>
    <row r="96" spans="2:9" x14ac:dyDescent="0.25">
      <c r="B96" s="465" t="s">
        <v>77</v>
      </c>
      <c r="C96" s="466"/>
      <c r="D96" s="466"/>
      <c r="E96" s="4" t="s">
        <v>70</v>
      </c>
      <c r="F96" s="4">
        <v>4500</v>
      </c>
      <c r="G96" s="43">
        <v>2.5</v>
      </c>
      <c r="H96" s="4">
        <f>+F96*G96</f>
        <v>11250</v>
      </c>
      <c r="I96" s="464"/>
    </row>
    <row r="97" spans="2:9" x14ac:dyDescent="0.25">
      <c r="B97" s="459" t="s">
        <v>78</v>
      </c>
      <c r="C97" s="460"/>
      <c r="D97" s="460"/>
      <c r="E97" s="3" t="s">
        <v>79</v>
      </c>
      <c r="F97" s="3">
        <v>772500</v>
      </c>
      <c r="G97" s="3">
        <v>4.0000000000000001E-3</v>
      </c>
      <c r="H97" s="4">
        <f>+F97*G97</f>
        <v>3090</v>
      </c>
      <c r="I97" s="464"/>
    </row>
    <row r="98" spans="2:9" x14ac:dyDescent="0.25">
      <c r="B98" s="459" t="s">
        <v>80</v>
      </c>
      <c r="C98" s="460"/>
      <c r="D98" s="460"/>
      <c r="E98" s="3" t="s">
        <v>79</v>
      </c>
      <c r="F98" s="3">
        <v>772500</v>
      </c>
      <c r="G98" s="3">
        <v>6.0000000000000001E-3</v>
      </c>
      <c r="H98" s="4">
        <f>+F98*G98</f>
        <v>4635</v>
      </c>
      <c r="I98" s="464"/>
    </row>
    <row r="99" spans="2:9" x14ac:dyDescent="0.25">
      <c r="B99" s="459" t="s">
        <v>85</v>
      </c>
      <c r="C99" s="460"/>
      <c r="D99" s="460"/>
      <c r="E99" s="3" t="s">
        <v>54</v>
      </c>
      <c r="F99" s="3">
        <v>20600</v>
      </c>
      <c r="G99" s="3">
        <v>1</v>
      </c>
      <c r="H99" s="4">
        <f>+F99*G99</f>
        <v>20600</v>
      </c>
      <c r="I99" s="464"/>
    </row>
    <row r="100" spans="2:9" x14ac:dyDescent="0.25">
      <c r="B100" s="459"/>
      <c r="C100" s="460"/>
      <c r="D100" s="460"/>
      <c r="E100" s="3"/>
      <c r="F100" s="3"/>
      <c r="G100" s="3"/>
      <c r="H100" s="4"/>
      <c r="I100" s="464"/>
    </row>
    <row r="101" spans="2:9" x14ac:dyDescent="0.25">
      <c r="B101" s="459"/>
      <c r="C101" s="460"/>
      <c r="D101" s="460"/>
      <c r="E101" s="3"/>
      <c r="F101" s="3"/>
      <c r="G101" s="3"/>
      <c r="H101" s="3"/>
      <c r="I101" s="464"/>
    </row>
    <row r="102" spans="2:9" x14ac:dyDescent="0.25">
      <c r="B102" s="459"/>
      <c r="C102" s="460"/>
      <c r="D102" s="460"/>
      <c r="E102" s="3"/>
      <c r="F102" s="3"/>
      <c r="G102" s="3"/>
      <c r="H102" s="3"/>
      <c r="I102" s="464"/>
    </row>
    <row r="103" spans="2:9" x14ac:dyDescent="0.25">
      <c r="B103" s="11"/>
      <c r="C103" s="5"/>
      <c r="D103" s="5"/>
      <c r="E103" s="5"/>
      <c r="F103" s="5"/>
      <c r="G103" s="5"/>
      <c r="H103" s="6" t="s">
        <v>6</v>
      </c>
      <c r="I103" s="37">
        <f>SUM(H96:H102)</f>
        <v>39575</v>
      </c>
    </row>
    <row r="104" spans="2:9" ht="15.75" thickBot="1" x14ac:dyDescent="0.3">
      <c r="B104" s="10"/>
      <c r="I104" s="1"/>
    </row>
    <row r="105" spans="2:9" ht="15.75" thickBot="1" x14ac:dyDescent="0.3">
      <c r="B105" s="21" t="s">
        <v>10</v>
      </c>
      <c r="C105" s="9"/>
      <c r="D105" s="9"/>
      <c r="E105" s="9"/>
      <c r="F105" s="9"/>
      <c r="G105" s="9"/>
      <c r="H105" s="9"/>
      <c r="I105" s="22"/>
    </row>
    <row r="106" spans="2:9" ht="15.75" thickBot="1" x14ac:dyDescent="0.3">
      <c r="B106" s="461" t="s">
        <v>1</v>
      </c>
      <c r="C106" s="462"/>
      <c r="D106" s="462"/>
      <c r="E106" s="462"/>
      <c r="F106" s="39" t="s">
        <v>3</v>
      </c>
      <c r="G106" s="39" t="s">
        <v>4</v>
      </c>
      <c r="H106" s="20" t="s">
        <v>5</v>
      </c>
      <c r="I106" s="34"/>
    </row>
    <row r="107" spans="2:9" x14ac:dyDescent="0.25">
      <c r="B107" s="465" t="s">
        <v>82</v>
      </c>
      <c r="C107" s="466"/>
      <c r="D107" s="466"/>
      <c r="E107" s="466"/>
      <c r="F107" s="24">
        <v>3354</v>
      </c>
      <c r="G107" s="25">
        <v>1</v>
      </c>
      <c r="H107" s="38">
        <f>+F107*G107</f>
        <v>3354</v>
      </c>
      <c r="I107" s="34"/>
    </row>
    <row r="108" spans="2:9" x14ac:dyDescent="0.25">
      <c r="B108" s="459"/>
      <c r="C108" s="460"/>
      <c r="D108" s="460"/>
      <c r="E108" s="460"/>
      <c r="F108" s="23"/>
      <c r="G108" s="14"/>
      <c r="H108" s="2"/>
      <c r="I108" s="34"/>
    </row>
    <row r="109" spans="2:9" x14ac:dyDescent="0.25">
      <c r="B109" s="11"/>
      <c r="C109" s="5"/>
      <c r="D109" s="5"/>
      <c r="E109" s="5"/>
      <c r="F109" s="5"/>
      <c r="G109" s="5"/>
      <c r="H109" s="6" t="s">
        <v>6</v>
      </c>
      <c r="I109" s="36">
        <f>SUM(H107:H108)</f>
        <v>3354</v>
      </c>
    </row>
    <row r="110" spans="2:9" ht="15.75" thickBot="1" x14ac:dyDescent="0.3">
      <c r="B110" s="10"/>
      <c r="I110" s="1"/>
    </row>
    <row r="111" spans="2:9" ht="15.75" thickBot="1" x14ac:dyDescent="0.3">
      <c r="B111" s="21" t="s">
        <v>11</v>
      </c>
      <c r="C111" s="9"/>
      <c r="D111" s="9"/>
      <c r="E111" s="9"/>
      <c r="F111" s="9"/>
      <c r="G111" s="9"/>
      <c r="H111" s="9"/>
      <c r="I111" s="22"/>
    </row>
    <row r="112" spans="2:9" ht="15.75" thickBot="1" x14ac:dyDescent="0.3">
      <c r="B112" s="461" t="s">
        <v>15</v>
      </c>
      <c r="C112" s="462"/>
      <c r="D112" s="39" t="s">
        <v>22</v>
      </c>
      <c r="E112" s="39" t="s">
        <v>12</v>
      </c>
      <c r="F112" s="39" t="s">
        <v>13</v>
      </c>
      <c r="G112" s="39" t="s">
        <v>14</v>
      </c>
      <c r="H112" s="20" t="s">
        <v>5</v>
      </c>
      <c r="I112" s="463"/>
    </row>
    <row r="113" spans="2:9" x14ac:dyDescent="0.25">
      <c r="B113" s="465" t="s">
        <v>20</v>
      </c>
      <c r="C113" s="466"/>
      <c r="D113" s="24">
        <v>74263</v>
      </c>
      <c r="E113" s="30">
        <f>+(0.66)*D113</f>
        <v>49013.58</v>
      </c>
      <c r="F113" s="30">
        <f>+D113+E113</f>
        <v>123276.58</v>
      </c>
      <c r="G113" s="32">
        <v>0.11</v>
      </c>
      <c r="H113" s="38">
        <f>+F113*G113</f>
        <v>13560.4238</v>
      </c>
      <c r="I113" s="464"/>
    </row>
    <row r="114" spans="2:9" x14ac:dyDescent="0.25">
      <c r="B114" s="459" t="s">
        <v>83</v>
      </c>
      <c r="C114" s="460"/>
      <c r="D114" s="23">
        <f>3*44702</f>
        <v>134106</v>
      </c>
      <c r="E114" s="30">
        <f>+(0.66)*D114</f>
        <v>88509.96</v>
      </c>
      <c r="F114" s="31">
        <f>+D114+E114</f>
        <v>222615.96000000002</v>
      </c>
      <c r="G114" s="32">
        <f>+G113</f>
        <v>0.11</v>
      </c>
      <c r="H114" s="38">
        <f>+F114*G114</f>
        <v>24487.755600000004</v>
      </c>
      <c r="I114" s="464"/>
    </row>
    <row r="115" spans="2:9" x14ac:dyDescent="0.25">
      <c r="B115" s="459"/>
      <c r="C115" s="460"/>
      <c r="D115" s="2"/>
      <c r="E115" s="2"/>
      <c r="F115" s="2"/>
      <c r="G115" s="2"/>
      <c r="H115" s="2"/>
      <c r="I115" s="464"/>
    </row>
    <row r="116" spans="2:9" x14ac:dyDescent="0.25">
      <c r="B116" s="467"/>
      <c r="C116" s="468"/>
      <c r="D116" s="7"/>
      <c r="E116" s="7"/>
      <c r="F116" s="7"/>
      <c r="G116" s="7"/>
      <c r="H116" s="7"/>
      <c r="I116" s="464"/>
    </row>
    <row r="117" spans="2:9" x14ac:dyDescent="0.25">
      <c r="B117" s="11"/>
      <c r="C117" s="5"/>
      <c r="D117" s="5"/>
      <c r="E117" s="5"/>
      <c r="F117" s="5"/>
      <c r="G117" s="5"/>
      <c r="H117" s="6" t="s">
        <v>6</v>
      </c>
      <c r="I117" s="34">
        <f>SUM(H113:H116)</f>
        <v>38048.179400000008</v>
      </c>
    </row>
    <row r="118" spans="2:9" ht="15.75" thickBot="1" x14ac:dyDescent="0.3">
      <c r="B118" s="10"/>
      <c r="H118" s="33" t="s">
        <v>23</v>
      </c>
      <c r="I118" s="34"/>
    </row>
    <row r="119" spans="2:9" ht="16.5" thickBot="1" x14ac:dyDescent="0.3">
      <c r="B119" s="8"/>
      <c r="C119" s="9"/>
      <c r="D119" s="9"/>
      <c r="E119" s="9"/>
      <c r="F119" s="9"/>
      <c r="G119" s="469" t="s">
        <v>16</v>
      </c>
      <c r="H119" s="470"/>
      <c r="I119" s="35">
        <f>ROUND(SUM(I89:I118),0)</f>
        <v>84754</v>
      </c>
    </row>
    <row r="120" spans="2:9" ht="15.75" thickBot="1" x14ac:dyDescent="0.3"/>
    <row r="121" spans="2:9" x14ac:dyDescent="0.25">
      <c r="B121" s="471" t="s">
        <v>26</v>
      </c>
      <c r="C121" s="472"/>
      <c r="D121" s="472"/>
      <c r="E121" s="472"/>
      <c r="F121" s="472"/>
      <c r="G121" s="472"/>
      <c r="H121" s="472"/>
      <c r="I121" s="473"/>
    </row>
    <row r="122" spans="2:9" ht="48" customHeight="1" x14ac:dyDescent="0.25">
      <c r="B122" s="474" t="s">
        <v>862</v>
      </c>
      <c r="C122" s="475"/>
      <c r="D122" s="475"/>
      <c r="E122" s="475"/>
      <c r="F122" s="475"/>
      <c r="G122" s="475"/>
      <c r="H122" s="475"/>
      <c r="I122" s="476"/>
    </row>
    <row r="123" spans="2:9" x14ac:dyDescent="0.25">
      <c r="B123" s="477" t="s">
        <v>18</v>
      </c>
      <c r="C123" s="478"/>
      <c r="D123" s="478"/>
      <c r="E123" s="478"/>
      <c r="F123" s="478"/>
      <c r="G123" s="478"/>
      <c r="H123" s="478"/>
      <c r="I123" s="479"/>
    </row>
    <row r="124" spans="2:9" ht="15.75" thickBot="1" x14ac:dyDescent="0.3">
      <c r="B124" s="480" t="s">
        <v>27</v>
      </c>
      <c r="C124" s="481"/>
      <c r="D124" s="481"/>
      <c r="E124" s="481"/>
      <c r="F124" s="481"/>
      <c r="G124" s="481"/>
      <c r="H124" s="481"/>
      <c r="I124" s="482"/>
    </row>
    <row r="125" spans="2:9" ht="15.75" thickBot="1" x14ac:dyDescent="0.3">
      <c r="B125" s="8"/>
      <c r="C125" s="9"/>
      <c r="D125" s="9"/>
      <c r="E125" s="9"/>
      <c r="F125" s="9"/>
      <c r="G125" s="9"/>
      <c r="H125" s="9"/>
      <c r="I125" s="22"/>
    </row>
    <row r="126" spans="2:9" ht="15" customHeight="1" x14ac:dyDescent="0.25">
      <c r="B126" s="483" t="s">
        <v>17</v>
      </c>
      <c r="C126" s="505" t="s">
        <v>456</v>
      </c>
      <c r="D126" s="487" t="str">
        <f>+'[2] PRESUPUESTO CENTRO DE DESARROL'!$B$220</f>
        <v>Impermeabilización de zabaleta con manto edil, equipo al caliente y pintura alumol, incluye materiales, equipo y mano de obra.</v>
      </c>
      <c r="E126" s="487"/>
      <c r="F126" s="487"/>
      <c r="G126" s="487"/>
      <c r="H126" s="487"/>
      <c r="I126" s="45" t="s">
        <v>0</v>
      </c>
    </row>
    <row r="127" spans="2:9" ht="15.75" thickBot="1" x14ac:dyDescent="0.3">
      <c r="B127" s="484"/>
      <c r="C127" s="506"/>
      <c r="D127" s="488"/>
      <c r="E127" s="488"/>
      <c r="F127" s="488"/>
      <c r="G127" s="488"/>
      <c r="H127" s="488"/>
      <c r="I127" s="13" t="str">
        <f>+'[2] PRESUPUESTO CENTRO DE DESARROL'!$C$220</f>
        <v>M2</v>
      </c>
    </row>
    <row r="128" spans="2:9" ht="15.75" thickBot="1" x14ac:dyDescent="0.3">
      <c r="B128" s="21" t="s">
        <v>24</v>
      </c>
      <c r="C128" s="46"/>
      <c r="D128" s="40" t="s">
        <v>76</v>
      </c>
      <c r="E128" s="9"/>
      <c r="F128" s="9"/>
      <c r="G128" s="9"/>
      <c r="H128" s="9"/>
      <c r="I128" s="22"/>
    </row>
    <row r="129" spans="2:9" ht="15.75" thickBot="1" x14ac:dyDescent="0.3">
      <c r="B129" s="461" t="s">
        <v>1</v>
      </c>
      <c r="C129" s="462"/>
      <c r="D129" s="462"/>
      <c r="E129" s="39" t="s">
        <v>2</v>
      </c>
      <c r="F129" s="39" t="s">
        <v>3</v>
      </c>
      <c r="G129" s="39" t="s">
        <v>4</v>
      </c>
      <c r="H129" s="20" t="s">
        <v>5</v>
      </c>
      <c r="I129" s="463"/>
    </row>
    <row r="130" spans="2:9" ht="25.5" customHeight="1" x14ac:dyDescent="0.25">
      <c r="B130" s="489" t="s">
        <v>25</v>
      </c>
      <c r="C130" s="490"/>
      <c r="D130" s="491"/>
      <c r="E130" s="4" t="s">
        <v>19</v>
      </c>
      <c r="F130" s="26">
        <v>51500</v>
      </c>
      <c r="G130" s="43">
        <v>20</v>
      </c>
      <c r="H130" s="27">
        <f>+F130/G130</f>
        <v>2575</v>
      </c>
      <c r="I130" s="464"/>
    </row>
    <row r="131" spans="2:9" ht="23.25" customHeight="1" x14ac:dyDescent="0.25">
      <c r="B131" s="492" t="s">
        <v>28</v>
      </c>
      <c r="C131" s="493"/>
      <c r="D131" s="494"/>
      <c r="E131" s="3" t="s">
        <v>19</v>
      </c>
      <c r="F131" s="28">
        <v>51500</v>
      </c>
      <c r="G131" s="48">
        <v>50</v>
      </c>
      <c r="H131" s="27">
        <f>+F131/G131</f>
        <v>1030</v>
      </c>
      <c r="I131" s="464"/>
    </row>
    <row r="132" spans="2:9" x14ac:dyDescent="0.25">
      <c r="B132" s="459"/>
      <c r="C132" s="460"/>
      <c r="D132" s="460"/>
      <c r="E132" s="14"/>
      <c r="F132" s="26"/>
      <c r="G132" s="43"/>
      <c r="H132" s="27"/>
      <c r="I132" s="464"/>
    </row>
    <row r="133" spans="2:9" x14ac:dyDescent="0.25">
      <c r="B133" s="467"/>
      <c r="C133" s="468"/>
      <c r="D133" s="468"/>
      <c r="E133" s="15"/>
      <c r="F133" s="17"/>
      <c r="G133" s="15"/>
      <c r="H133" s="18"/>
      <c r="I133" s="464"/>
    </row>
    <row r="134" spans="2:9" x14ac:dyDescent="0.25">
      <c r="B134" s="11"/>
      <c r="C134" s="5"/>
      <c r="D134" s="5"/>
      <c r="E134" s="5"/>
      <c r="F134" s="5"/>
      <c r="G134" s="6"/>
      <c r="H134" s="6" t="s">
        <v>6</v>
      </c>
      <c r="I134" s="36">
        <f>SUM(H130:H133)</f>
        <v>3605</v>
      </c>
    </row>
    <row r="135" spans="2:9" ht="15.75" thickBot="1" x14ac:dyDescent="0.3">
      <c r="B135" s="10"/>
      <c r="I135" s="1"/>
    </row>
    <row r="136" spans="2:9" ht="15.75" thickBot="1" x14ac:dyDescent="0.3">
      <c r="B136" s="21" t="s">
        <v>7</v>
      </c>
      <c r="C136" s="9"/>
      <c r="D136" s="9"/>
      <c r="E136" s="9"/>
      <c r="F136" s="9"/>
      <c r="G136" s="9"/>
      <c r="H136" s="9"/>
      <c r="I136" s="22"/>
    </row>
    <row r="137" spans="2:9" ht="15.75" thickBot="1" x14ac:dyDescent="0.3">
      <c r="B137" s="461" t="s">
        <v>1</v>
      </c>
      <c r="C137" s="462"/>
      <c r="D137" s="462"/>
      <c r="E137" s="39" t="s">
        <v>2</v>
      </c>
      <c r="F137" s="39" t="s">
        <v>8</v>
      </c>
      <c r="G137" s="39" t="s">
        <v>9</v>
      </c>
      <c r="H137" s="20" t="s">
        <v>5</v>
      </c>
      <c r="I137" s="463"/>
    </row>
    <row r="138" spans="2:9" x14ac:dyDescent="0.25">
      <c r="B138" s="503" t="s">
        <v>91</v>
      </c>
      <c r="C138" s="504"/>
      <c r="D138" s="504"/>
      <c r="E138" s="4" t="s">
        <v>37</v>
      </c>
      <c r="F138" s="4">
        <v>30900</v>
      </c>
      <c r="G138" s="43">
        <v>1</v>
      </c>
      <c r="H138" s="4">
        <f t="shared" ref="H138:H144" si="0">+F138*G138</f>
        <v>30900</v>
      </c>
      <c r="I138" s="464"/>
    </row>
    <row r="139" spans="2:9" x14ac:dyDescent="0.25">
      <c r="B139" s="459" t="s">
        <v>92</v>
      </c>
      <c r="C139" s="460"/>
      <c r="D139" s="460"/>
      <c r="E139" s="3" t="s">
        <v>54</v>
      </c>
      <c r="F139" s="3">
        <v>12000</v>
      </c>
      <c r="G139" s="3">
        <v>0.02</v>
      </c>
      <c r="H139" s="4">
        <f t="shared" si="0"/>
        <v>240</v>
      </c>
      <c r="I139" s="464"/>
    </row>
    <row r="140" spans="2:9" ht="29.25" customHeight="1" x14ac:dyDescent="0.25">
      <c r="B140" s="501" t="s">
        <v>93</v>
      </c>
      <c r="C140" s="502"/>
      <c r="D140" s="502"/>
      <c r="E140" s="3" t="s">
        <v>94</v>
      </c>
      <c r="F140" s="3">
        <v>1500</v>
      </c>
      <c r="G140" s="3">
        <v>1.5</v>
      </c>
      <c r="H140" s="4">
        <f t="shared" si="0"/>
        <v>2250</v>
      </c>
      <c r="I140" s="464"/>
    </row>
    <row r="141" spans="2:9" x14ac:dyDescent="0.25">
      <c r="B141" s="459" t="s">
        <v>97</v>
      </c>
      <c r="C141" s="460"/>
      <c r="D141" s="460"/>
      <c r="E141" s="3" t="s">
        <v>94</v>
      </c>
      <c r="F141" s="3">
        <v>1700</v>
      </c>
      <c r="G141" s="3">
        <v>1.5</v>
      </c>
      <c r="H141" s="4">
        <f t="shared" si="0"/>
        <v>2550</v>
      </c>
      <c r="I141" s="464"/>
    </row>
    <row r="142" spans="2:9" x14ac:dyDescent="0.25">
      <c r="B142" s="501" t="s">
        <v>99</v>
      </c>
      <c r="C142" s="502"/>
      <c r="D142" s="502"/>
      <c r="E142" s="3" t="s">
        <v>94</v>
      </c>
      <c r="F142" s="3">
        <f>9000/6</f>
        <v>1500</v>
      </c>
      <c r="G142" s="3">
        <v>2</v>
      </c>
      <c r="H142" s="4">
        <f t="shared" si="0"/>
        <v>3000</v>
      </c>
      <c r="I142" s="464"/>
    </row>
    <row r="143" spans="2:9" ht="26.25" customHeight="1" x14ac:dyDescent="0.25">
      <c r="B143" s="459" t="s">
        <v>100</v>
      </c>
      <c r="C143" s="460"/>
      <c r="D143" s="460"/>
      <c r="E143" s="3" t="s">
        <v>94</v>
      </c>
      <c r="F143" s="3">
        <f>24000/6</f>
        <v>4000</v>
      </c>
      <c r="G143" s="3">
        <v>1.5</v>
      </c>
      <c r="H143" s="4">
        <f t="shared" si="0"/>
        <v>6000</v>
      </c>
      <c r="I143" s="464"/>
    </row>
    <row r="144" spans="2:9" ht="26.25" customHeight="1" x14ac:dyDescent="0.25">
      <c r="B144" s="459" t="s">
        <v>98</v>
      </c>
      <c r="C144" s="460"/>
      <c r="D144" s="460"/>
      <c r="E144" s="3" t="s">
        <v>52</v>
      </c>
      <c r="F144" s="3">
        <v>200</v>
      </c>
      <c r="G144" s="3">
        <v>0.75</v>
      </c>
      <c r="H144" s="4">
        <f t="shared" si="0"/>
        <v>150</v>
      </c>
      <c r="I144" s="464"/>
    </row>
    <row r="145" spans="2:9" x14ac:dyDescent="0.25">
      <c r="B145" s="459"/>
      <c r="C145" s="460"/>
      <c r="D145" s="460"/>
      <c r="E145" s="3"/>
      <c r="F145" s="3"/>
      <c r="G145" s="3"/>
      <c r="H145" s="4"/>
      <c r="I145" s="464"/>
    </row>
    <row r="146" spans="2:9" x14ac:dyDescent="0.25">
      <c r="B146" s="11"/>
      <c r="C146" s="5"/>
      <c r="D146" s="5"/>
      <c r="E146" s="5"/>
      <c r="F146" s="5"/>
      <c r="G146" s="5"/>
      <c r="H146" s="6" t="s">
        <v>6</v>
      </c>
      <c r="I146" s="37">
        <f>SUM(H138:H145)</f>
        <v>45090</v>
      </c>
    </row>
    <row r="147" spans="2:9" ht="15.75" thickBot="1" x14ac:dyDescent="0.3">
      <c r="B147" s="10"/>
      <c r="I147" s="1"/>
    </row>
    <row r="148" spans="2:9" ht="15.75" thickBot="1" x14ac:dyDescent="0.3">
      <c r="B148" s="21" t="s">
        <v>10</v>
      </c>
      <c r="C148" s="9"/>
      <c r="D148" s="9"/>
      <c r="E148" s="9"/>
      <c r="F148" s="9"/>
      <c r="G148" s="9"/>
      <c r="H148" s="9"/>
      <c r="I148" s="22"/>
    </row>
    <row r="149" spans="2:9" ht="15.75" thickBot="1" x14ac:dyDescent="0.3">
      <c r="B149" s="461" t="s">
        <v>1</v>
      </c>
      <c r="C149" s="462"/>
      <c r="D149" s="462"/>
      <c r="E149" s="462"/>
      <c r="F149" s="39" t="s">
        <v>3</v>
      </c>
      <c r="G149" s="39" t="s">
        <v>4</v>
      </c>
      <c r="H149" s="20" t="s">
        <v>5</v>
      </c>
      <c r="I149" s="34"/>
    </row>
    <row r="150" spans="2:9" x14ac:dyDescent="0.25">
      <c r="B150" s="465" t="s">
        <v>89</v>
      </c>
      <c r="C150" s="466"/>
      <c r="D150" s="466"/>
      <c r="E150" s="466"/>
      <c r="F150" s="24">
        <v>660</v>
      </c>
      <c r="G150" s="25">
        <v>1</v>
      </c>
      <c r="H150" s="38">
        <f>+F150*G150</f>
        <v>660</v>
      </c>
      <c r="I150" s="34"/>
    </row>
    <row r="151" spans="2:9" x14ac:dyDescent="0.25">
      <c r="B151" s="459"/>
      <c r="C151" s="460"/>
      <c r="D151" s="460"/>
      <c r="E151" s="460"/>
      <c r="F151" s="23"/>
      <c r="G151" s="14"/>
      <c r="H151" s="2"/>
      <c r="I151" s="34"/>
    </row>
    <row r="152" spans="2:9" x14ac:dyDescent="0.25">
      <c r="B152" s="11"/>
      <c r="C152" s="5"/>
      <c r="D152" s="5"/>
      <c r="E152" s="5"/>
      <c r="F152" s="5"/>
      <c r="G152" s="5"/>
      <c r="H152" s="6" t="s">
        <v>6</v>
      </c>
      <c r="I152" s="36">
        <f>SUM(H150:H151)</f>
        <v>660</v>
      </c>
    </row>
    <row r="153" spans="2:9" ht="15.75" thickBot="1" x14ac:dyDescent="0.3">
      <c r="B153" s="10"/>
      <c r="I153" s="1"/>
    </row>
    <row r="154" spans="2:9" ht="15.75" thickBot="1" x14ac:dyDescent="0.3">
      <c r="B154" s="21" t="s">
        <v>11</v>
      </c>
      <c r="C154" s="9"/>
      <c r="D154" s="9"/>
      <c r="E154" s="9"/>
      <c r="F154" s="9"/>
      <c r="G154" s="9"/>
      <c r="H154" s="9"/>
      <c r="I154" s="22"/>
    </row>
    <row r="155" spans="2:9" ht="15.75" thickBot="1" x14ac:dyDescent="0.3">
      <c r="B155" s="461" t="s">
        <v>15</v>
      </c>
      <c r="C155" s="462"/>
      <c r="D155" s="39" t="s">
        <v>22</v>
      </c>
      <c r="E155" s="39" t="s">
        <v>12</v>
      </c>
      <c r="F155" s="39" t="s">
        <v>13</v>
      </c>
      <c r="G155" s="39" t="s">
        <v>14</v>
      </c>
      <c r="H155" s="20" t="s">
        <v>5</v>
      </c>
      <c r="I155" s="463"/>
    </row>
    <row r="156" spans="2:9" x14ac:dyDescent="0.25">
      <c r="B156" s="465" t="s">
        <v>20</v>
      </c>
      <c r="C156" s="466"/>
      <c r="D156" s="24">
        <v>74263</v>
      </c>
      <c r="E156" s="30">
        <f>+(0.66)*D156</f>
        <v>49013.58</v>
      </c>
      <c r="F156" s="30">
        <f>+D156+E156</f>
        <v>123276.58</v>
      </c>
      <c r="G156" s="32">
        <v>0.17</v>
      </c>
      <c r="H156" s="38">
        <f>+F156*G156</f>
        <v>20957.018600000003</v>
      </c>
      <c r="I156" s="464"/>
    </row>
    <row r="157" spans="2:9" x14ac:dyDescent="0.25">
      <c r="B157" s="459" t="s">
        <v>61</v>
      </c>
      <c r="C157" s="460"/>
      <c r="D157" s="23">
        <f>2*44702</f>
        <v>89404</v>
      </c>
      <c r="E157" s="30">
        <f>+(0.66)*D157</f>
        <v>59006.64</v>
      </c>
      <c r="F157" s="31">
        <f>+D157+E157</f>
        <v>148410.64000000001</v>
      </c>
      <c r="G157" s="32">
        <f>+G156</f>
        <v>0.17</v>
      </c>
      <c r="H157" s="38">
        <f>+F157*G157</f>
        <v>25229.808800000003</v>
      </c>
      <c r="I157" s="464"/>
    </row>
    <row r="158" spans="2:9" x14ac:dyDescent="0.25">
      <c r="B158" s="459"/>
      <c r="C158" s="460"/>
      <c r="D158" s="2"/>
      <c r="E158" s="2"/>
      <c r="F158" s="2"/>
      <c r="G158" s="2"/>
      <c r="H158" s="2"/>
      <c r="I158" s="464"/>
    </row>
    <row r="159" spans="2:9" x14ac:dyDescent="0.25">
      <c r="B159" s="467"/>
      <c r="C159" s="468"/>
      <c r="D159" s="7"/>
      <c r="E159" s="7"/>
      <c r="F159" s="7"/>
      <c r="G159" s="7"/>
      <c r="H159" s="7"/>
      <c r="I159" s="464"/>
    </row>
    <row r="160" spans="2:9" x14ac:dyDescent="0.25">
      <c r="B160" s="11"/>
      <c r="C160" s="5"/>
      <c r="D160" s="5"/>
      <c r="E160" s="5"/>
      <c r="F160" s="5"/>
      <c r="G160" s="5"/>
      <c r="H160" s="6" t="s">
        <v>6</v>
      </c>
      <c r="I160" s="34">
        <f>SUM(H156:H159)</f>
        <v>46186.827400000009</v>
      </c>
    </row>
    <row r="161" spans="2:9" ht="15.75" thickBot="1" x14ac:dyDescent="0.3">
      <c r="B161" s="10"/>
      <c r="H161" s="33" t="s">
        <v>23</v>
      </c>
      <c r="I161" s="34"/>
    </row>
    <row r="162" spans="2:9" ht="16.5" thickBot="1" x14ac:dyDescent="0.3">
      <c r="B162" s="8"/>
      <c r="C162" s="9"/>
      <c r="D162" s="9"/>
      <c r="E162" s="9"/>
      <c r="F162" s="9"/>
      <c r="G162" s="469" t="s">
        <v>16</v>
      </c>
      <c r="H162" s="470"/>
      <c r="I162" s="35">
        <f>ROUND(SUM(I132:I161),0)</f>
        <v>95542</v>
      </c>
    </row>
    <row r="163" spans="2:9" ht="15.75" thickBot="1" x14ac:dyDescent="0.3"/>
    <row r="164" spans="2:9" x14ac:dyDescent="0.25">
      <c r="B164" s="471" t="s">
        <v>26</v>
      </c>
      <c r="C164" s="472"/>
      <c r="D164" s="472"/>
      <c r="E164" s="472"/>
      <c r="F164" s="472"/>
      <c r="G164" s="472"/>
      <c r="H164" s="472"/>
      <c r="I164" s="473"/>
    </row>
    <row r="165" spans="2:9" ht="48" customHeight="1" x14ac:dyDescent="0.25">
      <c r="B165" s="474" t="s">
        <v>862</v>
      </c>
      <c r="C165" s="475"/>
      <c r="D165" s="475"/>
      <c r="E165" s="475"/>
      <c r="F165" s="475"/>
      <c r="G165" s="475"/>
      <c r="H165" s="475"/>
      <c r="I165" s="476"/>
    </row>
    <row r="166" spans="2:9" x14ac:dyDescent="0.25">
      <c r="B166" s="477" t="s">
        <v>18</v>
      </c>
      <c r="C166" s="478"/>
      <c r="D166" s="478"/>
      <c r="E166" s="478"/>
      <c r="F166" s="478"/>
      <c r="G166" s="478"/>
      <c r="H166" s="478"/>
      <c r="I166" s="479"/>
    </row>
    <row r="167" spans="2:9" ht="15.75" thickBot="1" x14ac:dyDescent="0.3">
      <c r="B167" s="480" t="s">
        <v>27</v>
      </c>
      <c r="C167" s="481"/>
      <c r="D167" s="481"/>
      <c r="E167" s="481"/>
      <c r="F167" s="481"/>
      <c r="G167" s="481"/>
      <c r="H167" s="481"/>
      <c r="I167" s="482"/>
    </row>
    <row r="168" spans="2:9" ht="15.75" thickBot="1" x14ac:dyDescent="0.3">
      <c r="B168" s="8"/>
      <c r="C168" s="9"/>
      <c r="D168" s="9"/>
      <c r="E168" s="9"/>
      <c r="F168" s="9"/>
      <c r="G168" s="9"/>
      <c r="H168" s="9"/>
      <c r="I168" s="22"/>
    </row>
    <row r="169" spans="2:9" ht="15" customHeight="1" x14ac:dyDescent="0.25">
      <c r="B169" s="483" t="s">
        <v>17</v>
      </c>
      <c r="C169" s="485" t="s">
        <v>416</v>
      </c>
      <c r="D169" s="487" t="str">
        <f>+'[2] PRESUPUESTO CENTRO DE DESARROL'!$B$189</f>
        <v>Impermeabilización de placa cubierta con manto edil, equipo al caliente y pintura alumol, incluye materiales, equipo y mano de obra.</v>
      </c>
      <c r="E169" s="487"/>
      <c r="F169" s="487"/>
      <c r="G169" s="487"/>
      <c r="H169" s="487"/>
      <c r="I169" s="45" t="s">
        <v>0</v>
      </c>
    </row>
    <row r="170" spans="2:9" ht="15.75" thickBot="1" x14ac:dyDescent="0.3">
      <c r="B170" s="484"/>
      <c r="C170" s="486"/>
      <c r="D170" s="488"/>
      <c r="E170" s="488"/>
      <c r="F170" s="488"/>
      <c r="G170" s="488"/>
      <c r="H170" s="488"/>
      <c r="I170" s="13" t="str">
        <f>+'[2] PRESUPUESTO CENTRO DE DESARROL'!$C$189</f>
        <v>M2</v>
      </c>
    </row>
    <row r="171" spans="2:9" ht="15.75" thickBot="1" x14ac:dyDescent="0.3">
      <c r="B171" s="21" t="s">
        <v>24</v>
      </c>
      <c r="C171" s="46"/>
      <c r="D171" s="40" t="s">
        <v>76</v>
      </c>
      <c r="E171" s="9"/>
      <c r="F171" s="9"/>
      <c r="G171" s="9"/>
      <c r="H171" s="9"/>
      <c r="I171" s="22"/>
    </row>
    <row r="172" spans="2:9" ht="15.75" thickBot="1" x14ac:dyDescent="0.3">
      <c r="B172" s="461" t="s">
        <v>1</v>
      </c>
      <c r="C172" s="462"/>
      <c r="D172" s="462"/>
      <c r="E172" s="39" t="s">
        <v>2</v>
      </c>
      <c r="F172" s="39" t="s">
        <v>3</v>
      </c>
      <c r="G172" s="39" t="s">
        <v>4</v>
      </c>
      <c r="H172" s="20" t="s">
        <v>5</v>
      </c>
      <c r="I172" s="463"/>
    </row>
    <row r="173" spans="2:9" ht="25.5" customHeight="1" x14ac:dyDescent="0.25">
      <c r="B173" s="489" t="s">
        <v>25</v>
      </c>
      <c r="C173" s="490"/>
      <c r="D173" s="491"/>
      <c r="E173" s="4" t="s">
        <v>19</v>
      </c>
      <c r="F173" s="26">
        <v>51500</v>
      </c>
      <c r="G173" s="43">
        <v>60</v>
      </c>
      <c r="H173" s="27">
        <f>+F173/G173</f>
        <v>858.33333333333337</v>
      </c>
      <c r="I173" s="464"/>
    </row>
    <row r="174" spans="2:9" ht="23.25" customHeight="1" x14ac:dyDescent="0.25">
      <c r="B174" s="492" t="s">
        <v>28</v>
      </c>
      <c r="C174" s="493"/>
      <c r="D174" s="494"/>
      <c r="E174" s="3" t="s">
        <v>19</v>
      </c>
      <c r="F174" s="28">
        <v>51500</v>
      </c>
      <c r="G174" s="48">
        <v>60</v>
      </c>
      <c r="H174" s="27">
        <f>+F174/G174</f>
        <v>858.33333333333337</v>
      </c>
      <c r="I174" s="464"/>
    </row>
    <row r="175" spans="2:9" x14ac:dyDescent="0.25">
      <c r="B175" s="459" t="s">
        <v>87</v>
      </c>
      <c r="C175" s="460"/>
      <c r="D175" s="460"/>
      <c r="E175" s="14" t="s">
        <v>81</v>
      </c>
      <c r="F175" s="26">
        <v>82400</v>
      </c>
      <c r="G175" s="43">
        <v>40</v>
      </c>
      <c r="H175" s="27">
        <f>+F175/G175</f>
        <v>2060</v>
      </c>
      <c r="I175" s="464"/>
    </row>
    <row r="176" spans="2:9" x14ac:dyDescent="0.25">
      <c r="B176" s="467"/>
      <c r="C176" s="468"/>
      <c r="D176" s="468"/>
      <c r="E176" s="15"/>
      <c r="F176" s="17"/>
      <c r="G176" s="15"/>
      <c r="H176" s="18"/>
      <c r="I176" s="464"/>
    </row>
    <row r="177" spans="2:9" x14ac:dyDescent="0.25">
      <c r="B177" s="11"/>
      <c r="C177" s="5"/>
      <c r="D177" s="5"/>
      <c r="E177" s="5"/>
      <c r="F177" s="5"/>
      <c r="G177" s="6"/>
      <c r="H177" s="6" t="s">
        <v>6</v>
      </c>
      <c r="I177" s="36">
        <f>SUM(H173:H176)</f>
        <v>3776.666666666667</v>
      </c>
    </row>
    <row r="178" spans="2:9" ht="15.75" thickBot="1" x14ac:dyDescent="0.3">
      <c r="B178" s="10"/>
      <c r="I178" s="1"/>
    </row>
    <row r="179" spans="2:9" ht="15.75" thickBot="1" x14ac:dyDescent="0.3">
      <c r="B179" s="21" t="s">
        <v>7</v>
      </c>
      <c r="C179" s="9"/>
      <c r="D179" s="9"/>
      <c r="E179" s="9"/>
      <c r="F179" s="9"/>
      <c r="G179" s="9"/>
      <c r="H179" s="9"/>
      <c r="I179" s="22"/>
    </row>
    <row r="180" spans="2:9" ht="15.75" thickBot="1" x14ac:dyDescent="0.3">
      <c r="B180" s="461" t="s">
        <v>1</v>
      </c>
      <c r="C180" s="462"/>
      <c r="D180" s="462"/>
      <c r="E180" s="39" t="s">
        <v>2</v>
      </c>
      <c r="F180" s="39" t="s">
        <v>8</v>
      </c>
      <c r="G180" s="39" t="s">
        <v>9</v>
      </c>
      <c r="H180" s="20" t="s">
        <v>5</v>
      </c>
      <c r="I180" s="463"/>
    </row>
    <row r="181" spans="2:9" x14ac:dyDescent="0.25">
      <c r="B181" s="465" t="s">
        <v>88</v>
      </c>
      <c r="C181" s="466"/>
      <c r="D181" s="466"/>
      <c r="E181" s="4" t="s">
        <v>37</v>
      </c>
      <c r="F181" s="4">
        <v>30900</v>
      </c>
      <c r="G181" s="43">
        <v>1</v>
      </c>
      <c r="H181" s="4">
        <f>+F181*G181</f>
        <v>30900</v>
      </c>
      <c r="I181" s="464"/>
    </row>
    <row r="182" spans="2:9" ht="26.25" customHeight="1" x14ac:dyDescent="0.25">
      <c r="B182" s="501" t="s">
        <v>96</v>
      </c>
      <c r="C182" s="502"/>
      <c r="D182" s="502"/>
      <c r="E182" s="3" t="s">
        <v>54</v>
      </c>
      <c r="F182" s="3">
        <v>74263</v>
      </c>
      <c r="G182" s="3">
        <v>7.0000000000000001E-3</v>
      </c>
      <c r="H182" s="4">
        <f>+F182*G182</f>
        <v>519.84100000000001</v>
      </c>
      <c r="I182" s="464"/>
    </row>
    <row r="183" spans="2:9" x14ac:dyDescent="0.25">
      <c r="B183" s="459"/>
      <c r="C183" s="460"/>
      <c r="D183" s="460"/>
      <c r="E183" s="3"/>
      <c r="F183" s="3"/>
      <c r="G183" s="3"/>
      <c r="H183" s="4">
        <f>+F183*G183</f>
        <v>0</v>
      </c>
      <c r="I183" s="464"/>
    </row>
    <row r="184" spans="2:9" x14ac:dyDescent="0.25">
      <c r="B184" s="459"/>
      <c r="C184" s="460"/>
      <c r="D184" s="460"/>
      <c r="E184" s="3"/>
      <c r="F184" s="3"/>
      <c r="G184" s="3"/>
      <c r="H184" s="4">
        <f>+F184*G184</f>
        <v>0</v>
      </c>
      <c r="I184" s="464"/>
    </row>
    <row r="185" spans="2:9" x14ac:dyDescent="0.25">
      <c r="B185" s="459"/>
      <c r="C185" s="460"/>
      <c r="D185" s="460"/>
      <c r="E185" s="3"/>
      <c r="F185" s="3"/>
      <c r="G185" s="3"/>
      <c r="H185" s="4"/>
      <c r="I185" s="464"/>
    </row>
    <row r="186" spans="2:9" x14ac:dyDescent="0.25">
      <c r="B186" s="459"/>
      <c r="C186" s="460"/>
      <c r="D186" s="460"/>
      <c r="E186" s="3"/>
      <c r="F186" s="3"/>
      <c r="G186" s="3"/>
      <c r="H186" s="3"/>
      <c r="I186" s="464"/>
    </row>
    <row r="187" spans="2:9" x14ac:dyDescent="0.25">
      <c r="B187" s="459"/>
      <c r="C187" s="460"/>
      <c r="D187" s="460"/>
      <c r="E187" s="3"/>
      <c r="F187" s="3"/>
      <c r="G187" s="3"/>
      <c r="H187" s="3"/>
      <c r="I187" s="464"/>
    </row>
    <row r="188" spans="2:9" x14ac:dyDescent="0.25">
      <c r="B188" s="11"/>
      <c r="C188" s="5"/>
      <c r="D188" s="5"/>
      <c r="E188" s="5"/>
      <c r="F188" s="5"/>
      <c r="G188" s="5"/>
      <c r="H188" s="6" t="s">
        <v>6</v>
      </c>
      <c r="I188" s="37">
        <f>SUM(H181:H187)</f>
        <v>31419.841</v>
      </c>
    </row>
    <row r="189" spans="2:9" ht="15.75" thickBot="1" x14ac:dyDescent="0.3">
      <c r="B189" s="10"/>
      <c r="I189" s="1"/>
    </row>
    <row r="190" spans="2:9" ht="15.75" thickBot="1" x14ac:dyDescent="0.3">
      <c r="B190" s="21" t="s">
        <v>10</v>
      </c>
      <c r="C190" s="9"/>
      <c r="D190" s="9"/>
      <c r="E190" s="9"/>
      <c r="F190" s="9"/>
      <c r="G190" s="9"/>
      <c r="H190" s="9"/>
      <c r="I190" s="22"/>
    </row>
    <row r="191" spans="2:9" ht="15.75" thickBot="1" x14ac:dyDescent="0.3">
      <c r="B191" s="461" t="s">
        <v>1</v>
      </c>
      <c r="C191" s="462"/>
      <c r="D191" s="462"/>
      <c r="E191" s="462"/>
      <c r="F191" s="39" t="s">
        <v>3</v>
      </c>
      <c r="G191" s="39" t="s">
        <v>4</v>
      </c>
      <c r="H191" s="20" t="s">
        <v>5</v>
      </c>
      <c r="I191" s="34"/>
    </row>
    <row r="192" spans="2:9" x14ac:dyDescent="0.25">
      <c r="B192" s="465" t="s">
        <v>89</v>
      </c>
      <c r="C192" s="466"/>
      <c r="D192" s="466"/>
      <c r="E192" s="466"/>
      <c r="F192" s="24">
        <v>491</v>
      </c>
      <c r="G192" s="25">
        <v>1</v>
      </c>
      <c r="H192" s="38">
        <f>+F192*G192</f>
        <v>491</v>
      </c>
      <c r="I192" s="34"/>
    </row>
    <row r="193" spans="2:9" x14ac:dyDescent="0.25">
      <c r="B193" s="459"/>
      <c r="C193" s="460"/>
      <c r="D193" s="460"/>
      <c r="E193" s="460"/>
      <c r="F193" s="23"/>
      <c r="G193" s="14"/>
      <c r="H193" s="2"/>
      <c r="I193" s="34"/>
    </row>
    <row r="194" spans="2:9" x14ac:dyDescent="0.25">
      <c r="B194" s="11"/>
      <c r="C194" s="5"/>
      <c r="D194" s="5"/>
      <c r="E194" s="5"/>
      <c r="F194" s="5"/>
      <c r="G194" s="5"/>
      <c r="H194" s="6" t="s">
        <v>6</v>
      </c>
      <c r="I194" s="36">
        <f>SUM(H192:H193)</f>
        <v>491</v>
      </c>
    </row>
    <row r="195" spans="2:9" ht="15.75" thickBot="1" x14ac:dyDescent="0.3">
      <c r="B195" s="10"/>
      <c r="I195" s="1"/>
    </row>
    <row r="196" spans="2:9" ht="15.75" thickBot="1" x14ac:dyDescent="0.3">
      <c r="B196" s="21" t="s">
        <v>11</v>
      </c>
      <c r="C196" s="9"/>
      <c r="D196" s="9"/>
      <c r="E196" s="9"/>
      <c r="F196" s="9"/>
      <c r="G196" s="9"/>
      <c r="H196" s="9"/>
      <c r="I196" s="22"/>
    </row>
    <row r="197" spans="2:9" ht="15.75" thickBot="1" x14ac:dyDescent="0.3">
      <c r="B197" s="461" t="s">
        <v>15</v>
      </c>
      <c r="C197" s="462"/>
      <c r="D197" s="39" t="s">
        <v>22</v>
      </c>
      <c r="E197" s="39" t="s">
        <v>12</v>
      </c>
      <c r="F197" s="39" t="s">
        <v>13</v>
      </c>
      <c r="G197" s="39" t="s">
        <v>14</v>
      </c>
      <c r="H197" s="20" t="s">
        <v>5</v>
      </c>
      <c r="I197" s="463"/>
    </row>
    <row r="198" spans="2:9" x14ac:dyDescent="0.25">
      <c r="B198" s="465" t="s">
        <v>20</v>
      </c>
      <c r="C198" s="466"/>
      <c r="D198" s="24">
        <v>74263</v>
      </c>
      <c r="E198" s="30">
        <f>+(0.66)*D198</f>
        <v>49013.58</v>
      </c>
      <c r="F198" s="30">
        <f>+D198+E198</f>
        <v>123276.58</v>
      </c>
      <c r="G198" s="32">
        <v>0.18</v>
      </c>
      <c r="H198" s="38">
        <f>+F198*G198</f>
        <v>22189.7844</v>
      </c>
      <c r="I198" s="464"/>
    </row>
    <row r="199" spans="2:9" x14ac:dyDescent="0.25">
      <c r="B199" s="459" t="s">
        <v>61</v>
      </c>
      <c r="C199" s="460"/>
      <c r="D199" s="23">
        <f>2*44702</f>
        <v>89404</v>
      </c>
      <c r="E199" s="30">
        <f>+(0.66)*D199</f>
        <v>59006.64</v>
      </c>
      <c r="F199" s="31">
        <f>+D199+E199</f>
        <v>148410.64000000001</v>
      </c>
      <c r="G199" s="32">
        <f>+G198</f>
        <v>0.18</v>
      </c>
      <c r="H199" s="38">
        <f>+F199*G199</f>
        <v>26713.915200000003</v>
      </c>
      <c r="I199" s="464"/>
    </row>
    <row r="200" spans="2:9" x14ac:dyDescent="0.25">
      <c r="B200" s="459"/>
      <c r="C200" s="460"/>
      <c r="D200" s="2"/>
      <c r="E200" s="2"/>
      <c r="F200" s="2"/>
      <c r="G200" s="2"/>
      <c r="H200" s="2"/>
      <c r="I200" s="464"/>
    </row>
    <row r="201" spans="2:9" x14ac:dyDescent="0.25">
      <c r="B201" s="467"/>
      <c r="C201" s="468"/>
      <c r="D201" s="7"/>
      <c r="E201" s="7"/>
      <c r="F201" s="7"/>
      <c r="G201" s="7"/>
      <c r="H201" s="7"/>
      <c r="I201" s="464"/>
    </row>
    <row r="202" spans="2:9" x14ac:dyDescent="0.25">
      <c r="B202" s="11"/>
      <c r="C202" s="5"/>
      <c r="D202" s="5"/>
      <c r="E202" s="5"/>
      <c r="F202" s="5"/>
      <c r="G202" s="5"/>
      <c r="H202" s="6" t="s">
        <v>6</v>
      </c>
      <c r="I202" s="34">
        <f>SUM(H198:H201)</f>
        <v>48903.699600000007</v>
      </c>
    </row>
    <row r="203" spans="2:9" ht="15.75" thickBot="1" x14ac:dyDescent="0.3">
      <c r="B203" s="10"/>
      <c r="H203" s="33" t="s">
        <v>23</v>
      </c>
      <c r="I203" s="34"/>
    </row>
    <row r="204" spans="2:9" ht="16.5" thickBot="1" x14ac:dyDescent="0.3">
      <c r="B204" s="8"/>
      <c r="C204" s="9"/>
      <c r="D204" s="9"/>
      <c r="E204" s="9"/>
      <c r="F204" s="9"/>
      <c r="G204" s="469" t="s">
        <v>16</v>
      </c>
      <c r="H204" s="470"/>
      <c r="I204" s="35">
        <f>ROUND(SUM(I174:I203),0)</f>
        <v>84591</v>
      </c>
    </row>
  </sheetData>
  <mergeCells count="157">
    <mergeCell ref="G77:H77"/>
    <mergeCell ref="B64:E64"/>
    <mergeCell ref="B65:E65"/>
    <mergeCell ref="B66:E66"/>
    <mergeCell ref="B70:C70"/>
    <mergeCell ref="I70:I74"/>
    <mergeCell ref="B71:C71"/>
    <mergeCell ref="B72:C72"/>
    <mergeCell ref="B73:C73"/>
    <mergeCell ref="B74:C74"/>
    <mergeCell ref="B55:D55"/>
    <mergeCell ref="I55:I60"/>
    <mergeCell ref="B56:D56"/>
    <mergeCell ref="B57:D57"/>
    <mergeCell ref="B58:D58"/>
    <mergeCell ref="B59:D59"/>
    <mergeCell ref="B60:D60"/>
    <mergeCell ref="B47:D47"/>
    <mergeCell ref="I47:I51"/>
    <mergeCell ref="B48:D48"/>
    <mergeCell ref="B49:D49"/>
    <mergeCell ref="B50:D50"/>
    <mergeCell ref="B51:D51"/>
    <mergeCell ref="B40:I40"/>
    <mergeCell ref="B41:I41"/>
    <mergeCell ref="B42:I42"/>
    <mergeCell ref="B43:I43"/>
    <mergeCell ref="B44:B45"/>
    <mergeCell ref="C44:C45"/>
    <mergeCell ref="D44:H45"/>
    <mergeCell ref="B27:E27"/>
    <mergeCell ref="B31:C31"/>
    <mergeCell ref="I31:I35"/>
    <mergeCell ref="B32:C32"/>
    <mergeCell ref="B33:C33"/>
    <mergeCell ref="B34:C34"/>
    <mergeCell ref="B35:C35"/>
    <mergeCell ref="G204:H204"/>
    <mergeCell ref="B5:B6"/>
    <mergeCell ref="C5:C6"/>
    <mergeCell ref="D5:H6"/>
    <mergeCell ref="B8:D8"/>
    <mergeCell ref="I8:I12"/>
    <mergeCell ref="B9:D9"/>
    <mergeCell ref="B10:D10"/>
    <mergeCell ref="B11:D11"/>
    <mergeCell ref="B12:D12"/>
    <mergeCell ref="B191:E191"/>
    <mergeCell ref="B192:E192"/>
    <mergeCell ref="B193:E193"/>
    <mergeCell ref="B197:C197"/>
    <mergeCell ref="I197:I201"/>
    <mergeCell ref="B198:C198"/>
    <mergeCell ref="B199:C199"/>
    <mergeCell ref="B200:C200"/>
    <mergeCell ref="B201:C201"/>
    <mergeCell ref="B180:D180"/>
    <mergeCell ref="I180:I187"/>
    <mergeCell ref="B181:D181"/>
    <mergeCell ref="B182:D182"/>
    <mergeCell ref="B183:D183"/>
    <mergeCell ref="B184:D184"/>
    <mergeCell ref="B185:D185"/>
    <mergeCell ref="B186:D186"/>
    <mergeCell ref="B187:D187"/>
    <mergeCell ref="B172:D172"/>
    <mergeCell ref="I172:I176"/>
    <mergeCell ref="B173:D173"/>
    <mergeCell ref="B174:D174"/>
    <mergeCell ref="B175:D175"/>
    <mergeCell ref="B176:D176"/>
    <mergeCell ref="G162:H162"/>
    <mergeCell ref="B164:I164"/>
    <mergeCell ref="B165:I165"/>
    <mergeCell ref="B166:I166"/>
    <mergeCell ref="B167:I167"/>
    <mergeCell ref="B169:B170"/>
    <mergeCell ref="C169:C170"/>
    <mergeCell ref="D169:H170"/>
    <mergeCell ref="B149:E149"/>
    <mergeCell ref="B150:E150"/>
    <mergeCell ref="B151:E151"/>
    <mergeCell ref="B155:C155"/>
    <mergeCell ref="I155:I159"/>
    <mergeCell ref="B156:C156"/>
    <mergeCell ref="B157:C157"/>
    <mergeCell ref="B158:C158"/>
    <mergeCell ref="B159:C159"/>
    <mergeCell ref="B137:D137"/>
    <mergeCell ref="I137:I145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29:D129"/>
    <mergeCell ref="I129:I133"/>
    <mergeCell ref="B130:D130"/>
    <mergeCell ref="B131:D131"/>
    <mergeCell ref="B132:D132"/>
    <mergeCell ref="B133:D133"/>
    <mergeCell ref="G119:H119"/>
    <mergeCell ref="B121:I121"/>
    <mergeCell ref="B122:I122"/>
    <mergeCell ref="B123:I123"/>
    <mergeCell ref="B124:I124"/>
    <mergeCell ref="B126:B127"/>
    <mergeCell ref="C126:C127"/>
    <mergeCell ref="D126:H127"/>
    <mergeCell ref="B106:E106"/>
    <mergeCell ref="B107:E107"/>
    <mergeCell ref="B108:E108"/>
    <mergeCell ref="B112:C112"/>
    <mergeCell ref="I112:I116"/>
    <mergeCell ref="B113:C113"/>
    <mergeCell ref="B114:C114"/>
    <mergeCell ref="B115:C115"/>
    <mergeCell ref="B116:C116"/>
    <mergeCell ref="B95:D95"/>
    <mergeCell ref="I95:I102"/>
    <mergeCell ref="B96:D96"/>
    <mergeCell ref="B97:D97"/>
    <mergeCell ref="B98:D98"/>
    <mergeCell ref="B99:D99"/>
    <mergeCell ref="B100:D100"/>
    <mergeCell ref="B101:D101"/>
    <mergeCell ref="B102:D102"/>
    <mergeCell ref="B87:D87"/>
    <mergeCell ref="I87:I91"/>
    <mergeCell ref="B88:D88"/>
    <mergeCell ref="B89:D89"/>
    <mergeCell ref="B90:D90"/>
    <mergeCell ref="B91:D91"/>
    <mergeCell ref="B79:I79"/>
    <mergeCell ref="B80:I80"/>
    <mergeCell ref="B81:I81"/>
    <mergeCell ref="B82:I82"/>
    <mergeCell ref="B84:B85"/>
    <mergeCell ref="C84:C85"/>
    <mergeCell ref="D84:H85"/>
    <mergeCell ref="I16:I21"/>
    <mergeCell ref="B18:D18"/>
    <mergeCell ref="G38:H38"/>
    <mergeCell ref="B21:D21"/>
    <mergeCell ref="B25:E25"/>
    <mergeCell ref="B26:E26"/>
    <mergeCell ref="B16:D16"/>
    <mergeCell ref="B17:D17"/>
    <mergeCell ref="B1:I1"/>
    <mergeCell ref="B2:I2"/>
    <mergeCell ref="B3:I3"/>
    <mergeCell ref="B4:I4"/>
    <mergeCell ref="B19:D19"/>
    <mergeCell ref="B20:D20"/>
  </mergeCells>
  <printOptions horizontalCentered="1"/>
  <pageMargins left="0.31496062992125984" right="0.31496062992125984" top="0.74803149606299213" bottom="0.35433070866141736" header="0.31496062992125984" footer="0.31496062992125984"/>
  <pageSetup scale="90" orientation="portrait" r:id="rId1"/>
  <rowBreaks count="4" manualBreakCount="4">
    <brk id="38" max="9" man="1"/>
    <brk id="77" max="9" man="1"/>
    <brk id="119" max="9" man="1"/>
    <brk id="162" max="9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view="pageBreakPreview" zoomScale="60" zoomScaleNormal="100" workbookViewId="0">
      <selection activeCell="I37" sqref="I37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" customHeight="1" x14ac:dyDescent="0.25">
      <c r="B5" s="483" t="s">
        <v>17</v>
      </c>
      <c r="C5" s="505" t="s">
        <v>457</v>
      </c>
      <c r="D5" s="487" t="str">
        <f>+'[2] PRESUPUESTO CENTRO DE DESARROL'!$B$222</f>
        <v>Suministro e Instalación de interruptores para las luminarias existentes</v>
      </c>
      <c r="E5" s="487"/>
      <c r="F5" s="487"/>
      <c r="G5" s="487"/>
      <c r="H5" s="487"/>
      <c r="I5" s="45" t="s">
        <v>0</v>
      </c>
    </row>
    <row r="6" spans="2:9" ht="15.75" thickBot="1" x14ac:dyDescent="0.3">
      <c r="B6" s="484"/>
      <c r="C6" s="506"/>
      <c r="D6" s="488"/>
      <c r="E6" s="488"/>
      <c r="F6" s="488"/>
      <c r="G6" s="488"/>
      <c r="H6" s="488"/>
      <c r="I6" s="13" t="str">
        <f>+'[2] PRESUPUESTO CENTRO DE DESARROL'!$C$217</f>
        <v>M2</v>
      </c>
    </row>
    <row r="7" spans="2:9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9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9" ht="25.5" customHeight="1" x14ac:dyDescent="0.25">
      <c r="B9" s="489" t="s">
        <v>25</v>
      </c>
      <c r="C9" s="490"/>
      <c r="D9" s="491"/>
      <c r="E9" s="4" t="s">
        <v>19</v>
      </c>
      <c r="F9" s="26">
        <v>51500</v>
      </c>
      <c r="G9" s="43">
        <v>69.599999999999994</v>
      </c>
      <c r="H9" s="27">
        <f>+F9/G9</f>
        <v>739.94252873563221</v>
      </c>
      <c r="I9" s="464"/>
    </row>
    <row r="10" spans="2:9" ht="23.25" customHeight="1" x14ac:dyDescent="0.25">
      <c r="B10" s="492"/>
      <c r="C10" s="493"/>
      <c r="D10" s="494"/>
      <c r="E10" s="3"/>
      <c r="F10" s="28"/>
      <c r="G10" s="48"/>
      <c r="H10" s="27"/>
      <c r="I10" s="464"/>
    </row>
    <row r="11" spans="2:9" x14ac:dyDescent="0.25">
      <c r="B11" s="459"/>
      <c r="C11" s="460"/>
      <c r="D11" s="460"/>
      <c r="E11" s="14"/>
      <c r="F11" s="26"/>
      <c r="G11" s="43"/>
      <c r="H11" s="27"/>
      <c r="I11" s="464"/>
    </row>
    <row r="12" spans="2:9" x14ac:dyDescent="0.25">
      <c r="B12" s="467"/>
      <c r="C12" s="468"/>
      <c r="D12" s="468"/>
      <c r="E12" s="15"/>
      <c r="F12" s="17"/>
      <c r="G12" s="15"/>
      <c r="H12" s="18"/>
      <c r="I12" s="464"/>
    </row>
    <row r="13" spans="2:9" x14ac:dyDescent="0.25">
      <c r="B13" s="11"/>
      <c r="C13" s="5"/>
      <c r="D13" s="5"/>
      <c r="E13" s="5"/>
      <c r="F13" s="5"/>
      <c r="G13" s="6"/>
      <c r="H13" s="6" t="s">
        <v>6</v>
      </c>
      <c r="I13" s="36">
        <f>SUM(H9:H12)</f>
        <v>739.94252873563221</v>
      </c>
    </row>
    <row r="14" spans="2:9" ht="15.75" thickBot="1" x14ac:dyDescent="0.3">
      <c r="B14" s="10"/>
      <c r="I14" s="1"/>
    </row>
    <row r="15" spans="2:9" ht="15.75" thickBot="1" x14ac:dyDescent="0.3">
      <c r="B15" s="21" t="s">
        <v>7</v>
      </c>
      <c r="C15" s="9"/>
      <c r="D15" s="9"/>
      <c r="E15" s="9"/>
      <c r="F15" s="9"/>
      <c r="G15" s="9"/>
      <c r="H15" s="9"/>
      <c r="I15" s="22"/>
    </row>
    <row r="16" spans="2:9" ht="15.75" thickBot="1" x14ac:dyDescent="0.3">
      <c r="B16" s="461" t="s">
        <v>1</v>
      </c>
      <c r="C16" s="462"/>
      <c r="D16" s="462"/>
      <c r="E16" s="39" t="s">
        <v>2</v>
      </c>
      <c r="F16" s="39" t="s">
        <v>8</v>
      </c>
      <c r="G16" s="39" t="s">
        <v>9</v>
      </c>
      <c r="H16" s="20" t="s">
        <v>5</v>
      </c>
      <c r="I16" s="463"/>
    </row>
    <row r="17" spans="2:9" x14ac:dyDescent="0.25">
      <c r="B17" s="465" t="s">
        <v>458</v>
      </c>
      <c r="C17" s="466"/>
      <c r="D17" s="466"/>
      <c r="E17" s="4" t="s">
        <v>59</v>
      </c>
      <c r="F17" s="4">
        <v>15000</v>
      </c>
      <c r="G17" s="43">
        <v>1</v>
      </c>
      <c r="H17" s="4">
        <f>+F17*G17</f>
        <v>15000</v>
      </c>
      <c r="I17" s="464"/>
    </row>
    <row r="18" spans="2:9" x14ac:dyDescent="0.25">
      <c r="B18" s="459"/>
      <c r="C18" s="460"/>
      <c r="D18" s="460"/>
      <c r="E18" s="3"/>
      <c r="F18" s="3"/>
      <c r="G18" s="3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11"/>
      <c r="C22" s="5"/>
      <c r="D22" s="5"/>
      <c r="E22" s="5"/>
      <c r="F22" s="5"/>
      <c r="G22" s="5"/>
      <c r="H22" s="6" t="s">
        <v>6</v>
      </c>
      <c r="I22" s="37">
        <f>SUM(H17:H21)</f>
        <v>15000</v>
      </c>
    </row>
    <row r="23" spans="2:9" ht="15.75" thickBot="1" x14ac:dyDescent="0.3">
      <c r="B23" s="10"/>
      <c r="I23" s="1"/>
    </row>
    <row r="24" spans="2:9" ht="15.75" thickBot="1" x14ac:dyDescent="0.3">
      <c r="B24" s="21" t="s">
        <v>10</v>
      </c>
      <c r="C24" s="9"/>
      <c r="D24" s="9"/>
      <c r="E24" s="9"/>
      <c r="F24" s="9"/>
      <c r="G24" s="9"/>
      <c r="H24" s="9"/>
      <c r="I24" s="22"/>
    </row>
    <row r="25" spans="2:9" ht="15.75" thickBot="1" x14ac:dyDescent="0.3">
      <c r="B25" s="461" t="s">
        <v>1</v>
      </c>
      <c r="C25" s="462"/>
      <c r="D25" s="462"/>
      <c r="E25" s="462"/>
      <c r="F25" s="39" t="s">
        <v>3</v>
      </c>
      <c r="G25" s="39" t="s">
        <v>4</v>
      </c>
      <c r="H25" s="20" t="s">
        <v>5</v>
      </c>
      <c r="I25" s="34"/>
    </row>
    <row r="26" spans="2:9" x14ac:dyDescent="0.25">
      <c r="B26" s="465" t="s">
        <v>71</v>
      </c>
      <c r="C26" s="466"/>
      <c r="D26" s="466"/>
      <c r="E26" s="466"/>
      <c r="F26" s="24"/>
      <c r="G26" s="25">
        <v>1</v>
      </c>
      <c r="H26" s="38">
        <f>+F26*G26</f>
        <v>0</v>
      </c>
      <c r="I26" s="34"/>
    </row>
    <row r="27" spans="2:9" x14ac:dyDescent="0.25">
      <c r="B27" s="459"/>
      <c r="C27" s="460"/>
      <c r="D27" s="460"/>
      <c r="E27" s="460"/>
      <c r="F27" s="23"/>
      <c r="G27" s="14"/>
      <c r="H27" s="2"/>
      <c r="I27" s="34"/>
    </row>
    <row r="28" spans="2:9" x14ac:dyDescent="0.25">
      <c r="B28" s="11"/>
      <c r="C28" s="5"/>
      <c r="D28" s="5"/>
      <c r="E28" s="5"/>
      <c r="F28" s="5"/>
      <c r="G28" s="5"/>
      <c r="H28" s="6" t="s">
        <v>6</v>
      </c>
      <c r="I28" s="36">
        <f>SUM(H26:H27)</f>
        <v>0</v>
      </c>
    </row>
    <row r="29" spans="2:9" ht="15.75" thickBot="1" x14ac:dyDescent="0.3">
      <c r="B29" s="10"/>
      <c r="I29" s="1"/>
    </row>
    <row r="30" spans="2:9" ht="15.75" thickBot="1" x14ac:dyDescent="0.3">
      <c r="B30" s="21" t="s">
        <v>11</v>
      </c>
      <c r="C30" s="9"/>
      <c r="D30" s="9"/>
      <c r="E30" s="9"/>
      <c r="F30" s="9"/>
      <c r="G30" s="9"/>
      <c r="H30" s="9"/>
      <c r="I30" s="22"/>
    </row>
    <row r="31" spans="2:9" ht="15.75" thickBot="1" x14ac:dyDescent="0.3">
      <c r="B31" s="461" t="s">
        <v>15</v>
      </c>
      <c r="C31" s="462"/>
      <c r="D31" s="39" t="s">
        <v>22</v>
      </c>
      <c r="E31" s="39" t="s">
        <v>12</v>
      </c>
      <c r="F31" s="39" t="s">
        <v>13</v>
      </c>
      <c r="G31" s="39" t="s">
        <v>14</v>
      </c>
      <c r="H31" s="20" t="s">
        <v>5</v>
      </c>
      <c r="I31" s="463"/>
    </row>
    <row r="32" spans="2:9" x14ac:dyDescent="0.25">
      <c r="B32" s="465" t="s">
        <v>847</v>
      </c>
      <c r="C32" s="466"/>
      <c r="D32" s="24">
        <v>74263</v>
      </c>
      <c r="E32" s="30">
        <f>+(0.66)*D32</f>
        <v>49013.58</v>
      </c>
      <c r="F32" s="30">
        <f>+D32+E32</f>
        <v>123276.58</v>
      </c>
      <c r="G32" s="32">
        <v>0.11</v>
      </c>
      <c r="H32" s="38">
        <f>+F32*G32</f>
        <v>13560.4238</v>
      </c>
      <c r="I32" s="464"/>
    </row>
    <row r="33" spans="2:9" x14ac:dyDescent="0.25">
      <c r="B33" s="459"/>
      <c r="C33" s="460"/>
      <c r="D33" s="23"/>
      <c r="E33" s="30"/>
      <c r="F33" s="31"/>
      <c r="G33" s="32"/>
      <c r="H33" s="38"/>
      <c r="I33" s="464"/>
    </row>
    <row r="34" spans="2:9" x14ac:dyDescent="0.25">
      <c r="B34" s="459"/>
      <c r="C34" s="460"/>
      <c r="D34" s="2"/>
      <c r="E34" s="2"/>
      <c r="F34" s="2"/>
      <c r="G34" s="2"/>
      <c r="H34" s="2"/>
      <c r="I34" s="464"/>
    </row>
    <row r="35" spans="2:9" x14ac:dyDescent="0.25">
      <c r="B35" s="467"/>
      <c r="C35" s="468"/>
      <c r="D35" s="7"/>
      <c r="E35" s="7"/>
      <c r="F35" s="7"/>
      <c r="G35" s="7"/>
      <c r="H35" s="7"/>
      <c r="I35" s="464"/>
    </row>
    <row r="36" spans="2:9" x14ac:dyDescent="0.25">
      <c r="B36" s="11"/>
      <c r="C36" s="5"/>
      <c r="D36" s="5"/>
      <c r="E36" s="5"/>
      <c r="F36" s="5"/>
      <c r="G36" s="5"/>
      <c r="H36" s="6" t="s">
        <v>6</v>
      </c>
      <c r="I36" s="34">
        <f>SUM(H32:H35)</f>
        <v>13560.4238</v>
      </c>
    </row>
    <row r="37" spans="2:9" ht="15.75" thickBot="1" x14ac:dyDescent="0.3">
      <c r="B37" s="10"/>
      <c r="H37" s="33" t="s">
        <v>23</v>
      </c>
      <c r="I37" s="34"/>
    </row>
    <row r="38" spans="2:9" ht="16.5" thickBot="1" x14ac:dyDescent="0.3">
      <c r="B38" s="8"/>
      <c r="C38" s="9"/>
      <c r="D38" s="9"/>
      <c r="E38" s="9"/>
      <c r="F38" s="9"/>
      <c r="G38" s="469" t="s">
        <v>16</v>
      </c>
      <c r="H38" s="470"/>
      <c r="I38" s="35">
        <f>ROUND(SUM(I8:I37),0)</f>
        <v>29300</v>
      </c>
    </row>
  </sheetData>
  <mergeCells count="30">
    <mergeCell ref="G38:H38"/>
    <mergeCell ref="B25:E25"/>
    <mergeCell ref="B26:E26"/>
    <mergeCell ref="B27:E27"/>
    <mergeCell ref="B31:C31"/>
    <mergeCell ref="I31:I35"/>
    <mergeCell ref="B32:C32"/>
    <mergeCell ref="B33:C33"/>
    <mergeCell ref="B34:C34"/>
    <mergeCell ref="B35:C35"/>
    <mergeCell ref="B16:D16"/>
    <mergeCell ref="I16:I21"/>
    <mergeCell ref="B17:D17"/>
    <mergeCell ref="B18:D18"/>
    <mergeCell ref="B19:D19"/>
    <mergeCell ref="B20:D20"/>
    <mergeCell ref="B21:D21"/>
    <mergeCell ref="B8:D8"/>
    <mergeCell ref="I8:I12"/>
    <mergeCell ref="B9:D9"/>
    <mergeCell ref="B10:D10"/>
    <mergeCell ref="B11:D11"/>
    <mergeCell ref="B12:D12"/>
    <mergeCell ref="B1:I1"/>
    <mergeCell ref="B2:I2"/>
    <mergeCell ref="B3:I3"/>
    <mergeCell ref="B4:I4"/>
    <mergeCell ref="B5:B6"/>
    <mergeCell ref="C5:C6"/>
    <mergeCell ref="D5:H6"/>
  </mergeCells>
  <printOptions horizontalCentered="1"/>
  <pageMargins left="0.31496062992125984" right="0.31496062992125984" top="0.74803149606299213" bottom="0.35433070866141736" header="0.31496062992125984" footer="0.31496062992125984"/>
  <pageSetup scale="92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view="pageBreakPreview" zoomScale="60" zoomScaleNormal="100" workbookViewId="0">
      <selection activeCell="F18" sqref="F1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" customHeight="1" x14ac:dyDescent="0.25">
      <c r="B5" s="483" t="s">
        <v>17</v>
      </c>
      <c r="C5" s="485" t="s">
        <v>459</v>
      </c>
      <c r="D5" s="487" t="str">
        <f>+'[2] PRESUPUESTO CENTRO DE DESARROL'!$B$224</f>
        <v>Suministro e instalación Bomba eléctrica periférica profesional 1/2 hp Incluye accesorios en PVC, incluye materiales, equipo y mano de obra.</v>
      </c>
      <c r="E5" s="487"/>
      <c r="F5" s="487"/>
      <c r="G5" s="487"/>
      <c r="H5" s="487"/>
      <c r="I5" s="45" t="s">
        <v>0</v>
      </c>
    </row>
    <row r="6" spans="2:9" ht="15.75" thickBot="1" x14ac:dyDescent="0.3">
      <c r="B6" s="484"/>
      <c r="C6" s="486"/>
      <c r="D6" s="488"/>
      <c r="E6" s="488"/>
      <c r="F6" s="488"/>
      <c r="G6" s="488"/>
      <c r="H6" s="488"/>
      <c r="I6" s="13" t="str">
        <f>+'[2] PRESUPUESTO CENTRO DE DESARROL'!$C$224</f>
        <v>UND</v>
      </c>
    </row>
    <row r="7" spans="2:9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9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9" ht="25.5" customHeight="1" x14ac:dyDescent="0.25">
      <c r="B9" s="489" t="s">
        <v>25</v>
      </c>
      <c r="C9" s="490"/>
      <c r="D9" s="491"/>
      <c r="E9" s="4" t="s">
        <v>19</v>
      </c>
      <c r="F9" s="70">
        <v>51500</v>
      </c>
      <c r="G9" s="43">
        <v>69.599999999999994</v>
      </c>
      <c r="H9" s="27">
        <f>+F9/G9</f>
        <v>739.94252873563221</v>
      </c>
      <c r="I9" s="464"/>
    </row>
    <row r="10" spans="2:9" ht="23.25" customHeight="1" x14ac:dyDescent="0.25">
      <c r="B10" s="492"/>
      <c r="C10" s="493"/>
      <c r="D10" s="494"/>
      <c r="E10" s="3"/>
      <c r="F10" s="71"/>
      <c r="G10" s="48"/>
      <c r="H10" s="27"/>
      <c r="I10" s="464"/>
    </row>
    <row r="11" spans="2:9" x14ac:dyDescent="0.25">
      <c r="B11" s="459"/>
      <c r="C11" s="460"/>
      <c r="D11" s="460"/>
      <c r="E11" s="14"/>
      <c r="F11" s="70"/>
      <c r="G11" s="43"/>
      <c r="H11" s="27"/>
      <c r="I11" s="464"/>
    </row>
    <row r="12" spans="2:9" x14ac:dyDescent="0.25">
      <c r="B12" s="467"/>
      <c r="C12" s="468"/>
      <c r="D12" s="468"/>
      <c r="E12" s="15"/>
      <c r="F12" s="17"/>
      <c r="G12" s="15"/>
      <c r="H12" s="18"/>
      <c r="I12" s="464"/>
    </row>
    <row r="13" spans="2:9" x14ac:dyDescent="0.25">
      <c r="B13" s="11"/>
      <c r="C13" s="5"/>
      <c r="D13" s="5"/>
      <c r="E13" s="5"/>
      <c r="F13" s="5"/>
      <c r="G13" s="6"/>
      <c r="H13" s="6" t="s">
        <v>6</v>
      </c>
      <c r="I13" s="36">
        <f>SUM(H9:H12)</f>
        <v>739.94252873563221</v>
      </c>
    </row>
    <row r="14" spans="2:9" ht="15.75" thickBot="1" x14ac:dyDescent="0.3">
      <c r="B14" s="10"/>
      <c r="I14" s="1"/>
    </row>
    <row r="15" spans="2:9" ht="15.75" thickBot="1" x14ac:dyDescent="0.3">
      <c r="B15" s="21" t="s">
        <v>7</v>
      </c>
      <c r="C15" s="9"/>
      <c r="D15" s="9"/>
      <c r="E15" s="9"/>
      <c r="F15" s="9"/>
      <c r="G15" s="9"/>
      <c r="H15" s="9"/>
      <c r="I15" s="22"/>
    </row>
    <row r="16" spans="2:9" ht="15.75" thickBot="1" x14ac:dyDescent="0.3">
      <c r="B16" s="461" t="s">
        <v>1</v>
      </c>
      <c r="C16" s="462"/>
      <c r="D16" s="462"/>
      <c r="E16" s="39" t="s">
        <v>2</v>
      </c>
      <c r="F16" s="39" t="s">
        <v>8</v>
      </c>
      <c r="G16" s="39" t="s">
        <v>9</v>
      </c>
      <c r="H16" s="20" t="s">
        <v>5</v>
      </c>
      <c r="I16" s="463"/>
    </row>
    <row r="17" spans="2:9" ht="30" customHeight="1" x14ac:dyDescent="0.25">
      <c r="B17" s="503" t="s">
        <v>460</v>
      </c>
      <c r="C17" s="504"/>
      <c r="D17" s="504"/>
      <c r="E17" s="4" t="s">
        <v>59</v>
      </c>
      <c r="F17" s="4">
        <v>354000</v>
      </c>
      <c r="G17" s="43">
        <v>1</v>
      </c>
      <c r="H17" s="4">
        <f>+F17*G17</f>
        <v>354000</v>
      </c>
      <c r="I17" s="464"/>
    </row>
    <row r="18" spans="2:9" x14ac:dyDescent="0.25">
      <c r="B18" s="465" t="s">
        <v>276</v>
      </c>
      <c r="C18" s="466"/>
      <c r="D18" s="466"/>
      <c r="E18" s="4" t="s">
        <v>94</v>
      </c>
      <c r="F18" s="4">
        <v>2163</v>
      </c>
      <c r="G18" s="3">
        <v>3</v>
      </c>
      <c r="H18" s="4">
        <f>+F18*G18</f>
        <v>6489</v>
      </c>
      <c r="I18" s="464"/>
    </row>
    <row r="19" spans="2:9" x14ac:dyDescent="0.25">
      <c r="B19" s="459" t="s">
        <v>277</v>
      </c>
      <c r="C19" s="460"/>
      <c r="D19" s="460"/>
      <c r="E19" s="3" t="s">
        <v>70</v>
      </c>
      <c r="F19" s="3">
        <v>1500</v>
      </c>
      <c r="G19" s="3">
        <v>2</v>
      </c>
      <c r="H19" s="4">
        <f>+F19*G19</f>
        <v>3000</v>
      </c>
      <c r="I19" s="464"/>
    </row>
    <row r="20" spans="2:9" x14ac:dyDescent="0.25">
      <c r="B20" s="459" t="s">
        <v>244</v>
      </c>
      <c r="C20" s="460"/>
      <c r="D20" s="460"/>
      <c r="E20" s="3" t="s">
        <v>70</v>
      </c>
      <c r="F20" s="3">
        <v>74263</v>
      </c>
      <c r="G20" s="3">
        <v>0.03</v>
      </c>
      <c r="H20" s="4">
        <f>+F20*G20</f>
        <v>2227.89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11"/>
      <c r="C22" s="5"/>
      <c r="D22" s="5"/>
      <c r="E22" s="5"/>
      <c r="F22" s="5"/>
      <c r="G22" s="5"/>
      <c r="H22" s="6" t="s">
        <v>6</v>
      </c>
      <c r="I22" s="72">
        <f>SUM(H17:H21)</f>
        <v>365716.89</v>
      </c>
    </row>
    <row r="23" spans="2:9" ht="15.75" thickBot="1" x14ac:dyDescent="0.3">
      <c r="B23" s="10"/>
      <c r="I23" s="1"/>
    </row>
    <row r="24" spans="2:9" ht="15.75" thickBot="1" x14ac:dyDescent="0.3">
      <c r="B24" s="21" t="s">
        <v>10</v>
      </c>
      <c r="C24" s="9"/>
      <c r="D24" s="9"/>
      <c r="E24" s="9"/>
      <c r="F24" s="9"/>
      <c r="G24" s="9"/>
      <c r="H24" s="9"/>
      <c r="I24" s="22"/>
    </row>
    <row r="25" spans="2:9" ht="15.75" thickBot="1" x14ac:dyDescent="0.3">
      <c r="B25" s="461" t="s">
        <v>1</v>
      </c>
      <c r="C25" s="462"/>
      <c r="D25" s="462"/>
      <c r="E25" s="462"/>
      <c r="F25" s="39" t="s">
        <v>3</v>
      </c>
      <c r="G25" s="39" t="s">
        <v>4</v>
      </c>
      <c r="H25" s="20" t="s">
        <v>5</v>
      </c>
      <c r="I25" s="73"/>
    </row>
    <row r="26" spans="2:9" x14ac:dyDescent="0.25">
      <c r="B26" s="465" t="s">
        <v>71</v>
      </c>
      <c r="C26" s="466"/>
      <c r="D26" s="466"/>
      <c r="E26" s="466"/>
      <c r="F26" s="74"/>
      <c r="G26" s="25">
        <v>1</v>
      </c>
      <c r="H26" s="75">
        <f>+F26*G26</f>
        <v>0</v>
      </c>
      <c r="I26" s="73"/>
    </row>
    <row r="27" spans="2:9" x14ac:dyDescent="0.25">
      <c r="B27" s="459"/>
      <c r="C27" s="460"/>
      <c r="D27" s="460"/>
      <c r="E27" s="460"/>
      <c r="F27" s="76"/>
      <c r="G27" s="14"/>
      <c r="H27" s="2"/>
      <c r="I27" s="73"/>
    </row>
    <row r="28" spans="2:9" x14ac:dyDescent="0.25">
      <c r="B28" s="11"/>
      <c r="C28" s="5"/>
      <c r="D28" s="5"/>
      <c r="E28" s="5"/>
      <c r="F28" s="5"/>
      <c r="G28" s="5"/>
      <c r="H28" s="6" t="s">
        <v>6</v>
      </c>
      <c r="I28" s="36">
        <f>SUM(H26:H27)</f>
        <v>0</v>
      </c>
    </row>
    <row r="29" spans="2:9" ht="15.75" thickBot="1" x14ac:dyDescent="0.3">
      <c r="B29" s="10"/>
      <c r="I29" s="1"/>
    </row>
    <row r="30" spans="2:9" ht="15.75" thickBot="1" x14ac:dyDescent="0.3">
      <c r="B30" s="21" t="s">
        <v>11</v>
      </c>
      <c r="C30" s="9"/>
      <c r="D30" s="9"/>
      <c r="E30" s="9"/>
      <c r="F30" s="9"/>
      <c r="G30" s="9"/>
      <c r="H30" s="9"/>
      <c r="I30" s="22"/>
    </row>
    <row r="31" spans="2:9" ht="15.75" thickBot="1" x14ac:dyDescent="0.3">
      <c r="B31" s="461" t="s">
        <v>15</v>
      </c>
      <c r="C31" s="462"/>
      <c r="D31" s="39" t="s">
        <v>22</v>
      </c>
      <c r="E31" s="39" t="s">
        <v>12</v>
      </c>
      <c r="F31" s="39" t="s">
        <v>13</v>
      </c>
      <c r="G31" s="39" t="s">
        <v>14</v>
      </c>
      <c r="H31" s="20" t="s">
        <v>5</v>
      </c>
      <c r="I31" s="463"/>
    </row>
    <row r="32" spans="2:9" x14ac:dyDescent="0.25">
      <c r="B32" s="465" t="s">
        <v>20</v>
      </c>
      <c r="C32" s="466"/>
      <c r="D32" s="74">
        <v>74263</v>
      </c>
      <c r="E32" s="30">
        <f>+(0.66)*D32</f>
        <v>49013.58</v>
      </c>
      <c r="F32" s="30">
        <f>+D32+E32</f>
        <v>123276.58</v>
      </c>
      <c r="G32" s="32">
        <v>0.18</v>
      </c>
      <c r="H32" s="75">
        <f>+F32*G32</f>
        <v>22189.7844</v>
      </c>
      <c r="I32" s="464"/>
    </row>
    <row r="33" spans="2:9" x14ac:dyDescent="0.25">
      <c r="B33" s="459" t="s">
        <v>61</v>
      </c>
      <c r="C33" s="460"/>
      <c r="D33" s="76">
        <f>2*44702</f>
        <v>89404</v>
      </c>
      <c r="E33" s="30">
        <f>+(0.66)*D33</f>
        <v>59006.64</v>
      </c>
      <c r="F33" s="31">
        <f>+D33+E33</f>
        <v>148410.64000000001</v>
      </c>
      <c r="G33" s="32">
        <f>+G32</f>
        <v>0.18</v>
      </c>
      <c r="H33" s="75">
        <f>+F33*G33</f>
        <v>26713.915200000003</v>
      </c>
      <c r="I33" s="464"/>
    </row>
    <row r="34" spans="2:9" x14ac:dyDescent="0.25">
      <c r="B34" s="459"/>
      <c r="C34" s="460"/>
      <c r="D34" s="2"/>
      <c r="E34" s="2"/>
      <c r="F34" s="2"/>
      <c r="G34" s="2"/>
      <c r="H34" s="2"/>
      <c r="I34" s="464"/>
    </row>
    <row r="35" spans="2:9" x14ac:dyDescent="0.25">
      <c r="B35" s="467"/>
      <c r="C35" s="468"/>
      <c r="D35" s="7"/>
      <c r="E35" s="7"/>
      <c r="F35" s="7"/>
      <c r="G35" s="7"/>
      <c r="H35" s="7"/>
      <c r="I35" s="464"/>
    </row>
    <row r="36" spans="2:9" x14ac:dyDescent="0.25">
      <c r="B36" s="11"/>
      <c r="C36" s="5"/>
      <c r="D36" s="5"/>
      <c r="E36" s="5"/>
      <c r="F36" s="5"/>
      <c r="G36" s="5"/>
      <c r="H36" s="6" t="s">
        <v>6</v>
      </c>
      <c r="I36" s="73">
        <f>SUM(H32:H35)</f>
        <v>48903.699600000007</v>
      </c>
    </row>
    <row r="37" spans="2:9" ht="15.75" thickBot="1" x14ac:dyDescent="0.3">
      <c r="B37" s="10"/>
      <c r="H37" s="33" t="s">
        <v>23</v>
      </c>
      <c r="I37" s="73"/>
    </row>
    <row r="38" spans="2:9" ht="16.5" thickBot="1" x14ac:dyDescent="0.3">
      <c r="B38" s="8"/>
      <c r="C38" s="9"/>
      <c r="D38" s="9"/>
      <c r="E38" s="9"/>
      <c r="F38" s="9"/>
      <c r="G38" s="469" t="s">
        <v>16</v>
      </c>
      <c r="H38" s="470"/>
      <c r="I38" s="35">
        <f>ROUND(SUM(I8:I37),0)</f>
        <v>415361</v>
      </c>
    </row>
  </sheetData>
  <mergeCells count="30">
    <mergeCell ref="G38:H38"/>
    <mergeCell ref="B25:E25"/>
    <mergeCell ref="B26:E26"/>
    <mergeCell ref="B27:E27"/>
    <mergeCell ref="B31:C31"/>
    <mergeCell ref="I31:I35"/>
    <mergeCell ref="B32:C32"/>
    <mergeCell ref="B33:C33"/>
    <mergeCell ref="B34:C34"/>
    <mergeCell ref="B35:C35"/>
    <mergeCell ref="B16:D16"/>
    <mergeCell ref="I16:I21"/>
    <mergeCell ref="B17:D17"/>
    <mergeCell ref="B18:D18"/>
    <mergeCell ref="B19:D19"/>
    <mergeCell ref="B20:D20"/>
    <mergeCell ref="B21:D21"/>
    <mergeCell ref="B8:D8"/>
    <mergeCell ref="I8:I12"/>
    <mergeCell ref="B9:D9"/>
    <mergeCell ref="B10:D10"/>
    <mergeCell ref="B11:D11"/>
    <mergeCell ref="B12:D12"/>
    <mergeCell ref="B1:I1"/>
    <mergeCell ref="B2:I2"/>
    <mergeCell ref="B3:I3"/>
    <mergeCell ref="B4:I4"/>
    <mergeCell ref="B5:B6"/>
    <mergeCell ref="C5:C6"/>
    <mergeCell ref="D5:H6"/>
  </mergeCells>
  <printOptions horizontalCentered="1"/>
  <pageMargins left="0.31496062992125984" right="0.31496062992125984" top="0.74803149606299213" bottom="0.35433070866141736" header="0.31496062992125984" footer="0.31496062992125984"/>
  <pageSetup scale="90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1"/>
  <sheetViews>
    <sheetView view="pageBreakPreview" topLeftCell="A4" zoomScale="60" zoomScaleNormal="100" workbookViewId="0">
      <selection activeCell="N21" sqref="N21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7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" customHeight="1" x14ac:dyDescent="0.25">
      <c r="B5" s="483" t="s">
        <v>17</v>
      </c>
      <c r="C5" s="485" t="s">
        <v>461</v>
      </c>
      <c r="D5" s="487" t="str">
        <f>+'[2] PRESUPUESTO CENTRO DE DESARROL'!$B$226</f>
        <v>Pintura de rejas en hierro en esmalte, incluye raspe y anticorrosivo, desmonte,  materiales, equipo y mano de obra.</v>
      </c>
      <c r="E5" s="487"/>
      <c r="F5" s="487"/>
      <c r="G5" s="487"/>
      <c r="H5" s="487"/>
      <c r="I5" s="45" t="s">
        <v>0</v>
      </c>
    </row>
    <row r="6" spans="2:9" ht="15.75" thickBot="1" x14ac:dyDescent="0.3">
      <c r="B6" s="484"/>
      <c r="C6" s="486"/>
      <c r="D6" s="488"/>
      <c r="E6" s="488"/>
      <c r="F6" s="488"/>
      <c r="G6" s="488"/>
      <c r="H6" s="488"/>
      <c r="I6" s="55" t="str">
        <f>+'[2] PRESUPUESTO CENTRO DE DESARROL'!$C$226</f>
        <v>M2</v>
      </c>
    </row>
    <row r="7" spans="2:9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9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9" ht="25.5" customHeight="1" x14ac:dyDescent="0.25">
      <c r="B9" s="489" t="s">
        <v>25</v>
      </c>
      <c r="C9" s="490"/>
      <c r="D9" s="491"/>
      <c r="E9" s="4" t="s">
        <v>19</v>
      </c>
      <c r="F9" s="70">
        <v>51500</v>
      </c>
      <c r="G9" s="43">
        <v>10</v>
      </c>
      <c r="H9" s="27">
        <f>+F9/G9</f>
        <v>5150</v>
      </c>
      <c r="I9" s="464"/>
    </row>
    <row r="10" spans="2:9" ht="23.25" customHeight="1" x14ac:dyDescent="0.25">
      <c r="B10" s="459"/>
      <c r="C10" s="460"/>
      <c r="D10" s="460"/>
      <c r="E10" s="3"/>
      <c r="F10" s="70"/>
      <c r="G10" s="43"/>
      <c r="H10" s="27"/>
      <c r="I10" s="464"/>
    </row>
    <row r="11" spans="2:9" x14ac:dyDescent="0.25">
      <c r="B11" s="459"/>
      <c r="C11" s="460"/>
      <c r="D11" s="460"/>
      <c r="E11" s="14"/>
      <c r="F11" s="70"/>
      <c r="G11" s="43"/>
      <c r="H11" s="27"/>
      <c r="I11" s="464"/>
    </row>
    <row r="12" spans="2:9" x14ac:dyDescent="0.25">
      <c r="B12" s="467"/>
      <c r="C12" s="468"/>
      <c r="D12" s="468"/>
      <c r="E12" s="15"/>
      <c r="F12" s="17"/>
      <c r="G12" s="15"/>
      <c r="H12" s="18"/>
      <c r="I12" s="464"/>
    </row>
    <row r="13" spans="2:9" x14ac:dyDescent="0.25">
      <c r="B13" s="11"/>
      <c r="C13" s="5"/>
      <c r="D13" s="5"/>
      <c r="E13" s="5"/>
      <c r="F13" s="5"/>
      <c r="G13" s="6"/>
      <c r="H13" s="6" t="s">
        <v>6</v>
      </c>
      <c r="I13" s="36">
        <f>SUM(H9:H12)</f>
        <v>5150</v>
      </c>
    </row>
    <row r="14" spans="2:9" ht="15.75" thickBot="1" x14ac:dyDescent="0.3">
      <c r="B14" s="10"/>
      <c r="I14" s="1"/>
    </row>
    <row r="15" spans="2:9" ht="15.75" thickBot="1" x14ac:dyDescent="0.3">
      <c r="B15" s="21" t="s">
        <v>7</v>
      </c>
      <c r="C15" s="9"/>
      <c r="D15" s="9"/>
      <c r="E15" s="9"/>
      <c r="F15" s="9"/>
      <c r="G15" s="9"/>
      <c r="H15" s="9"/>
      <c r="I15" s="22"/>
    </row>
    <row r="16" spans="2:9" ht="15.75" thickBot="1" x14ac:dyDescent="0.3">
      <c r="B16" s="461" t="s">
        <v>1</v>
      </c>
      <c r="C16" s="462"/>
      <c r="D16" s="462"/>
      <c r="E16" s="39" t="s">
        <v>2</v>
      </c>
      <c r="F16" s="39" t="s">
        <v>8</v>
      </c>
      <c r="G16" s="39" t="s">
        <v>9</v>
      </c>
      <c r="H16" s="20" t="s">
        <v>5</v>
      </c>
      <c r="I16" s="463"/>
    </row>
    <row r="17" spans="2:9" x14ac:dyDescent="0.25">
      <c r="B17" s="465" t="s">
        <v>148</v>
      </c>
      <c r="C17" s="466"/>
      <c r="D17" s="466"/>
      <c r="E17" s="4" t="s">
        <v>59</v>
      </c>
      <c r="F17" s="4">
        <v>82400</v>
      </c>
      <c r="G17" s="4">
        <v>0.02</v>
      </c>
      <c r="H17" s="4">
        <f>+F17*G17</f>
        <v>1648</v>
      </c>
      <c r="I17" s="464"/>
    </row>
    <row r="18" spans="2:9" x14ac:dyDescent="0.25">
      <c r="B18" s="459" t="s">
        <v>149</v>
      </c>
      <c r="C18" s="460"/>
      <c r="D18" s="460"/>
      <c r="E18" s="3" t="s">
        <v>59</v>
      </c>
      <c r="F18" s="3">
        <v>77250</v>
      </c>
      <c r="G18" s="3">
        <v>0.2</v>
      </c>
      <c r="H18" s="4">
        <f>+F18*G18</f>
        <v>15450</v>
      </c>
      <c r="I18" s="464"/>
    </row>
    <row r="19" spans="2:9" x14ac:dyDescent="0.25">
      <c r="B19" s="459" t="s">
        <v>150</v>
      </c>
      <c r="C19" s="460"/>
      <c r="D19" s="460"/>
      <c r="E19" s="3" t="s">
        <v>151</v>
      </c>
      <c r="F19" s="3">
        <v>5150</v>
      </c>
      <c r="G19" s="3">
        <v>0.1</v>
      </c>
      <c r="H19" s="4">
        <f>+F19*G19</f>
        <v>515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11"/>
      <c r="C25" s="5"/>
      <c r="D25" s="5"/>
      <c r="E25" s="5"/>
      <c r="F25" s="5"/>
      <c r="G25" s="5"/>
      <c r="H25" s="6" t="s">
        <v>6</v>
      </c>
      <c r="I25" s="72">
        <f>SUM(H17:H24)</f>
        <v>17613</v>
      </c>
    </row>
    <row r="26" spans="2:9" ht="15.75" thickBot="1" x14ac:dyDescent="0.3">
      <c r="B26" s="10"/>
      <c r="I26" s="1"/>
    </row>
    <row r="27" spans="2:9" ht="15.75" thickBot="1" x14ac:dyDescent="0.3">
      <c r="B27" s="21" t="s">
        <v>10</v>
      </c>
      <c r="C27" s="9"/>
      <c r="D27" s="9"/>
      <c r="E27" s="9"/>
      <c r="F27" s="9"/>
      <c r="G27" s="9"/>
      <c r="H27" s="9"/>
      <c r="I27" s="22"/>
    </row>
    <row r="28" spans="2:9" ht="15.75" thickBot="1" x14ac:dyDescent="0.3">
      <c r="B28" s="461" t="s">
        <v>1</v>
      </c>
      <c r="C28" s="462"/>
      <c r="D28" s="462"/>
      <c r="E28" s="462"/>
      <c r="F28" s="39" t="s">
        <v>3</v>
      </c>
      <c r="G28" s="39" t="s">
        <v>4</v>
      </c>
      <c r="H28" s="20" t="s">
        <v>5</v>
      </c>
      <c r="I28" s="73"/>
    </row>
    <row r="29" spans="2:9" x14ac:dyDescent="0.25">
      <c r="B29" s="465"/>
      <c r="C29" s="466"/>
      <c r="D29" s="466"/>
      <c r="E29" s="466"/>
      <c r="F29" s="74">
        <v>371</v>
      </c>
      <c r="G29" s="25">
        <v>1</v>
      </c>
      <c r="H29" s="75">
        <f>+F29*G29</f>
        <v>371</v>
      </c>
      <c r="I29" s="73"/>
    </row>
    <row r="30" spans="2:9" x14ac:dyDescent="0.25">
      <c r="B30" s="459"/>
      <c r="C30" s="460"/>
      <c r="D30" s="460"/>
      <c r="E30" s="460"/>
      <c r="F30" s="76"/>
      <c r="G30" s="14"/>
      <c r="H30" s="2"/>
      <c r="I30" s="73"/>
    </row>
    <row r="31" spans="2:9" x14ac:dyDescent="0.25">
      <c r="B31" s="11"/>
      <c r="C31" s="5"/>
      <c r="D31" s="5"/>
      <c r="E31" s="5"/>
      <c r="F31" s="5"/>
      <c r="G31" s="5"/>
      <c r="H31" s="6" t="s">
        <v>6</v>
      </c>
      <c r="I31" s="36">
        <f>SUM(H29:H30)</f>
        <v>371</v>
      </c>
    </row>
    <row r="32" spans="2:9" ht="15.75" thickBot="1" x14ac:dyDescent="0.3">
      <c r="B32" s="10"/>
      <c r="I32" s="1"/>
    </row>
    <row r="33" spans="2:9" ht="15.75" thickBot="1" x14ac:dyDescent="0.3">
      <c r="B33" s="21" t="s">
        <v>11</v>
      </c>
      <c r="C33" s="9"/>
      <c r="D33" s="9"/>
      <c r="E33" s="9"/>
      <c r="F33" s="9"/>
      <c r="G33" s="9"/>
      <c r="H33" s="9"/>
      <c r="I33" s="22"/>
    </row>
    <row r="34" spans="2:9" ht="15.75" thickBot="1" x14ac:dyDescent="0.3">
      <c r="B34" s="461" t="s">
        <v>15</v>
      </c>
      <c r="C34" s="462"/>
      <c r="D34" s="39" t="s">
        <v>22</v>
      </c>
      <c r="E34" s="39" t="s">
        <v>12</v>
      </c>
      <c r="F34" s="39" t="s">
        <v>13</v>
      </c>
      <c r="G34" s="39" t="s">
        <v>14</v>
      </c>
      <c r="H34" s="20" t="s">
        <v>5</v>
      </c>
      <c r="I34" s="463"/>
    </row>
    <row r="35" spans="2:9" x14ac:dyDescent="0.25">
      <c r="B35" s="465" t="s">
        <v>20</v>
      </c>
      <c r="C35" s="466"/>
      <c r="D35" s="24">
        <v>74263</v>
      </c>
      <c r="E35" s="30">
        <f>+(0.66)*D35</f>
        <v>49013.58</v>
      </c>
      <c r="F35" s="30">
        <f>+D35+E35</f>
        <v>123276.58</v>
      </c>
      <c r="G35" s="32">
        <v>0.1</v>
      </c>
      <c r="H35" s="75">
        <f>+F35*G35</f>
        <v>12327.658000000001</v>
      </c>
      <c r="I35" s="464"/>
    </row>
    <row r="36" spans="2:9" x14ac:dyDescent="0.25">
      <c r="B36" s="459" t="s">
        <v>61</v>
      </c>
      <c r="C36" s="460"/>
      <c r="D36" s="23">
        <f>2*44702</f>
        <v>89404</v>
      </c>
      <c r="E36" s="30">
        <f>+(0.66)*D36</f>
        <v>59006.64</v>
      </c>
      <c r="F36" s="31">
        <f>+D36+E36</f>
        <v>148410.64000000001</v>
      </c>
      <c r="G36" s="32">
        <f>+G35</f>
        <v>0.1</v>
      </c>
      <c r="H36" s="75">
        <f>+F36*G36</f>
        <v>14841.064000000002</v>
      </c>
      <c r="I36" s="464"/>
    </row>
    <row r="37" spans="2:9" x14ac:dyDescent="0.25">
      <c r="B37" s="459"/>
      <c r="C37" s="460"/>
      <c r="D37" s="2"/>
      <c r="E37" s="2"/>
      <c r="F37" s="2"/>
      <c r="G37" s="2"/>
      <c r="H37" s="2"/>
      <c r="I37" s="464"/>
    </row>
    <row r="38" spans="2:9" x14ac:dyDescent="0.25">
      <c r="B38" s="467"/>
      <c r="C38" s="468"/>
      <c r="D38" s="7"/>
      <c r="E38" s="7"/>
      <c r="F38" s="7"/>
      <c r="G38" s="7"/>
      <c r="H38" s="7"/>
      <c r="I38" s="464"/>
    </row>
    <row r="39" spans="2:9" x14ac:dyDescent="0.25">
      <c r="B39" s="11"/>
      <c r="C39" s="5"/>
      <c r="D39" s="5"/>
      <c r="E39" s="5"/>
      <c r="F39" s="5"/>
      <c r="G39" s="5"/>
      <c r="H39" s="6" t="s">
        <v>6</v>
      </c>
      <c r="I39" s="73">
        <f>SUM(H35:H38)</f>
        <v>27168.722000000002</v>
      </c>
    </row>
    <row r="40" spans="2:9" ht="15.75" thickBot="1" x14ac:dyDescent="0.3">
      <c r="B40" s="10"/>
      <c r="H40" s="33" t="s">
        <v>23</v>
      </c>
      <c r="I40" s="73"/>
    </row>
    <row r="41" spans="2:9" ht="16.5" customHeight="1" thickBot="1" x14ac:dyDescent="0.3">
      <c r="B41" s="8"/>
      <c r="C41" s="9"/>
      <c r="D41" s="9"/>
      <c r="E41" s="9"/>
      <c r="F41" s="9"/>
      <c r="G41" s="469" t="s">
        <v>16</v>
      </c>
      <c r="H41" s="470"/>
      <c r="I41" s="35">
        <f>ROUND(SUM(I11:I40),0)</f>
        <v>50303</v>
      </c>
    </row>
  </sheetData>
  <mergeCells count="33">
    <mergeCell ref="B37:C37"/>
    <mergeCell ref="B38:C38"/>
    <mergeCell ref="G41:H41"/>
    <mergeCell ref="I16:I24"/>
    <mergeCell ref="B22:D22"/>
    <mergeCell ref="B23:D23"/>
    <mergeCell ref="B24:D24"/>
    <mergeCell ref="B28:E28"/>
    <mergeCell ref="B29:E29"/>
    <mergeCell ref="B30:E30"/>
    <mergeCell ref="I34:I38"/>
    <mergeCell ref="B36:C36"/>
    <mergeCell ref="B34:C34"/>
    <mergeCell ref="B35:C35"/>
    <mergeCell ref="B16:D16"/>
    <mergeCell ref="B17:D17"/>
    <mergeCell ref="B18:D18"/>
    <mergeCell ref="B19:D19"/>
    <mergeCell ref="B20:D20"/>
    <mergeCell ref="B21:D21"/>
    <mergeCell ref="B8:D8"/>
    <mergeCell ref="I8:I12"/>
    <mergeCell ref="B9:D9"/>
    <mergeCell ref="B10:D10"/>
    <mergeCell ref="B11:D11"/>
    <mergeCell ref="B12:D12"/>
    <mergeCell ref="B1:I1"/>
    <mergeCell ref="B2:I2"/>
    <mergeCell ref="B3:I3"/>
    <mergeCell ref="B4:I4"/>
    <mergeCell ref="B5:B6"/>
    <mergeCell ref="C5:C6"/>
    <mergeCell ref="D5:H6"/>
  </mergeCells>
  <printOptions horizontalCentered="1"/>
  <pageMargins left="0.31496062992125984" right="0.31496062992125984" top="0.74803149606299213" bottom="0.35433070866141736" header="0.31496062992125984" footer="0.31496062992125984"/>
  <pageSetup scale="90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2"/>
  <sheetViews>
    <sheetView view="pageBreakPreview" topLeftCell="A128" zoomScale="60" zoomScaleNormal="100" workbookViewId="0">
      <selection activeCell="E152" sqref="E152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8.42578125" bestFit="1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" customHeight="1" x14ac:dyDescent="0.25">
      <c r="B5" s="483" t="s">
        <v>17</v>
      </c>
      <c r="C5" s="485" t="s">
        <v>465</v>
      </c>
      <c r="D5" s="487" t="str">
        <f>+'[2] PRESUPUESTO CENTRO DE DESARROL'!$B$228</f>
        <v>Mantenimiento de correas en estructura metálica de soporte tipo "C" en acero (Limpieza manual y  mecánica con disolvente , grateada,  aplicación de anticorrosivo y acabado epóxico), incluye materiales, equipo y mano de obra.</v>
      </c>
      <c r="E5" s="487"/>
      <c r="F5" s="487"/>
      <c r="G5" s="487"/>
      <c r="H5" s="487"/>
      <c r="I5" s="45" t="s">
        <v>0</v>
      </c>
    </row>
    <row r="6" spans="2:9" ht="15.75" thickBot="1" x14ac:dyDescent="0.3">
      <c r="B6" s="484"/>
      <c r="C6" s="486"/>
      <c r="D6" s="488"/>
      <c r="E6" s="488"/>
      <c r="F6" s="488"/>
      <c r="G6" s="488"/>
      <c r="H6" s="488"/>
      <c r="I6" s="13" t="str">
        <f>+'[2] PRESUPUESTO CENTRO DE DESARROL'!$C$228</f>
        <v>ML</v>
      </c>
    </row>
    <row r="7" spans="2:9" ht="15.75" thickBot="1" x14ac:dyDescent="0.3">
      <c r="B7" s="21" t="s">
        <v>24</v>
      </c>
      <c r="C7" s="46"/>
      <c r="D7" s="40"/>
      <c r="E7" s="9"/>
      <c r="F7" s="9"/>
      <c r="G7" s="9"/>
      <c r="H7" s="9"/>
      <c r="I7" s="22"/>
    </row>
    <row r="8" spans="2:9" ht="15.75" thickBot="1" x14ac:dyDescent="0.3">
      <c r="B8" s="461" t="s">
        <v>1</v>
      </c>
      <c r="C8" s="462"/>
      <c r="D8" s="462"/>
      <c r="E8" s="39" t="s">
        <v>2</v>
      </c>
      <c r="F8" s="39" t="s">
        <v>3</v>
      </c>
      <c r="G8" s="39" t="s">
        <v>4</v>
      </c>
      <c r="H8" s="20" t="s">
        <v>5</v>
      </c>
      <c r="I8" s="463"/>
    </row>
    <row r="9" spans="2:9" ht="25.5" customHeight="1" x14ac:dyDescent="0.25">
      <c r="B9" s="489" t="s">
        <v>25</v>
      </c>
      <c r="C9" s="490"/>
      <c r="D9" s="491"/>
      <c r="E9" s="4" t="s">
        <v>19</v>
      </c>
      <c r="F9" s="26">
        <v>51500</v>
      </c>
      <c r="G9" s="43">
        <v>90</v>
      </c>
      <c r="H9" s="27">
        <f>+F9/G9</f>
        <v>572.22222222222217</v>
      </c>
      <c r="I9" s="464"/>
    </row>
    <row r="10" spans="2:9" ht="23.25" customHeight="1" x14ac:dyDescent="0.25">
      <c r="B10" s="492" t="s">
        <v>211</v>
      </c>
      <c r="C10" s="493"/>
      <c r="D10" s="494"/>
      <c r="E10" s="3" t="s">
        <v>19</v>
      </c>
      <c r="F10" s="28">
        <v>20600</v>
      </c>
      <c r="G10" s="48">
        <v>50</v>
      </c>
      <c r="H10" s="27">
        <f>+F10/G10</f>
        <v>412</v>
      </c>
      <c r="I10" s="464"/>
    </row>
    <row r="11" spans="2:9" x14ac:dyDescent="0.25">
      <c r="B11" s="459" t="s">
        <v>212</v>
      </c>
      <c r="C11" s="460"/>
      <c r="D11" s="460"/>
      <c r="E11" s="14" t="s">
        <v>19</v>
      </c>
      <c r="F11" s="26">
        <v>20600</v>
      </c>
      <c r="G11" s="48">
        <v>50</v>
      </c>
      <c r="H11" s="27">
        <f>+F11/G11</f>
        <v>412</v>
      </c>
      <c r="I11" s="464"/>
    </row>
    <row r="12" spans="2:9" x14ac:dyDescent="0.25">
      <c r="B12" s="467" t="s">
        <v>28</v>
      </c>
      <c r="C12" s="468"/>
      <c r="D12" s="468"/>
      <c r="E12" s="15" t="s">
        <v>19</v>
      </c>
      <c r="F12" s="26">
        <v>51500</v>
      </c>
      <c r="G12" s="48">
        <v>70</v>
      </c>
      <c r="H12" s="27">
        <f>+F12/G12</f>
        <v>735.71428571428567</v>
      </c>
      <c r="I12" s="464"/>
    </row>
    <row r="13" spans="2:9" x14ac:dyDescent="0.25">
      <c r="B13" s="459"/>
      <c r="C13" s="460"/>
      <c r="D13" s="460"/>
      <c r="E13" s="14"/>
      <c r="F13" s="26"/>
      <c r="G13" s="48"/>
      <c r="H13" s="27"/>
      <c r="I13" s="52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SUM(H9:H12)</f>
        <v>2131.936507936508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467</v>
      </c>
      <c r="C18" s="466"/>
      <c r="D18" s="466"/>
      <c r="E18" s="4" t="s">
        <v>70</v>
      </c>
      <c r="F18" s="4">
        <v>38000</v>
      </c>
      <c r="G18" s="43">
        <v>0.05</v>
      </c>
      <c r="H18" s="4">
        <f>+F18*G18</f>
        <v>1900</v>
      </c>
      <c r="I18" s="464"/>
    </row>
    <row r="19" spans="2:9" x14ac:dyDescent="0.25">
      <c r="B19" s="459" t="s">
        <v>466</v>
      </c>
      <c r="C19" s="460"/>
      <c r="D19" s="460"/>
      <c r="E19" s="3" t="s">
        <v>70</v>
      </c>
      <c r="F19" s="3">
        <v>42000</v>
      </c>
      <c r="G19" s="3">
        <v>0.05</v>
      </c>
      <c r="H19" s="4">
        <f>+F19*G19</f>
        <v>2100</v>
      </c>
      <c r="I19" s="464"/>
    </row>
    <row r="20" spans="2:9" x14ac:dyDescent="0.25">
      <c r="B20" s="459" t="s">
        <v>468</v>
      </c>
      <c r="C20" s="460"/>
      <c r="D20" s="460"/>
      <c r="E20" s="3" t="s">
        <v>70</v>
      </c>
      <c r="F20" s="3">
        <v>43900</v>
      </c>
      <c r="G20" s="3">
        <v>0.05</v>
      </c>
      <c r="H20" s="4">
        <f>+F20*G20</f>
        <v>2195</v>
      </c>
      <c r="I20" s="464"/>
    </row>
    <row r="21" spans="2:9" x14ac:dyDescent="0.25">
      <c r="B21" s="459" t="s">
        <v>469</v>
      </c>
      <c r="C21" s="460"/>
      <c r="D21" s="460"/>
      <c r="E21" s="3" t="s">
        <v>316</v>
      </c>
      <c r="F21" s="3">
        <v>82400</v>
      </c>
      <c r="G21" s="3">
        <v>1.7600000000000001E-2</v>
      </c>
      <c r="H21" s="4">
        <f>+F21*G21</f>
        <v>1450.24</v>
      </c>
      <c r="I21" s="464"/>
    </row>
    <row r="22" spans="2:9" x14ac:dyDescent="0.25">
      <c r="B22" s="459" t="s">
        <v>470</v>
      </c>
      <c r="C22" s="460"/>
      <c r="D22" s="460"/>
      <c r="E22" s="3" t="s">
        <v>471</v>
      </c>
      <c r="F22" s="3">
        <v>200000</v>
      </c>
      <c r="G22" s="3">
        <f>0.5/20</f>
        <v>2.5000000000000001E-2</v>
      </c>
      <c r="H22" s="4">
        <v>443</v>
      </c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8088.24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>
        <v>67</v>
      </c>
      <c r="G27" s="25">
        <v>1</v>
      </c>
      <c r="H27" s="38">
        <f>+F27*G27</f>
        <v>67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67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24">
        <v>74263</v>
      </c>
      <c r="E33" s="30">
        <f>+(0.66)*D33</f>
        <v>49013.58</v>
      </c>
      <c r="F33" s="30">
        <f>+D33+E33</f>
        <v>123276.58</v>
      </c>
      <c r="G33" s="32">
        <v>0.128</v>
      </c>
      <c r="H33" s="38">
        <f>+F33*G33</f>
        <v>15779.402240000001</v>
      </c>
      <c r="I33" s="464"/>
    </row>
    <row r="34" spans="2:9" x14ac:dyDescent="0.25">
      <c r="B34" s="459" t="s">
        <v>61</v>
      </c>
      <c r="C34" s="460"/>
      <c r="D34" s="23">
        <f>2*44702</f>
        <v>89404</v>
      </c>
      <c r="E34" s="30">
        <f>+(0.66)*D34</f>
        <v>59006.64</v>
      </c>
      <c r="F34" s="31">
        <f>+D34+E34</f>
        <v>148410.64000000001</v>
      </c>
      <c r="G34" s="32">
        <f>+G33</f>
        <v>0.128</v>
      </c>
      <c r="H34" s="38">
        <f>+F34*G34</f>
        <v>18996.561920000004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34775.964160000003</v>
      </c>
    </row>
    <row r="38" spans="2:9" ht="15.75" thickBot="1" x14ac:dyDescent="0.3">
      <c r="B38" s="10"/>
      <c r="H38" s="33" t="s">
        <v>23</v>
      </c>
      <c r="I38" s="34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45063</v>
      </c>
    </row>
    <row r="40" spans="2:9" ht="15.75" thickBot="1" x14ac:dyDescent="0.3"/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8"/>
      <c r="C45" s="9"/>
      <c r="D45" s="9"/>
      <c r="E45" s="9"/>
      <c r="F45" s="9"/>
      <c r="G45" s="9"/>
      <c r="H45" s="9"/>
      <c r="I45" s="22"/>
    </row>
    <row r="46" spans="2:9" ht="15" customHeight="1" x14ac:dyDescent="0.25">
      <c r="B46" s="483" t="s">
        <v>17</v>
      </c>
      <c r="C46" s="485" t="s">
        <v>462</v>
      </c>
      <c r="D46" s="487" t="str">
        <f>+'[2] PRESUPUESTO CENTRO DE DESARROL'!$B$229</f>
        <v>Suministro e instalación de rejas metálicas en varillas cuadradas de 1/2", incluye materiales, equipo y mano de obra.</v>
      </c>
      <c r="E46" s="487"/>
      <c r="F46" s="487"/>
      <c r="G46" s="487"/>
      <c r="H46" s="487"/>
      <c r="I46" s="45" t="s">
        <v>0</v>
      </c>
    </row>
    <row r="47" spans="2:9" ht="15.75" thickBot="1" x14ac:dyDescent="0.3">
      <c r="B47" s="484"/>
      <c r="C47" s="486"/>
      <c r="D47" s="488"/>
      <c r="E47" s="488"/>
      <c r="F47" s="488"/>
      <c r="G47" s="488"/>
      <c r="H47" s="488"/>
      <c r="I47" s="13" t="str">
        <f>+'[2] PRESUPUESTO CENTRO DE DESARROL'!$C$95</f>
        <v>M2</v>
      </c>
    </row>
    <row r="48" spans="2:9" ht="15.75" thickBot="1" x14ac:dyDescent="0.3">
      <c r="B48" s="21" t="s">
        <v>24</v>
      </c>
      <c r="C48" s="46"/>
      <c r="D48" s="40"/>
      <c r="E48" s="9"/>
      <c r="F48" s="9"/>
      <c r="G48" s="9"/>
      <c r="H48" s="9"/>
      <c r="I48" s="22"/>
    </row>
    <row r="49" spans="2:9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9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3">
        <v>8</v>
      </c>
      <c r="H50" s="27">
        <f>+F50/G50</f>
        <v>6437.5</v>
      </c>
      <c r="I50" s="464"/>
    </row>
    <row r="51" spans="2:9" ht="23.25" customHeight="1" x14ac:dyDescent="0.25">
      <c r="B51" s="492" t="s">
        <v>50</v>
      </c>
      <c r="C51" s="493"/>
      <c r="D51" s="494"/>
      <c r="E51" s="3" t="s">
        <v>19</v>
      </c>
      <c r="F51" s="28">
        <v>103000</v>
      </c>
      <c r="G51" s="43">
        <v>12</v>
      </c>
      <c r="H51" s="27">
        <f>+F51/G51</f>
        <v>8583.3333333333339</v>
      </c>
      <c r="I51" s="464"/>
    </row>
    <row r="52" spans="2:9" x14ac:dyDescent="0.25">
      <c r="B52" s="459" t="s">
        <v>95</v>
      </c>
      <c r="C52" s="460"/>
      <c r="D52" s="460"/>
      <c r="E52" s="14" t="s">
        <v>19</v>
      </c>
      <c r="F52" s="26">
        <v>51500</v>
      </c>
      <c r="G52" s="43">
        <v>70</v>
      </c>
      <c r="H52" s="27">
        <f>+F52/G52</f>
        <v>735.71428571428567</v>
      </c>
      <c r="I52" s="464"/>
    </row>
    <row r="53" spans="2:9" x14ac:dyDescent="0.25">
      <c r="B53" s="467"/>
      <c r="C53" s="468"/>
      <c r="D53" s="468"/>
      <c r="E53" s="15"/>
      <c r="F53" s="17"/>
      <c r="G53" s="15"/>
      <c r="H53" s="18"/>
      <c r="I53" s="464"/>
    </row>
    <row r="54" spans="2:9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15756.54761904762</v>
      </c>
    </row>
    <row r="55" spans="2:9" ht="15.75" thickBot="1" x14ac:dyDescent="0.3">
      <c r="B55" s="10"/>
      <c r="I55" s="1"/>
    </row>
    <row r="56" spans="2:9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9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9" x14ac:dyDescent="0.25">
      <c r="B58" s="465" t="s">
        <v>220</v>
      </c>
      <c r="C58" s="466"/>
      <c r="D58" s="466"/>
      <c r="E58" s="4" t="s">
        <v>94</v>
      </c>
      <c r="F58" s="4">
        <v>8000</v>
      </c>
      <c r="G58" s="4">
        <v>13</v>
      </c>
      <c r="H58" s="4">
        <f>+F58*G58</f>
        <v>104000</v>
      </c>
      <c r="I58" s="464"/>
    </row>
    <row r="59" spans="2:9" x14ac:dyDescent="0.25">
      <c r="B59" s="459" t="s">
        <v>155</v>
      </c>
      <c r="C59" s="460"/>
      <c r="D59" s="460"/>
      <c r="E59" s="3" t="s">
        <v>52</v>
      </c>
      <c r="F59" s="3">
        <v>20600</v>
      </c>
      <c r="G59" s="3">
        <v>1</v>
      </c>
      <c r="H59" s="4">
        <f>+F59*G59</f>
        <v>20600</v>
      </c>
      <c r="I59" s="464"/>
    </row>
    <row r="60" spans="2:9" x14ac:dyDescent="0.25">
      <c r="B60" s="459" t="s">
        <v>149</v>
      </c>
      <c r="C60" s="460"/>
      <c r="D60" s="460"/>
      <c r="E60" s="3" t="s">
        <v>59</v>
      </c>
      <c r="F60" s="3">
        <v>82400</v>
      </c>
      <c r="G60" s="3">
        <v>0.05</v>
      </c>
      <c r="H60" s="4">
        <f>+F60*G60</f>
        <v>4120</v>
      </c>
      <c r="I60" s="464"/>
    </row>
    <row r="61" spans="2:9" x14ac:dyDescent="0.25">
      <c r="B61" s="459" t="s">
        <v>157</v>
      </c>
      <c r="C61" s="460"/>
      <c r="D61" s="460"/>
      <c r="E61" s="3" t="s">
        <v>59</v>
      </c>
      <c r="F61" s="3">
        <v>200000</v>
      </c>
      <c r="G61" s="3">
        <v>2.5000000000000001E-2</v>
      </c>
      <c r="H61" s="4">
        <f>+F61*G61</f>
        <v>5000</v>
      </c>
      <c r="I61" s="464"/>
    </row>
    <row r="62" spans="2:9" x14ac:dyDescent="0.25">
      <c r="B62" s="459" t="s">
        <v>156</v>
      </c>
      <c r="C62" s="460"/>
      <c r="D62" s="460"/>
      <c r="E62" s="3" t="s">
        <v>158</v>
      </c>
      <c r="F62" s="3">
        <v>669500</v>
      </c>
      <c r="G62" s="3">
        <v>0.02</v>
      </c>
      <c r="H62" s="4">
        <f>+F62*G62</f>
        <v>13390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3"/>
      <c r="I63" s="464"/>
    </row>
    <row r="64" spans="2:9" x14ac:dyDescent="0.25">
      <c r="B64" s="459"/>
      <c r="C64" s="460"/>
      <c r="D64" s="460"/>
      <c r="E64" s="3"/>
      <c r="F64" s="3"/>
      <c r="G64" s="3"/>
      <c r="H64" s="3"/>
      <c r="I64" s="464"/>
    </row>
    <row r="65" spans="2:9" x14ac:dyDescent="0.25">
      <c r="B65" s="459"/>
      <c r="C65" s="460"/>
      <c r="D65" s="460"/>
      <c r="E65" s="3"/>
      <c r="F65" s="3"/>
      <c r="G65" s="3"/>
      <c r="H65" s="3"/>
      <c r="I65" s="464"/>
    </row>
    <row r="66" spans="2:9" x14ac:dyDescent="0.25">
      <c r="B66" s="11"/>
      <c r="C66" s="5"/>
      <c r="D66" s="5"/>
      <c r="E66" s="5"/>
      <c r="F66" s="5"/>
      <c r="G66" s="5"/>
      <c r="H66" s="6" t="s">
        <v>6</v>
      </c>
      <c r="I66" s="37">
        <f>SUM(H58:H65)</f>
        <v>147110</v>
      </c>
    </row>
    <row r="67" spans="2:9" ht="15.75" thickBot="1" x14ac:dyDescent="0.3">
      <c r="B67" s="10"/>
      <c r="I67" s="1"/>
    </row>
    <row r="68" spans="2:9" ht="15.75" thickBot="1" x14ac:dyDescent="0.3">
      <c r="B68" s="21" t="s">
        <v>10</v>
      </c>
      <c r="C68" s="9"/>
      <c r="D68" s="9"/>
      <c r="E68" s="9"/>
      <c r="F68" s="9"/>
      <c r="G68" s="9"/>
      <c r="H68" s="9"/>
      <c r="I68" s="22"/>
    </row>
    <row r="69" spans="2:9" ht="15.75" thickBot="1" x14ac:dyDescent="0.3">
      <c r="B69" s="461" t="s">
        <v>1</v>
      </c>
      <c r="C69" s="462"/>
      <c r="D69" s="462"/>
      <c r="E69" s="462"/>
      <c r="F69" s="39" t="s">
        <v>3</v>
      </c>
      <c r="G69" s="39" t="s">
        <v>4</v>
      </c>
      <c r="H69" s="20" t="s">
        <v>5</v>
      </c>
      <c r="I69" s="34"/>
    </row>
    <row r="70" spans="2:9" x14ac:dyDescent="0.25">
      <c r="B70" s="465"/>
      <c r="C70" s="466"/>
      <c r="D70" s="466"/>
      <c r="E70" s="466"/>
      <c r="F70" s="24">
        <v>224</v>
      </c>
      <c r="G70" s="25">
        <v>1</v>
      </c>
      <c r="H70" s="38">
        <f>+F70*G70</f>
        <v>224</v>
      </c>
      <c r="I70" s="34"/>
    </row>
    <row r="71" spans="2:9" x14ac:dyDescent="0.25">
      <c r="B71" s="459"/>
      <c r="C71" s="460"/>
      <c r="D71" s="460"/>
      <c r="E71" s="460"/>
      <c r="F71" s="23"/>
      <c r="G71" s="14"/>
      <c r="H71" s="2"/>
      <c r="I71" s="34"/>
    </row>
    <row r="72" spans="2:9" x14ac:dyDescent="0.25">
      <c r="B72" s="11"/>
      <c r="C72" s="5"/>
      <c r="D72" s="5"/>
      <c r="E72" s="5"/>
      <c r="F72" s="5"/>
      <c r="G72" s="5"/>
      <c r="H72" s="6" t="s">
        <v>6</v>
      </c>
      <c r="I72" s="36">
        <f>SUM(H70:H71)</f>
        <v>224</v>
      </c>
    </row>
    <row r="73" spans="2:9" ht="15.75" thickBot="1" x14ac:dyDescent="0.3">
      <c r="B73" s="10"/>
      <c r="I73" s="1"/>
    </row>
    <row r="74" spans="2:9" ht="15.75" thickBot="1" x14ac:dyDescent="0.3">
      <c r="B74" s="21" t="s">
        <v>11</v>
      </c>
      <c r="C74" s="9"/>
      <c r="D74" s="9"/>
      <c r="E74" s="9"/>
      <c r="F74" s="9"/>
      <c r="G74" s="9"/>
      <c r="H74" s="9"/>
      <c r="I74" s="22"/>
    </row>
    <row r="75" spans="2:9" ht="15.75" thickBot="1" x14ac:dyDescent="0.3">
      <c r="B75" s="461" t="s">
        <v>15</v>
      </c>
      <c r="C75" s="462"/>
      <c r="D75" s="39" t="s">
        <v>22</v>
      </c>
      <c r="E75" s="39" t="s">
        <v>12</v>
      </c>
      <c r="F75" s="39" t="s">
        <v>13</v>
      </c>
      <c r="G75" s="39" t="s">
        <v>14</v>
      </c>
      <c r="H75" s="20" t="s">
        <v>5</v>
      </c>
      <c r="I75" s="463"/>
    </row>
    <row r="76" spans="2:9" x14ac:dyDescent="0.25">
      <c r="B76" s="465" t="s">
        <v>20</v>
      </c>
      <c r="C76" s="466"/>
      <c r="D76" s="24">
        <v>74263</v>
      </c>
      <c r="E76" s="30">
        <f>+(0.66)*D76</f>
        <v>49013.58</v>
      </c>
      <c r="F76" s="30">
        <f>+D76+E76</f>
        <v>123276.58</v>
      </c>
      <c r="G76" s="32">
        <v>0.13800000000000001</v>
      </c>
      <c r="H76" s="38">
        <f>+F76*G76</f>
        <v>17012.16804</v>
      </c>
      <c r="I76" s="464"/>
    </row>
    <row r="77" spans="2:9" x14ac:dyDescent="0.25">
      <c r="B77" s="459" t="s">
        <v>159</v>
      </c>
      <c r="C77" s="460"/>
      <c r="D77" s="23">
        <f>44702</f>
        <v>44702</v>
      </c>
      <c r="E77" s="30">
        <f>+(0.66)*D77</f>
        <v>29503.32</v>
      </c>
      <c r="F77" s="31">
        <f>+D77+E77</f>
        <v>74205.320000000007</v>
      </c>
      <c r="G77" s="32">
        <f>+G76</f>
        <v>0.13800000000000001</v>
      </c>
      <c r="H77" s="38">
        <f>+F77*G77</f>
        <v>10240.334160000002</v>
      </c>
      <c r="I77" s="464"/>
    </row>
    <row r="78" spans="2:9" x14ac:dyDescent="0.25">
      <c r="B78" s="459"/>
      <c r="C78" s="460"/>
      <c r="D78" s="2"/>
      <c r="E78" s="2"/>
      <c r="F78" s="2"/>
      <c r="G78" s="2"/>
      <c r="H78" s="2"/>
      <c r="I78" s="464"/>
    </row>
    <row r="79" spans="2:9" x14ac:dyDescent="0.25">
      <c r="B79" s="467"/>
      <c r="C79" s="468"/>
      <c r="D79" s="7"/>
      <c r="E79" s="7"/>
      <c r="F79" s="7"/>
      <c r="G79" s="7"/>
      <c r="H79" s="7"/>
      <c r="I79" s="464"/>
    </row>
    <row r="80" spans="2:9" x14ac:dyDescent="0.25">
      <c r="B80" s="11"/>
      <c r="C80" s="5"/>
      <c r="D80" s="5"/>
      <c r="E80" s="5"/>
      <c r="F80" s="5"/>
      <c r="G80" s="5"/>
      <c r="H80" s="6" t="s">
        <v>6</v>
      </c>
      <c r="I80" s="34">
        <f>SUM(H76:H79)</f>
        <v>27252.502200000003</v>
      </c>
    </row>
    <row r="81" spans="2:9" ht="15.75" thickBot="1" x14ac:dyDescent="0.3">
      <c r="B81" s="10"/>
      <c r="H81" s="33" t="s">
        <v>23</v>
      </c>
      <c r="I81" s="34"/>
    </row>
    <row r="82" spans="2:9" ht="16.5" customHeight="1" thickBot="1" x14ac:dyDescent="0.3">
      <c r="B82" s="8"/>
      <c r="C82" s="9"/>
      <c r="D82" s="9"/>
      <c r="E82" s="9"/>
      <c r="F82" s="9"/>
      <c r="G82" s="469" t="s">
        <v>16</v>
      </c>
      <c r="H82" s="470"/>
      <c r="I82" s="35">
        <f>ROUND(SUM(I52:I81),0)</f>
        <v>190343</v>
      </c>
    </row>
    <row r="83" spans="2:9" ht="15.75" thickBot="1" x14ac:dyDescent="0.3"/>
    <row r="84" spans="2:9" x14ac:dyDescent="0.25">
      <c r="B84" s="471" t="s">
        <v>26</v>
      </c>
      <c r="C84" s="472"/>
      <c r="D84" s="472"/>
      <c r="E84" s="472"/>
      <c r="F84" s="472"/>
      <c r="G84" s="472"/>
      <c r="H84" s="472"/>
      <c r="I84" s="473"/>
    </row>
    <row r="85" spans="2:9" ht="48" customHeight="1" x14ac:dyDescent="0.25">
      <c r="B85" s="474" t="s">
        <v>862</v>
      </c>
      <c r="C85" s="475"/>
      <c r="D85" s="475"/>
      <c r="E85" s="475"/>
      <c r="F85" s="475"/>
      <c r="G85" s="475"/>
      <c r="H85" s="475"/>
      <c r="I85" s="476"/>
    </row>
    <row r="86" spans="2:9" x14ac:dyDescent="0.25">
      <c r="B86" s="477" t="s">
        <v>18</v>
      </c>
      <c r="C86" s="478"/>
      <c r="D86" s="478"/>
      <c r="E86" s="478"/>
      <c r="F86" s="478"/>
      <c r="G86" s="478"/>
      <c r="H86" s="478"/>
      <c r="I86" s="479"/>
    </row>
    <row r="87" spans="2:9" ht="15.75" thickBot="1" x14ac:dyDescent="0.3">
      <c r="B87" s="480" t="s">
        <v>27</v>
      </c>
      <c r="C87" s="481"/>
      <c r="D87" s="481"/>
      <c r="E87" s="481"/>
      <c r="F87" s="481"/>
      <c r="G87" s="481"/>
      <c r="H87" s="481"/>
      <c r="I87" s="482"/>
    </row>
    <row r="88" spans="2:9" ht="15.75" thickBot="1" x14ac:dyDescent="0.3">
      <c r="B88" s="8"/>
      <c r="C88" s="9"/>
      <c r="D88" s="9"/>
      <c r="E88" s="9"/>
      <c r="F88" s="9"/>
      <c r="G88" s="9"/>
      <c r="H88" s="9"/>
      <c r="I88" s="22"/>
    </row>
    <row r="89" spans="2:9" ht="15" customHeight="1" x14ac:dyDescent="0.25">
      <c r="B89" s="483" t="s">
        <v>17</v>
      </c>
      <c r="C89" s="485" t="s">
        <v>463</v>
      </c>
      <c r="D89" s="487" t="str">
        <f>+'[2] PRESUPUESTO CENTRO DE DESARROL'!$B$230</f>
        <v>Suministro e Instalación de ventaneria en perfileria de aluminio y vidrio 4 mm en zona superior de salones, incluye materiales, equipo y mano de obra.</v>
      </c>
      <c r="E89" s="487"/>
      <c r="F89" s="487"/>
      <c r="G89" s="487"/>
      <c r="H89" s="487"/>
      <c r="I89" s="45" t="s">
        <v>0</v>
      </c>
    </row>
    <row r="90" spans="2:9" ht="15.75" thickBot="1" x14ac:dyDescent="0.3">
      <c r="B90" s="484"/>
      <c r="C90" s="486"/>
      <c r="D90" s="488"/>
      <c r="E90" s="488"/>
      <c r="F90" s="488"/>
      <c r="G90" s="488"/>
      <c r="H90" s="488"/>
      <c r="I90" s="13" t="str">
        <f>+'[2] PRESUPUESTO CENTRO DE DESARROL'!$C$230</f>
        <v>M2</v>
      </c>
    </row>
    <row r="91" spans="2:9" ht="15.75" thickBot="1" x14ac:dyDescent="0.3">
      <c r="B91" s="21" t="s">
        <v>24</v>
      </c>
      <c r="C91" s="46"/>
      <c r="D91" s="40"/>
      <c r="E91" s="9"/>
      <c r="F91" s="9"/>
      <c r="G91" s="9"/>
      <c r="H91" s="9"/>
      <c r="I91" s="22"/>
    </row>
    <row r="92" spans="2:9" ht="15.75" thickBot="1" x14ac:dyDescent="0.3">
      <c r="B92" s="461" t="s">
        <v>1</v>
      </c>
      <c r="C92" s="462"/>
      <c r="D92" s="462"/>
      <c r="E92" s="39" t="s">
        <v>2</v>
      </c>
      <c r="F92" s="39" t="s">
        <v>3</v>
      </c>
      <c r="G92" s="39" t="s">
        <v>4</v>
      </c>
      <c r="H92" s="20" t="s">
        <v>5</v>
      </c>
      <c r="I92" s="463"/>
    </row>
    <row r="93" spans="2:9" ht="18" customHeight="1" x14ac:dyDescent="0.25">
      <c r="B93" s="489" t="s">
        <v>25</v>
      </c>
      <c r="C93" s="490"/>
      <c r="D93" s="491"/>
      <c r="E93" s="4" t="s">
        <v>19</v>
      </c>
      <c r="F93" s="26">
        <v>51500</v>
      </c>
      <c r="G93" s="43">
        <v>50</v>
      </c>
      <c r="H93" s="27">
        <f>+F93/G93</f>
        <v>1030</v>
      </c>
      <c r="I93" s="464"/>
    </row>
    <row r="94" spans="2:9" ht="18" customHeight="1" x14ac:dyDescent="0.25">
      <c r="B94" s="492" t="s">
        <v>211</v>
      </c>
      <c r="C94" s="493"/>
      <c r="D94" s="494"/>
      <c r="E94" s="3" t="s">
        <v>19</v>
      </c>
      <c r="F94" s="28">
        <v>20600</v>
      </c>
      <c r="G94" s="48">
        <v>60</v>
      </c>
      <c r="H94" s="27">
        <f>+F94/G94</f>
        <v>343.33333333333331</v>
      </c>
      <c r="I94" s="464"/>
    </row>
    <row r="95" spans="2:9" ht="18" customHeight="1" x14ac:dyDescent="0.25">
      <c r="B95" s="459" t="s">
        <v>212</v>
      </c>
      <c r="C95" s="460"/>
      <c r="D95" s="460"/>
      <c r="E95" s="14" t="s">
        <v>19</v>
      </c>
      <c r="F95" s="26">
        <v>20600</v>
      </c>
      <c r="G95" s="48">
        <v>60</v>
      </c>
      <c r="H95" s="27">
        <f>+F95/G95</f>
        <v>343.33333333333331</v>
      </c>
      <c r="I95" s="464"/>
    </row>
    <row r="96" spans="2:9" ht="18" customHeight="1" x14ac:dyDescent="0.25">
      <c r="B96" s="467" t="s">
        <v>213</v>
      </c>
      <c r="C96" s="468"/>
      <c r="D96" s="468"/>
      <c r="E96" s="15" t="s">
        <v>19</v>
      </c>
      <c r="F96" s="26">
        <v>30900</v>
      </c>
      <c r="G96" s="59">
        <v>70</v>
      </c>
      <c r="H96" s="27">
        <f>+F96/G96</f>
        <v>441.42857142857144</v>
      </c>
      <c r="I96" s="464"/>
    </row>
    <row r="97" spans="2:9" x14ac:dyDescent="0.25">
      <c r="B97" s="459" t="s">
        <v>212</v>
      </c>
      <c r="C97" s="460"/>
      <c r="D97" s="460"/>
      <c r="E97" s="14" t="s">
        <v>19</v>
      </c>
      <c r="F97" s="26">
        <v>20600</v>
      </c>
      <c r="G97" s="48">
        <v>30</v>
      </c>
      <c r="H97" s="27">
        <f>+F97/G97</f>
        <v>686.66666666666663</v>
      </c>
      <c r="I97" s="464"/>
    </row>
    <row r="98" spans="2:9" x14ac:dyDescent="0.25">
      <c r="B98" s="511"/>
      <c r="C98" s="512"/>
      <c r="D98" s="513"/>
      <c r="E98" s="15"/>
      <c r="F98" s="17"/>
      <c r="G98" s="15"/>
      <c r="H98" s="18"/>
      <c r="I98" s="464"/>
    </row>
    <row r="99" spans="2:9" x14ac:dyDescent="0.25">
      <c r="B99" s="11"/>
      <c r="C99" s="5"/>
      <c r="D99" s="5"/>
      <c r="E99" s="5"/>
      <c r="F99" s="5"/>
      <c r="G99" s="6"/>
      <c r="H99" s="6" t="s">
        <v>6</v>
      </c>
      <c r="I99" s="36">
        <f>SUM(H93:H98)</f>
        <v>2844.7619047619046</v>
      </c>
    </row>
    <row r="100" spans="2:9" ht="15.75" thickBot="1" x14ac:dyDescent="0.3">
      <c r="B100" s="10"/>
      <c r="I100" s="1"/>
    </row>
    <row r="101" spans="2:9" ht="15.75" thickBot="1" x14ac:dyDescent="0.3">
      <c r="B101" s="21" t="s">
        <v>7</v>
      </c>
      <c r="C101" s="9"/>
      <c r="D101" s="9"/>
      <c r="E101" s="9"/>
      <c r="F101" s="9"/>
      <c r="G101" s="9"/>
      <c r="H101" s="9"/>
      <c r="I101" s="22"/>
    </row>
    <row r="102" spans="2:9" ht="15.75" thickBot="1" x14ac:dyDescent="0.3">
      <c r="B102" s="461" t="s">
        <v>1</v>
      </c>
      <c r="C102" s="462"/>
      <c r="D102" s="462"/>
      <c r="E102" s="39" t="s">
        <v>2</v>
      </c>
      <c r="F102" s="39" t="s">
        <v>8</v>
      </c>
      <c r="G102" s="39" t="s">
        <v>9</v>
      </c>
      <c r="H102" s="20" t="s">
        <v>5</v>
      </c>
      <c r="I102" s="463"/>
    </row>
    <row r="103" spans="2:9" x14ac:dyDescent="0.25">
      <c r="B103" s="465" t="s">
        <v>208</v>
      </c>
      <c r="C103" s="466"/>
      <c r="D103" s="466"/>
      <c r="E103" s="4" t="s">
        <v>210</v>
      </c>
      <c r="F103" s="4">
        <v>150000</v>
      </c>
      <c r="G103" s="43">
        <v>0.6</v>
      </c>
      <c r="H103" s="4">
        <f t="shared" ref="H103:H106" si="0">+F103*G103</f>
        <v>90000</v>
      </c>
      <c r="I103" s="464"/>
    </row>
    <row r="104" spans="2:9" x14ac:dyDescent="0.25">
      <c r="B104" s="459" t="s">
        <v>472</v>
      </c>
      <c r="C104" s="460"/>
      <c r="D104" s="460"/>
      <c r="E104" s="3" t="s">
        <v>210</v>
      </c>
      <c r="F104" s="3">
        <v>51500</v>
      </c>
      <c r="G104" s="43">
        <v>1.05</v>
      </c>
      <c r="H104" s="4">
        <f t="shared" si="0"/>
        <v>54075</v>
      </c>
      <c r="I104" s="464"/>
    </row>
    <row r="105" spans="2:9" x14ac:dyDescent="0.25">
      <c r="B105" s="465" t="s">
        <v>473</v>
      </c>
      <c r="C105" s="466"/>
      <c r="D105" s="466"/>
      <c r="E105" s="4" t="s">
        <v>70</v>
      </c>
      <c r="F105" s="4">
        <v>250</v>
      </c>
      <c r="G105" s="43">
        <v>16</v>
      </c>
      <c r="H105" s="4">
        <f t="shared" si="0"/>
        <v>4000</v>
      </c>
      <c r="I105" s="464"/>
    </row>
    <row r="106" spans="2:9" x14ac:dyDescent="0.25">
      <c r="B106" s="459" t="s">
        <v>474</v>
      </c>
      <c r="C106" s="460"/>
      <c r="D106" s="460"/>
      <c r="E106" s="3" t="s">
        <v>94</v>
      </c>
      <c r="F106" s="3">
        <v>12000</v>
      </c>
      <c r="G106" s="3">
        <v>11</v>
      </c>
      <c r="H106" s="4">
        <f t="shared" si="0"/>
        <v>132000</v>
      </c>
      <c r="I106" s="464"/>
    </row>
    <row r="107" spans="2:9" x14ac:dyDescent="0.25">
      <c r="B107" s="465"/>
      <c r="C107" s="466"/>
      <c r="D107" s="466"/>
      <c r="E107" s="4"/>
      <c r="F107" s="4"/>
      <c r="G107" s="43"/>
      <c r="H107" s="4"/>
      <c r="I107" s="464"/>
    </row>
    <row r="108" spans="2:9" x14ac:dyDescent="0.25">
      <c r="B108" s="459"/>
      <c r="C108" s="460"/>
      <c r="D108" s="460"/>
      <c r="E108" s="3"/>
      <c r="F108" s="3"/>
      <c r="G108" s="3"/>
      <c r="H108" s="4"/>
      <c r="I108" s="464"/>
    </row>
    <row r="109" spans="2:9" x14ac:dyDescent="0.25">
      <c r="B109" s="459"/>
      <c r="C109" s="460"/>
      <c r="D109" s="460"/>
      <c r="E109" s="3"/>
      <c r="F109" s="3"/>
      <c r="G109" s="3"/>
      <c r="H109" s="4"/>
      <c r="I109" s="464"/>
    </row>
    <row r="110" spans="2:9" x14ac:dyDescent="0.25">
      <c r="B110" s="459"/>
      <c r="C110" s="460"/>
      <c r="D110" s="460"/>
      <c r="E110" s="3"/>
      <c r="F110" s="3"/>
      <c r="G110" s="3"/>
      <c r="H110" s="4"/>
      <c r="I110" s="464"/>
    </row>
    <row r="111" spans="2:9" x14ac:dyDescent="0.25">
      <c r="B111" s="11"/>
      <c r="C111" s="5"/>
      <c r="D111" s="5"/>
      <c r="E111" s="5"/>
      <c r="F111" s="5"/>
      <c r="G111" s="5"/>
      <c r="H111" s="6" t="s">
        <v>6</v>
      </c>
      <c r="I111" s="37">
        <f>SUM(H103:H110)</f>
        <v>280075</v>
      </c>
    </row>
    <row r="112" spans="2:9" ht="15.75" thickBot="1" x14ac:dyDescent="0.3">
      <c r="B112" s="10"/>
      <c r="I112" s="1"/>
    </row>
    <row r="113" spans="2:9" ht="15.75" thickBot="1" x14ac:dyDescent="0.3">
      <c r="B113" s="21" t="s">
        <v>10</v>
      </c>
      <c r="C113" s="9"/>
      <c r="D113" s="9"/>
      <c r="E113" s="9"/>
      <c r="F113" s="9"/>
      <c r="G113" s="9"/>
      <c r="H113" s="9"/>
      <c r="I113" s="22"/>
    </row>
    <row r="114" spans="2:9" ht="15.75" thickBot="1" x14ac:dyDescent="0.3">
      <c r="B114" s="461" t="s">
        <v>1</v>
      </c>
      <c r="C114" s="462"/>
      <c r="D114" s="462"/>
      <c r="E114" s="462"/>
      <c r="F114" s="39" t="s">
        <v>3</v>
      </c>
      <c r="G114" s="39" t="s">
        <v>4</v>
      </c>
      <c r="H114" s="20" t="s">
        <v>5</v>
      </c>
      <c r="I114" s="34"/>
    </row>
    <row r="115" spans="2:9" x14ac:dyDescent="0.25">
      <c r="B115" s="465" t="s">
        <v>71</v>
      </c>
      <c r="C115" s="466"/>
      <c r="D115" s="466"/>
      <c r="E115" s="466"/>
      <c r="F115" s="24">
        <v>152</v>
      </c>
      <c r="G115" s="25">
        <v>1</v>
      </c>
      <c r="H115" s="38">
        <f>+F115*G115</f>
        <v>152</v>
      </c>
      <c r="I115" s="34"/>
    </row>
    <row r="116" spans="2:9" x14ac:dyDescent="0.25">
      <c r="B116" s="459"/>
      <c r="C116" s="460"/>
      <c r="D116" s="460"/>
      <c r="E116" s="460"/>
      <c r="F116" s="23"/>
      <c r="G116" s="14"/>
      <c r="H116" s="2"/>
      <c r="I116" s="34"/>
    </row>
    <row r="117" spans="2:9" x14ac:dyDescent="0.25">
      <c r="B117" s="11"/>
      <c r="C117" s="5"/>
      <c r="D117" s="5"/>
      <c r="E117" s="5"/>
      <c r="F117" s="5"/>
      <c r="G117" s="5"/>
      <c r="H117" s="6" t="s">
        <v>6</v>
      </c>
      <c r="I117" s="36">
        <f>SUM(H115:H116)</f>
        <v>152</v>
      </c>
    </row>
    <row r="118" spans="2:9" ht="15.75" thickBot="1" x14ac:dyDescent="0.3">
      <c r="B118" s="10"/>
      <c r="I118" s="1"/>
    </row>
    <row r="119" spans="2:9" ht="15.75" thickBot="1" x14ac:dyDescent="0.3">
      <c r="B119" s="21" t="s">
        <v>11</v>
      </c>
      <c r="C119" s="9"/>
      <c r="D119" s="9"/>
      <c r="E119" s="9"/>
      <c r="F119" s="9"/>
      <c r="G119" s="9"/>
      <c r="H119" s="9"/>
      <c r="I119" s="22"/>
    </row>
    <row r="120" spans="2:9" ht="15.75" thickBot="1" x14ac:dyDescent="0.3">
      <c r="B120" s="461" t="s">
        <v>15</v>
      </c>
      <c r="C120" s="462"/>
      <c r="D120" s="39" t="s">
        <v>22</v>
      </c>
      <c r="E120" s="39" t="s">
        <v>12</v>
      </c>
      <c r="F120" s="39" t="s">
        <v>13</v>
      </c>
      <c r="G120" s="39" t="s">
        <v>14</v>
      </c>
      <c r="H120" s="20" t="s">
        <v>5</v>
      </c>
      <c r="I120" s="463"/>
    </row>
    <row r="121" spans="2:9" x14ac:dyDescent="0.25">
      <c r="B121" s="465" t="s">
        <v>20</v>
      </c>
      <c r="C121" s="466"/>
      <c r="D121" s="24">
        <v>74263</v>
      </c>
      <c r="E121" s="30">
        <f>+(0.66)*D121</f>
        <v>49013.58</v>
      </c>
      <c r="F121" s="30">
        <f>+D121+E121</f>
        <v>123276.58</v>
      </c>
      <c r="G121" s="32">
        <v>0.22700000000000001</v>
      </c>
      <c r="H121" s="38">
        <f>+F121*G121</f>
        <v>27983.783660000001</v>
      </c>
      <c r="I121" s="464"/>
    </row>
    <row r="122" spans="2:9" x14ac:dyDescent="0.25">
      <c r="B122" s="459" t="s">
        <v>61</v>
      </c>
      <c r="C122" s="460"/>
      <c r="D122" s="23">
        <f>2*44702</f>
        <v>89404</v>
      </c>
      <c r="E122" s="30">
        <f>+(0.66)*D122</f>
        <v>59006.64</v>
      </c>
      <c r="F122" s="31">
        <f>+D122+E122</f>
        <v>148410.64000000001</v>
      </c>
      <c r="G122" s="32">
        <f>+G121</f>
        <v>0.22700000000000001</v>
      </c>
      <c r="H122" s="38">
        <f>+F122*G122</f>
        <v>33689.215280000004</v>
      </c>
      <c r="I122" s="464"/>
    </row>
    <row r="123" spans="2:9" x14ac:dyDescent="0.25">
      <c r="B123" s="459"/>
      <c r="C123" s="460"/>
      <c r="D123" s="2"/>
      <c r="E123" s="2"/>
      <c r="F123" s="2"/>
      <c r="G123" s="2"/>
      <c r="H123" s="2"/>
      <c r="I123" s="464"/>
    </row>
    <row r="124" spans="2:9" x14ac:dyDescent="0.25">
      <c r="B124" s="467"/>
      <c r="C124" s="468"/>
      <c r="D124" s="7"/>
      <c r="E124" s="7"/>
      <c r="F124" s="7"/>
      <c r="G124" s="7"/>
      <c r="H124" s="7"/>
      <c r="I124" s="464"/>
    </row>
    <row r="125" spans="2:9" x14ac:dyDescent="0.25">
      <c r="B125" s="11"/>
      <c r="C125" s="5"/>
      <c r="D125" s="5"/>
      <c r="E125" s="5"/>
      <c r="F125" s="5"/>
      <c r="G125" s="5"/>
      <c r="H125" s="6" t="s">
        <v>6</v>
      </c>
      <c r="I125" s="34">
        <f>SUM(H121:H124)</f>
        <v>61672.998940000005</v>
      </c>
    </row>
    <row r="126" spans="2:9" ht="15.75" thickBot="1" x14ac:dyDescent="0.3">
      <c r="B126" s="10"/>
      <c r="H126" s="33" t="s">
        <v>23</v>
      </c>
      <c r="I126" s="34"/>
    </row>
    <row r="127" spans="2:9" ht="16.5" thickBot="1" x14ac:dyDescent="0.3">
      <c r="B127" s="8"/>
      <c r="C127" s="9"/>
      <c r="D127" s="9"/>
      <c r="E127" s="9"/>
      <c r="F127" s="9"/>
      <c r="G127" s="469" t="s">
        <v>16</v>
      </c>
      <c r="H127" s="470"/>
      <c r="I127" s="35">
        <f>ROUND(SUM(I97:I126),0)</f>
        <v>344745</v>
      </c>
    </row>
    <row r="128" spans="2:9" ht="15.75" thickBot="1" x14ac:dyDescent="0.3"/>
    <row r="129" spans="2:9" x14ac:dyDescent="0.25">
      <c r="B129" s="471" t="s">
        <v>26</v>
      </c>
      <c r="C129" s="472"/>
      <c r="D129" s="472"/>
      <c r="E129" s="472"/>
      <c r="F129" s="472"/>
      <c r="G129" s="472"/>
      <c r="H129" s="472"/>
      <c r="I129" s="473"/>
    </row>
    <row r="130" spans="2:9" ht="48" customHeight="1" x14ac:dyDescent="0.25">
      <c r="B130" s="474" t="s">
        <v>862</v>
      </c>
      <c r="C130" s="475"/>
      <c r="D130" s="475"/>
      <c r="E130" s="475"/>
      <c r="F130" s="475"/>
      <c r="G130" s="475"/>
      <c r="H130" s="475"/>
      <c r="I130" s="476"/>
    </row>
    <row r="131" spans="2:9" x14ac:dyDescent="0.25">
      <c r="B131" s="477" t="s">
        <v>18</v>
      </c>
      <c r="C131" s="478"/>
      <c r="D131" s="478"/>
      <c r="E131" s="478"/>
      <c r="F131" s="478"/>
      <c r="G131" s="478"/>
      <c r="H131" s="478"/>
      <c r="I131" s="479"/>
    </row>
    <row r="132" spans="2:9" ht="15.75" thickBot="1" x14ac:dyDescent="0.3">
      <c r="B132" s="480" t="s">
        <v>27</v>
      </c>
      <c r="C132" s="481"/>
      <c r="D132" s="481"/>
      <c r="E132" s="481"/>
      <c r="F132" s="481"/>
      <c r="G132" s="481"/>
      <c r="H132" s="481"/>
      <c r="I132" s="482"/>
    </row>
    <row r="133" spans="2:9" ht="15.75" thickBot="1" x14ac:dyDescent="0.3">
      <c r="B133" s="8"/>
      <c r="C133" s="9"/>
      <c r="D133" s="9"/>
      <c r="E133" s="9"/>
      <c r="F133" s="9"/>
      <c r="G133" s="9"/>
      <c r="H133" s="9"/>
      <c r="I133" s="22"/>
    </row>
    <row r="134" spans="2:9" ht="15" customHeight="1" x14ac:dyDescent="0.25">
      <c r="B134" s="483" t="s">
        <v>17</v>
      </c>
      <c r="C134" s="485" t="s">
        <v>475</v>
      </c>
      <c r="D134" s="487" t="str">
        <f>+'[2] PRESUPUESTO CENTRO DE DESARROL'!$B$231</f>
        <v>Suminstro e instalación de Ventana termo panel en perfileria de aluminio color mate proyectante, incluye materiales equipo y mano de obra.</v>
      </c>
      <c r="E134" s="487"/>
      <c r="F134" s="487"/>
      <c r="G134" s="487"/>
      <c r="H134" s="487"/>
      <c r="I134" s="45" t="s">
        <v>0</v>
      </c>
    </row>
    <row r="135" spans="2:9" ht="15.75" thickBot="1" x14ac:dyDescent="0.3">
      <c r="B135" s="484"/>
      <c r="C135" s="486"/>
      <c r="D135" s="488"/>
      <c r="E135" s="488"/>
      <c r="F135" s="488"/>
      <c r="G135" s="488"/>
      <c r="H135" s="488"/>
      <c r="I135" s="13" t="str">
        <f>+'[2] PRESUPUESTO CENTRO DE DESARROL'!$C$231</f>
        <v>M2</v>
      </c>
    </row>
    <row r="136" spans="2:9" ht="15.75" thickBot="1" x14ac:dyDescent="0.3">
      <c r="B136" s="21" t="s">
        <v>24</v>
      </c>
      <c r="C136" s="46"/>
      <c r="D136" s="40"/>
      <c r="E136" s="9"/>
      <c r="F136" s="9"/>
      <c r="G136" s="9"/>
      <c r="H136" s="9"/>
      <c r="I136" s="22"/>
    </row>
    <row r="137" spans="2:9" ht="15.75" thickBot="1" x14ac:dyDescent="0.3">
      <c r="B137" s="461" t="s">
        <v>1</v>
      </c>
      <c r="C137" s="462"/>
      <c r="D137" s="462"/>
      <c r="E137" s="39" t="s">
        <v>2</v>
      </c>
      <c r="F137" s="39" t="s">
        <v>3</v>
      </c>
      <c r="G137" s="39" t="s">
        <v>4</v>
      </c>
      <c r="H137" s="20" t="s">
        <v>5</v>
      </c>
      <c r="I137" s="463"/>
    </row>
    <row r="138" spans="2:9" ht="18" customHeight="1" x14ac:dyDescent="0.25">
      <c r="B138" s="489" t="s">
        <v>25</v>
      </c>
      <c r="C138" s="490"/>
      <c r="D138" s="491"/>
      <c r="E138" s="4" t="s">
        <v>19</v>
      </c>
      <c r="F138" s="26">
        <v>51500</v>
      </c>
      <c r="G138" s="43">
        <v>50</v>
      </c>
      <c r="H138" s="27">
        <f>+F138/G138</f>
        <v>1030</v>
      </c>
      <c r="I138" s="464"/>
    </row>
    <row r="139" spans="2:9" ht="18" customHeight="1" x14ac:dyDescent="0.25">
      <c r="B139" s="492" t="s">
        <v>211</v>
      </c>
      <c r="C139" s="493"/>
      <c r="D139" s="494"/>
      <c r="E139" s="3" t="s">
        <v>19</v>
      </c>
      <c r="F139" s="28">
        <v>20600</v>
      </c>
      <c r="G139" s="48">
        <v>60</v>
      </c>
      <c r="H139" s="27">
        <f>+F139/G139</f>
        <v>343.33333333333331</v>
      </c>
      <c r="I139" s="464"/>
    </row>
    <row r="140" spans="2:9" ht="18" customHeight="1" x14ac:dyDescent="0.25">
      <c r="B140" s="459" t="s">
        <v>212</v>
      </c>
      <c r="C140" s="460"/>
      <c r="D140" s="460"/>
      <c r="E140" s="14" t="s">
        <v>19</v>
      </c>
      <c r="F140" s="26">
        <v>20600</v>
      </c>
      <c r="G140" s="48">
        <v>60</v>
      </c>
      <c r="H140" s="27">
        <f>+F140/G140</f>
        <v>343.33333333333331</v>
      </c>
      <c r="I140" s="464"/>
    </row>
    <row r="141" spans="2:9" ht="18" customHeight="1" x14ac:dyDescent="0.25">
      <c r="B141" s="467" t="s">
        <v>213</v>
      </c>
      <c r="C141" s="468"/>
      <c r="D141" s="468"/>
      <c r="E141" s="15" t="s">
        <v>19</v>
      </c>
      <c r="F141" s="26">
        <v>30900</v>
      </c>
      <c r="G141" s="59">
        <v>70</v>
      </c>
      <c r="H141" s="27">
        <f>+F141/G141</f>
        <v>441.42857142857144</v>
      </c>
      <c r="I141" s="464"/>
    </row>
    <row r="142" spans="2:9" x14ac:dyDescent="0.25">
      <c r="B142" s="459" t="s">
        <v>212</v>
      </c>
      <c r="C142" s="460"/>
      <c r="D142" s="460"/>
      <c r="E142" s="14" t="s">
        <v>19</v>
      </c>
      <c r="F142" s="26">
        <v>20600</v>
      </c>
      <c r="G142" s="48">
        <v>30</v>
      </c>
      <c r="H142" s="27">
        <f>+F142/G142</f>
        <v>686.66666666666663</v>
      </c>
      <c r="I142" s="464"/>
    </row>
    <row r="143" spans="2:9" x14ac:dyDescent="0.25">
      <c r="B143" s="511"/>
      <c r="C143" s="512"/>
      <c r="D143" s="513"/>
      <c r="E143" s="15"/>
      <c r="F143" s="17"/>
      <c r="G143" s="15"/>
      <c r="H143" s="18"/>
      <c r="I143" s="464"/>
    </row>
    <row r="144" spans="2:9" x14ac:dyDescent="0.25">
      <c r="B144" s="11"/>
      <c r="C144" s="5"/>
      <c r="D144" s="5"/>
      <c r="E144" s="5"/>
      <c r="F144" s="5"/>
      <c r="G144" s="6"/>
      <c r="H144" s="6" t="s">
        <v>6</v>
      </c>
      <c r="I144" s="36">
        <f>SUM(H138:H143)</f>
        <v>2844.7619047619046</v>
      </c>
    </row>
    <row r="145" spans="2:9" ht="15.75" thickBot="1" x14ac:dyDescent="0.3">
      <c r="B145" s="10"/>
      <c r="I145" s="1"/>
    </row>
    <row r="146" spans="2:9" ht="15.75" thickBot="1" x14ac:dyDescent="0.3">
      <c r="B146" s="21" t="s">
        <v>7</v>
      </c>
      <c r="C146" s="9"/>
      <c r="D146" s="9"/>
      <c r="E146" s="9"/>
      <c r="F146" s="9"/>
      <c r="G146" s="9"/>
      <c r="H146" s="9"/>
      <c r="I146" s="22"/>
    </row>
    <row r="147" spans="2:9" ht="15.75" thickBot="1" x14ac:dyDescent="0.3">
      <c r="B147" s="461" t="s">
        <v>1</v>
      </c>
      <c r="C147" s="462"/>
      <c r="D147" s="462"/>
      <c r="E147" s="39" t="s">
        <v>2</v>
      </c>
      <c r="F147" s="39" t="s">
        <v>8</v>
      </c>
      <c r="G147" s="39" t="s">
        <v>9</v>
      </c>
      <c r="H147" s="20" t="s">
        <v>5</v>
      </c>
      <c r="I147" s="463"/>
    </row>
    <row r="148" spans="2:9" x14ac:dyDescent="0.25">
      <c r="B148" s="465" t="s">
        <v>208</v>
      </c>
      <c r="C148" s="466"/>
      <c r="D148" s="466"/>
      <c r="E148" s="4" t="s">
        <v>210</v>
      </c>
      <c r="F148" s="4">
        <v>170000</v>
      </c>
      <c r="G148" s="43">
        <v>0.5</v>
      </c>
      <c r="H148" s="4">
        <f t="shared" ref="H148:H151" si="1">+F148*G148</f>
        <v>85000</v>
      </c>
      <c r="I148" s="464"/>
    </row>
    <row r="149" spans="2:9" x14ac:dyDescent="0.25">
      <c r="B149" s="459" t="s">
        <v>476</v>
      </c>
      <c r="C149" s="460"/>
      <c r="D149" s="460"/>
      <c r="E149" s="3" t="s">
        <v>210</v>
      </c>
      <c r="F149" s="3">
        <v>196000</v>
      </c>
      <c r="G149" s="43">
        <v>1.05</v>
      </c>
      <c r="H149" s="4">
        <f t="shared" si="1"/>
        <v>205800</v>
      </c>
      <c r="I149" s="464"/>
    </row>
    <row r="150" spans="2:9" x14ac:dyDescent="0.25">
      <c r="B150" s="465" t="s">
        <v>473</v>
      </c>
      <c r="C150" s="466"/>
      <c r="D150" s="466"/>
      <c r="E150" s="4" t="s">
        <v>70</v>
      </c>
      <c r="F150" s="4">
        <v>250</v>
      </c>
      <c r="G150" s="43">
        <v>16</v>
      </c>
      <c r="H150" s="4">
        <f t="shared" si="1"/>
        <v>4000</v>
      </c>
      <c r="I150" s="464"/>
    </row>
    <row r="151" spans="2:9" x14ac:dyDescent="0.25">
      <c r="B151" s="459" t="s">
        <v>474</v>
      </c>
      <c r="C151" s="460"/>
      <c r="D151" s="460"/>
      <c r="E151" s="3" t="s">
        <v>94</v>
      </c>
      <c r="F151" s="3">
        <v>19800</v>
      </c>
      <c r="G151" s="3">
        <v>11</v>
      </c>
      <c r="H151" s="4">
        <f t="shared" si="1"/>
        <v>217800</v>
      </c>
      <c r="I151" s="464"/>
    </row>
    <row r="152" spans="2:9" x14ac:dyDescent="0.25">
      <c r="B152" s="465"/>
      <c r="C152" s="466"/>
      <c r="D152" s="466"/>
      <c r="E152" s="4"/>
      <c r="F152" s="4"/>
      <c r="G152" s="43"/>
      <c r="H152" s="4"/>
      <c r="I152" s="464"/>
    </row>
    <row r="153" spans="2:9" x14ac:dyDescent="0.25">
      <c r="B153" s="459"/>
      <c r="C153" s="460"/>
      <c r="D153" s="460"/>
      <c r="E153" s="3"/>
      <c r="F153" s="3"/>
      <c r="G153" s="3"/>
      <c r="H153" s="4"/>
      <c r="I153" s="464"/>
    </row>
    <row r="154" spans="2:9" x14ac:dyDescent="0.25">
      <c r="B154" s="459"/>
      <c r="C154" s="460"/>
      <c r="D154" s="460"/>
      <c r="E154" s="3"/>
      <c r="F154" s="3"/>
      <c r="G154" s="3"/>
      <c r="H154" s="4"/>
      <c r="I154" s="464"/>
    </row>
    <row r="155" spans="2:9" x14ac:dyDescent="0.25">
      <c r="B155" s="459"/>
      <c r="C155" s="460"/>
      <c r="D155" s="460"/>
      <c r="E155" s="3"/>
      <c r="F155" s="3"/>
      <c r="G155" s="3"/>
      <c r="H155" s="4"/>
      <c r="I155" s="464"/>
    </row>
    <row r="156" spans="2:9" x14ac:dyDescent="0.25">
      <c r="B156" s="11"/>
      <c r="C156" s="5"/>
      <c r="D156" s="5"/>
      <c r="E156" s="5"/>
      <c r="F156" s="5"/>
      <c r="G156" s="5"/>
      <c r="H156" s="6" t="s">
        <v>6</v>
      </c>
      <c r="I156" s="37">
        <f>SUM(H148:H155)</f>
        <v>512600</v>
      </c>
    </row>
    <row r="157" spans="2:9" ht="15.75" thickBot="1" x14ac:dyDescent="0.3">
      <c r="B157" s="10"/>
      <c r="I157" s="1"/>
    </row>
    <row r="158" spans="2:9" ht="15.75" thickBot="1" x14ac:dyDescent="0.3">
      <c r="B158" s="21" t="s">
        <v>10</v>
      </c>
      <c r="C158" s="9"/>
      <c r="D158" s="9"/>
      <c r="E158" s="9"/>
      <c r="F158" s="9"/>
      <c r="G158" s="9"/>
      <c r="H158" s="9"/>
      <c r="I158" s="22"/>
    </row>
    <row r="159" spans="2:9" ht="15.75" thickBot="1" x14ac:dyDescent="0.3">
      <c r="B159" s="461" t="s">
        <v>1</v>
      </c>
      <c r="C159" s="462"/>
      <c r="D159" s="462"/>
      <c r="E159" s="462"/>
      <c r="F159" s="39" t="s">
        <v>3</v>
      </c>
      <c r="G159" s="39" t="s">
        <v>4</v>
      </c>
      <c r="H159" s="20" t="s">
        <v>5</v>
      </c>
      <c r="I159" s="34"/>
    </row>
    <row r="160" spans="2:9" x14ac:dyDescent="0.25">
      <c r="B160" s="465" t="s">
        <v>71</v>
      </c>
      <c r="C160" s="466"/>
      <c r="D160" s="466"/>
      <c r="E160" s="466"/>
      <c r="F160" s="24">
        <v>130</v>
      </c>
      <c r="G160" s="25">
        <v>1</v>
      </c>
      <c r="H160" s="38">
        <f>+F160*G160</f>
        <v>130</v>
      </c>
      <c r="I160" s="34"/>
    </row>
    <row r="161" spans="2:9" x14ac:dyDescent="0.25">
      <c r="B161" s="459"/>
      <c r="C161" s="460"/>
      <c r="D161" s="460"/>
      <c r="E161" s="460"/>
      <c r="F161" s="23"/>
      <c r="G161" s="14"/>
      <c r="H161" s="2"/>
      <c r="I161" s="34"/>
    </row>
    <row r="162" spans="2:9" x14ac:dyDescent="0.25">
      <c r="B162" s="11"/>
      <c r="C162" s="5"/>
      <c r="D162" s="5"/>
      <c r="E162" s="5"/>
      <c r="F162" s="5"/>
      <c r="G162" s="5"/>
      <c r="H162" s="6" t="s">
        <v>6</v>
      </c>
      <c r="I162" s="36">
        <f>SUM(H160:H161)</f>
        <v>130</v>
      </c>
    </row>
    <row r="163" spans="2:9" ht="15.75" thickBot="1" x14ac:dyDescent="0.3">
      <c r="B163" s="10"/>
      <c r="I163" s="1"/>
    </row>
    <row r="164" spans="2:9" ht="15.75" thickBot="1" x14ac:dyDescent="0.3">
      <c r="B164" s="21" t="s">
        <v>11</v>
      </c>
      <c r="C164" s="9"/>
      <c r="D164" s="9"/>
      <c r="E164" s="9"/>
      <c r="F164" s="9"/>
      <c r="G164" s="9"/>
      <c r="H164" s="9"/>
      <c r="I164" s="22"/>
    </row>
    <row r="165" spans="2:9" ht="15.75" thickBot="1" x14ac:dyDescent="0.3">
      <c r="B165" s="461" t="s">
        <v>15</v>
      </c>
      <c r="C165" s="462"/>
      <c r="D165" s="39" t="s">
        <v>22</v>
      </c>
      <c r="E165" s="39" t="s">
        <v>12</v>
      </c>
      <c r="F165" s="39" t="s">
        <v>13</v>
      </c>
      <c r="G165" s="39" t="s">
        <v>14</v>
      </c>
      <c r="H165" s="20" t="s">
        <v>5</v>
      </c>
      <c r="I165" s="463"/>
    </row>
    <row r="166" spans="2:9" x14ac:dyDescent="0.25">
      <c r="B166" s="465" t="s">
        <v>20</v>
      </c>
      <c r="C166" s="466"/>
      <c r="D166" s="24">
        <v>74263</v>
      </c>
      <c r="E166" s="30">
        <f>+(0.66)*D166</f>
        <v>49013.58</v>
      </c>
      <c r="F166" s="30">
        <f>+D166+E166</f>
        <v>123276.58</v>
      </c>
      <c r="G166" s="32">
        <v>0.5</v>
      </c>
      <c r="H166" s="38">
        <f>+F166*G166</f>
        <v>61638.29</v>
      </c>
      <c r="I166" s="464"/>
    </row>
    <row r="167" spans="2:9" x14ac:dyDescent="0.25">
      <c r="B167" s="459" t="s">
        <v>61</v>
      </c>
      <c r="C167" s="460"/>
      <c r="D167" s="23">
        <f>2*44702</f>
        <v>89404</v>
      </c>
      <c r="E167" s="30">
        <f>+(0.66)*D167</f>
        <v>59006.64</v>
      </c>
      <c r="F167" s="31">
        <f>+D167+E167</f>
        <v>148410.64000000001</v>
      </c>
      <c r="G167" s="32">
        <f>+G166</f>
        <v>0.5</v>
      </c>
      <c r="H167" s="38">
        <f>+F167*G167</f>
        <v>74205.320000000007</v>
      </c>
      <c r="I167" s="464"/>
    </row>
    <row r="168" spans="2:9" x14ac:dyDescent="0.25">
      <c r="B168" s="459"/>
      <c r="C168" s="460"/>
      <c r="D168" s="2"/>
      <c r="E168" s="2"/>
      <c r="F168" s="2"/>
      <c r="G168" s="2"/>
      <c r="H168" s="2"/>
      <c r="I168" s="464"/>
    </row>
    <row r="169" spans="2:9" x14ac:dyDescent="0.25">
      <c r="B169" s="467"/>
      <c r="C169" s="468"/>
      <c r="D169" s="7"/>
      <c r="E169" s="7"/>
      <c r="F169" s="7"/>
      <c r="G169" s="7"/>
      <c r="H169" s="7"/>
      <c r="I169" s="464"/>
    </row>
    <row r="170" spans="2:9" x14ac:dyDescent="0.25">
      <c r="B170" s="11"/>
      <c r="C170" s="5"/>
      <c r="D170" s="5"/>
      <c r="E170" s="5"/>
      <c r="F170" s="5"/>
      <c r="G170" s="5"/>
      <c r="H170" s="6" t="s">
        <v>6</v>
      </c>
      <c r="I170" s="34">
        <f>SUM(H166:H169)</f>
        <v>135843.61000000002</v>
      </c>
    </row>
    <row r="171" spans="2:9" ht="15.75" thickBot="1" x14ac:dyDescent="0.3">
      <c r="B171" s="10"/>
      <c r="H171" s="33" t="s">
        <v>23</v>
      </c>
      <c r="I171" s="34"/>
    </row>
    <row r="172" spans="2:9" ht="16.5" thickBot="1" x14ac:dyDescent="0.3">
      <c r="B172" s="8"/>
      <c r="C172" s="9"/>
      <c r="D172" s="9"/>
      <c r="E172" s="9"/>
      <c r="F172" s="9"/>
      <c r="G172" s="469" t="s">
        <v>16</v>
      </c>
      <c r="H172" s="470"/>
      <c r="I172" s="35">
        <f>ROUND(SUM(I142:I171),0)</f>
        <v>651418</v>
      </c>
    </row>
  </sheetData>
  <mergeCells count="134">
    <mergeCell ref="G172:H172"/>
    <mergeCell ref="B159:E159"/>
    <mergeCell ref="B160:E160"/>
    <mergeCell ref="B161:E161"/>
    <mergeCell ref="B165:C165"/>
    <mergeCell ref="I165:I169"/>
    <mergeCell ref="B166:C166"/>
    <mergeCell ref="B167:C167"/>
    <mergeCell ref="B168:C168"/>
    <mergeCell ref="B169:C169"/>
    <mergeCell ref="B147:D147"/>
    <mergeCell ref="I147:I155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31:I131"/>
    <mergeCell ref="B132:I132"/>
    <mergeCell ref="B134:B135"/>
    <mergeCell ref="C134:C135"/>
    <mergeCell ref="D134:H135"/>
    <mergeCell ref="B137:D137"/>
    <mergeCell ref="I137:I143"/>
    <mergeCell ref="B138:D138"/>
    <mergeCell ref="B139:D139"/>
    <mergeCell ref="B140:D140"/>
    <mergeCell ref="B141:D141"/>
    <mergeCell ref="B142:D142"/>
    <mergeCell ref="B143:D143"/>
    <mergeCell ref="B1:I1"/>
    <mergeCell ref="B2:I2"/>
    <mergeCell ref="B3:I3"/>
    <mergeCell ref="B4:I4"/>
    <mergeCell ref="B5:B6"/>
    <mergeCell ref="C5:C6"/>
    <mergeCell ref="D5:H6"/>
    <mergeCell ref="B129:I129"/>
    <mergeCell ref="B130:I130"/>
    <mergeCell ref="B13:D13"/>
    <mergeCell ref="B17:D17"/>
    <mergeCell ref="I17:I22"/>
    <mergeCell ref="B18:D18"/>
    <mergeCell ref="B19:D19"/>
    <mergeCell ref="B20:D20"/>
    <mergeCell ref="B21:D21"/>
    <mergeCell ref="B22:D22"/>
    <mergeCell ref="B8:D8"/>
    <mergeCell ref="I8:I12"/>
    <mergeCell ref="B9:D9"/>
    <mergeCell ref="B10:D10"/>
    <mergeCell ref="B11:D11"/>
    <mergeCell ref="B12:D12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G39:H39"/>
    <mergeCell ref="B41:I41"/>
    <mergeCell ref="B42:I42"/>
    <mergeCell ref="B43:I43"/>
    <mergeCell ref="B44:I44"/>
    <mergeCell ref="B46:B47"/>
    <mergeCell ref="C46:C47"/>
    <mergeCell ref="D46:H47"/>
    <mergeCell ref="B49:D49"/>
    <mergeCell ref="I49:I53"/>
    <mergeCell ref="B50:D50"/>
    <mergeCell ref="B51:D51"/>
    <mergeCell ref="B52:D52"/>
    <mergeCell ref="B53:D53"/>
    <mergeCell ref="B57:D57"/>
    <mergeCell ref="I57:I65"/>
    <mergeCell ref="B58:D58"/>
    <mergeCell ref="B59:D59"/>
    <mergeCell ref="B60:D60"/>
    <mergeCell ref="B61:D61"/>
    <mergeCell ref="B62:D62"/>
    <mergeCell ref="B63:D63"/>
    <mergeCell ref="B64:D64"/>
    <mergeCell ref="B65:D65"/>
    <mergeCell ref="B69:E69"/>
    <mergeCell ref="B70:E70"/>
    <mergeCell ref="B71:E71"/>
    <mergeCell ref="B75:C75"/>
    <mergeCell ref="I75:I79"/>
    <mergeCell ref="B76:C76"/>
    <mergeCell ref="B77:C77"/>
    <mergeCell ref="B78:C78"/>
    <mergeCell ref="B79:C79"/>
    <mergeCell ref="B92:D92"/>
    <mergeCell ref="I92:I98"/>
    <mergeCell ref="B93:D93"/>
    <mergeCell ref="B94:D94"/>
    <mergeCell ref="B95:D95"/>
    <mergeCell ref="B96:D96"/>
    <mergeCell ref="B97:D97"/>
    <mergeCell ref="B98:D98"/>
    <mergeCell ref="G82:H82"/>
    <mergeCell ref="B84:I84"/>
    <mergeCell ref="B85:I85"/>
    <mergeCell ref="B86:I86"/>
    <mergeCell ref="B87:I87"/>
    <mergeCell ref="B89:B90"/>
    <mergeCell ref="C89:C90"/>
    <mergeCell ref="D89:H90"/>
    <mergeCell ref="B102:D102"/>
    <mergeCell ref="I102:I110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G127:H127"/>
    <mergeCell ref="B114:E114"/>
    <mergeCell ref="B115:E115"/>
    <mergeCell ref="B116:E116"/>
    <mergeCell ref="B120:C120"/>
    <mergeCell ref="I120:I124"/>
    <mergeCell ref="B121:C121"/>
    <mergeCell ref="B122:C122"/>
    <mergeCell ref="B123:C123"/>
    <mergeCell ref="B124:C124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3" manualBreakCount="3">
    <brk id="39" max="16383" man="1"/>
    <brk id="82" max="16383" man="1"/>
    <brk id="12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2"/>
  <sheetViews>
    <sheetView view="pageBreakPreview" zoomScaleNormal="100" zoomScaleSheetLayoutView="100" workbookViewId="0">
      <selection activeCell="I41" sqref="I41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2.5703125" bestFit="1" customWidth="1"/>
    <col min="10" max="10" width="3.140625" customWidth="1"/>
    <col min="11" max="12" width="15.5703125" bestFit="1" customWidth="1"/>
  </cols>
  <sheetData>
    <row r="1" spans="2:13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3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3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3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3" ht="15.75" thickBot="1" x14ac:dyDescent="0.3">
      <c r="B5" s="8"/>
      <c r="C5" s="9"/>
      <c r="D5" s="9"/>
      <c r="E5" s="9"/>
      <c r="F5" s="9"/>
      <c r="G5" s="9"/>
      <c r="H5" s="9"/>
      <c r="I5" s="22"/>
    </row>
    <row r="6" spans="2:13" ht="15" customHeight="1" x14ac:dyDescent="0.25">
      <c r="B6" s="483" t="s">
        <v>17</v>
      </c>
      <c r="C6" s="485" t="s">
        <v>464</v>
      </c>
      <c r="D6" s="487" t="str">
        <f>+'[2] PRESUPUESTO CENTRO DE DESARROL'!$B$233</f>
        <v>Limpieza general y desalojo de material sobrante.</v>
      </c>
      <c r="E6" s="487"/>
      <c r="F6" s="487"/>
      <c r="G6" s="487"/>
      <c r="H6" s="487"/>
      <c r="I6" s="45" t="s">
        <v>0</v>
      </c>
    </row>
    <row r="7" spans="2:13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DESARROL'!$C$206</f>
        <v>GL</v>
      </c>
    </row>
    <row r="8" spans="2:13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3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3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13</v>
      </c>
      <c r="H10" s="27">
        <f>+F10/G10</f>
        <v>1584.6153846153845</v>
      </c>
      <c r="I10" s="464"/>
    </row>
    <row r="11" spans="2:13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13" x14ac:dyDescent="0.25">
      <c r="B12" s="459"/>
      <c r="C12" s="460"/>
      <c r="D12" s="460"/>
      <c r="E12" s="14"/>
      <c r="F12" s="26"/>
      <c r="G12" s="43"/>
      <c r="H12" s="27"/>
      <c r="I12" s="464"/>
    </row>
    <row r="13" spans="2:13" x14ac:dyDescent="0.25">
      <c r="B13" s="467"/>
      <c r="C13" s="468"/>
      <c r="D13" s="468"/>
      <c r="E13" s="15"/>
      <c r="F13" s="17"/>
      <c r="G13" s="15"/>
      <c r="H13" s="18"/>
      <c r="I13" s="464"/>
    </row>
    <row r="14" spans="2:13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1584.6153846153845</v>
      </c>
      <c r="L14" s="42"/>
      <c r="M14" s="44"/>
    </row>
    <row r="15" spans="2:13" ht="15.75" thickBot="1" x14ac:dyDescent="0.3">
      <c r="B15" s="10"/>
      <c r="I15" s="1"/>
    </row>
    <row r="16" spans="2:13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4.25" customHeight="1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167</v>
      </c>
      <c r="C30" s="466"/>
      <c r="D30" s="466"/>
      <c r="E30" s="466"/>
      <c r="F30" s="24">
        <v>30900</v>
      </c>
      <c r="G30" s="25">
        <v>3</v>
      </c>
      <c r="H30" s="38">
        <f>+F30*G30</f>
        <v>92700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92700</v>
      </c>
    </row>
    <row r="33" spans="2:12" ht="15.75" thickBot="1" x14ac:dyDescent="0.3">
      <c r="B33" s="10"/>
      <c r="I33" s="1"/>
    </row>
    <row r="34" spans="2:12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12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12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12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1.1000000000000001</v>
      </c>
      <c r="H37" s="38">
        <f>+F37*G37</f>
        <v>163251.70400000003</v>
      </c>
      <c r="I37" s="464"/>
    </row>
    <row r="38" spans="2:12" x14ac:dyDescent="0.25">
      <c r="B38" s="459"/>
      <c r="C38" s="460"/>
      <c r="D38" s="2"/>
      <c r="E38" s="2"/>
      <c r="F38" s="2"/>
      <c r="G38" s="2"/>
      <c r="H38" s="2"/>
      <c r="I38" s="464"/>
    </row>
    <row r="39" spans="2:12" x14ac:dyDescent="0.25">
      <c r="B39" s="467"/>
      <c r="C39" s="468"/>
      <c r="D39" s="7"/>
      <c r="E39" s="7"/>
      <c r="F39" s="7"/>
      <c r="G39" s="7"/>
      <c r="H39" s="7"/>
      <c r="I39" s="464"/>
    </row>
    <row r="40" spans="2:12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163251.70400000003</v>
      </c>
    </row>
    <row r="41" spans="2:12" ht="15.75" thickBot="1" x14ac:dyDescent="0.3">
      <c r="B41" s="10"/>
      <c r="H41" s="33" t="s">
        <v>23</v>
      </c>
      <c r="I41" s="34"/>
    </row>
    <row r="42" spans="2:12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257536</v>
      </c>
      <c r="L42" s="41"/>
    </row>
  </sheetData>
  <mergeCells count="33">
    <mergeCell ref="B1:I1"/>
    <mergeCell ref="B2:I2"/>
    <mergeCell ref="B3:I3"/>
    <mergeCell ref="B4:I4"/>
    <mergeCell ref="B6:B7"/>
    <mergeCell ref="C6:C7"/>
    <mergeCell ref="D6:H7"/>
    <mergeCell ref="B9:D9"/>
    <mergeCell ref="I9:I13"/>
    <mergeCell ref="B10:D10"/>
    <mergeCell ref="B11:D11"/>
    <mergeCell ref="B12:D12"/>
    <mergeCell ref="B13:D13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I35:I39"/>
    <mergeCell ref="B36:C36"/>
    <mergeCell ref="B37:C37"/>
    <mergeCell ref="B38:C38"/>
    <mergeCell ref="B39:C39"/>
    <mergeCell ref="G42:H42"/>
    <mergeCell ref="B29:E29"/>
    <mergeCell ref="B30:E30"/>
    <mergeCell ref="B31:E31"/>
    <mergeCell ref="B35:C35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0"/>
  <sheetViews>
    <sheetView view="pageBreakPreview" topLeftCell="A39" zoomScale="85" zoomScaleNormal="100" zoomScaleSheetLayoutView="85" workbookViewId="0">
      <selection activeCell="B48" sqref="B48:I79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5.28515625" customWidth="1"/>
    <col min="6" max="6" width="15.5703125" bestFit="1" customWidth="1"/>
    <col min="7" max="7" width="13.140625" bestFit="1" customWidth="1"/>
    <col min="8" max="8" width="17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x14ac:dyDescent="0.25">
      <c r="B6" s="495" t="s">
        <v>17</v>
      </c>
      <c r="C6" s="499" t="s">
        <v>819</v>
      </c>
      <c r="D6" s="498" t="s">
        <v>36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37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6.14</v>
      </c>
      <c r="H10" s="27">
        <f>+F10/G10</f>
        <v>8387.6221498371342</v>
      </c>
      <c r="I10" s="464"/>
    </row>
    <row r="11" spans="2:9" ht="23.25" customHeight="1" x14ac:dyDescent="0.25">
      <c r="B11" s="492"/>
      <c r="C11" s="493"/>
      <c r="D11" s="494"/>
      <c r="E11" s="3"/>
      <c r="F11" s="28"/>
      <c r="G11" s="3"/>
      <c r="H11" s="29"/>
      <c r="I11" s="464"/>
    </row>
    <row r="12" spans="2:9" x14ac:dyDescent="0.25">
      <c r="B12" s="459"/>
      <c r="C12" s="460"/>
      <c r="D12" s="460"/>
      <c r="E12" s="14"/>
      <c r="F12" s="16"/>
      <c r="G12" s="14"/>
      <c r="H12" s="29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8387.6221498371342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19"/>
      <c r="F18" s="19"/>
      <c r="G18" s="19"/>
      <c r="H18" s="19"/>
      <c r="I18" s="464"/>
    </row>
    <row r="19" spans="2:9" x14ac:dyDescent="0.25">
      <c r="B19" s="459"/>
      <c r="C19" s="460"/>
      <c r="D19" s="460"/>
      <c r="E19" s="2"/>
      <c r="F19" s="2"/>
      <c r="G19" s="2"/>
      <c r="H19" s="2"/>
      <c r="I19" s="464"/>
    </row>
    <row r="20" spans="2:9" x14ac:dyDescent="0.25">
      <c r="B20" s="459"/>
      <c r="C20" s="460"/>
      <c r="D20" s="460"/>
      <c r="E20" s="2"/>
      <c r="F20" s="2"/>
      <c r="G20" s="2"/>
      <c r="H20" s="2"/>
      <c r="I20" s="464"/>
    </row>
    <row r="21" spans="2:9" x14ac:dyDescent="0.25">
      <c r="B21" s="459"/>
      <c r="C21" s="460"/>
      <c r="D21" s="460"/>
      <c r="E21" s="2"/>
      <c r="F21" s="2"/>
      <c r="G21" s="2"/>
      <c r="H21" s="2"/>
      <c r="I21" s="464"/>
    </row>
    <row r="22" spans="2:9" x14ac:dyDescent="0.25">
      <c r="B22" s="459"/>
      <c r="C22" s="460"/>
      <c r="D22" s="460"/>
      <c r="E22" s="2"/>
      <c r="F22" s="2"/>
      <c r="G22" s="2"/>
      <c r="H22" s="2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/>
      <c r="G27" s="25">
        <v>2.5600000000000002E-3</v>
      </c>
      <c r="H27" s="38">
        <f>+F27*G27</f>
        <v>0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24">
        <v>74263</v>
      </c>
      <c r="E33" s="30">
        <f>+(0.66)*D33</f>
        <v>49013.58</v>
      </c>
      <c r="F33" s="30">
        <f>+D33+E33</f>
        <v>123276.58</v>
      </c>
      <c r="G33" s="43">
        <v>0.2</v>
      </c>
      <c r="H33" s="38">
        <f>+F33*G33</f>
        <v>24655.316000000003</v>
      </c>
      <c r="I33" s="464"/>
    </row>
    <row r="34" spans="2:9" x14ac:dyDescent="0.25">
      <c r="B34" s="459" t="s">
        <v>21</v>
      </c>
      <c r="C34" s="460"/>
      <c r="D34" s="23">
        <v>44702</v>
      </c>
      <c r="E34" s="30">
        <f>+(0.66)*D34</f>
        <v>29503.32</v>
      </c>
      <c r="F34" s="31">
        <f>+D34+E34</f>
        <v>74205.320000000007</v>
      </c>
      <c r="G34" s="43">
        <v>0.2</v>
      </c>
      <c r="H34" s="38">
        <f>+F34*G34</f>
        <v>14841.064000000002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39496.380000000005</v>
      </c>
    </row>
    <row r="38" spans="2:9" ht="15.75" thickBot="1" x14ac:dyDescent="0.3">
      <c r="B38" s="10"/>
      <c r="H38" s="33" t="s">
        <v>23</v>
      </c>
      <c r="I38" s="34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47884</v>
      </c>
    </row>
    <row r="40" spans="2:9" ht="15.75" thickBot="1" x14ac:dyDescent="0.3"/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10"/>
      <c r="I45" s="1"/>
    </row>
    <row r="46" spans="2:9" x14ac:dyDescent="0.25">
      <c r="B46" s="495" t="s">
        <v>17</v>
      </c>
      <c r="C46" s="496" t="s">
        <v>820</v>
      </c>
      <c r="D46" s="498" t="s">
        <v>39</v>
      </c>
      <c r="E46" s="498"/>
      <c r="F46" s="498"/>
      <c r="G46" s="498"/>
      <c r="H46" s="498"/>
      <c r="I46" s="12" t="s">
        <v>0</v>
      </c>
    </row>
    <row r="47" spans="2:9" ht="15.75" thickBot="1" x14ac:dyDescent="0.3">
      <c r="B47" s="484"/>
      <c r="C47" s="497"/>
      <c r="D47" s="488"/>
      <c r="E47" s="488"/>
      <c r="F47" s="488"/>
      <c r="G47" s="488"/>
      <c r="H47" s="488"/>
      <c r="I47" s="13" t="s">
        <v>37</v>
      </c>
    </row>
    <row r="48" spans="2:9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9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9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">
        <v>41.25</v>
      </c>
      <c r="H50" s="27">
        <f>+F50/G50</f>
        <v>1248.4848484848485</v>
      </c>
      <c r="I50" s="464"/>
    </row>
    <row r="51" spans="2:9" ht="23.25" customHeight="1" x14ac:dyDescent="0.25">
      <c r="B51" s="492" t="s">
        <v>95</v>
      </c>
      <c r="C51" s="493"/>
      <c r="D51" s="494"/>
      <c r="E51" s="3" t="s">
        <v>19</v>
      </c>
      <c r="F51" s="28">
        <v>51500</v>
      </c>
      <c r="G51" s="3">
        <v>70</v>
      </c>
      <c r="H51" s="27">
        <f>+F51/G51</f>
        <v>735.71428571428567</v>
      </c>
      <c r="I51" s="464"/>
    </row>
    <row r="52" spans="2:9" x14ac:dyDescent="0.25">
      <c r="B52" s="459"/>
      <c r="C52" s="460"/>
      <c r="D52" s="460"/>
      <c r="E52" s="14"/>
      <c r="F52" s="16"/>
      <c r="G52" s="14"/>
      <c r="H52" s="29"/>
      <c r="I52" s="464"/>
    </row>
    <row r="53" spans="2:9" x14ac:dyDescent="0.25">
      <c r="B53" s="467"/>
      <c r="C53" s="468"/>
      <c r="D53" s="468"/>
      <c r="E53" s="15"/>
      <c r="F53" s="17"/>
      <c r="G53" s="15"/>
      <c r="H53" s="18"/>
      <c r="I53" s="464"/>
    </row>
    <row r="54" spans="2:9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1984.1991341991343</v>
      </c>
    </row>
    <row r="55" spans="2:9" ht="15.75" thickBot="1" x14ac:dyDescent="0.3">
      <c r="B55" s="10"/>
      <c r="I55" s="1"/>
    </row>
    <row r="56" spans="2:9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9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9" x14ac:dyDescent="0.25">
      <c r="B58" s="465"/>
      <c r="C58" s="466"/>
      <c r="D58" s="466"/>
      <c r="E58" s="19"/>
      <c r="F58" s="19"/>
      <c r="G58" s="19"/>
      <c r="H58" s="19"/>
      <c r="I58" s="464"/>
    </row>
    <row r="59" spans="2:9" x14ac:dyDescent="0.25">
      <c r="B59" s="459"/>
      <c r="C59" s="460"/>
      <c r="D59" s="460"/>
      <c r="E59" s="2"/>
      <c r="F59" s="2"/>
      <c r="G59" s="2"/>
      <c r="H59" s="2"/>
      <c r="I59" s="464"/>
    </row>
    <row r="60" spans="2:9" x14ac:dyDescent="0.25">
      <c r="B60" s="459"/>
      <c r="C60" s="460"/>
      <c r="D60" s="460"/>
      <c r="E60" s="2"/>
      <c r="F60" s="2"/>
      <c r="G60" s="2"/>
      <c r="H60" s="2"/>
      <c r="I60" s="464"/>
    </row>
    <row r="61" spans="2:9" x14ac:dyDescent="0.25">
      <c r="B61" s="459"/>
      <c r="C61" s="460"/>
      <c r="D61" s="460"/>
      <c r="E61" s="2"/>
      <c r="F61" s="2"/>
      <c r="G61" s="2"/>
      <c r="H61" s="2"/>
      <c r="I61" s="464"/>
    </row>
    <row r="62" spans="2:9" x14ac:dyDescent="0.25">
      <c r="B62" s="459"/>
      <c r="C62" s="460"/>
      <c r="D62" s="460"/>
      <c r="E62" s="2"/>
      <c r="F62" s="2"/>
      <c r="G62" s="2"/>
      <c r="H62" s="2"/>
      <c r="I62" s="464"/>
    </row>
    <row r="63" spans="2:9" x14ac:dyDescent="0.25">
      <c r="B63" s="11"/>
      <c r="C63" s="5"/>
      <c r="D63" s="5"/>
      <c r="E63" s="5"/>
      <c r="F63" s="5"/>
      <c r="G63" s="5"/>
      <c r="H63" s="6" t="s">
        <v>6</v>
      </c>
      <c r="I63" s="37">
        <f>SUM(H58:H62)</f>
        <v>0</v>
      </c>
    </row>
    <row r="64" spans="2:9" ht="15.75" thickBot="1" x14ac:dyDescent="0.3">
      <c r="B64" s="10"/>
      <c r="I64" s="1"/>
    </row>
    <row r="65" spans="2:9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9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34"/>
    </row>
    <row r="67" spans="2:9" x14ac:dyDescent="0.25">
      <c r="B67" s="465"/>
      <c r="C67" s="466"/>
      <c r="D67" s="466"/>
      <c r="E67" s="466"/>
      <c r="F67" s="24"/>
      <c r="G67" s="25">
        <v>2.5600000000000002E-3</v>
      </c>
      <c r="H67" s="38">
        <f>+F67*G67</f>
        <v>0</v>
      </c>
      <c r="I67" s="34"/>
    </row>
    <row r="68" spans="2:9" x14ac:dyDescent="0.25">
      <c r="B68" s="459"/>
      <c r="C68" s="460"/>
      <c r="D68" s="460"/>
      <c r="E68" s="460"/>
      <c r="F68" s="23"/>
      <c r="G68" s="14"/>
      <c r="H68" s="2"/>
      <c r="I68" s="3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9" x14ac:dyDescent="0.25">
      <c r="B73" s="465" t="s">
        <v>20</v>
      </c>
      <c r="C73" s="466"/>
      <c r="D73" s="24">
        <v>74263</v>
      </c>
      <c r="E73" s="30">
        <f>+(0.66)*D73</f>
        <v>49013.58</v>
      </c>
      <c r="F73" s="30">
        <f>+D73+E73</f>
        <v>123276.58</v>
      </c>
      <c r="G73" s="32">
        <v>0.16</v>
      </c>
      <c r="H73" s="38">
        <f>+F73*G73</f>
        <v>19724.252800000002</v>
      </c>
      <c r="I73" s="464"/>
    </row>
    <row r="74" spans="2:9" x14ac:dyDescent="0.25">
      <c r="B74" s="459" t="s">
        <v>21</v>
      </c>
      <c r="C74" s="460"/>
      <c r="D74" s="23">
        <v>44702</v>
      </c>
      <c r="E74" s="30">
        <f>+(0.66)*D74</f>
        <v>29503.32</v>
      </c>
      <c r="F74" s="31">
        <f>+D74+E74</f>
        <v>74205.320000000007</v>
      </c>
      <c r="G74" s="32">
        <f>+G73</f>
        <v>0.16</v>
      </c>
      <c r="H74" s="38">
        <f>+F74*G74</f>
        <v>11872.851200000001</v>
      </c>
      <c r="I74" s="464"/>
    </row>
    <row r="75" spans="2:9" x14ac:dyDescent="0.25">
      <c r="B75" s="459"/>
      <c r="C75" s="460"/>
      <c r="D75" s="2"/>
      <c r="E75" s="2"/>
      <c r="F75" s="2"/>
      <c r="G75" s="2"/>
      <c r="H75" s="2"/>
      <c r="I75" s="464"/>
    </row>
    <row r="76" spans="2:9" x14ac:dyDescent="0.25">
      <c r="B76" s="467"/>
      <c r="C76" s="468"/>
      <c r="D76" s="7"/>
      <c r="E76" s="7"/>
      <c r="F76" s="7"/>
      <c r="G76" s="7"/>
      <c r="H76" s="7"/>
      <c r="I76" s="464"/>
    </row>
    <row r="77" spans="2:9" x14ac:dyDescent="0.25">
      <c r="B77" s="11"/>
      <c r="C77" s="5"/>
      <c r="D77" s="5"/>
      <c r="E77" s="5"/>
      <c r="F77" s="5"/>
      <c r="G77" s="5"/>
      <c r="H77" s="6" t="s">
        <v>6</v>
      </c>
      <c r="I77" s="34">
        <f>SUM(H73:H76)</f>
        <v>31597.104000000003</v>
      </c>
    </row>
    <row r="78" spans="2:9" ht="15.75" thickBot="1" x14ac:dyDescent="0.3">
      <c r="B78" s="10"/>
      <c r="H78" s="33" t="s">
        <v>23</v>
      </c>
      <c r="I78" s="34"/>
    </row>
    <row r="79" spans="2:9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33581</v>
      </c>
    </row>
    <row r="80" spans="2:9" ht="15.75" x14ac:dyDescent="0.25">
      <c r="G80" s="53"/>
      <c r="H80" s="53"/>
      <c r="I80" s="54"/>
    </row>
    <row r="81" spans="2:9" ht="16.5" thickBot="1" x14ac:dyDescent="0.3">
      <c r="G81" s="53"/>
      <c r="H81" s="53"/>
      <c r="I81" s="54"/>
    </row>
    <row r="82" spans="2:9" x14ac:dyDescent="0.25">
      <c r="B82" s="471" t="s">
        <v>26</v>
      </c>
      <c r="C82" s="472"/>
      <c r="D82" s="472"/>
      <c r="E82" s="472"/>
      <c r="F82" s="472"/>
      <c r="G82" s="472"/>
      <c r="H82" s="472"/>
      <c r="I82" s="473"/>
    </row>
    <row r="83" spans="2:9" ht="48" customHeight="1" x14ac:dyDescent="0.25">
      <c r="B83" s="474" t="s">
        <v>862</v>
      </c>
      <c r="C83" s="475"/>
      <c r="D83" s="475"/>
      <c r="E83" s="475"/>
      <c r="F83" s="475"/>
      <c r="G83" s="475"/>
      <c r="H83" s="475"/>
      <c r="I83" s="476"/>
    </row>
    <row r="84" spans="2:9" ht="15" customHeight="1" x14ac:dyDescent="0.25">
      <c r="B84" s="477" t="s">
        <v>18</v>
      </c>
      <c r="C84" s="478"/>
      <c r="D84" s="478"/>
      <c r="E84" s="478"/>
      <c r="F84" s="478"/>
      <c r="G84" s="478"/>
      <c r="H84" s="478"/>
      <c r="I84" s="479"/>
    </row>
    <row r="85" spans="2:9" ht="15.75" thickBot="1" x14ac:dyDescent="0.3">
      <c r="B85" s="480" t="s">
        <v>27</v>
      </c>
      <c r="C85" s="481"/>
      <c r="D85" s="481"/>
      <c r="E85" s="481"/>
      <c r="F85" s="481"/>
      <c r="G85" s="481"/>
      <c r="H85" s="481"/>
      <c r="I85" s="482"/>
    </row>
    <row r="86" spans="2:9" ht="15.75" thickBot="1" x14ac:dyDescent="0.3">
      <c r="B86" s="8"/>
      <c r="C86" s="9"/>
      <c r="D86" s="9"/>
      <c r="E86" s="9"/>
      <c r="F86" s="9"/>
      <c r="G86" s="9"/>
      <c r="H86" s="9"/>
      <c r="I86" s="22"/>
    </row>
    <row r="87" spans="2:9" ht="15" customHeight="1" x14ac:dyDescent="0.25">
      <c r="B87" s="483" t="s">
        <v>17</v>
      </c>
      <c r="C87" s="487" t="s">
        <v>821</v>
      </c>
      <c r="D87" s="487" t="s">
        <v>46</v>
      </c>
      <c r="E87" s="487"/>
      <c r="F87" s="487"/>
      <c r="G87" s="487"/>
      <c r="H87" s="487"/>
      <c r="I87" s="45" t="s">
        <v>0</v>
      </c>
    </row>
    <row r="88" spans="2:9" ht="15.75" thickBot="1" x14ac:dyDescent="0.3">
      <c r="B88" s="484"/>
      <c r="C88" s="488"/>
      <c r="D88" s="488"/>
      <c r="E88" s="488"/>
      <c r="F88" s="488"/>
      <c r="G88" s="488"/>
      <c r="H88" s="488"/>
      <c r="I88" s="13" t="s">
        <v>42</v>
      </c>
    </row>
    <row r="89" spans="2:9" ht="15.75" thickBot="1" x14ac:dyDescent="0.3">
      <c r="B89" s="21" t="s">
        <v>24</v>
      </c>
      <c r="C89" s="9"/>
      <c r="D89" s="40"/>
      <c r="E89" s="9"/>
      <c r="F89" s="9"/>
      <c r="G89" s="9"/>
      <c r="H89" s="9"/>
      <c r="I89" s="22"/>
    </row>
    <row r="90" spans="2:9" ht="15.75" thickBot="1" x14ac:dyDescent="0.3">
      <c r="B90" s="461" t="s">
        <v>1</v>
      </c>
      <c r="C90" s="462"/>
      <c r="D90" s="462"/>
      <c r="E90" s="39" t="s">
        <v>2</v>
      </c>
      <c r="F90" s="39" t="s">
        <v>3</v>
      </c>
      <c r="G90" s="39" t="s">
        <v>4</v>
      </c>
      <c r="H90" s="20" t="s">
        <v>5</v>
      </c>
      <c r="I90" s="463"/>
    </row>
    <row r="91" spans="2:9" ht="25.5" customHeight="1" x14ac:dyDescent="0.25">
      <c r="B91" s="489" t="s">
        <v>25</v>
      </c>
      <c r="C91" s="490"/>
      <c r="D91" s="491"/>
      <c r="E91" s="4" t="s">
        <v>19</v>
      </c>
      <c r="F91" s="26">
        <v>51500</v>
      </c>
      <c r="G91" s="43">
        <v>45.994999999999997</v>
      </c>
      <c r="H91" s="27">
        <f>+F91/G91</f>
        <v>1119.6869224915752</v>
      </c>
      <c r="I91" s="464"/>
    </row>
    <row r="92" spans="2:9" ht="23.25" customHeight="1" x14ac:dyDescent="0.25">
      <c r="B92" s="492"/>
      <c r="C92" s="493"/>
      <c r="D92" s="494"/>
      <c r="E92" s="3"/>
      <c r="F92" s="28"/>
      <c r="G92" s="3"/>
      <c r="H92" s="29"/>
      <c r="I92" s="464"/>
    </row>
    <row r="93" spans="2:9" x14ac:dyDescent="0.25">
      <c r="B93" s="459"/>
      <c r="C93" s="460"/>
      <c r="D93" s="460"/>
      <c r="E93" s="14"/>
      <c r="F93" s="16"/>
      <c r="G93" s="14"/>
      <c r="H93" s="29"/>
      <c r="I93" s="464"/>
    </row>
    <row r="94" spans="2:9" x14ac:dyDescent="0.25">
      <c r="B94" s="467"/>
      <c r="C94" s="468"/>
      <c r="D94" s="468"/>
      <c r="E94" s="15"/>
      <c r="F94" s="17"/>
      <c r="G94" s="15"/>
      <c r="H94" s="18"/>
      <c r="I94" s="464"/>
    </row>
    <row r="95" spans="2:9" x14ac:dyDescent="0.25">
      <c r="B95" s="11"/>
      <c r="C95" s="5"/>
      <c r="D95" s="5"/>
      <c r="E95" s="5"/>
      <c r="F95" s="5"/>
      <c r="G95" s="6"/>
      <c r="H95" s="6" t="s">
        <v>6</v>
      </c>
      <c r="I95" s="36">
        <f>SUM(H91:H94)</f>
        <v>1119.6869224915752</v>
      </c>
    </row>
    <row r="96" spans="2:9" ht="15.75" thickBot="1" x14ac:dyDescent="0.3">
      <c r="B96" s="10"/>
      <c r="I96" s="1"/>
    </row>
    <row r="97" spans="2:9" ht="15.75" thickBot="1" x14ac:dyDescent="0.3">
      <c r="B97" s="21" t="s">
        <v>7</v>
      </c>
      <c r="C97" s="9"/>
      <c r="D97" s="9"/>
      <c r="E97" s="9"/>
      <c r="F97" s="9"/>
      <c r="G97" s="9"/>
      <c r="H97" s="9"/>
      <c r="I97" s="22"/>
    </row>
    <row r="98" spans="2:9" ht="15.75" thickBot="1" x14ac:dyDescent="0.3">
      <c r="B98" s="461" t="s">
        <v>1</v>
      </c>
      <c r="C98" s="462"/>
      <c r="D98" s="462"/>
      <c r="E98" s="39" t="s">
        <v>2</v>
      </c>
      <c r="F98" s="39" t="s">
        <v>8</v>
      </c>
      <c r="G98" s="39" t="s">
        <v>9</v>
      </c>
      <c r="H98" s="20" t="s">
        <v>5</v>
      </c>
      <c r="I98" s="463"/>
    </row>
    <row r="99" spans="2:9" x14ac:dyDescent="0.25">
      <c r="B99" s="465"/>
      <c r="C99" s="466"/>
      <c r="D99" s="466"/>
      <c r="E99" s="19"/>
      <c r="F99" s="19"/>
      <c r="G99" s="19"/>
      <c r="H99" s="19"/>
      <c r="I99" s="464"/>
    </row>
    <row r="100" spans="2:9" x14ac:dyDescent="0.25">
      <c r="B100" s="459"/>
      <c r="C100" s="460"/>
      <c r="D100" s="460"/>
      <c r="E100" s="2"/>
      <c r="F100" s="2"/>
      <c r="G100" s="2"/>
      <c r="H100" s="2"/>
      <c r="I100" s="464"/>
    </row>
    <row r="101" spans="2:9" x14ac:dyDescent="0.25">
      <c r="B101" s="459"/>
      <c r="C101" s="460"/>
      <c r="D101" s="460"/>
      <c r="E101" s="2"/>
      <c r="F101" s="2"/>
      <c r="G101" s="2"/>
      <c r="H101" s="2"/>
      <c r="I101" s="464"/>
    </row>
    <row r="102" spans="2:9" x14ac:dyDescent="0.25">
      <c r="B102" s="459"/>
      <c r="C102" s="460"/>
      <c r="D102" s="460"/>
      <c r="E102" s="2"/>
      <c r="F102" s="2"/>
      <c r="G102" s="2"/>
      <c r="H102" s="2"/>
      <c r="I102" s="464"/>
    </row>
    <row r="103" spans="2:9" x14ac:dyDescent="0.25">
      <c r="B103" s="459"/>
      <c r="C103" s="460"/>
      <c r="D103" s="460"/>
      <c r="E103" s="2"/>
      <c r="F103" s="2"/>
      <c r="G103" s="2"/>
      <c r="H103" s="2"/>
      <c r="I103" s="464"/>
    </row>
    <row r="104" spans="2:9" x14ac:dyDescent="0.25">
      <c r="B104" s="11"/>
      <c r="C104" s="5"/>
      <c r="D104" s="5"/>
      <c r="E104" s="5"/>
      <c r="F104" s="5"/>
      <c r="G104" s="5"/>
      <c r="H104" s="6" t="s">
        <v>6</v>
      </c>
      <c r="I104" s="37">
        <f>SUM(H99:H103)</f>
        <v>0</v>
      </c>
    </row>
    <row r="105" spans="2:9" ht="15.75" thickBot="1" x14ac:dyDescent="0.3">
      <c r="B105" s="10"/>
      <c r="I105" s="1"/>
    </row>
    <row r="106" spans="2:9" ht="15.75" thickBot="1" x14ac:dyDescent="0.3">
      <c r="B106" s="21" t="s">
        <v>10</v>
      </c>
      <c r="C106" s="9"/>
      <c r="D106" s="9"/>
      <c r="E106" s="9"/>
      <c r="F106" s="9"/>
      <c r="G106" s="9"/>
      <c r="H106" s="9"/>
      <c r="I106" s="22"/>
    </row>
    <row r="107" spans="2:9" ht="15.75" thickBot="1" x14ac:dyDescent="0.3">
      <c r="B107" s="461" t="s">
        <v>1</v>
      </c>
      <c r="C107" s="462"/>
      <c r="D107" s="462"/>
      <c r="E107" s="462"/>
      <c r="F107" s="39" t="s">
        <v>3</v>
      </c>
      <c r="G107" s="39" t="s">
        <v>4</v>
      </c>
      <c r="H107" s="20" t="s">
        <v>5</v>
      </c>
      <c r="I107" s="34"/>
    </row>
    <row r="108" spans="2:9" x14ac:dyDescent="0.25">
      <c r="B108" s="465"/>
      <c r="C108" s="466"/>
      <c r="D108" s="466"/>
      <c r="E108" s="466"/>
      <c r="F108" s="24"/>
      <c r="G108" s="25">
        <v>2.5600000000000002E-3</v>
      </c>
      <c r="H108" s="38">
        <f>+F108*G108</f>
        <v>0</v>
      </c>
      <c r="I108" s="34"/>
    </row>
    <row r="109" spans="2:9" x14ac:dyDescent="0.25">
      <c r="B109" s="459"/>
      <c r="C109" s="460"/>
      <c r="D109" s="460"/>
      <c r="E109" s="460"/>
      <c r="F109" s="23"/>
      <c r="G109" s="14"/>
      <c r="H109" s="2"/>
      <c r="I109" s="34"/>
    </row>
    <row r="110" spans="2:9" x14ac:dyDescent="0.25">
      <c r="B110" s="11"/>
      <c r="C110" s="5"/>
      <c r="D110" s="5"/>
      <c r="E110" s="5"/>
      <c r="F110" s="5"/>
      <c r="G110" s="5"/>
      <c r="H110" s="6" t="s">
        <v>6</v>
      </c>
      <c r="I110" s="36">
        <f>SUM(H108:H109)</f>
        <v>0</v>
      </c>
    </row>
    <row r="111" spans="2:9" ht="15.75" thickBot="1" x14ac:dyDescent="0.3">
      <c r="B111" s="10"/>
      <c r="I111" s="1"/>
    </row>
    <row r="112" spans="2:9" ht="15.75" thickBot="1" x14ac:dyDescent="0.3">
      <c r="B112" s="21" t="s">
        <v>11</v>
      </c>
      <c r="C112" s="9"/>
      <c r="D112" s="9"/>
      <c r="E112" s="9"/>
      <c r="F112" s="9"/>
      <c r="G112" s="9"/>
      <c r="H112" s="9"/>
      <c r="I112" s="22"/>
    </row>
    <row r="113" spans="2:9" ht="15.75" thickBot="1" x14ac:dyDescent="0.3">
      <c r="B113" s="461" t="s">
        <v>15</v>
      </c>
      <c r="C113" s="462"/>
      <c r="D113" s="39" t="s">
        <v>22</v>
      </c>
      <c r="E113" s="39" t="s">
        <v>12</v>
      </c>
      <c r="F113" s="39" t="s">
        <v>13</v>
      </c>
      <c r="G113" s="39" t="s">
        <v>14</v>
      </c>
      <c r="H113" s="20" t="s">
        <v>5</v>
      </c>
      <c r="I113" s="463"/>
    </row>
    <row r="114" spans="2:9" x14ac:dyDescent="0.25">
      <c r="B114" s="465" t="s">
        <v>20</v>
      </c>
      <c r="C114" s="466"/>
      <c r="D114" s="24">
        <v>72100</v>
      </c>
      <c r="E114" s="30">
        <f>+(0.66)*D114</f>
        <v>47586</v>
      </c>
      <c r="F114" s="30">
        <f>+D114+E114</f>
        <v>119686</v>
      </c>
      <c r="G114" s="32">
        <v>0.13500000000000001</v>
      </c>
      <c r="H114" s="38">
        <f>+F114*G114</f>
        <v>16157.61</v>
      </c>
      <c r="I114" s="464"/>
    </row>
    <row r="115" spans="2:9" x14ac:dyDescent="0.25">
      <c r="B115" s="459" t="s">
        <v>21</v>
      </c>
      <c r="C115" s="460"/>
      <c r="D115" s="23">
        <v>44702</v>
      </c>
      <c r="E115" s="30">
        <f>+(0.66)*D115</f>
        <v>29503.32</v>
      </c>
      <c r="F115" s="31">
        <f>+D115+E115</f>
        <v>74205.320000000007</v>
      </c>
      <c r="G115" s="32">
        <f>+G114</f>
        <v>0.13500000000000001</v>
      </c>
      <c r="H115" s="38">
        <f>+F115*G115</f>
        <v>10017.718200000001</v>
      </c>
      <c r="I115" s="464"/>
    </row>
    <row r="116" spans="2:9" x14ac:dyDescent="0.25">
      <c r="B116" s="459"/>
      <c r="C116" s="460"/>
      <c r="D116" s="2"/>
      <c r="E116" s="2"/>
      <c r="F116" s="2"/>
      <c r="G116" s="2"/>
      <c r="H116" s="2"/>
      <c r="I116" s="464"/>
    </row>
    <row r="117" spans="2:9" x14ac:dyDescent="0.25">
      <c r="B117" s="467"/>
      <c r="C117" s="468"/>
      <c r="D117" s="7"/>
      <c r="E117" s="7"/>
      <c r="F117" s="7"/>
      <c r="G117" s="7"/>
      <c r="H117" s="7"/>
      <c r="I117" s="464"/>
    </row>
    <row r="118" spans="2:9" x14ac:dyDescent="0.25">
      <c r="B118" s="11"/>
      <c r="C118" s="5"/>
      <c r="D118" s="5"/>
      <c r="E118" s="5"/>
      <c r="F118" s="5"/>
      <c r="G118" s="5"/>
      <c r="H118" s="6" t="s">
        <v>6</v>
      </c>
      <c r="I118" s="34">
        <f>SUM(H114:H117)</f>
        <v>26175.328200000004</v>
      </c>
    </row>
    <row r="119" spans="2:9" ht="15.75" thickBot="1" x14ac:dyDescent="0.3">
      <c r="B119" s="10"/>
      <c r="H119" s="33" t="s">
        <v>23</v>
      </c>
      <c r="I119" s="34"/>
    </row>
    <row r="120" spans="2:9" ht="16.5" thickBot="1" x14ac:dyDescent="0.3">
      <c r="B120" s="8"/>
      <c r="C120" s="9"/>
      <c r="D120" s="9"/>
      <c r="E120" s="9"/>
      <c r="F120" s="9"/>
      <c r="G120" s="469" t="s">
        <v>16</v>
      </c>
      <c r="H120" s="470"/>
      <c r="I120" s="35">
        <f>ROUND(SUM(I90:I119),0)</f>
        <v>27295</v>
      </c>
    </row>
  </sheetData>
  <mergeCells count="90">
    <mergeCell ref="G120:H120"/>
    <mergeCell ref="B107:E107"/>
    <mergeCell ref="B108:E108"/>
    <mergeCell ref="B109:E109"/>
    <mergeCell ref="B113:C113"/>
    <mergeCell ref="I113:I117"/>
    <mergeCell ref="B114:C114"/>
    <mergeCell ref="B115:C115"/>
    <mergeCell ref="B116:C116"/>
    <mergeCell ref="B117:C117"/>
    <mergeCell ref="B98:D98"/>
    <mergeCell ref="I98:I103"/>
    <mergeCell ref="B99:D99"/>
    <mergeCell ref="B100:D100"/>
    <mergeCell ref="B101:D101"/>
    <mergeCell ref="B102:D102"/>
    <mergeCell ref="B103:D103"/>
    <mergeCell ref="B90:D90"/>
    <mergeCell ref="I90:I94"/>
    <mergeCell ref="B91:D91"/>
    <mergeCell ref="B92:D92"/>
    <mergeCell ref="B93:D93"/>
    <mergeCell ref="B94:D94"/>
    <mergeCell ref="B82:I82"/>
    <mergeCell ref="B83:I83"/>
    <mergeCell ref="B84:I84"/>
    <mergeCell ref="B85:I85"/>
    <mergeCell ref="B87:B88"/>
    <mergeCell ref="C87:C88"/>
    <mergeCell ref="D87:H88"/>
    <mergeCell ref="G79:H79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57:D57"/>
    <mergeCell ref="I57:I62"/>
    <mergeCell ref="B58:D58"/>
    <mergeCell ref="B59:D59"/>
    <mergeCell ref="B60:D60"/>
    <mergeCell ref="B61:D61"/>
    <mergeCell ref="B62:D62"/>
    <mergeCell ref="B49:D49"/>
    <mergeCell ref="I49:I53"/>
    <mergeCell ref="B50:D50"/>
    <mergeCell ref="B51:D51"/>
    <mergeCell ref="B52:D52"/>
    <mergeCell ref="B53:D53"/>
    <mergeCell ref="B41:I41"/>
    <mergeCell ref="B42:I42"/>
    <mergeCell ref="B43:I43"/>
    <mergeCell ref="B44:I44"/>
    <mergeCell ref="B46:B47"/>
    <mergeCell ref="C46:C47"/>
    <mergeCell ref="D46:H47"/>
    <mergeCell ref="G39:H39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3" manualBreakCount="3">
    <brk id="39" max="9" man="1"/>
    <brk id="79" max="9" man="1"/>
    <brk id="80" max="9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32"/>
  <sheetViews>
    <sheetView topLeftCell="A288" zoomScaleNormal="100" workbookViewId="0">
      <selection activeCell="L53" sqref="L5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4.8554687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  <col min="11" max="12" width="15.5703125" bestFit="1" customWidth="1"/>
  </cols>
  <sheetData>
    <row r="1" spans="2:13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13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13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13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13" ht="15.75" thickBot="1" x14ac:dyDescent="0.3">
      <c r="B5" s="8"/>
      <c r="C5" s="9"/>
      <c r="D5" s="9"/>
      <c r="E5" s="9"/>
      <c r="F5" s="9"/>
      <c r="G5" s="9"/>
      <c r="H5" s="9"/>
      <c r="I5" s="22"/>
    </row>
    <row r="6" spans="2:13" ht="15" customHeight="1" x14ac:dyDescent="0.25">
      <c r="B6" s="483" t="s">
        <v>17</v>
      </c>
      <c r="C6" s="485" t="s">
        <v>822</v>
      </c>
      <c r="D6" s="487" t="str">
        <f>+'[1] PRESUPUESTO CENTRO DE DESARROL'!$B$18</f>
        <v>Suministro e instalación de correas en perfiles estructurales PAG 160 mm x 60 x 1,9 mm, incluye material, equipo y mano de obra.</v>
      </c>
      <c r="E6" s="487"/>
      <c r="F6" s="487"/>
      <c r="G6" s="487"/>
      <c r="H6" s="487"/>
      <c r="I6" s="45" t="s">
        <v>0</v>
      </c>
    </row>
    <row r="7" spans="2:13" ht="15.75" thickBot="1" x14ac:dyDescent="0.3">
      <c r="B7" s="484"/>
      <c r="C7" s="486"/>
      <c r="D7" s="488"/>
      <c r="E7" s="488"/>
      <c r="F7" s="488"/>
      <c r="G7" s="488"/>
      <c r="H7" s="488"/>
      <c r="I7" s="13" t="str">
        <f>+'[1] PRESUPUESTO CENTRO DE DESARROL'!$C$18</f>
        <v xml:space="preserve">ML </v>
      </c>
    </row>
    <row r="8" spans="2:13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13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13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20</v>
      </c>
      <c r="H10" s="27">
        <f>+F10/G10</f>
        <v>2575</v>
      </c>
      <c r="I10" s="464"/>
    </row>
    <row r="11" spans="2:13" ht="23.25" customHeight="1" x14ac:dyDescent="0.25">
      <c r="B11" s="492" t="s">
        <v>50</v>
      </c>
      <c r="C11" s="493"/>
      <c r="D11" s="494"/>
      <c r="E11" s="3" t="s">
        <v>19</v>
      </c>
      <c r="F11" s="28">
        <v>103000</v>
      </c>
      <c r="G11" s="48">
        <v>75</v>
      </c>
      <c r="H11" s="27">
        <f>+F11/G11</f>
        <v>1373.3333333333333</v>
      </c>
      <c r="I11" s="464"/>
    </row>
    <row r="12" spans="2:13" x14ac:dyDescent="0.25">
      <c r="B12" s="459" t="s">
        <v>28</v>
      </c>
      <c r="C12" s="460"/>
      <c r="D12" s="460"/>
      <c r="E12" s="14" t="s">
        <v>19</v>
      </c>
      <c r="F12" s="26">
        <v>51500</v>
      </c>
      <c r="G12" s="43">
        <v>20</v>
      </c>
      <c r="H12" s="27">
        <f>+F12/G12</f>
        <v>2575</v>
      </c>
      <c r="I12" s="464"/>
    </row>
    <row r="13" spans="2:13" x14ac:dyDescent="0.25">
      <c r="B13" s="467"/>
      <c r="C13" s="468"/>
      <c r="D13" s="468"/>
      <c r="E13" s="15"/>
      <c r="F13" s="17"/>
      <c r="G13" s="15"/>
      <c r="H13" s="18"/>
      <c r="I13" s="464"/>
    </row>
    <row r="14" spans="2:13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6523.333333333333</v>
      </c>
      <c r="L14" s="42"/>
      <c r="M14" s="44"/>
    </row>
    <row r="15" spans="2:13" ht="15.75" thickBot="1" x14ac:dyDescent="0.3">
      <c r="B15" s="10"/>
      <c r="I15" s="1"/>
    </row>
    <row r="16" spans="2:13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51</v>
      </c>
      <c r="C18" s="466"/>
      <c r="D18" s="466"/>
      <c r="E18" s="4" t="s">
        <v>52</v>
      </c>
      <c r="F18" s="4">
        <v>8652</v>
      </c>
      <c r="G18" s="4">
        <v>4.0999999999999996</v>
      </c>
      <c r="H18" s="4">
        <f>+F18*G18</f>
        <v>35473.199999999997</v>
      </c>
      <c r="I18" s="464"/>
    </row>
    <row r="19" spans="2:9" x14ac:dyDescent="0.25">
      <c r="B19" s="459" t="s">
        <v>53</v>
      </c>
      <c r="C19" s="460"/>
      <c r="D19" s="460"/>
      <c r="E19" s="3" t="s">
        <v>54</v>
      </c>
      <c r="F19" s="3">
        <v>23690</v>
      </c>
      <c r="G19" s="3">
        <v>0.15</v>
      </c>
      <c r="H19" s="4">
        <f>+F19*G19</f>
        <v>3553.5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39026.699999999997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 t="s">
        <v>55</v>
      </c>
      <c r="C27" s="466"/>
      <c r="D27" s="466"/>
      <c r="E27" s="466"/>
      <c r="F27" s="24">
        <v>1038</v>
      </c>
      <c r="G27" s="25">
        <v>1</v>
      </c>
      <c r="H27" s="38">
        <f>+F27*G27</f>
        <v>1038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1038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12" x14ac:dyDescent="0.25">
      <c r="B33" s="465" t="s">
        <v>20</v>
      </c>
      <c r="C33" s="466"/>
      <c r="D33" s="24">
        <v>72100</v>
      </c>
      <c r="E33" s="30">
        <f>+(0.66)*D33</f>
        <v>47586</v>
      </c>
      <c r="F33" s="30">
        <f>+D33+E33</f>
        <v>119686</v>
      </c>
      <c r="G33" s="32">
        <v>0.38329999999999997</v>
      </c>
      <c r="H33" s="38">
        <f>+F33*G33</f>
        <v>45875.643799999998</v>
      </c>
      <c r="I33" s="464"/>
    </row>
    <row r="34" spans="2:12" x14ac:dyDescent="0.25">
      <c r="B34" s="459" t="s">
        <v>61</v>
      </c>
      <c r="C34" s="460"/>
      <c r="D34" s="23">
        <f>2*44702</f>
        <v>89404</v>
      </c>
      <c r="E34" s="30">
        <f>+(0.66)*D34</f>
        <v>59006.64</v>
      </c>
      <c r="F34" s="31">
        <f>+D34+E34</f>
        <v>148410.64000000001</v>
      </c>
      <c r="G34" s="32">
        <f>+G33</f>
        <v>0.38329999999999997</v>
      </c>
      <c r="H34" s="38">
        <f>+F34*G34</f>
        <v>56885.798311999999</v>
      </c>
      <c r="I34" s="464"/>
    </row>
    <row r="35" spans="2:12" x14ac:dyDescent="0.25">
      <c r="B35" s="459"/>
      <c r="C35" s="460"/>
      <c r="D35" s="2"/>
      <c r="E35" s="2"/>
      <c r="F35" s="2"/>
      <c r="G35" s="2"/>
      <c r="H35" s="2"/>
      <c r="I35" s="464"/>
    </row>
    <row r="36" spans="2:12" x14ac:dyDescent="0.25">
      <c r="B36" s="467"/>
      <c r="C36" s="468"/>
      <c r="D36" s="7"/>
      <c r="E36" s="7"/>
      <c r="F36" s="7"/>
      <c r="G36" s="7"/>
      <c r="H36" s="7"/>
      <c r="I36" s="464"/>
    </row>
    <row r="37" spans="2:12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102761.44211199999</v>
      </c>
    </row>
    <row r="38" spans="2:12" ht="15.75" thickBot="1" x14ac:dyDescent="0.3">
      <c r="B38" s="10"/>
      <c r="H38" s="33" t="s">
        <v>23</v>
      </c>
      <c r="I38" s="34"/>
    </row>
    <row r="39" spans="2:12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149349</v>
      </c>
      <c r="L39" s="41"/>
    </row>
    <row r="41" spans="2:12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12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12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12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12" ht="15.75" thickBot="1" x14ac:dyDescent="0.3">
      <c r="B45" s="8"/>
      <c r="C45" s="9"/>
      <c r="D45" s="9"/>
      <c r="E45" s="9"/>
      <c r="F45" s="9"/>
      <c r="G45" s="9"/>
      <c r="H45" s="9"/>
      <c r="I45" s="22"/>
    </row>
    <row r="46" spans="2:12" ht="15" customHeight="1" x14ac:dyDescent="0.25">
      <c r="B46" s="483" t="s">
        <v>17</v>
      </c>
      <c r="C46" s="485" t="s">
        <v>823</v>
      </c>
      <c r="D46" s="487" t="str">
        <f>+'[1] PRESUPUESTO CENTRO DE DESARROL'!$B$19</f>
        <v>Suministro e instalación de tensores para soporte de cielo raso en Angulo de 1" x 1" x 1/8", incluye materiales, equipo y mano de obra.</v>
      </c>
      <c r="E46" s="487"/>
      <c r="F46" s="487"/>
      <c r="G46" s="487"/>
      <c r="H46" s="487"/>
      <c r="I46" s="45" t="s">
        <v>0</v>
      </c>
    </row>
    <row r="47" spans="2:12" ht="15.75" thickBot="1" x14ac:dyDescent="0.3">
      <c r="B47" s="484"/>
      <c r="C47" s="486"/>
      <c r="D47" s="488"/>
      <c r="E47" s="488"/>
      <c r="F47" s="488"/>
      <c r="G47" s="488"/>
      <c r="H47" s="488"/>
      <c r="I47" s="13" t="str">
        <f>+'[1] PRESUPUESTO CENTRO DE DESARROL'!$C$19</f>
        <v>ML</v>
      </c>
    </row>
    <row r="48" spans="2:12" ht="15.75" thickBot="1" x14ac:dyDescent="0.3">
      <c r="B48" s="21" t="s">
        <v>24</v>
      </c>
      <c r="C48" s="46"/>
      <c r="D48" s="40"/>
      <c r="E48" s="9"/>
      <c r="F48" s="9"/>
      <c r="G48" s="9"/>
      <c r="H48" s="9"/>
      <c r="I48" s="22"/>
    </row>
    <row r="49" spans="2:14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14" ht="25.5" customHeight="1" x14ac:dyDescent="0.25">
      <c r="B50" s="489" t="s">
        <v>25</v>
      </c>
      <c r="C50" s="490"/>
      <c r="D50" s="491"/>
      <c r="E50" s="4" t="s">
        <v>19</v>
      </c>
      <c r="F50" s="26">
        <v>51500</v>
      </c>
      <c r="G50" s="43">
        <v>28</v>
      </c>
      <c r="H50" s="27">
        <f>+F50/G50</f>
        <v>1839.2857142857142</v>
      </c>
      <c r="I50" s="464"/>
    </row>
    <row r="51" spans="2:14" ht="23.25" customHeight="1" x14ac:dyDescent="0.25">
      <c r="B51" s="492" t="s">
        <v>28</v>
      </c>
      <c r="C51" s="493"/>
      <c r="D51" s="494"/>
      <c r="E51" s="3" t="s">
        <v>19</v>
      </c>
      <c r="F51" s="28">
        <v>51500</v>
      </c>
      <c r="G51" s="48">
        <v>80</v>
      </c>
      <c r="H51" s="27">
        <f>+F51/G51</f>
        <v>643.75</v>
      </c>
      <c r="I51" s="464"/>
    </row>
    <row r="52" spans="2:14" x14ac:dyDescent="0.25">
      <c r="B52" s="459"/>
      <c r="C52" s="460"/>
      <c r="D52" s="460"/>
      <c r="E52" s="14"/>
      <c r="F52" s="26"/>
      <c r="G52" s="43"/>
      <c r="H52" s="27"/>
      <c r="I52" s="464"/>
    </row>
    <row r="53" spans="2:14" x14ac:dyDescent="0.25">
      <c r="B53" s="467"/>
      <c r="C53" s="468"/>
      <c r="D53" s="468"/>
      <c r="E53" s="15"/>
      <c r="F53" s="17"/>
      <c r="G53" s="15"/>
      <c r="H53" s="18"/>
      <c r="I53" s="464"/>
    </row>
    <row r="54" spans="2:14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2483.0357142857142</v>
      </c>
      <c r="L54" s="42"/>
      <c r="M54" s="44"/>
    </row>
    <row r="55" spans="2:14" ht="15.75" thickBot="1" x14ac:dyDescent="0.3">
      <c r="B55" s="10"/>
      <c r="I55" s="1"/>
    </row>
    <row r="56" spans="2:14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14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14" x14ac:dyDescent="0.25">
      <c r="B58" s="465" t="s">
        <v>57</v>
      </c>
      <c r="C58" s="466"/>
      <c r="D58" s="466"/>
      <c r="E58" s="4" t="s">
        <v>58</v>
      </c>
      <c r="F58" s="4">
        <v>6386</v>
      </c>
      <c r="G58" s="4">
        <v>1</v>
      </c>
      <c r="H58" s="4">
        <f>+F58*G58</f>
        <v>6386</v>
      </c>
      <c r="I58" s="464"/>
    </row>
    <row r="59" spans="2:14" x14ac:dyDescent="0.25">
      <c r="B59" s="459" t="s">
        <v>60</v>
      </c>
      <c r="C59" s="460"/>
      <c r="D59" s="460"/>
      <c r="E59" s="3" t="s">
        <v>59</v>
      </c>
      <c r="F59" s="3">
        <v>3675</v>
      </c>
      <c r="G59" s="3">
        <f>2/5</f>
        <v>0.4</v>
      </c>
      <c r="H59" s="4">
        <f>+F59*G59</f>
        <v>1470</v>
      </c>
      <c r="I59" s="464"/>
      <c r="N59" s="49"/>
    </row>
    <row r="60" spans="2:14" x14ac:dyDescent="0.25">
      <c r="B60" s="459"/>
      <c r="C60" s="460"/>
      <c r="D60" s="460"/>
      <c r="E60" s="3"/>
      <c r="F60" s="3"/>
      <c r="G60" s="3"/>
      <c r="H60" s="3"/>
      <c r="I60" s="464"/>
    </row>
    <row r="61" spans="2:14" x14ac:dyDescent="0.25">
      <c r="B61" s="459"/>
      <c r="C61" s="460"/>
      <c r="D61" s="460"/>
      <c r="E61" s="3"/>
      <c r="F61" s="3"/>
      <c r="G61" s="3"/>
      <c r="H61" s="3"/>
      <c r="I61" s="464"/>
    </row>
    <row r="62" spans="2:14" x14ac:dyDescent="0.25">
      <c r="B62" s="459"/>
      <c r="C62" s="460"/>
      <c r="D62" s="460"/>
      <c r="E62" s="3"/>
      <c r="F62" s="3"/>
      <c r="G62" s="3"/>
      <c r="H62" s="3"/>
      <c r="I62" s="464"/>
    </row>
    <row r="63" spans="2:14" x14ac:dyDescent="0.25">
      <c r="B63" s="11"/>
      <c r="C63" s="5"/>
      <c r="D63" s="5"/>
      <c r="E63" s="5"/>
      <c r="F63" s="5"/>
      <c r="G63" s="5"/>
      <c r="H63" s="6" t="s">
        <v>6</v>
      </c>
      <c r="I63" s="37">
        <f>SUM(H58:H62)</f>
        <v>7856</v>
      </c>
    </row>
    <row r="64" spans="2:14" ht="15.75" thickBot="1" x14ac:dyDescent="0.3">
      <c r="B64" s="10"/>
      <c r="I64" s="1"/>
    </row>
    <row r="65" spans="2:12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12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34"/>
    </row>
    <row r="67" spans="2:12" x14ac:dyDescent="0.25">
      <c r="B67" s="465" t="s">
        <v>55</v>
      </c>
      <c r="C67" s="466"/>
      <c r="D67" s="466"/>
      <c r="E67" s="466"/>
      <c r="F67" s="24">
        <v>130</v>
      </c>
      <c r="G67" s="25">
        <v>1</v>
      </c>
      <c r="H67" s="38">
        <f>+F67*G67</f>
        <v>130</v>
      </c>
      <c r="I67" s="34"/>
    </row>
    <row r="68" spans="2:12" x14ac:dyDescent="0.25">
      <c r="B68" s="459"/>
      <c r="C68" s="460"/>
      <c r="D68" s="460"/>
      <c r="E68" s="460"/>
      <c r="F68" s="23"/>
      <c r="G68" s="14"/>
      <c r="H68" s="2"/>
      <c r="I68" s="34"/>
    </row>
    <row r="69" spans="2:12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130</v>
      </c>
    </row>
    <row r="70" spans="2:12" ht="15.75" thickBot="1" x14ac:dyDescent="0.3">
      <c r="B70" s="10"/>
      <c r="I70" s="1"/>
    </row>
    <row r="71" spans="2:12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12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12" x14ac:dyDescent="0.25">
      <c r="B73" s="465" t="s">
        <v>20</v>
      </c>
      <c r="C73" s="466"/>
      <c r="D73" s="24">
        <v>72100</v>
      </c>
      <c r="E73" s="30">
        <f>+(0.66)*D73</f>
        <v>47586</v>
      </c>
      <c r="F73" s="30">
        <f>+D73+E73</f>
        <v>119686</v>
      </c>
      <c r="G73" s="32">
        <v>0.03</v>
      </c>
      <c r="H73" s="38">
        <f>+F73*G73</f>
        <v>3590.58</v>
      </c>
      <c r="I73" s="464"/>
    </row>
    <row r="74" spans="2:12" x14ac:dyDescent="0.25">
      <c r="B74" s="459" t="s">
        <v>61</v>
      </c>
      <c r="C74" s="460"/>
      <c r="D74" s="23">
        <f>2*44702</f>
        <v>89404</v>
      </c>
      <c r="E74" s="30">
        <f>+(0.66)*D74</f>
        <v>59006.64</v>
      </c>
      <c r="F74" s="31">
        <f>+D74+E74</f>
        <v>148410.64000000001</v>
      </c>
      <c r="G74" s="32">
        <f>+G73</f>
        <v>0.03</v>
      </c>
      <c r="H74" s="38">
        <f>+F74*G74</f>
        <v>4452.3191999999999</v>
      </c>
      <c r="I74" s="464"/>
    </row>
    <row r="75" spans="2:12" x14ac:dyDescent="0.25">
      <c r="B75" s="459"/>
      <c r="C75" s="460"/>
      <c r="D75" s="2"/>
      <c r="E75" s="2"/>
      <c r="F75" s="2"/>
      <c r="G75" s="2"/>
      <c r="H75" s="2"/>
      <c r="I75" s="464"/>
    </row>
    <row r="76" spans="2:12" x14ac:dyDescent="0.25">
      <c r="B76" s="467"/>
      <c r="C76" s="468"/>
      <c r="D76" s="7"/>
      <c r="E76" s="7"/>
      <c r="F76" s="7"/>
      <c r="G76" s="7"/>
      <c r="H76" s="7"/>
      <c r="I76" s="464"/>
    </row>
    <row r="77" spans="2:12" x14ac:dyDescent="0.25">
      <c r="B77" s="11"/>
      <c r="C77" s="5"/>
      <c r="D77" s="5"/>
      <c r="E77" s="5"/>
      <c r="F77" s="5"/>
      <c r="G77" s="5"/>
      <c r="H77" s="6" t="s">
        <v>6</v>
      </c>
      <c r="I77" s="34">
        <f>SUM(H73:H76)</f>
        <v>8042.8991999999998</v>
      </c>
    </row>
    <row r="78" spans="2:12" ht="15.75" thickBot="1" x14ac:dyDescent="0.3">
      <c r="B78" s="10"/>
      <c r="H78" s="33" t="s">
        <v>23</v>
      </c>
      <c r="I78" s="34"/>
    </row>
    <row r="79" spans="2:12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18512</v>
      </c>
      <c r="K79" s="47"/>
      <c r="L79" s="41"/>
    </row>
    <row r="81" spans="2:13" x14ac:dyDescent="0.25">
      <c r="B81" s="471" t="s">
        <v>26</v>
      </c>
      <c r="C81" s="472"/>
      <c r="D81" s="472"/>
      <c r="E81" s="472"/>
      <c r="F81" s="472"/>
      <c r="G81" s="472"/>
      <c r="H81" s="472"/>
      <c r="I81" s="473"/>
    </row>
    <row r="82" spans="2:13" ht="48" customHeight="1" x14ac:dyDescent="0.25">
      <c r="B82" s="474" t="s">
        <v>862</v>
      </c>
      <c r="C82" s="475"/>
      <c r="D82" s="475"/>
      <c r="E82" s="475"/>
      <c r="F82" s="475"/>
      <c r="G82" s="475"/>
      <c r="H82" s="475"/>
      <c r="I82" s="476"/>
    </row>
    <row r="83" spans="2:13" x14ac:dyDescent="0.25">
      <c r="B83" s="477" t="s">
        <v>18</v>
      </c>
      <c r="C83" s="478"/>
      <c r="D83" s="478"/>
      <c r="E83" s="478"/>
      <c r="F83" s="478"/>
      <c r="G83" s="478"/>
      <c r="H83" s="478"/>
      <c r="I83" s="479"/>
    </row>
    <row r="84" spans="2:13" ht="15.75" thickBot="1" x14ac:dyDescent="0.3">
      <c r="B84" s="480" t="s">
        <v>27</v>
      </c>
      <c r="C84" s="481"/>
      <c r="D84" s="481"/>
      <c r="E84" s="481"/>
      <c r="F84" s="481"/>
      <c r="G84" s="481"/>
      <c r="H84" s="481"/>
      <c r="I84" s="482"/>
    </row>
    <row r="85" spans="2:13" ht="15.75" thickBot="1" x14ac:dyDescent="0.3">
      <c r="B85" s="8"/>
      <c r="C85" s="9"/>
      <c r="D85" s="9"/>
      <c r="E85" s="9"/>
      <c r="F85" s="9"/>
      <c r="G85" s="9"/>
      <c r="H85" s="9"/>
      <c r="I85" s="22"/>
    </row>
    <row r="86" spans="2:13" ht="15" customHeight="1" x14ac:dyDescent="0.25">
      <c r="B86" s="483" t="s">
        <v>17</v>
      </c>
      <c r="C86" s="485" t="s">
        <v>824</v>
      </c>
      <c r="D86" s="487" t="str">
        <f>+'[1] PRESUPUESTO CENTRO DE DESARROL'!$B$20</f>
        <v>Instalación de cubierta  en laminas onduladas existente de asbesto cemento, incluye equipo y mano de obra.</v>
      </c>
      <c r="E86" s="487"/>
      <c r="F86" s="487"/>
      <c r="G86" s="487"/>
      <c r="H86" s="487"/>
      <c r="I86" s="45" t="s">
        <v>0</v>
      </c>
    </row>
    <row r="87" spans="2:13" ht="15.75" thickBot="1" x14ac:dyDescent="0.3">
      <c r="B87" s="484"/>
      <c r="C87" s="486"/>
      <c r="D87" s="488"/>
      <c r="E87" s="488"/>
      <c r="F87" s="488"/>
      <c r="G87" s="488"/>
      <c r="H87" s="488"/>
      <c r="I87" s="13" t="str">
        <f>+'[1] PRESUPUESTO CENTRO DE DESARROL'!$C$20</f>
        <v>M2</v>
      </c>
    </row>
    <row r="88" spans="2:13" ht="15.75" thickBot="1" x14ac:dyDescent="0.3">
      <c r="B88" s="21" t="s">
        <v>24</v>
      </c>
      <c r="C88" s="46"/>
      <c r="D88" s="40"/>
      <c r="E88" s="9"/>
      <c r="F88" s="9"/>
      <c r="G88" s="9"/>
      <c r="H88" s="9"/>
      <c r="I88" s="22"/>
    </row>
    <row r="89" spans="2:13" ht="15.75" thickBot="1" x14ac:dyDescent="0.3">
      <c r="B89" s="461" t="s">
        <v>1</v>
      </c>
      <c r="C89" s="462"/>
      <c r="D89" s="462"/>
      <c r="E89" s="39" t="s">
        <v>2</v>
      </c>
      <c r="F89" s="39" t="s">
        <v>3</v>
      </c>
      <c r="G89" s="39" t="s">
        <v>4</v>
      </c>
      <c r="H89" s="20" t="s">
        <v>5</v>
      </c>
      <c r="I89" s="463"/>
    </row>
    <row r="90" spans="2:13" ht="25.5" customHeight="1" x14ac:dyDescent="0.25">
      <c r="B90" s="489" t="s">
        <v>25</v>
      </c>
      <c r="C90" s="490"/>
      <c r="D90" s="491"/>
      <c r="E90" s="4" t="s">
        <v>19</v>
      </c>
      <c r="F90" s="26">
        <v>51500</v>
      </c>
      <c r="G90" s="43">
        <v>28</v>
      </c>
      <c r="H90" s="27">
        <f>+F90/G90</f>
        <v>1839.2857142857142</v>
      </c>
      <c r="I90" s="464"/>
    </row>
    <row r="91" spans="2:13" ht="23.25" customHeight="1" x14ac:dyDescent="0.25">
      <c r="B91" s="492" t="s">
        <v>28</v>
      </c>
      <c r="C91" s="493"/>
      <c r="D91" s="494"/>
      <c r="E91" s="3" t="s">
        <v>19</v>
      </c>
      <c r="F91" s="28">
        <v>51500</v>
      </c>
      <c r="G91" s="48">
        <v>60</v>
      </c>
      <c r="H91" s="27">
        <f>+F91/G91</f>
        <v>858.33333333333337</v>
      </c>
      <c r="I91" s="464"/>
    </row>
    <row r="92" spans="2:13" x14ac:dyDescent="0.25">
      <c r="B92" s="459"/>
      <c r="C92" s="460"/>
      <c r="D92" s="460"/>
      <c r="E92" s="14"/>
      <c r="F92" s="26"/>
      <c r="G92" s="43"/>
      <c r="H92" s="27"/>
      <c r="I92" s="464"/>
    </row>
    <row r="93" spans="2:13" x14ac:dyDescent="0.25">
      <c r="B93" s="467"/>
      <c r="C93" s="468"/>
      <c r="D93" s="468"/>
      <c r="E93" s="15"/>
      <c r="F93" s="17"/>
      <c r="G93" s="15"/>
      <c r="H93" s="18"/>
      <c r="I93" s="464"/>
    </row>
    <row r="94" spans="2:13" x14ac:dyDescent="0.25">
      <c r="B94" s="11"/>
      <c r="C94" s="5"/>
      <c r="D94" s="5"/>
      <c r="E94" s="5"/>
      <c r="F94" s="5"/>
      <c r="G94" s="6"/>
      <c r="H94" s="6" t="s">
        <v>6</v>
      </c>
      <c r="I94" s="36">
        <f>SUM(H90:H93)</f>
        <v>2697.6190476190477</v>
      </c>
      <c r="L94" s="42"/>
      <c r="M94" s="44"/>
    </row>
    <row r="95" spans="2:13" ht="15.75" thickBot="1" x14ac:dyDescent="0.3">
      <c r="B95" s="10"/>
      <c r="I95" s="1"/>
    </row>
    <row r="96" spans="2:13" ht="15.75" thickBot="1" x14ac:dyDescent="0.3">
      <c r="B96" s="21" t="s">
        <v>7</v>
      </c>
      <c r="C96" s="9"/>
      <c r="D96" s="9"/>
      <c r="E96" s="9"/>
      <c r="F96" s="9"/>
      <c r="G96" s="9"/>
      <c r="H96" s="9"/>
      <c r="I96" s="22"/>
    </row>
    <row r="97" spans="2:14" ht="15.75" thickBot="1" x14ac:dyDescent="0.3">
      <c r="B97" s="461" t="s">
        <v>1</v>
      </c>
      <c r="C97" s="462"/>
      <c r="D97" s="462"/>
      <c r="E97" s="39" t="s">
        <v>2</v>
      </c>
      <c r="F97" s="39" t="s">
        <v>8</v>
      </c>
      <c r="G97" s="39" t="s">
        <v>9</v>
      </c>
      <c r="H97" s="20" t="s">
        <v>5</v>
      </c>
      <c r="I97" s="463"/>
    </row>
    <row r="98" spans="2:14" x14ac:dyDescent="0.25">
      <c r="B98" s="465" t="s">
        <v>67</v>
      </c>
      <c r="C98" s="466"/>
      <c r="D98" s="466"/>
      <c r="E98" s="4" t="s">
        <v>59</v>
      </c>
      <c r="F98" s="4">
        <v>1300</v>
      </c>
      <c r="G98" s="43">
        <v>0.70699999999999996</v>
      </c>
      <c r="H98" s="4">
        <f>+F98*G98</f>
        <v>919.09999999999991</v>
      </c>
      <c r="I98" s="464"/>
    </row>
    <row r="99" spans="2:14" x14ac:dyDescent="0.25">
      <c r="B99" s="459" t="s">
        <v>66</v>
      </c>
      <c r="C99" s="460"/>
      <c r="D99" s="460"/>
      <c r="E99" s="3" t="s">
        <v>59</v>
      </c>
      <c r="F99" s="3">
        <v>3400</v>
      </c>
      <c r="G99" s="3">
        <v>1</v>
      </c>
      <c r="H99" s="4">
        <f>+F99*G99</f>
        <v>3400</v>
      </c>
      <c r="I99" s="464"/>
      <c r="N99" s="49"/>
    </row>
    <row r="100" spans="2:14" x14ac:dyDescent="0.25">
      <c r="B100" s="459"/>
      <c r="C100" s="460"/>
      <c r="D100" s="460"/>
      <c r="E100" s="3"/>
      <c r="F100" s="3"/>
      <c r="G100" s="3"/>
      <c r="H100" s="3"/>
      <c r="I100" s="464"/>
    </row>
    <row r="101" spans="2:14" x14ac:dyDescent="0.25">
      <c r="B101" s="459"/>
      <c r="C101" s="460"/>
      <c r="D101" s="460"/>
      <c r="E101" s="3"/>
      <c r="F101" s="3"/>
      <c r="G101" s="3"/>
      <c r="H101" s="3"/>
      <c r="I101" s="464"/>
    </row>
    <row r="102" spans="2:14" x14ac:dyDescent="0.25">
      <c r="B102" s="459"/>
      <c r="C102" s="460"/>
      <c r="D102" s="460"/>
      <c r="E102" s="3"/>
      <c r="F102" s="3"/>
      <c r="G102" s="3"/>
      <c r="H102" s="3"/>
      <c r="I102" s="464"/>
    </row>
    <row r="103" spans="2:14" x14ac:dyDescent="0.25">
      <c r="B103" s="11"/>
      <c r="C103" s="5"/>
      <c r="D103" s="5"/>
      <c r="E103" s="5"/>
      <c r="F103" s="5"/>
      <c r="G103" s="5"/>
      <c r="H103" s="6" t="s">
        <v>6</v>
      </c>
      <c r="I103" s="37">
        <f>SUM(H98:H102)</f>
        <v>4319.1000000000004</v>
      </c>
    </row>
    <row r="104" spans="2:14" ht="15.75" thickBot="1" x14ac:dyDescent="0.3">
      <c r="B104" s="10"/>
      <c r="I104" s="1"/>
    </row>
    <row r="105" spans="2:14" ht="15.75" thickBot="1" x14ac:dyDescent="0.3">
      <c r="B105" s="21" t="s">
        <v>10</v>
      </c>
      <c r="C105" s="9"/>
      <c r="D105" s="9"/>
      <c r="E105" s="9"/>
      <c r="F105" s="9"/>
      <c r="G105" s="9"/>
      <c r="H105" s="9"/>
      <c r="I105" s="22"/>
    </row>
    <row r="106" spans="2:14" ht="15.75" thickBot="1" x14ac:dyDescent="0.3">
      <c r="B106" s="461" t="s">
        <v>1</v>
      </c>
      <c r="C106" s="462"/>
      <c r="D106" s="462"/>
      <c r="E106" s="462"/>
      <c r="F106" s="39" t="s">
        <v>3</v>
      </c>
      <c r="G106" s="39" t="s">
        <v>4</v>
      </c>
      <c r="H106" s="20" t="s">
        <v>5</v>
      </c>
      <c r="I106" s="34"/>
    </row>
    <row r="107" spans="2:14" x14ac:dyDescent="0.25">
      <c r="B107" s="465"/>
      <c r="C107" s="466"/>
      <c r="D107" s="466"/>
      <c r="E107" s="466"/>
      <c r="F107" s="24"/>
      <c r="G107" s="25"/>
      <c r="H107" s="38">
        <f>+F107*G107</f>
        <v>0</v>
      </c>
      <c r="I107" s="34"/>
    </row>
    <row r="108" spans="2:14" x14ac:dyDescent="0.25">
      <c r="B108" s="459"/>
      <c r="C108" s="460"/>
      <c r="D108" s="460"/>
      <c r="E108" s="460"/>
      <c r="F108" s="23"/>
      <c r="G108" s="14"/>
      <c r="H108" s="2"/>
      <c r="I108" s="34"/>
    </row>
    <row r="109" spans="2:14" x14ac:dyDescent="0.25">
      <c r="B109" s="11"/>
      <c r="C109" s="5"/>
      <c r="D109" s="5"/>
      <c r="E109" s="5"/>
      <c r="F109" s="5"/>
      <c r="G109" s="5"/>
      <c r="H109" s="6" t="s">
        <v>6</v>
      </c>
      <c r="I109" s="36">
        <f>SUM(H107:H108)</f>
        <v>0</v>
      </c>
    </row>
    <row r="110" spans="2:14" ht="15.75" thickBot="1" x14ac:dyDescent="0.3">
      <c r="B110" s="10"/>
      <c r="I110" s="1"/>
    </row>
    <row r="111" spans="2:14" ht="15.75" thickBot="1" x14ac:dyDescent="0.3">
      <c r="B111" s="21" t="s">
        <v>11</v>
      </c>
      <c r="C111" s="9"/>
      <c r="D111" s="9"/>
      <c r="E111" s="9"/>
      <c r="F111" s="9"/>
      <c r="G111" s="9"/>
      <c r="H111" s="9"/>
      <c r="I111" s="22"/>
    </row>
    <row r="112" spans="2:14" ht="15.75" thickBot="1" x14ac:dyDescent="0.3">
      <c r="B112" s="461" t="s">
        <v>15</v>
      </c>
      <c r="C112" s="462"/>
      <c r="D112" s="39" t="s">
        <v>22</v>
      </c>
      <c r="E112" s="39" t="s">
        <v>12</v>
      </c>
      <c r="F112" s="39" t="s">
        <v>13</v>
      </c>
      <c r="G112" s="39" t="s">
        <v>14</v>
      </c>
      <c r="H112" s="20" t="s">
        <v>5</v>
      </c>
      <c r="I112" s="463"/>
    </row>
    <row r="113" spans="2:12" x14ac:dyDescent="0.25">
      <c r="B113" s="465" t="s">
        <v>20</v>
      </c>
      <c r="C113" s="466"/>
      <c r="D113" s="24">
        <v>72100</v>
      </c>
      <c r="E113" s="30">
        <f>+(0.66)*D113</f>
        <v>47586</v>
      </c>
      <c r="F113" s="30">
        <f>+D113+E113</f>
        <v>119686</v>
      </c>
      <c r="G113" s="32">
        <v>0.114</v>
      </c>
      <c r="H113" s="38">
        <f>+F113*G113</f>
        <v>13644.204</v>
      </c>
      <c r="I113" s="464"/>
    </row>
    <row r="114" spans="2:12" x14ac:dyDescent="0.25">
      <c r="B114" s="459" t="s">
        <v>61</v>
      </c>
      <c r="C114" s="460"/>
      <c r="D114" s="23">
        <f>2*44702</f>
        <v>89404</v>
      </c>
      <c r="E114" s="30">
        <f>+(0.66)*D114</f>
        <v>59006.64</v>
      </c>
      <c r="F114" s="31">
        <f>+D114+E114</f>
        <v>148410.64000000001</v>
      </c>
      <c r="G114" s="32">
        <f>+G113</f>
        <v>0.114</v>
      </c>
      <c r="H114" s="38">
        <f>+F114*G114</f>
        <v>16918.812960000003</v>
      </c>
      <c r="I114" s="464"/>
    </row>
    <row r="115" spans="2:12" x14ac:dyDescent="0.25">
      <c r="B115" s="459"/>
      <c r="C115" s="460"/>
      <c r="D115" s="2"/>
      <c r="E115" s="2"/>
      <c r="F115" s="2"/>
      <c r="G115" s="2"/>
      <c r="H115" s="2"/>
      <c r="I115" s="464"/>
    </row>
    <row r="116" spans="2:12" x14ac:dyDescent="0.25">
      <c r="B116" s="467"/>
      <c r="C116" s="468"/>
      <c r="D116" s="7"/>
      <c r="E116" s="7"/>
      <c r="F116" s="7"/>
      <c r="G116" s="7"/>
      <c r="H116" s="7"/>
      <c r="I116" s="464"/>
    </row>
    <row r="117" spans="2:12" x14ac:dyDescent="0.25">
      <c r="B117" s="11"/>
      <c r="C117" s="5"/>
      <c r="D117" s="5"/>
      <c r="E117" s="5"/>
      <c r="F117" s="5"/>
      <c r="G117" s="5"/>
      <c r="H117" s="6" t="s">
        <v>6</v>
      </c>
      <c r="I117" s="34">
        <f>SUM(H113:H116)</f>
        <v>30563.016960000001</v>
      </c>
    </row>
    <row r="118" spans="2:12" ht="15.75" thickBot="1" x14ac:dyDescent="0.3">
      <c r="B118" s="10"/>
      <c r="H118" s="33" t="s">
        <v>23</v>
      </c>
      <c r="I118" s="34"/>
    </row>
    <row r="119" spans="2:12" ht="16.5" thickBot="1" x14ac:dyDescent="0.3">
      <c r="B119" s="8"/>
      <c r="C119" s="9"/>
      <c r="D119" s="9"/>
      <c r="E119" s="9"/>
      <c r="F119" s="9"/>
      <c r="G119" s="469" t="s">
        <v>16</v>
      </c>
      <c r="H119" s="470"/>
      <c r="I119" s="35">
        <f>ROUND(SUM(I89:I118),0)</f>
        <v>37580</v>
      </c>
      <c r="K119" s="47"/>
      <c r="L119" s="41"/>
    </row>
    <row r="120" spans="2:12" ht="15.75" thickBot="1" x14ac:dyDescent="0.3"/>
    <row r="121" spans="2:12" x14ac:dyDescent="0.25">
      <c r="B121" s="471" t="s">
        <v>26</v>
      </c>
      <c r="C121" s="472"/>
      <c r="D121" s="472"/>
      <c r="E121" s="472"/>
      <c r="F121" s="472"/>
      <c r="G121" s="472"/>
      <c r="H121" s="472"/>
      <c r="I121" s="473"/>
    </row>
    <row r="122" spans="2:12" ht="48" customHeight="1" x14ac:dyDescent="0.25">
      <c r="B122" s="474" t="s">
        <v>862</v>
      </c>
      <c r="C122" s="475"/>
      <c r="D122" s="475"/>
      <c r="E122" s="475"/>
      <c r="F122" s="475"/>
      <c r="G122" s="475"/>
      <c r="H122" s="475"/>
      <c r="I122" s="476"/>
    </row>
    <row r="123" spans="2:12" x14ac:dyDescent="0.25">
      <c r="B123" s="477" t="s">
        <v>18</v>
      </c>
      <c r="C123" s="478"/>
      <c r="D123" s="478"/>
      <c r="E123" s="478"/>
      <c r="F123" s="478"/>
      <c r="G123" s="478"/>
      <c r="H123" s="478"/>
      <c r="I123" s="479"/>
    </row>
    <row r="124" spans="2:12" ht="15.75" thickBot="1" x14ac:dyDescent="0.3">
      <c r="B124" s="480" t="s">
        <v>27</v>
      </c>
      <c r="C124" s="481"/>
      <c r="D124" s="481"/>
      <c r="E124" s="481"/>
      <c r="F124" s="481"/>
      <c r="G124" s="481"/>
      <c r="H124" s="481"/>
      <c r="I124" s="482"/>
    </row>
    <row r="125" spans="2:12" ht="15.75" thickBot="1" x14ac:dyDescent="0.3">
      <c r="B125" s="8"/>
      <c r="C125" s="9"/>
      <c r="D125" s="9"/>
      <c r="E125" s="9"/>
      <c r="F125" s="9"/>
      <c r="G125" s="9"/>
      <c r="H125" s="9"/>
      <c r="I125" s="22"/>
    </row>
    <row r="126" spans="2:12" ht="15" customHeight="1" x14ac:dyDescent="0.25">
      <c r="B126" s="483" t="s">
        <v>17</v>
      </c>
      <c r="C126" s="485" t="s">
        <v>825</v>
      </c>
      <c r="D126" s="487" t="str">
        <f>+'[1] PRESUPUESTO CENTRO DE DESARROL'!$B$21</f>
        <v>Suministro e instalación cubierta en láminas ondulada de asbesto cemento perfil 7, incluye materiales, equipo y mano de obra.</v>
      </c>
      <c r="E126" s="487"/>
      <c r="F126" s="487"/>
      <c r="G126" s="487"/>
      <c r="H126" s="487"/>
      <c r="I126" s="45" t="s">
        <v>0</v>
      </c>
    </row>
    <row r="127" spans="2:12" ht="15.75" thickBot="1" x14ac:dyDescent="0.3">
      <c r="B127" s="484"/>
      <c r="C127" s="486"/>
      <c r="D127" s="488"/>
      <c r="E127" s="488"/>
      <c r="F127" s="488"/>
      <c r="G127" s="488"/>
      <c r="H127" s="488"/>
      <c r="I127" s="13" t="str">
        <f>+'[1] PRESUPUESTO CENTRO DE DESARROL'!$C$20</f>
        <v>M2</v>
      </c>
    </row>
    <row r="128" spans="2:12" ht="15.75" thickBot="1" x14ac:dyDescent="0.3">
      <c r="B128" s="21" t="s">
        <v>24</v>
      </c>
      <c r="C128" s="46"/>
      <c r="D128" s="40"/>
      <c r="E128" s="9"/>
      <c r="F128" s="9"/>
      <c r="G128" s="9"/>
      <c r="H128" s="9"/>
      <c r="I128" s="22"/>
    </row>
    <row r="129" spans="2:14" ht="15.75" thickBot="1" x14ac:dyDescent="0.3">
      <c r="B129" s="461" t="s">
        <v>1</v>
      </c>
      <c r="C129" s="462"/>
      <c r="D129" s="462"/>
      <c r="E129" s="39" t="s">
        <v>2</v>
      </c>
      <c r="F129" s="39" t="s">
        <v>3</v>
      </c>
      <c r="G129" s="39" t="s">
        <v>4</v>
      </c>
      <c r="H129" s="20" t="s">
        <v>5</v>
      </c>
      <c r="I129" s="463"/>
    </row>
    <row r="130" spans="2:14" ht="25.5" customHeight="1" x14ac:dyDescent="0.25">
      <c r="B130" s="489" t="s">
        <v>25</v>
      </c>
      <c r="C130" s="490"/>
      <c r="D130" s="491"/>
      <c r="E130" s="4" t="s">
        <v>19</v>
      </c>
      <c r="F130" s="26">
        <v>51500</v>
      </c>
      <c r="G130" s="43">
        <v>28</v>
      </c>
      <c r="H130" s="27">
        <f>+F130/G130</f>
        <v>1839.2857142857142</v>
      </c>
      <c r="I130" s="464"/>
    </row>
    <row r="131" spans="2:14" ht="23.25" customHeight="1" x14ac:dyDescent="0.25">
      <c r="B131" s="492" t="s">
        <v>28</v>
      </c>
      <c r="C131" s="493"/>
      <c r="D131" s="494"/>
      <c r="E131" s="3" t="s">
        <v>19</v>
      </c>
      <c r="F131" s="28">
        <v>51500</v>
      </c>
      <c r="G131" s="48">
        <v>60</v>
      </c>
      <c r="H131" s="27">
        <f>+F131/G131</f>
        <v>858.33333333333337</v>
      </c>
      <c r="I131" s="464"/>
    </row>
    <row r="132" spans="2:14" x14ac:dyDescent="0.25">
      <c r="B132" s="459"/>
      <c r="C132" s="460"/>
      <c r="D132" s="460"/>
      <c r="E132" s="14"/>
      <c r="F132" s="26"/>
      <c r="G132" s="43"/>
      <c r="H132" s="27"/>
      <c r="I132" s="464"/>
    </row>
    <row r="133" spans="2:14" x14ac:dyDescent="0.25">
      <c r="B133" s="467"/>
      <c r="C133" s="468"/>
      <c r="D133" s="468"/>
      <c r="E133" s="15"/>
      <c r="F133" s="17"/>
      <c r="G133" s="15"/>
      <c r="H133" s="18"/>
      <c r="I133" s="464"/>
    </row>
    <row r="134" spans="2:14" x14ac:dyDescent="0.25">
      <c r="B134" s="11"/>
      <c r="C134" s="5"/>
      <c r="D134" s="5"/>
      <c r="E134" s="5"/>
      <c r="F134" s="5"/>
      <c r="G134" s="6"/>
      <c r="H134" s="6" t="s">
        <v>6</v>
      </c>
      <c r="I134" s="36">
        <f>SUM(H130:H133)</f>
        <v>2697.6190476190477</v>
      </c>
      <c r="L134" s="42"/>
      <c r="M134" s="44"/>
    </row>
    <row r="135" spans="2:14" ht="15.75" thickBot="1" x14ac:dyDescent="0.3">
      <c r="B135" s="10"/>
      <c r="I135" s="1"/>
    </row>
    <row r="136" spans="2:14" ht="15.75" thickBot="1" x14ac:dyDescent="0.3">
      <c r="B136" s="21" t="s">
        <v>7</v>
      </c>
      <c r="C136" s="9"/>
      <c r="D136" s="9"/>
      <c r="E136" s="9"/>
      <c r="F136" s="9"/>
      <c r="G136" s="9"/>
      <c r="H136" s="9"/>
      <c r="I136" s="22"/>
    </row>
    <row r="137" spans="2:14" ht="15.75" thickBot="1" x14ac:dyDescent="0.3">
      <c r="B137" s="461" t="s">
        <v>1</v>
      </c>
      <c r="C137" s="462"/>
      <c r="D137" s="462"/>
      <c r="E137" s="39" t="s">
        <v>2</v>
      </c>
      <c r="F137" s="39" t="s">
        <v>8</v>
      </c>
      <c r="G137" s="39" t="s">
        <v>9</v>
      </c>
      <c r="H137" s="20" t="s">
        <v>5</v>
      </c>
      <c r="I137" s="463"/>
    </row>
    <row r="138" spans="2:14" x14ac:dyDescent="0.25">
      <c r="B138" s="465" t="s">
        <v>67</v>
      </c>
      <c r="C138" s="466"/>
      <c r="D138" s="466"/>
      <c r="E138" s="4" t="s">
        <v>59</v>
      </c>
      <c r="F138" s="4">
        <v>1300</v>
      </c>
      <c r="G138" s="43">
        <v>0.70699999999999996</v>
      </c>
      <c r="H138" s="4">
        <f>+F138*G138</f>
        <v>919.09999999999991</v>
      </c>
      <c r="I138" s="464"/>
    </row>
    <row r="139" spans="2:14" x14ac:dyDescent="0.25">
      <c r="B139" s="459" t="s">
        <v>66</v>
      </c>
      <c r="C139" s="460"/>
      <c r="D139" s="460"/>
      <c r="E139" s="3" t="s">
        <v>59</v>
      </c>
      <c r="F139" s="3">
        <v>3400</v>
      </c>
      <c r="G139" s="3">
        <v>1</v>
      </c>
      <c r="H139" s="4">
        <f>+F139*G139</f>
        <v>3400</v>
      </c>
      <c r="I139" s="464"/>
      <c r="N139" s="49"/>
    </row>
    <row r="140" spans="2:14" x14ac:dyDescent="0.25">
      <c r="B140" s="459" t="s">
        <v>69</v>
      </c>
      <c r="C140" s="460"/>
      <c r="D140" s="460"/>
      <c r="E140" s="3" t="s">
        <v>70</v>
      </c>
      <c r="F140" s="3">
        <v>72100</v>
      </c>
      <c r="G140" s="3">
        <v>0.36</v>
      </c>
      <c r="H140" s="4">
        <f>+F140*G140</f>
        <v>25956</v>
      </c>
      <c r="I140" s="464"/>
    </row>
    <row r="141" spans="2:14" x14ac:dyDescent="0.25">
      <c r="B141" s="459"/>
      <c r="C141" s="460"/>
      <c r="D141" s="460"/>
      <c r="E141" s="3"/>
      <c r="F141" s="3"/>
      <c r="G141" s="3"/>
      <c r="H141" s="3"/>
      <c r="I141" s="464"/>
    </row>
    <row r="142" spans="2:14" x14ac:dyDescent="0.25">
      <c r="B142" s="459"/>
      <c r="C142" s="460"/>
      <c r="D142" s="460"/>
      <c r="E142" s="3"/>
      <c r="F142" s="3"/>
      <c r="G142" s="3"/>
      <c r="H142" s="3"/>
      <c r="I142" s="464"/>
    </row>
    <row r="143" spans="2:14" x14ac:dyDescent="0.25">
      <c r="B143" s="11"/>
      <c r="C143" s="5"/>
      <c r="D143" s="5"/>
      <c r="E143" s="5"/>
      <c r="F143" s="5"/>
      <c r="G143" s="5"/>
      <c r="H143" s="6" t="s">
        <v>6</v>
      </c>
      <c r="I143" s="37">
        <f>SUM(H138:H142)</f>
        <v>30275.1</v>
      </c>
    </row>
    <row r="144" spans="2:14" ht="15.75" thickBot="1" x14ac:dyDescent="0.3">
      <c r="B144" s="10"/>
      <c r="I144" s="1"/>
    </row>
    <row r="145" spans="2:12" ht="15.75" thickBot="1" x14ac:dyDescent="0.3">
      <c r="B145" s="21" t="s">
        <v>10</v>
      </c>
      <c r="C145" s="9"/>
      <c r="D145" s="9"/>
      <c r="E145" s="9"/>
      <c r="F145" s="9"/>
      <c r="G145" s="9"/>
      <c r="H145" s="9"/>
      <c r="I145" s="22"/>
    </row>
    <row r="146" spans="2:12" ht="15.75" thickBot="1" x14ac:dyDescent="0.3">
      <c r="B146" s="461" t="s">
        <v>1</v>
      </c>
      <c r="C146" s="462"/>
      <c r="D146" s="462"/>
      <c r="E146" s="462"/>
      <c r="F146" s="39" t="s">
        <v>3</v>
      </c>
      <c r="G146" s="39" t="s">
        <v>4</v>
      </c>
      <c r="H146" s="20" t="s">
        <v>5</v>
      </c>
      <c r="I146" s="34"/>
    </row>
    <row r="147" spans="2:12" x14ac:dyDescent="0.25">
      <c r="B147" s="465" t="s">
        <v>71</v>
      </c>
      <c r="C147" s="466"/>
      <c r="D147" s="466"/>
      <c r="E147" s="466"/>
      <c r="F147" s="24">
        <v>679</v>
      </c>
      <c r="G147" s="25">
        <v>1</v>
      </c>
      <c r="H147" s="38">
        <f>+F147*G147</f>
        <v>679</v>
      </c>
      <c r="I147" s="34"/>
    </row>
    <row r="148" spans="2:12" x14ac:dyDescent="0.25">
      <c r="B148" s="459"/>
      <c r="C148" s="460"/>
      <c r="D148" s="460"/>
      <c r="E148" s="460"/>
      <c r="F148" s="23"/>
      <c r="G148" s="14"/>
      <c r="H148" s="2"/>
      <c r="I148" s="34"/>
    </row>
    <row r="149" spans="2:12" x14ac:dyDescent="0.25">
      <c r="B149" s="11"/>
      <c r="C149" s="5"/>
      <c r="D149" s="5"/>
      <c r="E149" s="5"/>
      <c r="F149" s="5"/>
      <c r="G149" s="5"/>
      <c r="H149" s="6" t="s">
        <v>6</v>
      </c>
      <c r="I149" s="36">
        <f>SUM(H147:H148)</f>
        <v>679</v>
      </c>
    </row>
    <row r="150" spans="2:12" ht="15.75" thickBot="1" x14ac:dyDescent="0.3">
      <c r="B150" s="10"/>
      <c r="I150" s="1"/>
    </row>
    <row r="151" spans="2:12" ht="15.75" thickBot="1" x14ac:dyDescent="0.3">
      <c r="B151" s="21" t="s">
        <v>11</v>
      </c>
      <c r="C151" s="9"/>
      <c r="D151" s="9"/>
      <c r="E151" s="9"/>
      <c r="F151" s="9"/>
      <c r="G151" s="9"/>
      <c r="H151" s="9"/>
      <c r="I151" s="22"/>
    </row>
    <row r="152" spans="2:12" ht="15.75" thickBot="1" x14ac:dyDescent="0.3">
      <c r="B152" s="461" t="s">
        <v>15</v>
      </c>
      <c r="C152" s="462"/>
      <c r="D152" s="39" t="s">
        <v>22</v>
      </c>
      <c r="E152" s="39" t="s">
        <v>12</v>
      </c>
      <c r="F152" s="39" t="s">
        <v>13</v>
      </c>
      <c r="G152" s="39" t="s">
        <v>14</v>
      </c>
      <c r="H152" s="20" t="s">
        <v>5</v>
      </c>
      <c r="I152" s="463"/>
    </row>
    <row r="153" spans="2:12" x14ac:dyDescent="0.25">
      <c r="B153" s="465" t="s">
        <v>20</v>
      </c>
      <c r="C153" s="466"/>
      <c r="D153" s="24">
        <v>72100</v>
      </c>
      <c r="E153" s="30">
        <f>+(0.66)*D153</f>
        <v>47586</v>
      </c>
      <c r="F153" s="30">
        <f>+D153+E153</f>
        <v>119686</v>
      </c>
      <c r="G153" s="32">
        <v>0.21</v>
      </c>
      <c r="H153" s="38">
        <f>+F153*G153</f>
        <v>25134.059999999998</v>
      </c>
      <c r="I153" s="464"/>
    </row>
    <row r="154" spans="2:12" x14ac:dyDescent="0.25">
      <c r="B154" s="459" t="s">
        <v>61</v>
      </c>
      <c r="C154" s="460"/>
      <c r="D154" s="23">
        <f>2*44702</f>
        <v>89404</v>
      </c>
      <c r="E154" s="30">
        <f>+(0.66)*D154</f>
        <v>59006.64</v>
      </c>
      <c r="F154" s="31">
        <f>+D154+E154</f>
        <v>148410.64000000001</v>
      </c>
      <c r="G154" s="32">
        <f>+G153</f>
        <v>0.21</v>
      </c>
      <c r="H154" s="38">
        <f>+F154*G154</f>
        <v>31166.234400000001</v>
      </c>
      <c r="I154" s="464"/>
    </row>
    <row r="155" spans="2:12" x14ac:dyDescent="0.25">
      <c r="B155" s="459"/>
      <c r="C155" s="460"/>
      <c r="D155" s="2"/>
      <c r="E155" s="2"/>
      <c r="F155" s="2"/>
      <c r="G155" s="2"/>
      <c r="H155" s="2"/>
      <c r="I155" s="464"/>
    </row>
    <row r="156" spans="2:12" x14ac:dyDescent="0.25">
      <c r="B156" s="467"/>
      <c r="C156" s="468"/>
      <c r="D156" s="7"/>
      <c r="E156" s="7"/>
      <c r="F156" s="7"/>
      <c r="G156" s="7"/>
      <c r="H156" s="7"/>
      <c r="I156" s="464"/>
    </row>
    <row r="157" spans="2:12" x14ac:dyDescent="0.25">
      <c r="B157" s="11"/>
      <c r="C157" s="5"/>
      <c r="D157" s="5"/>
      <c r="E157" s="5"/>
      <c r="F157" s="5"/>
      <c r="G157" s="5"/>
      <c r="H157" s="6" t="s">
        <v>6</v>
      </c>
      <c r="I157" s="34">
        <f>SUM(H153:H156)</f>
        <v>56300.294399999999</v>
      </c>
    </row>
    <row r="158" spans="2:12" ht="15.75" thickBot="1" x14ac:dyDescent="0.3">
      <c r="B158" s="10"/>
      <c r="H158" s="33" t="s">
        <v>23</v>
      </c>
      <c r="I158" s="34"/>
    </row>
    <row r="159" spans="2:12" ht="16.5" thickBot="1" x14ac:dyDescent="0.3">
      <c r="B159" s="8"/>
      <c r="C159" s="9"/>
      <c r="D159" s="9"/>
      <c r="E159" s="9"/>
      <c r="F159" s="9"/>
      <c r="G159" s="469" t="s">
        <v>16</v>
      </c>
      <c r="H159" s="470"/>
      <c r="I159" s="35">
        <f>ROUND(SUM(I129:I158),0)</f>
        <v>89952</v>
      </c>
      <c r="K159" s="47"/>
      <c r="L159" s="41"/>
    </row>
    <row r="160" spans="2:12" ht="15.75" thickBot="1" x14ac:dyDescent="0.3"/>
    <row r="161" spans="2:13" x14ac:dyDescent="0.25">
      <c r="B161" s="471" t="s">
        <v>26</v>
      </c>
      <c r="C161" s="472"/>
      <c r="D161" s="472"/>
      <c r="E161" s="472"/>
      <c r="F161" s="472"/>
      <c r="G161" s="472"/>
      <c r="H161" s="472"/>
      <c r="I161" s="473"/>
    </row>
    <row r="162" spans="2:13" ht="48" customHeight="1" x14ac:dyDescent="0.25">
      <c r="B162" s="474" t="s">
        <v>862</v>
      </c>
      <c r="C162" s="475"/>
      <c r="D162" s="475"/>
      <c r="E162" s="475"/>
      <c r="F162" s="475"/>
      <c r="G162" s="475"/>
      <c r="H162" s="475"/>
      <c r="I162" s="476"/>
    </row>
    <row r="163" spans="2:13" x14ac:dyDescent="0.25">
      <c r="B163" s="477" t="s">
        <v>18</v>
      </c>
      <c r="C163" s="478"/>
      <c r="D163" s="478"/>
      <c r="E163" s="478"/>
      <c r="F163" s="478"/>
      <c r="G163" s="478"/>
      <c r="H163" s="478"/>
      <c r="I163" s="479"/>
    </row>
    <row r="164" spans="2:13" ht="15.75" thickBot="1" x14ac:dyDescent="0.3">
      <c r="B164" s="480" t="s">
        <v>27</v>
      </c>
      <c r="C164" s="481"/>
      <c r="D164" s="481"/>
      <c r="E164" s="481"/>
      <c r="F164" s="481"/>
      <c r="G164" s="481"/>
      <c r="H164" s="481"/>
      <c r="I164" s="482"/>
    </row>
    <row r="165" spans="2:13" ht="15.75" thickBot="1" x14ac:dyDescent="0.3">
      <c r="B165" s="8"/>
      <c r="C165" s="9"/>
      <c r="D165" s="9"/>
      <c r="E165" s="9"/>
      <c r="F165" s="9"/>
      <c r="G165" s="9"/>
      <c r="H165" s="9"/>
      <c r="I165" s="22"/>
    </row>
    <row r="166" spans="2:13" ht="15" customHeight="1" x14ac:dyDescent="0.25">
      <c r="B166" s="483" t="s">
        <v>17</v>
      </c>
      <c r="C166" s="485" t="s">
        <v>826</v>
      </c>
      <c r="D166" s="487" t="str">
        <f>+'[1] PRESUPUESTO CENTRO DE DESARROL'!$B$22</f>
        <v>Suministro e instalación de caballete fijo, incluye materiales, equipo y mano de obra.</v>
      </c>
      <c r="E166" s="487"/>
      <c r="F166" s="487"/>
      <c r="G166" s="487"/>
      <c r="H166" s="487"/>
      <c r="I166" s="45" t="s">
        <v>0</v>
      </c>
    </row>
    <row r="167" spans="2:13" ht="15.75" thickBot="1" x14ac:dyDescent="0.3">
      <c r="B167" s="484"/>
      <c r="C167" s="486"/>
      <c r="D167" s="488"/>
      <c r="E167" s="488"/>
      <c r="F167" s="488"/>
      <c r="G167" s="488"/>
      <c r="H167" s="488"/>
      <c r="I167" s="13" t="str">
        <f>+'[1] PRESUPUESTO CENTRO DE DESARROL'!$C$22</f>
        <v>ML</v>
      </c>
    </row>
    <row r="168" spans="2:13" ht="15.75" thickBot="1" x14ac:dyDescent="0.3">
      <c r="B168" s="21" t="s">
        <v>24</v>
      </c>
      <c r="C168" s="46"/>
      <c r="D168" s="40"/>
      <c r="E168" s="9"/>
      <c r="F168" s="9"/>
      <c r="G168" s="9"/>
      <c r="H168" s="9"/>
      <c r="I168" s="22"/>
    </row>
    <row r="169" spans="2:13" ht="15.75" thickBot="1" x14ac:dyDescent="0.3">
      <c r="B169" s="461" t="s">
        <v>1</v>
      </c>
      <c r="C169" s="462"/>
      <c r="D169" s="462"/>
      <c r="E169" s="39" t="s">
        <v>2</v>
      </c>
      <c r="F169" s="39" t="s">
        <v>3</v>
      </c>
      <c r="G169" s="39" t="s">
        <v>4</v>
      </c>
      <c r="H169" s="20" t="s">
        <v>5</v>
      </c>
      <c r="I169" s="463"/>
    </row>
    <row r="170" spans="2:13" ht="25.5" customHeight="1" x14ac:dyDescent="0.25">
      <c r="B170" s="489" t="s">
        <v>25</v>
      </c>
      <c r="C170" s="490"/>
      <c r="D170" s="491"/>
      <c r="E170" s="4" t="s">
        <v>19</v>
      </c>
      <c r="F170" s="26">
        <v>51500</v>
      </c>
      <c r="G170" s="43">
        <v>200</v>
      </c>
      <c r="H170" s="27">
        <f>+F170/G170</f>
        <v>257.5</v>
      </c>
      <c r="I170" s="464"/>
    </row>
    <row r="171" spans="2:13" ht="23.25" customHeight="1" x14ac:dyDescent="0.25">
      <c r="B171" s="492" t="s">
        <v>28</v>
      </c>
      <c r="C171" s="493"/>
      <c r="D171" s="494"/>
      <c r="E171" s="3" t="s">
        <v>19</v>
      </c>
      <c r="F171" s="28">
        <v>51500</v>
      </c>
      <c r="G171" s="48">
        <v>200</v>
      </c>
      <c r="H171" s="27">
        <f>+F171/G171</f>
        <v>257.5</v>
      </c>
      <c r="I171" s="464"/>
    </row>
    <row r="172" spans="2:13" x14ac:dyDescent="0.25">
      <c r="B172" s="459"/>
      <c r="C172" s="460"/>
      <c r="D172" s="460"/>
      <c r="E172" s="14"/>
      <c r="F172" s="26"/>
      <c r="G172" s="43"/>
      <c r="H172" s="27"/>
      <c r="I172" s="464"/>
    </row>
    <row r="173" spans="2:13" x14ac:dyDescent="0.25">
      <c r="B173" s="467"/>
      <c r="C173" s="468"/>
      <c r="D173" s="468"/>
      <c r="E173" s="15"/>
      <c r="F173" s="17"/>
      <c r="G173" s="15"/>
      <c r="H173" s="18"/>
      <c r="I173" s="464"/>
    </row>
    <row r="174" spans="2:13" x14ac:dyDescent="0.25">
      <c r="B174" s="11"/>
      <c r="C174" s="5"/>
      <c r="D174" s="5"/>
      <c r="E174" s="5"/>
      <c r="F174" s="5"/>
      <c r="G174" s="6"/>
      <c r="H174" s="6" t="s">
        <v>6</v>
      </c>
      <c r="I174" s="36">
        <f>SUM(H170:H173)</f>
        <v>515</v>
      </c>
      <c r="L174" s="42"/>
      <c r="M174" s="44"/>
    </row>
    <row r="175" spans="2:13" ht="15.75" thickBot="1" x14ac:dyDescent="0.3">
      <c r="B175" s="10"/>
      <c r="I175" s="1"/>
    </row>
    <row r="176" spans="2:13" ht="15.75" thickBot="1" x14ac:dyDescent="0.3">
      <c r="B176" s="21" t="s">
        <v>7</v>
      </c>
      <c r="C176" s="9"/>
      <c r="D176" s="9"/>
      <c r="E176" s="9"/>
      <c r="F176" s="9"/>
      <c r="G176" s="9"/>
      <c r="H176" s="9"/>
      <c r="I176" s="22"/>
    </row>
    <row r="177" spans="2:14" ht="15.75" thickBot="1" x14ac:dyDescent="0.3">
      <c r="B177" s="461" t="s">
        <v>1</v>
      </c>
      <c r="C177" s="462"/>
      <c r="D177" s="462"/>
      <c r="E177" s="39" t="s">
        <v>2</v>
      </c>
      <c r="F177" s="39" t="s">
        <v>8</v>
      </c>
      <c r="G177" s="39" t="s">
        <v>9</v>
      </c>
      <c r="H177" s="20" t="s">
        <v>5</v>
      </c>
      <c r="I177" s="463"/>
    </row>
    <row r="178" spans="2:14" x14ac:dyDescent="0.25">
      <c r="B178" s="465"/>
      <c r="C178" s="466"/>
      <c r="D178" s="466"/>
      <c r="E178" s="4"/>
      <c r="F178" s="4"/>
      <c r="G178" s="43"/>
      <c r="H178" s="4">
        <f>+F178*G178</f>
        <v>0</v>
      </c>
      <c r="I178" s="464"/>
    </row>
    <row r="179" spans="2:14" x14ac:dyDescent="0.25">
      <c r="B179" s="459" t="s">
        <v>73</v>
      </c>
      <c r="C179" s="460"/>
      <c r="D179" s="460"/>
      <c r="E179" s="3" t="s">
        <v>70</v>
      </c>
      <c r="F179" s="3">
        <v>43000</v>
      </c>
      <c r="G179" s="3">
        <v>1</v>
      </c>
      <c r="H179" s="4">
        <f>+F179*G179</f>
        <v>43000</v>
      </c>
      <c r="I179" s="464"/>
      <c r="N179" s="49"/>
    </row>
    <row r="180" spans="2:14" x14ac:dyDescent="0.25">
      <c r="B180" s="459"/>
      <c r="C180" s="460"/>
      <c r="D180" s="460"/>
      <c r="E180" s="3"/>
      <c r="F180" s="3"/>
      <c r="G180" s="3"/>
      <c r="H180" s="4"/>
      <c r="I180" s="464"/>
    </row>
    <row r="181" spans="2:14" x14ac:dyDescent="0.25">
      <c r="B181" s="459"/>
      <c r="C181" s="460"/>
      <c r="D181" s="460"/>
      <c r="E181" s="3"/>
      <c r="F181" s="3"/>
      <c r="G181" s="3"/>
      <c r="H181" s="3"/>
      <c r="I181" s="464"/>
    </row>
    <row r="182" spans="2:14" x14ac:dyDescent="0.25">
      <c r="B182" s="459"/>
      <c r="C182" s="460"/>
      <c r="D182" s="460"/>
      <c r="E182" s="3"/>
      <c r="F182" s="3"/>
      <c r="G182" s="3"/>
      <c r="H182" s="3"/>
      <c r="I182" s="464"/>
    </row>
    <row r="183" spans="2:14" x14ac:dyDescent="0.25">
      <c r="B183" s="11"/>
      <c r="C183" s="5"/>
      <c r="D183" s="5"/>
      <c r="E183" s="5"/>
      <c r="F183" s="5"/>
      <c r="G183" s="5"/>
      <c r="H183" s="6" t="s">
        <v>6</v>
      </c>
      <c r="I183" s="37">
        <f>SUM(H178:H182)</f>
        <v>43000</v>
      </c>
    </row>
    <row r="184" spans="2:14" ht="15.75" thickBot="1" x14ac:dyDescent="0.3">
      <c r="B184" s="10"/>
      <c r="I184" s="1"/>
    </row>
    <row r="185" spans="2:14" ht="15.75" thickBot="1" x14ac:dyDescent="0.3">
      <c r="B185" s="21" t="s">
        <v>10</v>
      </c>
      <c r="C185" s="9"/>
      <c r="D185" s="9"/>
      <c r="E185" s="9"/>
      <c r="F185" s="9"/>
      <c r="G185" s="9"/>
      <c r="H185" s="9"/>
      <c r="I185" s="22"/>
    </row>
    <row r="186" spans="2:14" ht="15.75" thickBot="1" x14ac:dyDescent="0.3">
      <c r="B186" s="461" t="s">
        <v>1</v>
      </c>
      <c r="C186" s="462"/>
      <c r="D186" s="462"/>
      <c r="E186" s="462"/>
      <c r="F186" s="39" t="s">
        <v>3</v>
      </c>
      <c r="G186" s="39" t="s">
        <v>4</v>
      </c>
      <c r="H186" s="20" t="s">
        <v>5</v>
      </c>
      <c r="I186" s="34"/>
    </row>
    <row r="187" spans="2:14" x14ac:dyDescent="0.25">
      <c r="B187" s="465" t="s">
        <v>71</v>
      </c>
      <c r="C187" s="466"/>
      <c r="D187" s="466"/>
      <c r="E187" s="466"/>
      <c r="F187" s="24">
        <v>236</v>
      </c>
      <c r="G187" s="25">
        <v>1</v>
      </c>
      <c r="H187" s="38">
        <f>+F187*G187</f>
        <v>236</v>
      </c>
      <c r="I187" s="34"/>
    </row>
    <row r="188" spans="2:14" x14ac:dyDescent="0.25">
      <c r="B188" s="459"/>
      <c r="C188" s="460"/>
      <c r="D188" s="460"/>
      <c r="E188" s="460"/>
      <c r="F188" s="23"/>
      <c r="G188" s="14"/>
      <c r="H188" s="2"/>
      <c r="I188" s="34"/>
    </row>
    <row r="189" spans="2:14" x14ac:dyDescent="0.25">
      <c r="B189" s="11"/>
      <c r="C189" s="5"/>
      <c r="D189" s="5"/>
      <c r="E189" s="5"/>
      <c r="F189" s="5"/>
      <c r="G189" s="5"/>
      <c r="H189" s="6" t="s">
        <v>6</v>
      </c>
      <c r="I189" s="36">
        <f>SUM(H187:H188)</f>
        <v>236</v>
      </c>
    </row>
    <row r="190" spans="2:14" ht="15.75" thickBot="1" x14ac:dyDescent="0.3">
      <c r="B190" s="10"/>
      <c r="I190" s="1"/>
    </row>
    <row r="191" spans="2:14" ht="15.75" thickBot="1" x14ac:dyDescent="0.3">
      <c r="B191" s="21" t="s">
        <v>11</v>
      </c>
      <c r="C191" s="9"/>
      <c r="D191" s="9"/>
      <c r="E191" s="9"/>
      <c r="F191" s="9"/>
      <c r="G191" s="9"/>
      <c r="H191" s="9"/>
      <c r="I191" s="22"/>
    </row>
    <row r="192" spans="2:14" ht="15.75" thickBot="1" x14ac:dyDescent="0.3">
      <c r="B192" s="461" t="s">
        <v>15</v>
      </c>
      <c r="C192" s="462"/>
      <c r="D192" s="39" t="s">
        <v>22</v>
      </c>
      <c r="E192" s="39" t="s">
        <v>12</v>
      </c>
      <c r="F192" s="39" t="s">
        <v>13</v>
      </c>
      <c r="G192" s="39" t="s">
        <v>14</v>
      </c>
      <c r="H192" s="20" t="s">
        <v>5</v>
      </c>
      <c r="I192" s="463"/>
    </row>
    <row r="193" spans="2:12" x14ac:dyDescent="0.25">
      <c r="B193" s="465" t="s">
        <v>20</v>
      </c>
      <c r="C193" s="466"/>
      <c r="D193" s="24">
        <v>72100</v>
      </c>
      <c r="E193" s="30">
        <f>+(0.66)*D193</f>
        <v>47586</v>
      </c>
      <c r="F193" s="30">
        <f>+D193+E193</f>
        <v>119686</v>
      </c>
      <c r="G193" s="32">
        <v>1.0999999999999999E-2</v>
      </c>
      <c r="H193" s="38">
        <f>+F193*G193</f>
        <v>1316.5459999999998</v>
      </c>
      <c r="I193" s="464"/>
    </row>
    <row r="194" spans="2:12" x14ac:dyDescent="0.25">
      <c r="B194" s="459" t="s">
        <v>61</v>
      </c>
      <c r="C194" s="460"/>
      <c r="D194" s="23">
        <f>2*44702</f>
        <v>89404</v>
      </c>
      <c r="E194" s="30">
        <f>+(0.66)*D194</f>
        <v>59006.64</v>
      </c>
      <c r="F194" s="31">
        <f>+D194+E194</f>
        <v>148410.64000000001</v>
      </c>
      <c r="G194" s="32">
        <f>+G193</f>
        <v>1.0999999999999999E-2</v>
      </c>
      <c r="H194" s="38">
        <f>+F194*G194</f>
        <v>1632.51704</v>
      </c>
      <c r="I194" s="464"/>
    </row>
    <row r="195" spans="2:12" x14ac:dyDescent="0.25">
      <c r="B195" s="459"/>
      <c r="C195" s="460"/>
      <c r="D195" s="2"/>
      <c r="E195" s="2"/>
      <c r="F195" s="2"/>
      <c r="G195" s="2"/>
      <c r="H195" s="2"/>
      <c r="I195" s="464"/>
    </row>
    <row r="196" spans="2:12" x14ac:dyDescent="0.25">
      <c r="B196" s="467"/>
      <c r="C196" s="468"/>
      <c r="D196" s="7"/>
      <c r="E196" s="7"/>
      <c r="F196" s="7"/>
      <c r="G196" s="7"/>
      <c r="H196" s="7"/>
      <c r="I196" s="464"/>
    </row>
    <row r="197" spans="2:12" x14ac:dyDescent="0.25">
      <c r="B197" s="11"/>
      <c r="C197" s="5"/>
      <c r="D197" s="5"/>
      <c r="E197" s="5"/>
      <c r="F197" s="5"/>
      <c r="G197" s="5"/>
      <c r="H197" s="6" t="s">
        <v>6</v>
      </c>
      <c r="I197" s="34">
        <f>SUM(H193:H196)</f>
        <v>2949.06304</v>
      </c>
    </row>
    <row r="198" spans="2:12" ht="15.75" thickBot="1" x14ac:dyDescent="0.3">
      <c r="B198" s="10"/>
      <c r="H198" s="33" t="s">
        <v>23</v>
      </c>
      <c r="I198" s="34"/>
    </row>
    <row r="199" spans="2:12" ht="16.5" thickBot="1" x14ac:dyDescent="0.3">
      <c r="B199" s="8"/>
      <c r="C199" s="9"/>
      <c r="D199" s="9"/>
      <c r="E199" s="9"/>
      <c r="F199" s="9"/>
      <c r="G199" s="469" t="s">
        <v>16</v>
      </c>
      <c r="H199" s="470"/>
      <c r="I199" s="35">
        <f>ROUND(SUM(I169:I198),0)</f>
        <v>46700</v>
      </c>
      <c r="K199" s="47"/>
      <c r="L199" s="41"/>
    </row>
    <row r="200" spans="2:12" ht="15.75" thickBot="1" x14ac:dyDescent="0.3"/>
    <row r="201" spans="2:12" x14ac:dyDescent="0.25">
      <c r="B201" s="471" t="s">
        <v>26</v>
      </c>
      <c r="C201" s="472"/>
      <c r="D201" s="472"/>
      <c r="E201" s="472"/>
      <c r="F201" s="472"/>
      <c r="G201" s="472"/>
      <c r="H201" s="472"/>
      <c r="I201" s="473"/>
    </row>
    <row r="202" spans="2:12" ht="48" customHeight="1" x14ac:dyDescent="0.25">
      <c r="B202" s="474" t="s">
        <v>862</v>
      </c>
      <c r="C202" s="475"/>
      <c r="D202" s="475"/>
      <c r="E202" s="475"/>
      <c r="F202" s="475"/>
      <c r="G202" s="475"/>
      <c r="H202" s="475"/>
      <c r="I202" s="476"/>
    </row>
    <row r="203" spans="2:12" x14ac:dyDescent="0.25">
      <c r="B203" s="477" t="s">
        <v>18</v>
      </c>
      <c r="C203" s="478"/>
      <c r="D203" s="478"/>
      <c r="E203" s="478"/>
      <c r="F203" s="478"/>
      <c r="G203" s="478"/>
      <c r="H203" s="478"/>
      <c r="I203" s="479"/>
    </row>
    <row r="204" spans="2:12" ht="15.75" thickBot="1" x14ac:dyDescent="0.3">
      <c r="B204" s="480" t="s">
        <v>27</v>
      </c>
      <c r="C204" s="481"/>
      <c r="D204" s="481"/>
      <c r="E204" s="481"/>
      <c r="F204" s="481"/>
      <c r="G204" s="481"/>
      <c r="H204" s="481"/>
      <c r="I204" s="482"/>
    </row>
    <row r="205" spans="2:12" ht="15.75" thickBot="1" x14ac:dyDescent="0.3">
      <c r="B205" s="8"/>
      <c r="C205" s="9"/>
      <c r="D205" s="9"/>
      <c r="E205" s="9"/>
      <c r="F205" s="9"/>
      <c r="G205" s="9"/>
      <c r="H205" s="9"/>
      <c r="I205" s="22"/>
    </row>
    <row r="206" spans="2:12" ht="15.75" thickBot="1" x14ac:dyDescent="0.3"/>
    <row r="207" spans="2:12" x14ac:dyDescent="0.25">
      <c r="B207" s="471" t="s">
        <v>26</v>
      </c>
      <c r="C207" s="472"/>
      <c r="D207" s="472"/>
      <c r="E207" s="472"/>
      <c r="F207" s="472"/>
      <c r="G207" s="472"/>
      <c r="H207" s="472"/>
      <c r="I207" s="473"/>
    </row>
    <row r="208" spans="2:12" ht="48" customHeight="1" x14ac:dyDescent="0.25">
      <c r="B208" s="474" t="s">
        <v>862</v>
      </c>
      <c r="C208" s="475"/>
      <c r="D208" s="475"/>
      <c r="E208" s="475"/>
      <c r="F208" s="475"/>
      <c r="G208" s="475"/>
      <c r="H208" s="475"/>
      <c r="I208" s="476"/>
    </row>
    <row r="209" spans="2:13" x14ac:dyDescent="0.25">
      <c r="B209" s="477" t="s">
        <v>18</v>
      </c>
      <c r="C209" s="478"/>
      <c r="D209" s="478"/>
      <c r="E209" s="478"/>
      <c r="F209" s="478"/>
      <c r="G209" s="478"/>
      <c r="H209" s="478"/>
      <c r="I209" s="479"/>
    </row>
    <row r="210" spans="2:13" ht="15.75" thickBot="1" x14ac:dyDescent="0.3">
      <c r="B210" s="480" t="s">
        <v>27</v>
      </c>
      <c r="C210" s="481"/>
      <c r="D210" s="481"/>
      <c r="E210" s="481"/>
      <c r="F210" s="481"/>
      <c r="G210" s="481"/>
      <c r="H210" s="481"/>
      <c r="I210" s="482"/>
    </row>
    <row r="211" spans="2:13" ht="15.75" thickBot="1" x14ac:dyDescent="0.3">
      <c r="B211" s="8"/>
      <c r="C211" s="9"/>
      <c r="D211" s="9"/>
      <c r="E211" s="9"/>
      <c r="F211" s="9"/>
      <c r="G211" s="9"/>
      <c r="H211" s="9"/>
      <c r="I211" s="22"/>
    </row>
    <row r="212" spans="2:13" ht="15" customHeight="1" x14ac:dyDescent="0.25">
      <c r="B212" s="483" t="s">
        <v>17</v>
      </c>
      <c r="C212" s="485" t="s">
        <v>827</v>
      </c>
      <c r="D212" s="487" t="str">
        <f>+'[1] PRESUPUESTO CENTRO DE DESARROL'!$B$24</f>
        <v>Zabaleta en block de cemento pañetada con mortero impermeabilizado 1:5, incluye materiales, equipo y mano de obra.</v>
      </c>
      <c r="E212" s="487"/>
      <c r="F212" s="487"/>
      <c r="G212" s="487"/>
      <c r="H212" s="487"/>
      <c r="I212" s="45" t="s">
        <v>0</v>
      </c>
    </row>
    <row r="213" spans="2:13" ht="15.75" thickBot="1" x14ac:dyDescent="0.3">
      <c r="B213" s="484"/>
      <c r="C213" s="486"/>
      <c r="D213" s="488"/>
      <c r="E213" s="488"/>
      <c r="F213" s="488"/>
      <c r="G213" s="488"/>
      <c r="H213" s="488"/>
      <c r="I213" s="13" t="str">
        <f>+'[1] PRESUPUESTO CENTRO DE DESARROL'!$C$23</f>
        <v>ML</v>
      </c>
    </row>
    <row r="214" spans="2:13" ht="15.75" thickBot="1" x14ac:dyDescent="0.3">
      <c r="B214" s="21" t="s">
        <v>24</v>
      </c>
      <c r="C214" s="46"/>
      <c r="D214" s="40" t="s">
        <v>76</v>
      </c>
      <c r="E214" s="9"/>
      <c r="F214" s="9"/>
      <c r="G214" s="9"/>
      <c r="H214" s="9"/>
      <c r="I214" s="22"/>
    </row>
    <row r="215" spans="2:13" ht="15.75" thickBot="1" x14ac:dyDescent="0.3">
      <c r="B215" s="461" t="s">
        <v>1</v>
      </c>
      <c r="C215" s="462"/>
      <c r="D215" s="462"/>
      <c r="E215" s="39" t="s">
        <v>2</v>
      </c>
      <c r="F215" s="39" t="s">
        <v>3</v>
      </c>
      <c r="G215" s="39" t="s">
        <v>4</v>
      </c>
      <c r="H215" s="20" t="s">
        <v>5</v>
      </c>
      <c r="I215" s="463"/>
    </row>
    <row r="216" spans="2:13" ht="25.5" customHeight="1" x14ac:dyDescent="0.25">
      <c r="B216" s="489" t="s">
        <v>25</v>
      </c>
      <c r="C216" s="490"/>
      <c r="D216" s="491"/>
      <c r="E216" s="4" t="s">
        <v>19</v>
      </c>
      <c r="F216" s="26">
        <v>51500</v>
      </c>
      <c r="G216" s="43">
        <v>60</v>
      </c>
      <c r="H216" s="27">
        <f>+F216/G216</f>
        <v>858.33333333333337</v>
      </c>
      <c r="I216" s="464"/>
    </row>
    <row r="217" spans="2:13" ht="23.25" customHeight="1" x14ac:dyDescent="0.25">
      <c r="B217" s="492" t="s">
        <v>28</v>
      </c>
      <c r="C217" s="493"/>
      <c r="D217" s="494"/>
      <c r="E217" s="3" t="s">
        <v>19</v>
      </c>
      <c r="F217" s="28">
        <v>51500</v>
      </c>
      <c r="G217" s="48">
        <v>60</v>
      </c>
      <c r="H217" s="27">
        <f>+F217/G217</f>
        <v>858.33333333333337</v>
      </c>
      <c r="I217" s="464"/>
    </row>
    <row r="218" spans="2:13" x14ac:dyDescent="0.25">
      <c r="B218" s="459" t="s">
        <v>84</v>
      </c>
      <c r="C218" s="460"/>
      <c r="D218" s="460"/>
      <c r="E218" s="14" t="s">
        <v>81</v>
      </c>
      <c r="F218" s="26">
        <v>80000</v>
      </c>
      <c r="G218" s="43">
        <v>40</v>
      </c>
      <c r="H218" s="27">
        <f>+F218/G218</f>
        <v>2000</v>
      </c>
      <c r="I218" s="464"/>
    </row>
    <row r="219" spans="2:13" x14ac:dyDescent="0.25">
      <c r="B219" s="467"/>
      <c r="C219" s="468"/>
      <c r="D219" s="468"/>
      <c r="E219" s="15"/>
      <c r="F219" s="17"/>
      <c r="G219" s="15"/>
      <c r="H219" s="18"/>
      <c r="I219" s="464"/>
    </row>
    <row r="220" spans="2:13" x14ac:dyDescent="0.25">
      <c r="B220" s="11"/>
      <c r="C220" s="5"/>
      <c r="D220" s="5"/>
      <c r="E220" s="5"/>
      <c r="F220" s="5"/>
      <c r="G220" s="6"/>
      <c r="H220" s="6" t="s">
        <v>6</v>
      </c>
      <c r="I220" s="36">
        <f>SUM(H216:H219)</f>
        <v>3716.666666666667</v>
      </c>
      <c r="L220" s="42"/>
      <c r="M220" s="44"/>
    </row>
    <row r="221" spans="2:13" ht="15.75" thickBot="1" x14ac:dyDescent="0.3">
      <c r="B221" s="10"/>
      <c r="I221" s="1"/>
    </row>
    <row r="222" spans="2:13" ht="15.75" thickBot="1" x14ac:dyDescent="0.3">
      <c r="B222" s="21" t="s">
        <v>7</v>
      </c>
      <c r="C222" s="9"/>
      <c r="D222" s="9"/>
      <c r="E222" s="9"/>
      <c r="F222" s="9"/>
      <c r="G222" s="9"/>
      <c r="H222" s="9"/>
      <c r="I222" s="22"/>
    </row>
    <row r="223" spans="2:13" ht="15.75" thickBot="1" x14ac:dyDescent="0.3">
      <c r="B223" s="461" t="s">
        <v>1</v>
      </c>
      <c r="C223" s="462"/>
      <c r="D223" s="462"/>
      <c r="E223" s="39" t="s">
        <v>2</v>
      </c>
      <c r="F223" s="39" t="s">
        <v>8</v>
      </c>
      <c r="G223" s="39" t="s">
        <v>9</v>
      </c>
      <c r="H223" s="20" t="s">
        <v>5</v>
      </c>
      <c r="I223" s="463"/>
    </row>
    <row r="224" spans="2:13" x14ac:dyDescent="0.25">
      <c r="B224" s="465" t="s">
        <v>77</v>
      </c>
      <c r="C224" s="466"/>
      <c r="D224" s="466"/>
      <c r="E224" s="4" t="s">
        <v>70</v>
      </c>
      <c r="F224" s="4">
        <v>4500</v>
      </c>
      <c r="G224" s="43">
        <v>2.5</v>
      </c>
      <c r="H224" s="4">
        <f>+F224*G224</f>
        <v>11250</v>
      </c>
      <c r="I224" s="464"/>
    </row>
    <row r="225" spans="2:14" x14ac:dyDescent="0.25">
      <c r="B225" s="459" t="s">
        <v>78</v>
      </c>
      <c r="C225" s="460"/>
      <c r="D225" s="460"/>
      <c r="E225" s="3" t="s">
        <v>79</v>
      </c>
      <c r="F225" s="3">
        <v>750000</v>
      </c>
      <c r="G225" s="3">
        <v>4.0000000000000001E-3</v>
      </c>
      <c r="H225" s="4">
        <f>+F225*G225</f>
        <v>3000</v>
      </c>
      <c r="I225" s="464"/>
      <c r="N225" s="49"/>
    </row>
    <row r="226" spans="2:14" x14ac:dyDescent="0.25">
      <c r="B226" s="459" t="s">
        <v>80</v>
      </c>
      <c r="C226" s="460"/>
      <c r="D226" s="460"/>
      <c r="E226" s="3" t="s">
        <v>79</v>
      </c>
      <c r="F226" s="3">
        <v>750000</v>
      </c>
      <c r="G226" s="3">
        <v>6.0000000000000001E-3</v>
      </c>
      <c r="H226" s="4">
        <f>+F226*G226</f>
        <v>4500</v>
      </c>
      <c r="I226" s="464"/>
    </row>
    <row r="227" spans="2:14" x14ac:dyDescent="0.25">
      <c r="B227" s="459" t="s">
        <v>85</v>
      </c>
      <c r="C227" s="460"/>
      <c r="D227" s="460"/>
      <c r="E227" s="3" t="s">
        <v>54</v>
      </c>
      <c r="F227" s="3">
        <v>20000</v>
      </c>
      <c r="G227" s="3">
        <v>1</v>
      </c>
      <c r="H227" s="4">
        <f>+F227*G227</f>
        <v>20000</v>
      </c>
      <c r="I227" s="464"/>
    </row>
    <row r="228" spans="2:14" x14ac:dyDescent="0.25">
      <c r="B228" s="459"/>
      <c r="C228" s="460"/>
      <c r="D228" s="460"/>
      <c r="E228" s="3"/>
      <c r="F228" s="3"/>
      <c r="G228" s="3"/>
      <c r="H228" s="4"/>
      <c r="I228" s="464"/>
    </row>
    <row r="229" spans="2:14" x14ac:dyDescent="0.25">
      <c r="B229" s="459"/>
      <c r="C229" s="460"/>
      <c r="D229" s="460"/>
      <c r="E229" s="3"/>
      <c r="F229" s="3"/>
      <c r="G229" s="3"/>
      <c r="H229" s="3"/>
      <c r="I229" s="464"/>
    </row>
    <row r="230" spans="2:14" x14ac:dyDescent="0.25">
      <c r="B230" s="459"/>
      <c r="C230" s="460"/>
      <c r="D230" s="460"/>
      <c r="E230" s="3"/>
      <c r="F230" s="3"/>
      <c r="G230" s="3"/>
      <c r="H230" s="3"/>
      <c r="I230" s="464"/>
    </row>
    <row r="231" spans="2:14" x14ac:dyDescent="0.25">
      <c r="B231" s="11"/>
      <c r="C231" s="5"/>
      <c r="D231" s="5"/>
      <c r="E231" s="5"/>
      <c r="F231" s="5"/>
      <c r="G231" s="5"/>
      <c r="H231" s="6" t="s">
        <v>6</v>
      </c>
      <c r="I231" s="37">
        <f>SUM(H224:H230)</f>
        <v>38750</v>
      </c>
    </row>
    <row r="232" spans="2:14" ht="15.75" thickBot="1" x14ac:dyDescent="0.3">
      <c r="B232" s="10"/>
      <c r="I232" s="1"/>
    </row>
    <row r="233" spans="2:14" ht="15.75" thickBot="1" x14ac:dyDescent="0.3">
      <c r="B233" s="21" t="s">
        <v>10</v>
      </c>
      <c r="C233" s="9"/>
      <c r="D233" s="9"/>
      <c r="E233" s="9"/>
      <c r="F233" s="9"/>
      <c r="G233" s="9"/>
      <c r="H233" s="9"/>
      <c r="I233" s="22"/>
    </row>
    <row r="234" spans="2:14" ht="15.75" thickBot="1" x14ac:dyDescent="0.3">
      <c r="B234" s="461" t="s">
        <v>1</v>
      </c>
      <c r="C234" s="462"/>
      <c r="D234" s="462"/>
      <c r="E234" s="462"/>
      <c r="F234" s="39" t="s">
        <v>3</v>
      </c>
      <c r="G234" s="39" t="s">
        <v>4</v>
      </c>
      <c r="H234" s="20" t="s">
        <v>5</v>
      </c>
      <c r="I234" s="34"/>
    </row>
    <row r="235" spans="2:14" x14ac:dyDescent="0.25">
      <c r="B235" s="465" t="s">
        <v>82</v>
      </c>
      <c r="C235" s="466"/>
      <c r="D235" s="466"/>
      <c r="E235" s="466"/>
      <c r="F235" s="24">
        <v>3354</v>
      </c>
      <c r="G235" s="25">
        <v>1</v>
      </c>
      <c r="H235" s="38">
        <f>+F235*G235</f>
        <v>3354</v>
      </c>
      <c r="I235" s="34"/>
    </row>
    <row r="236" spans="2:14" x14ac:dyDescent="0.25">
      <c r="B236" s="459"/>
      <c r="C236" s="460"/>
      <c r="D236" s="460"/>
      <c r="E236" s="460"/>
      <c r="F236" s="23"/>
      <c r="G236" s="14"/>
      <c r="H236" s="2"/>
      <c r="I236" s="34"/>
    </row>
    <row r="237" spans="2:14" x14ac:dyDescent="0.25">
      <c r="B237" s="11"/>
      <c r="C237" s="5"/>
      <c r="D237" s="5"/>
      <c r="E237" s="5"/>
      <c r="F237" s="5"/>
      <c r="G237" s="5"/>
      <c r="H237" s="6" t="s">
        <v>6</v>
      </c>
      <c r="I237" s="36">
        <f>SUM(H235:H236)</f>
        <v>3354</v>
      </c>
    </row>
    <row r="238" spans="2:14" ht="15.75" thickBot="1" x14ac:dyDescent="0.3">
      <c r="B238" s="10"/>
      <c r="I238" s="1"/>
    </row>
    <row r="239" spans="2:14" ht="15.75" thickBot="1" x14ac:dyDescent="0.3">
      <c r="B239" s="21" t="s">
        <v>11</v>
      </c>
      <c r="C239" s="9"/>
      <c r="D239" s="9"/>
      <c r="E239" s="9"/>
      <c r="F239" s="9"/>
      <c r="G239" s="9"/>
      <c r="H239" s="9"/>
      <c r="I239" s="22"/>
    </row>
    <row r="240" spans="2:14" ht="15.75" thickBot="1" x14ac:dyDescent="0.3">
      <c r="B240" s="461" t="s">
        <v>15</v>
      </c>
      <c r="C240" s="462"/>
      <c r="D240" s="39" t="s">
        <v>22</v>
      </c>
      <c r="E240" s="39" t="s">
        <v>12</v>
      </c>
      <c r="F240" s="39" t="s">
        <v>13</v>
      </c>
      <c r="G240" s="39" t="s">
        <v>14</v>
      </c>
      <c r="H240" s="20" t="s">
        <v>5</v>
      </c>
      <c r="I240" s="463"/>
    </row>
    <row r="241" spans="2:12" x14ac:dyDescent="0.25">
      <c r="B241" s="465" t="s">
        <v>20</v>
      </c>
      <c r="C241" s="466"/>
      <c r="D241" s="24">
        <v>72100</v>
      </c>
      <c r="E241" s="30">
        <f>+(0.66)*D241</f>
        <v>47586</v>
      </c>
      <c r="F241" s="30">
        <f>+D241+E241</f>
        <v>119686</v>
      </c>
      <c r="G241" s="32">
        <v>0.11</v>
      </c>
      <c r="H241" s="38">
        <f>+F241*G241</f>
        <v>13165.460000000001</v>
      </c>
      <c r="I241" s="464"/>
    </row>
    <row r="242" spans="2:12" x14ac:dyDescent="0.25">
      <c r="B242" s="459" t="s">
        <v>83</v>
      </c>
      <c r="C242" s="460"/>
      <c r="D242" s="23">
        <f>3*44702</f>
        <v>134106</v>
      </c>
      <c r="E242" s="30">
        <f>+(0.66)*D242</f>
        <v>88509.96</v>
      </c>
      <c r="F242" s="31">
        <f>+D242+E242</f>
        <v>222615.96000000002</v>
      </c>
      <c r="G242" s="32">
        <f>+G241</f>
        <v>0.11</v>
      </c>
      <c r="H242" s="38">
        <f>+F242*G242</f>
        <v>24487.755600000004</v>
      </c>
      <c r="I242" s="464"/>
    </row>
    <row r="243" spans="2:12" x14ac:dyDescent="0.25">
      <c r="B243" s="459"/>
      <c r="C243" s="460"/>
      <c r="D243" s="2"/>
      <c r="E243" s="2"/>
      <c r="F243" s="2"/>
      <c r="G243" s="2"/>
      <c r="H243" s="2"/>
      <c r="I243" s="464"/>
    </row>
    <row r="244" spans="2:12" x14ac:dyDescent="0.25">
      <c r="B244" s="467"/>
      <c r="C244" s="468"/>
      <c r="D244" s="7"/>
      <c r="E244" s="7"/>
      <c r="F244" s="7"/>
      <c r="G244" s="7"/>
      <c r="H244" s="7"/>
      <c r="I244" s="464"/>
    </row>
    <row r="245" spans="2:12" x14ac:dyDescent="0.25">
      <c r="B245" s="11"/>
      <c r="C245" s="5"/>
      <c r="D245" s="5"/>
      <c r="E245" s="5"/>
      <c r="F245" s="5"/>
      <c r="G245" s="5"/>
      <c r="H245" s="6" t="s">
        <v>6</v>
      </c>
      <c r="I245" s="34">
        <f>SUM(H241:H244)</f>
        <v>37653.215600000003</v>
      </c>
    </row>
    <row r="246" spans="2:12" ht="15.75" thickBot="1" x14ac:dyDescent="0.3">
      <c r="B246" s="10"/>
      <c r="H246" s="33" t="s">
        <v>23</v>
      </c>
      <c r="I246" s="34"/>
    </row>
    <row r="247" spans="2:12" ht="16.5" thickBot="1" x14ac:dyDescent="0.3">
      <c r="B247" s="8"/>
      <c r="C247" s="9"/>
      <c r="D247" s="9"/>
      <c r="E247" s="9"/>
      <c r="F247" s="9"/>
      <c r="G247" s="469" t="s">
        <v>16</v>
      </c>
      <c r="H247" s="470"/>
      <c r="I247" s="35">
        <f>ROUND(SUM(I217:I246),0)</f>
        <v>83474</v>
      </c>
      <c r="K247" s="47"/>
      <c r="L247" s="41"/>
    </row>
    <row r="248" spans="2:12" ht="15.75" thickBot="1" x14ac:dyDescent="0.3"/>
    <row r="249" spans="2:12" x14ac:dyDescent="0.25">
      <c r="B249" s="471" t="s">
        <v>26</v>
      </c>
      <c r="C249" s="472"/>
      <c r="D249" s="472"/>
      <c r="E249" s="472"/>
      <c r="F249" s="472"/>
      <c r="G249" s="472"/>
      <c r="H249" s="472"/>
      <c r="I249" s="473"/>
    </row>
    <row r="250" spans="2:12" ht="48" customHeight="1" x14ac:dyDescent="0.25">
      <c r="B250" s="474" t="s">
        <v>862</v>
      </c>
      <c r="C250" s="475"/>
      <c r="D250" s="475"/>
      <c r="E250" s="475"/>
      <c r="F250" s="475"/>
      <c r="G250" s="475"/>
      <c r="H250" s="475"/>
      <c r="I250" s="476"/>
    </row>
    <row r="251" spans="2:12" x14ac:dyDescent="0.25">
      <c r="B251" s="477" t="s">
        <v>18</v>
      </c>
      <c r="C251" s="478"/>
      <c r="D251" s="478"/>
      <c r="E251" s="478"/>
      <c r="F251" s="478"/>
      <c r="G251" s="478"/>
      <c r="H251" s="478"/>
      <c r="I251" s="479"/>
    </row>
    <row r="252" spans="2:12" ht="15.75" thickBot="1" x14ac:dyDescent="0.3">
      <c r="B252" s="480" t="s">
        <v>27</v>
      </c>
      <c r="C252" s="481"/>
      <c r="D252" s="481"/>
      <c r="E252" s="481"/>
      <c r="F252" s="481"/>
      <c r="G252" s="481"/>
      <c r="H252" s="481"/>
      <c r="I252" s="482"/>
    </row>
    <row r="253" spans="2:12" ht="15.75" thickBot="1" x14ac:dyDescent="0.3">
      <c r="B253" s="8"/>
      <c r="C253" s="9"/>
      <c r="D253" s="9"/>
      <c r="E253" s="9"/>
      <c r="F253" s="9"/>
      <c r="G253" s="9"/>
      <c r="H253" s="9"/>
      <c r="I253" s="22"/>
    </row>
    <row r="254" spans="2:12" ht="15" customHeight="1" x14ac:dyDescent="0.25">
      <c r="B254" s="483" t="s">
        <v>17</v>
      </c>
      <c r="C254" s="485" t="s">
        <v>828</v>
      </c>
      <c r="D254" s="487" t="str">
        <f>+'[1] PRESUPUESTO CENTRO DE DESARROL'!$B$25</f>
        <v>Impermeabilización de zabaleta con manto edil, equipo al caliente y pintura alumol, incluye materiales, equipo y mano de obra.</v>
      </c>
      <c r="E254" s="487"/>
      <c r="F254" s="487"/>
      <c r="G254" s="487"/>
      <c r="H254" s="487"/>
      <c r="I254" s="45" t="s">
        <v>0</v>
      </c>
    </row>
    <row r="255" spans="2:12" ht="15.75" thickBot="1" x14ac:dyDescent="0.3">
      <c r="B255" s="484"/>
      <c r="C255" s="486"/>
      <c r="D255" s="488"/>
      <c r="E255" s="488"/>
      <c r="F255" s="488"/>
      <c r="G255" s="488"/>
      <c r="H255" s="488"/>
      <c r="I255" s="13" t="str">
        <f>+'[1] PRESUPUESTO CENTRO DE DESARROL'!$C$25</f>
        <v>ML</v>
      </c>
    </row>
    <row r="256" spans="2:12" ht="15.75" thickBot="1" x14ac:dyDescent="0.3">
      <c r="B256" s="21" t="s">
        <v>24</v>
      </c>
      <c r="C256" s="46"/>
      <c r="D256" s="40" t="s">
        <v>76</v>
      </c>
      <c r="E256" s="9"/>
      <c r="F256" s="9"/>
      <c r="G256" s="9"/>
      <c r="H256" s="9"/>
      <c r="I256" s="22"/>
    </row>
    <row r="257" spans="2:14" ht="15.75" thickBot="1" x14ac:dyDescent="0.3">
      <c r="B257" s="461" t="s">
        <v>1</v>
      </c>
      <c r="C257" s="462"/>
      <c r="D257" s="462"/>
      <c r="E257" s="39" t="s">
        <v>2</v>
      </c>
      <c r="F257" s="39" t="s">
        <v>3</v>
      </c>
      <c r="G257" s="39" t="s">
        <v>4</v>
      </c>
      <c r="H257" s="20" t="s">
        <v>5</v>
      </c>
      <c r="I257" s="463"/>
    </row>
    <row r="258" spans="2:14" ht="25.5" customHeight="1" x14ac:dyDescent="0.25">
      <c r="B258" s="489" t="s">
        <v>25</v>
      </c>
      <c r="C258" s="490"/>
      <c r="D258" s="491"/>
      <c r="E258" s="4" t="s">
        <v>19</v>
      </c>
      <c r="F258" s="26">
        <v>51500</v>
      </c>
      <c r="G258" s="43">
        <v>60</v>
      </c>
      <c r="H258" s="27">
        <f>+F258/G258</f>
        <v>858.33333333333337</v>
      </c>
      <c r="I258" s="464"/>
    </row>
    <row r="259" spans="2:14" ht="23.25" customHeight="1" x14ac:dyDescent="0.25">
      <c r="B259" s="492" t="s">
        <v>28</v>
      </c>
      <c r="C259" s="493"/>
      <c r="D259" s="494"/>
      <c r="E259" s="3" t="s">
        <v>19</v>
      </c>
      <c r="F259" s="28">
        <v>51500</v>
      </c>
      <c r="G259" s="48">
        <v>60</v>
      </c>
      <c r="H259" s="27">
        <f>+F259/G259</f>
        <v>858.33333333333337</v>
      </c>
      <c r="I259" s="464"/>
    </row>
    <row r="260" spans="2:14" x14ac:dyDescent="0.25">
      <c r="B260" s="459" t="s">
        <v>87</v>
      </c>
      <c r="C260" s="460"/>
      <c r="D260" s="460"/>
      <c r="E260" s="14" t="s">
        <v>81</v>
      </c>
      <c r="F260" s="26">
        <v>80000</v>
      </c>
      <c r="G260" s="43">
        <v>40</v>
      </c>
      <c r="H260" s="27">
        <f>+F260/G260</f>
        <v>2000</v>
      </c>
      <c r="I260" s="464"/>
    </row>
    <row r="261" spans="2:14" x14ac:dyDescent="0.25">
      <c r="B261" s="467"/>
      <c r="C261" s="468"/>
      <c r="D261" s="468"/>
      <c r="E261" s="15"/>
      <c r="F261" s="17"/>
      <c r="G261" s="15"/>
      <c r="H261" s="18"/>
      <c r="I261" s="464"/>
    </row>
    <row r="262" spans="2:14" x14ac:dyDescent="0.25">
      <c r="B262" s="11"/>
      <c r="C262" s="5"/>
      <c r="D262" s="5"/>
      <c r="E262" s="5"/>
      <c r="F262" s="5"/>
      <c r="G262" s="6"/>
      <c r="H262" s="6" t="s">
        <v>6</v>
      </c>
      <c r="I262" s="36">
        <f>SUM(H258:H261)</f>
        <v>3716.666666666667</v>
      </c>
      <c r="L262" s="42"/>
      <c r="M262" s="44"/>
    </row>
    <row r="263" spans="2:14" ht="15.75" thickBot="1" x14ac:dyDescent="0.3">
      <c r="B263" s="10"/>
      <c r="I263" s="1"/>
    </row>
    <row r="264" spans="2:14" ht="15.75" thickBot="1" x14ac:dyDescent="0.3">
      <c r="B264" s="21" t="s">
        <v>7</v>
      </c>
      <c r="C264" s="9"/>
      <c r="D264" s="9"/>
      <c r="E264" s="9"/>
      <c r="F264" s="9"/>
      <c r="G264" s="9"/>
      <c r="H264" s="9"/>
      <c r="I264" s="22"/>
    </row>
    <row r="265" spans="2:14" ht="15.75" thickBot="1" x14ac:dyDescent="0.3">
      <c r="B265" s="461" t="s">
        <v>1</v>
      </c>
      <c r="C265" s="462"/>
      <c r="D265" s="462"/>
      <c r="E265" s="39" t="s">
        <v>2</v>
      </c>
      <c r="F265" s="39" t="s">
        <v>8</v>
      </c>
      <c r="G265" s="39" t="s">
        <v>9</v>
      </c>
      <c r="H265" s="20" t="s">
        <v>5</v>
      </c>
      <c r="I265" s="463"/>
    </row>
    <row r="266" spans="2:14" x14ac:dyDescent="0.25">
      <c r="B266" s="465" t="s">
        <v>88</v>
      </c>
      <c r="C266" s="466"/>
      <c r="D266" s="466"/>
      <c r="E266" s="4" t="s">
        <v>37</v>
      </c>
      <c r="F266" s="4">
        <v>30000</v>
      </c>
      <c r="G266" s="43">
        <v>1</v>
      </c>
      <c r="H266" s="4">
        <f>+F266*G266</f>
        <v>30000</v>
      </c>
      <c r="I266" s="464"/>
    </row>
    <row r="267" spans="2:14" ht="26.25" customHeight="1" x14ac:dyDescent="0.25">
      <c r="B267" s="501" t="s">
        <v>96</v>
      </c>
      <c r="C267" s="502"/>
      <c r="D267" s="502"/>
      <c r="E267" s="3" t="s">
        <v>54</v>
      </c>
      <c r="F267" s="3">
        <v>72100</v>
      </c>
      <c r="G267" s="3">
        <v>7.0000000000000001E-3</v>
      </c>
      <c r="H267" s="4">
        <f>+F267*G267</f>
        <v>504.7</v>
      </c>
      <c r="I267" s="464"/>
      <c r="N267" s="49"/>
    </row>
    <row r="268" spans="2:14" x14ac:dyDescent="0.25">
      <c r="B268" s="459"/>
      <c r="C268" s="460"/>
      <c r="D268" s="460"/>
      <c r="E268" s="3"/>
      <c r="F268" s="3"/>
      <c r="G268" s="3"/>
      <c r="H268" s="4">
        <f>+F268*G268</f>
        <v>0</v>
      </c>
      <c r="I268" s="464"/>
    </row>
    <row r="269" spans="2:14" x14ac:dyDescent="0.25">
      <c r="B269" s="459"/>
      <c r="C269" s="460"/>
      <c r="D269" s="460"/>
      <c r="E269" s="3"/>
      <c r="F269" s="3"/>
      <c r="G269" s="3"/>
      <c r="H269" s="4">
        <f>+F269*G269</f>
        <v>0</v>
      </c>
      <c r="I269" s="464"/>
    </row>
    <row r="270" spans="2:14" x14ac:dyDescent="0.25">
      <c r="B270" s="459"/>
      <c r="C270" s="460"/>
      <c r="D270" s="460"/>
      <c r="E270" s="3"/>
      <c r="F270" s="3"/>
      <c r="G270" s="3"/>
      <c r="H270" s="4"/>
      <c r="I270" s="464"/>
    </row>
    <row r="271" spans="2:14" x14ac:dyDescent="0.25">
      <c r="B271" s="459"/>
      <c r="C271" s="460"/>
      <c r="D271" s="460"/>
      <c r="E271" s="3"/>
      <c r="F271" s="3"/>
      <c r="G271" s="3"/>
      <c r="H271" s="3"/>
      <c r="I271" s="464"/>
    </row>
    <row r="272" spans="2:14" x14ac:dyDescent="0.25">
      <c r="B272" s="459"/>
      <c r="C272" s="460"/>
      <c r="D272" s="460"/>
      <c r="E272" s="3"/>
      <c r="F272" s="3"/>
      <c r="G272" s="3"/>
      <c r="H272" s="3"/>
      <c r="I272" s="464"/>
    </row>
    <row r="273" spans="2:9" x14ac:dyDescent="0.25">
      <c r="B273" s="11"/>
      <c r="C273" s="5"/>
      <c r="D273" s="5"/>
      <c r="E273" s="5"/>
      <c r="F273" s="5"/>
      <c r="G273" s="5"/>
      <c r="H273" s="6" t="s">
        <v>6</v>
      </c>
      <c r="I273" s="37">
        <f>SUM(H266:H272)</f>
        <v>30504.7</v>
      </c>
    </row>
    <row r="274" spans="2:9" ht="15.75" thickBot="1" x14ac:dyDescent="0.3">
      <c r="B274" s="10"/>
      <c r="I274" s="1"/>
    </row>
    <row r="275" spans="2:9" ht="15.75" thickBot="1" x14ac:dyDescent="0.3">
      <c r="B275" s="21" t="s">
        <v>10</v>
      </c>
      <c r="C275" s="9"/>
      <c r="D275" s="9"/>
      <c r="E275" s="9"/>
      <c r="F275" s="9"/>
      <c r="G275" s="9"/>
      <c r="H275" s="9"/>
      <c r="I275" s="22"/>
    </row>
    <row r="276" spans="2:9" ht="15.75" thickBot="1" x14ac:dyDescent="0.3">
      <c r="B276" s="461" t="s">
        <v>1</v>
      </c>
      <c r="C276" s="462"/>
      <c r="D276" s="462"/>
      <c r="E276" s="462"/>
      <c r="F276" s="39" t="s">
        <v>3</v>
      </c>
      <c r="G276" s="39" t="s">
        <v>4</v>
      </c>
      <c r="H276" s="20" t="s">
        <v>5</v>
      </c>
      <c r="I276" s="34"/>
    </row>
    <row r="277" spans="2:9" x14ac:dyDescent="0.25">
      <c r="B277" s="465" t="s">
        <v>89</v>
      </c>
      <c r="C277" s="466"/>
      <c r="D277" s="466"/>
      <c r="E277" s="466"/>
      <c r="F277" s="24">
        <v>491</v>
      </c>
      <c r="G277" s="25">
        <v>1</v>
      </c>
      <c r="H277" s="38">
        <f>+F277*G277</f>
        <v>491</v>
      </c>
      <c r="I277" s="34"/>
    </row>
    <row r="278" spans="2:9" x14ac:dyDescent="0.25">
      <c r="B278" s="459"/>
      <c r="C278" s="460"/>
      <c r="D278" s="460"/>
      <c r="E278" s="460"/>
      <c r="F278" s="23"/>
      <c r="G278" s="14"/>
      <c r="H278" s="2"/>
      <c r="I278" s="34"/>
    </row>
    <row r="279" spans="2:9" x14ac:dyDescent="0.25">
      <c r="B279" s="11"/>
      <c r="C279" s="5"/>
      <c r="D279" s="5"/>
      <c r="E279" s="5"/>
      <c r="F279" s="5"/>
      <c r="G279" s="5"/>
      <c r="H279" s="6" t="s">
        <v>6</v>
      </c>
      <c r="I279" s="36">
        <f>SUM(H277:H278)</f>
        <v>491</v>
      </c>
    </row>
    <row r="280" spans="2:9" ht="15.75" thickBot="1" x14ac:dyDescent="0.3">
      <c r="B280" s="10"/>
      <c r="I280" s="1"/>
    </row>
    <row r="281" spans="2:9" ht="15.75" thickBot="1" x14ac:dyDescent="0.3">
      <c r="B281" s="21" t="s">
        <v>11</v>
      </c>
      <c r="C281" s="9"/>
      <c r="D281" s="9"/>
      <c r="E281" s="9"/>
      <c r="F281" s="9"/>
      <c r="G281" s="9"/>
      <c r="H281" s="9"/>
      <c r="I281" s="22"/>
    </row>
    <row r="282" spans="2:9" ht="15.75" thickBot="1" x14ac:dyDescent="0.3">
      <c r="B282" s="461" t="s">
        <v>15</v>
      </c>
      <c r="C282" s="462"/>
      <c r="D282" s="39" t="s">
        <v>22</v>
      </c>
      <c r="E282" s="39" t="s">
        <v>12</v>
      </c>
      <c r="F282" s="39" t="s">
        <v>13</v>
      </c>
      <c r="G282" s="39" t="s">
        <v>14</v>
      </c>
      <c r="H282" s="20" t="s">
        <v>5</v>
      </c>
      <c r="I282" s="463"/>
    </row>
    <row r="283" spans="2:9" x14ac:dyDescent="0.25">
      <c r="B283" s="465" t="s">
        <v>20</v>
      </c>
      <c r="C283" s="466"/>
      <c r="D283" s="24">
        <v>72100</v>
      </c>
      <c r="E283" s="30">
        <f>+(0.66)*D283</f>
        <v>47586</v>
      </c>
      <c r="F283" s="30">
        <f>+D283+E283</f>
        <v>119686</v>
      </c>
      <c r="G283" s="32">
        <v>0.18</v>
      </c>
      <c r="H283" s="38">
        <f>+F283*G283</f>
        <v>21543.48</v>
      </c>
      <c r="I283" s="464"/>
    </row>
    <row r="284" spans="2:9" x14ac:dyDescent="0.25">
      <c r="B284" s="459" t="s">
        <v>61</v>
      </c>
      <c r="C284" s="460"/>
      <c r="D284" s="23">
        <f>2*44702</f>
        <v>89404</v>
      </c>
      <c r="E284" s="30">
        <f>+(0.66)*D284</f>
        <v>59006.64</v>
      </c>
      <c r="F284" s="31">
        <f>+D284+E284</f>
        <v>148410.64000000001</v>
      </c>
      <c r="G284" s="32">
        <f>+G283</f>
        <v>0.18</v>
      </c>
      <c r="H284" s="38">
        <f>+F284*G284</f>
        <v>26713.915200000003</v>
      </c>
      <c r="I284" s="464"/>
    </row>
    <row r="285" spans="2:9" x14ac:dyDescent="0.25">
      <c r="B285" s="459"/>
      <c r="C285" s="460"/>
      <c r="D285" s="2"/>
      <c r="E285" s="2"/>
      <c r="F285" s="2"/>
      <c r="G285" s="2"/>
      <c r="H285" s="2"/>
      <c r="I285" s="464"/>
    </row>
    <row r="286" spans="2:9" x14ac:dyDescent="0.25">
      <c r="B286" s="467"/>
      <c r="C286" s="468"/>
      <c r="D286" s="7"/>
      <c r="E286" s="7"/>
      <c r="F286" s="7"/>
      <c r="G286" s="7"/>
      <c r="H286" s="7"/>
      <c r="I286" s="464"/>
    </row>
    <row r="287" spans="2:9" x14ac:dyDescent="0.25">
      <c r="B287" s="11"/>
      <c r="C287" s="5"/>
      <c r="D287" s="5"/>
      <c r="E287" s="5"/>
      <c r="F287" s="5"/>
      <c r="G287" s="5"/>
      <c r="H287" s="6" t="s">
        <v>6</v>
      </c>
      <c r="I287" s="34">
        <f>SUM(H283:H286)</f>
        <v>48257.395199999999</v>
      </c>
    </row>
    <row r="288" spans="2:9" ht="15.75" thickBot="1" x14ac:dyDescent="0.3">
      <c r="B288" s="10"/>
      <c r="H288" s="33" t="s">
        <v>23</v>
      </c>
      <c r="I288" s="34"/>
    </row>
    <row r="289" spans="2:13" ht="16.5" thickBot="1" x14ac:dyDescent="0.3">
      <c r="B289" s="8"/>
      <c r="C289" s="9"/>
      <c r="D289" s="9"/>
      <c r="E289" s="9"/>
      <c r="F289" s="9"/>
      <c r="G289" s="469" t="s">
        <v>16</v>
      </c>
      <c r="H289" s="470"/>
      <c r="I289" s="35">
        <f>ROUND(SUM(I259:I288),0)</f>
        <v>82970</v>
      </c>
      <c r="K289" s="47"/>
      <c r="L289" s="41"/>
    </row>
    <row r="290" spans="2:13" ht="15.75" thickBot="1" x14ac:dyDescent="0.3"/>
    <row r="291" spans="2:13" x14ac:dyDescent="0.25">
      <c r="B291" s="471" t="s">
        <v>26</v>
      </c>
      <c r="C291" s="472"/>
      <c r="D291" s="472"/>
      <c r="E291" s="472"/>
      <c r="F291" s="472"/>
      <c r="G291" s="472"/>
      <c r="H291" s="472"/>
      <c r="I291" s="473"/>
    </row>
    <row r="292" spans="2:13" ht="48" customHeight="1" x14ac:dyDescent="0.25">
      <c r="B292" s="474" t="s">
        <v>862</v>
      </c>
      <c r="C292" s="475"/>
      <c r="D292" s="475"/>
      <c r="E292" s="475"/>
      <c r="F292" s="475"/>
      <c r="G292" s="475"/>
      <c r="H292" s="475"/>
      <c r="I292" s="476"/>
    </row>
    <row r="293" spans="2:13" x14ac:dyDescent="0.25">
      <c r="B293" s="477" t="s">
        <v>18</v>
      </c>
      <c r="C293" s="478"/>
      <c r="D293" s="478"/>
      <c r="E293" s="478"/>
      <c r="F293" s="478"/>
      <c r="G293" s="478"/>
      <c r="H293" s="478"/>
      <c r="I293" s="479"/>
    </row>
    <row r="294" spans="2:13" ht="15.75" thickBot="1" x14ac:dyDescent="0.3">
      <c r="B294" s="480" t="s">
        <v>27</v>
      </c>
      <c r="C294" s="481"/>
      <c r="D294" s="481"/>
      <c r="E294" s="481"/>
      <c r="F294" s="481"/>
      <c r="G294" s="481"/>
      <c r="H294" s="481"/>
      <c r="I294" s="482"/>
    </row>
    <row r="295" spans="2:13" ht="15.75" thickBot="1" x14ac:dyDescent="0.3">
      <c r="B295" s="8"/>
      <c r="C295" s="9"/>
      <c r="D295" s="9"/>
      <c r="E295" s="9"/>
      <c r="F295" s="9"/>
      <c r="G295" s="9"/>
      <c r="H295" s="9"/>
      <c r="I295" s="22"/>
    </row>
    <row r="296" spans="2:13" ht="15" customHeight="1" x14ac:dyDescent="0.25">
      <c r="B296" s="483" t="s">
        <v>17</v>
      </c>
      <c r="C296" s="485" t="s">
        <v>829</v>
      </c>
      <c r="D296" s="487" t="str">
        <f>+'[1] PRESUPUESTO CENTRO DE DESARROL'!$B$26</f>
        <v>Suministro e instalación de cielo raso en perfilaría de aluminio y lamina plana de PVC</v>
      </c>
      <c r="E296" s="487"/>
      <c r="F296" s="487"/>
      <c r="G296" s="487"/>
      <c r="H296" s="487"/>
      <c r="I296" s="45" t="s">
        <v>0</v>
      </c>
    </row>
    <row r="297" spans="2:13" ht="15.75" thickBot="1" x14ac:dyDescent="0.3">
      <c r="B297" s="484"/>
      <c r="C297" s="486"/>
      <c r="D297" s="488"/>
      <c r="E297" s="488"/>
      <c r="F297" s="488"/>
      <c r="G297" s="488"/>
      <c r="H297" s="488"/>
      <c r="I297" s="13" t="str">
        <f>+'[1] PRESUPUESTO CENTRO DE DESARROL'!$C$26</f>
        <v>M2</v>
      </c>
    </row>
    <row r="298" spans="2:13" ht="15.75" thickBot="1" x14ac:dyDescent="0.3">
      <c r="B298" s="21" t="s">
        <v>24</v>
      </c>
      <c r="C298" s="46"/>
      <c r="D298" s="40" t="s">
        <v>76</v>
      </c>
      <c r="E298" s="9"/>
      <c r="F298" s="9"/>
      <c r="G298" s="9"/>
      <c r="H298" s="9"/>
      <c r="I298" s="22"/>
    </row>
    <row r="299" spans="2:13" ht="15.75" thickBot="1" x14ac:dyDescent="0.3">
      <c r="B299" s="461" t="s">
        <v>1</v>
      </c>
      <c r="C299" s="462"/>
      <c r="D299" s="462"/>
      <c r="E299" s="39" t="s">
        <v>2</v>
      </c>
      <c r="F299" s="39" t="s">
        <v>3</v>
      </c>
      <c r="G299" s="39" t="s">
        <v>4</v>
      </c>
      <c r="H299" s="20" t="s">
        <v>5</v>
      </c>
      <c r="I299" s="463"/>
    </row>
    <row r="300" spans="2:13" ht="25.5" customHeight="1" x14ac:dyDescent="0.25">
      <c r="B300" s="489" t="s">
        <v>25</v>
      </c>
      <c r="C300" s="490"/>
      <c r="D300" s="491"/>
      <c r="E300" s="4" t="s">
        <v>19</v>
      </c>
      <c r="F300" s="26">
        <v>51500</v>
      </c>
      <c r="G300" s="43">
        <v>20</v>
      </c>
      <c r="H300" s="27">
        <f>+F300/G300</f>
        <v>2575</v>
      </c>
      <c r="I300" s="464"/>
    </row>
    <row r="301" spans="2:13" ht="23.25" customHeight="1" x14ac:dyDescent="0.25">
      <c r="B301" s="492" t="s">
        <v>28</v>
      </c>
      <c r="C301" s="493"/>
      <c r="D301" s="494"/>
      <c r="E301" s="3" t="s">
        <v>19</v>
      </c>
      <c r="F301" s="28">
        <v>51500</v>
      </c>
      <c r="G301" s="48">
        <v>50</v>
      </c>
      <c r="H301" s="27">
        <f>+F301/G301</f>
        <v>1030</v>
      </c>
      <c r="I301" s="464"/>
    </row>
    <row r="302" spans="2:13" x14ac:dyDescent="0.25">
      <c r="B302" s="459"/>
      <c r="C302" s="460"/>
      <c r="D302" s="460"/>
      <c r="E302" s="14"/>
      <c r="F302" s="26"/>
      <c r="G302" s="43"/>
      <c r="H302" s="27"/>
      <c r="I302" s="464"/>
    </row>
    <row r="303" spans="2:13" x14ac:dyDescent="0.25">
      <c r="B303" s="467"/>
      <c r="C303" s="468"/>
      <c r="D303" s="468"/>
      <c r="E303" s="15"/>
      <c r="F303" s="17"/>
      <c r="G303" s="15"/>
      <c r="H303" s="18"/>
      <c r="I303" s="464"/>
    </row>
    <row r="304" spans="2:13" x14ac:dyDescent="0.25">
      <c r="B304" s="11"/>
      <c r="C304" s="5"/>
      <c r="D304" s="5"/>
      <c r="E304" s="5"/>
      <c r="F304" s="5"/>
      <c r="G304" s="6"/>
      <c r="H304" s="6" t="s">
        <v>6</v>
      </c>
      <c r="I304" s="36">
        <f>SUM(H300:H303)</f>
        <v>3605</v>
      </c>
      <c r="L304" s="42"/>
      <c r="M304" s="44"/>
    </row>
    <row r="305" spans="2:14" ht="15.75" thickBot="1" x14ac:dyDescent="0.3">
      <c r="B305" s="10"/>
      <c r="I305" s="1"/>
    </row>
    <row r="306" spans="2:14" ht="15.75" thickBot="1" x14ac:dyDescent="0.3">
      <c r="B306" s="21" t="s">
        <v>7</v>
      </c>
      <c r="C306" s="9"/>
      <c r="D306" s="9"/>
      <c r="E306" s="9"/>
      <c r="F306" s="9"/>
      <c r="G306" s="9"/>
      <c r="H306" s="9"/>
      <c r="I306" s="22"/>
    </row>
    <row r="307" spans="2:14" ht="15.75" thickBot="1" x14ac:dyDescent="0.3">
      <c r="B307" s="461" t="s">
        <v>1</v>
      </c>
      <c r="C307" s="462"/>
      <c r="D307" s="462"/>
      <c r="E307" s="39" t="s">
        <v>2</v>
      </c>
      <c r="F307" s="39" t="s">
        <v>8</v>
      </c>
      <c r="G307" s="39" t="s">
        <v>9</v>
      </c>
      <c r="H307" s="20" t="s">
        <v>5</v>
      </c>
      <c r="I307" s="463"/>
    </row>
    <row r="308" spans="2:14" x14ac:dyDescent="0.25">
      <c r="B308" s="503" t="s">
        <v>91</v>
      </c>
      <c r="C308" s="504"/>
      <c r="D308" s="504"/>
      <c r="E308" s="4" t="s">
        <v>37</v>
      </c>
      <c r="F308" s="4">
        <v>30000</v>
      </c>
      <c r="G308" s="43">
        <v>1</v>
      </c>
      <c r="H308" s="4">
        <f t="shared" ref="H308:H314" si="0">+F308*G308</f>
        <v>30000</v>
      </c>
      <c r="I308" s="464"/>
    </row>
    <row r="309" spans="2:14" x14ac:dyDescent="0.25">
      <c r="B309" s="459" t="s">
        <v>92</v>
      </c>
      <c r="C309" s="460"/>
      <c r="D309" s="460"/>
      <c r="E309" s="3" t="s">
        <v>54</v>
      </c>
      <c r="F309" s="3">
        <v>12000</v>
      </c>
      <c r="G309" s="3">
        <v>0.02</v>
      </c>
      <c r="H309" s="4">
        <f t="shared" si="0"/>
        <v>240</v>
      </c>
      <c r="I309" s="464"/>
      <c r="N309" s="49"/>
    </row>
    <row r="310" spans="2:14" ht="29.25" customHeight="1" x14ac:dyDescent="0.25">
      <c r="B310" s="501" t="s">
        <v>93</v>
      </c>
      <c r="C310" s="502"/>
      <c r="D310" s="502"/>
      <c r="E310" s="3" t="s">
        <v>94</v>
      </c>
      <c r="F310" s="3">
        <v>1500</v>
      </c>
      <c r="G310" s="3">
        <v>1.5</v>
      </c>
      <c r="H310" s="4">
        <f t="shared" si="0"/>
        <v>2250</v>
      </c>
      <c r="I310" s="464"/>
    </row>
    <row r="311" spans="2:14" x14ac:dyDescent="0.25">
      <c r="B311" s="459" t="s">
        <v>97</v>
      </c>
      <c r="C311" s="460"/>
      <c r="D311" s="460"/>
      <c r="E311" s="3" t="s">
        <v>94</v>
      </c>
      <c r="F311" s="3">
        <v>1700</v>
      </c>
      <c r="G311" s="3">
        <v>1.5</v>
      </c>
      <c r="H311" s="4">
        <f t="shared" si="0"/>
        <v>2550</v>
      </c>
      <c r="I311" s="464"/>
    </row>
    <row r="312" spans="2:14" x14ac:dyDescent="0.25">
      <c r="B312" s="501" t="s">
        <v>99</v>
      </c>
      <c r="C312" s="502"/>
      <c r="D312" s="502"/>
      <c r="E312" s="3" t="s">
        <v>94</v>
      </c>
      <c r="F312" s="3">
        <f>9000/6</f>
        <v>1500</v>
      </c>
      <c r="G312" s="3">
        <v>2</v>
      </c>
      <c r="H312" s="4">
        <f t="shared" si="0"/>
        <v>3000</v>
      </c>
      <c r="I312" s="464"/>
    </row>
    <row r="313" spans="2:14" ht="26.25" customHeight="1" x14ac:dyDescent="0.25">
      <c r="B313" s="459" t="s">
        <v>100</v>
      </c>
      <c r="C313" s="460"/>
      <c r="D313" s="460"/>
      <c r="E313" s="3" t="s">
        <v>94</v>
      </c>
      <c r="F313" s="3">
        <f>24000/6</f>
        <v>4000</v>
      </c>
      <c r="G313" s="3">
        <v>1.5</v>
      </c>
      <c r="H313" s="4">
        <f t="shared" si="0"/>
        <v>6000</v>
      </c>
      <c r="I313" s="464"/>
    </row>
    <row r="314" spans="2:14" ht="26.25" customHeight="1" x14ac:dyDescent="0.25">
      <c r="B314" s="459" t="s">
        <v>98</v>
      </c>
      <c r="C314" s="460"/>
      <c r="D314" s="460"/>
      <c r="E314" s="3" t="s">
        <v>52</v>
      </c>
      <c r="F314" s="3">
        <v>200</v>
      </c>
      <c r="G314" s="3">
        <v>0.75</v>
      </c>
      <c r="H314" s="4">
        <f t="shared" si="0"/>
        <v>150</v>
      </c>
      <c r="I314" s="464"/>
    </row>
    <row r="315" spans="2:14" x14ac:dyDescent="0.25">
      <c r="B315" s="459"/>
      <c r="C315" s="460"/>
      <c r="D315" s="460"/>
      <c r="E315" s="3"/>
      <c r="F315" s="3"/>
      <c r="G315" s="3"/>
      <c r="H315" s="4"/>
      <c r="I315" s="464"/>
    </row>
    <row r="316" spans="2:14" x14ac:dyDescent="0.25">
      <c r="B316" s="11"/>
      <c r="C316" s="5"/>
      <c r="D316" s="5"/>
      <c r="E316" s="5"/>
      <c r="F316" s="5"/>
      <c r="G316" s="5"/>
      <c r="H316" s="6" t="s">
        <v>6</v>
      </c>
      <c r="I316" s="37">
        <f>SUM(H308:H315)</f>
        <v>44190</v>
      </c>
    </row>
    <row r="317" spans="2:14" ht="15.75" thickBot="1" x14ac:dyDescent="0.3">
      <c r="B317" s="10"/>
      <c r="I317" s="1"/>
    </row>
    <row r="318" spans="2:14" ht="15.75" thickBot="1" x14ac:dyDescent="0.3">
      <c r="B318" s="21" t="s">
        <v>10</v>
      </c>
      <c r="C318" s="9"/>
      <c r="D318" s="9"/>
      <c r="E318" s="9"/>
      <c r="F318" s="9"/>
      <c r="G318" s="9"/>
      <c r="H318" s="9"/>
      <c r="I318" s="22"/>
    </row>
    <row r="319" spans="2:14" ht="15.75" thickBot="1" x14ac:dyDescent="0.3">
      <c r="B319" s="461" t="s">
        <v>1</v>
      </c>
      <c r="C319" s="462"/>
      <c r="D319" s="462"/>
      <c r="E319" s="462"/>
      <c r="F319" s="39" t="s">
        <v>3</v>
      </c>
      <c r="G319" s="39" t="s">
        <v>4</v>
      </c>
      <c r="H319" s="20" t="s">
        <v>5</v>
      </c>
      <c r="I319" s="34"/>
    </row>
    <row r="320" spans="2:14" x14ac:dyDescent="0.25">
      <c r="B320" s="465" t="s">
        <v>89</v>
      </c>
      <c r="C320" s="466"/>
      <c r="D320" s="466"/>
      <c r="E320" s="466"/>
      <c r="F320" s="24">
        <v>660</v>
      </c>
      <c r="G320" s="25">
        <v>1</v>
      </c>
      <c r="H320" s="38">
        <f>+F320*G320</f>
        <v>660</v>
      </c>
      <c r="I320" s="34"/>
    </row>
    <row r="321" spans="2:12" x14ac:dyDescent="0.25">
      <c r="B321" s="459"/>
      <c r="C321" s="460"/>
      <c r="D321" s="460"/>
      <c r="E321" s="460"/>
      <c r="F321" s="23"/>
      <c r="G321" s="14"/>
      <c r="H321" s="2"/>
      <c r="I321" s="34"/>
    </row>
    <row r="322" spans="2:12" x14ac:dyDescent="0.25">
      <c r="B322" s="11"/>
      <c r="C322" s="5"/>
      <c r="D322" s="5"/>
      <c r="E322" s="5"/>
      <c r="F322" s="5"/>
      <c r="G322" s="5"/>
      <c r="H322" s="6" t="s">
        <v>6</v>
      </c>
      <c r="I322" s="36">
        <f>SUM(H320:H321)</f>
        <v>660</v>
      </c>
    </row>
    <row r="323" spans="2:12" ht="15.75" thickBot="1" x14ac:dyDescent="0.3">
      <c r="B323" s="10"/>
      <c r="I323" s="1"/>
    </row>
    <row r="324" spans="2:12" ht="15.75" thickBot="1" x14ac:dyDescent="0.3">
      <c r="B324" s="21" t="s">
        <v>11</v>
      </c>
      <c r="C324" s="9"/>
      <c r="D324" s="9"/>
      <c r="E324" s="9"/>
      <c r="F324" s="9"/>
      <c r="G324" s="9"/>
      <c r="H324" s="9"/>
      <c r="I324" s="22"/>
    </row>
    <row r="325" spans="2:12" ht="15.75" thickBot="1" x14ac:dyDescent="0.3">
      <c r="B325" s="461" t="s">
        <v>15</v>
      </c>
      <c r="C325" s="462"/>
      <c r="D325" s="39" t="s">
        <v>22</v>
      </c>
      <c r="E325" s="39" t="s">
        <v>12</v>
      </c>
      <c r="F325" s="39" t="s">
        <v>13</v>
      </c>
      <c r="G325" s="39" t="s">
        <v>14</v>
      </c>
      <c r="H325" s="20" t="s">
        <v>5</v>
      </c>
      <c r="I325" s="463"/>
    </row>
    <row r="326" spans="2:12" x14ac:dyDescent="0.25">
      <c r="B326" s="465" t="s">
        <v>20</v>
      </c>
      <c r="C326" s="466"/>
      <c r="D326" s="24">
        <v>72100</v>
      </c>
      <c r="E326" s="30">
        <f>+(0.66)*D326</f>
        <v>47586</v>
      </c>
      <c r="F326" s="30">
        <f>+D326+E326</f>
        <v>119686</v>
      </c>
      <c r="G326" s="32">
        <v>0.17</v>
      </c>
      <c r="H326" s="38">
        <f>+F326*G326</f>
        <v>20346.620000000003</v>
      </c>
      <c r="I326" s="464"/>
    </row>
    <row r="327" spans="2:12" x14ac:dyDescent="0.25">
      <c r="B327" s="459" t="s">
        <v>61</v>
      </c>
      <c r="C327" s="460"/>
      <c r="D327" s="23">
        <f>2*44702</f>
        <v>89404</v>
      </c>
      <c r="E327" s="30">
        <f>+(0.66)*D327</f>
        <v>59006.64</v>
      </c>
      <c r="F327" s="31">
        <f>+D327+E327</f>
        <v>148410.64000000001</v>
      </c>
      <c r="G327" s="32">
        <f>+G326</f>
        <v>0.17</v>
      </c>
      <c r="H327" s="38">
        <f>+F327*G327</f>
        <v>25229.808800000003</v>
      </c>
      <c r="I327" s="464"/>
    </row>
    <row r="328" spans="2:12" x14ac:dyDescent="0.25">
      <c r="B328" s="459"/>
      <c r="C328" s="460"/>
      <c r="D328" s="2"/>
      <c r="E328" s="2"/>
      <c r="F328" s="2"/>
      <c r="G328" s="2"/>
      <c r="H328" s="2"/>
      <c r="I328" s="464"/>
    </row>
    <row r="329" spans="2:12" x14ac:dyDescent="0.25">
      <c r="B329" s="467"/>
      <c r="C329" s="468"/>
      <c r="D329" s="7"/>
      <c r="E329" s="7"/>
      <c r="F329" s="7"/>
      <c r="G329" s="7"/>
      <c r="H329" s="7"/>
      <c r="I329" s="464"/>
    </row>
    <row r="330" spans="2:12" x14ac:dyDescent="0.25">
      <c r="B330" s="11"/>
      <c r="C330" s="5"/>
      <c r="D330" s="5"/>
      <c r="E330" s="5"/>
      <c r="F330" s="5"/>
      <c r="G330" s="5"/>
      <c r="H330" s="6" t="s">
        <v>6</v>
      </c>
      <c r="I330" s="34">
        <f>SUM(H326:H329)</f>
        <v>45576.428800000009</v>
      </c>
    </row>
    <row r="331" spans="2:12" ht="15.75" thickBot="1" x14ac:dyDescent="0.3">
      <c r="B331" s="10"/>
      <c r="H331" s="33" t="s">
        <v>23</v>
      </c>
      <c r="I331" s="34"/>
    </row>
    <row r="332" spans="2:12" ht="16.5" thickBot="1" x14ac:dyDescent="0.3">
      <c r="B332" s="8"/>
      <c r="C332" s="9"/>
      <c r="D332" s="9"/>
      <c r="E332" s="9"/>
      <c r="F332" s="9"/>
      <c r="G332" s="469" t="s">
        <v>16</v>
      </c>
      <c r="H332" s="470"/>
      <c r="I332" s="35">
        <f>ROUND(SUM(I302:I331),0)</f>
        <v>94031</v>
      </c>
      <c r="K332" s="47"/>
      <c r="L332" s="41"/>
    </row>
  </sheetData>
  <mergeCells count="251">
    <mergeCell ref="G332:H332"/>
    <mergeCell ref="B319:E319"/>
    <mergeCell ref="B320:E320"/>
    <mergeCell ref="B321:E321"/>
    <mergeCell ref="B325:C325"/>
    <mergeCell ref="I325:I329"/>
    <mergeCell ref="B326:C326"/>
    <mergeCell ref="B327:C327"/>
    <mergeCell ref="B328:C328"/>
    <mergeCell ref="B329:C329"/>
    <mergeCell ref="B307:D307"/>
    <mergeCell ref="I307:I315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299:D299"/>
    <mergeCell ref="I299:I303"/>
    <mergeCell ref="B300:D300"/>
    <mergeCell ref="B301:D301"/>
    <mergeCell ref="B302:D302"/>
    <mergeCell ref="B303:D303"/>
    <mergeCell ref="G289:H289"/>
    <mergeCell ref="B291:I291"/>
    <mergeCell ref="B292:I292"/>
    <mergeCell ref="B293:I293"/>
    <mergeCell ref="B294:I294"/>
    <mergeCell ref="B296:B297"/>
    <mergeCell ref="C296:C297"/>
    <mergeCell ref="D296:H297"/>
    <mergeCell ref="B276:E276"/>
    <mergeCell ref="B277:E277"/>
    <mergeCell ref="B278:E278"/>
    <mergeCell ref="B282:C282"/>
    <mergeCell ref="I282:I286"/>
    <mergeCell ref="B283:C283"/>
    <mergeCell ref="B284:C284"/>
    <mergeCell ref="B285:C285"/>
    <mergeCell ref="B286:C286"/>
    <mergeCell ref="B265:D265"/>
    <mergeCell ref="I265:I272"/>
    <mergeCell ref="B266:D266"/>
    <mergeCell ref="B267:D267"/>
    <mergeCell ref="B268:D268"/>
    <mergeCell ref="B269:D269"/>
    <mergeCell ref="B270:D270"/>
    <mergeCell ref="B271:D271"/>
    <mergeCell ref="B272:D272"/>
    <mergeCell ref="B257:D257"/>
    <mergeCell ref="I257:I261"/>
    <mergeCell ref="B258:D258"/>
    <mergeCell ref="B259:D259"/>
    <mergeCell ref="B260:D260"/>
    <mergeCell ref="B261:D261"/>
    <mergeCell ref="G247:H247"/>
    <mergeCell ref="B249:I249"/>
    <mergeCell ref="B250:I250"/>
    <mergeCell ref="B251:I251"/>
    <mergeCell ref="B252:I252"/>
    <mergeCell ref="B254:B255"/>
    <mergeCell ref="C254:C255"/>
    <mergeCell ref="D254:H255"/>
    <mergeCell ref="B234:E234"/>
    <mergeCell ref="B235:E235"/>
    <mergeCell ref="B236:E236"/>
    <mergeCell ref="B240:C240"/>
    <mergeCell ref="I240:I244"/>
    <mergeCell ref="B241:C241"/>
    <mergeCell ref="B242:C242"/>
    <mergeCell ref="B243:C243"/>
    <mergeCell ref="B244:C244"/>
    <mergeCell ref="B223:D223"/>
    <mergeCell ref="I223:I230"/>
    <mergeCell ref="B224:D224"/>
    <mergeCell ref="B225:D225"/>
    <mergeCell ref="B226:D226"/>
    <mergeCell ref="B227:D227"/>
    <mergeCell ref="B228:D228"/>
    <mergeCell ref="B229:D229"/>
    <mergeCell ref="B230:D230"/>
    <mergeCell ref="B215:D215"/>
    <mergeCell ref="I215:I219"/>
    <mergeCell ref="B216:D216"/>
    <mergeCell ref="B217:D217"/>
    <mergeCell ref="B218:D218"/>
    <mergeCell ref="B219:D219"/>
    <mergeCell ref="B207:I207"/>
    <mergeCell ref="B208:I208"/>
    <mergeCell ref="B209:I209"/>
    <mergeCell ref="B210:I210"/>
    <mergeCell ref="B212:B213"/>
    <mergeCell ref="C212:C213"/>
    <mergeCell ref="D212:H213"/>
    <mergeCell ref="G199:H199"/>
    <mergeCell ref="B201:I201"/>
    <mergeCell ref="B202:I202"/>
    <mergeCell ref="B203:I203"/>
    <mergeCell ref="B204:I204"/>
    <mergeCell ref="B186:E186"/>
    <mergeCell ref="B187:E187"/>
    <mergeCell ref="B188:E188"/>
    <mergeCell ref="B192:C192"/>
    <mergeCell ref="I192:I196"/>
    <mergeCell ref="B193:C193"/>
    <mergeCell ref="B194:C194"/>
    <mergeCell ref="B195:C195"/>
    <mergeCell ref="B196:C196"/>
    <mergeCell ref="B177:D177"/>
    <mergeCell ref="I177:I182"/>
    <mergeCell ref="B178:D178"/>
    <mergeCell ref="B179:D179"/>
    <mergeCell ref="B180:D180"/>
    <mergeCell ref="B181:D181"/>
    <mergeCell ref="B182:D182"/>
    <mergeCell ref="B169:D169"/>
    <mergeCell ref="I169:I173"/>
    <mergeCell ref="B170:D170"/>
    <mergeCell ref="B171:D171"/>
    <mergeCell ref="B172:D172"/>
    <mergeCell ref="B173:D173"/>
    <mergeCell ref="G159:H159"/>
    <mergeCell ref="B161:I161"/>
    <mergeCell ref="B162:I162"/>
    <mergeCell ref="B163:I163"/>
    <mergeCell ref="B164:I164"/>
    <mergeCell ref="B166:B167"/>
    <mergeCell ref="C166:C167"/>
    <mergeCell ref="D166:H167"/>
    <mergeCell ref="B146:E146"/>
    <mergeCell ref="B147:E147"/>
    <mergeCell ref="B148:E148"/>
    <mergeCell ref="B152:C152"/>
    <mergeCell ref="I152:I156"/>
    <mergeCell ref="B153:C153"/>
    <mergeCell ref="B154:C154"/>
    <mergeCell ref="B155:C155"/>
    <mergeCell ref="B156:C156"/>
    <mergeCell ref="B137:D137"/>
    <mergeCell ref="I137:I142"/>
    <mergeCell ref="B138:D138"/>
    <mergeCell ref="B139:D139"/>
    <mergeCell ref="B140:D140"/>
    <mergeCell ref="B141:D141"/>
    <mergeCell ref="B142:D142"/>
    <mergeCell ref="B129:D129"/>
    <mergeCell ref="I129:I133"/>
    <mergeCell ref="B130:D130"/>
    <mergeCell ref="B131:D131"/>
    <mergeCell ref="B132:D132"/>
    <mergeCell ref="B133:D133"/>
    <mergeCell ref="G119:H119"/>
    <mergeCell ref="B121:I121"/>
    <mergeCell ref="B122:I122"/>
    <mergeCell ref="B123:I123"/>
    <mergeCell ref="B124:I124"/>
    <mergeCell ref="B126:B127"/>
    <mergeCell ref="C126:C127"/>
    <mergeCell ref="D126:H127"/>
    <mergeCell ref="B106:E106"/>
    <mergeCell ref="B107:E107"/>
    <mergeCell ref="B108:E108"/>
    <mergeCell ref="B112:C112"/>
    <mergeCell ref="I112:I116"/>
    <mergeCell ref="B113:C113"/>
    <mergeCell ref="B114:C114"/>
    <mergeCell ref="B115:C115"/>
    <mergeCell ref="B116:C116"/>
    <mergeCell ref="B97:D97"/>
    <mergeCell ref="I97:I102"/>
    <mergeCell ref="B98:D98"/>
    <mergeCell ref="B99:D99"/>
    <mergeCell ref="B100:D100"/>
    <mergeCell ref="B101:D101"/>
    <mergeCell ref="B102:D102"/>
    <mergeCell ref="B89:D89"/>
    <mergeCell ref="I89:I93"/>
    <mergeCell ref="B90:D90"/>
    <mergeCell ref="B91:D91"/>
    <mergeCell ref="B92:D92"/>
    <mergeCell ref="B93:D93"/>
    <mergeCell ref="G79:H79"/>
    <mergeCell ref="B81:I81"/>
    <mergeCell ref="B82:I82"/>
    <mergeCell ref="B83:I83"/>
    <mergeCell ref="B84:I84"/>
    <mergeCell ref="B86:B87"/>
    <mergeCell ref="C86:C87"/>
    <mergeCell ref="D86:H87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57:D57"/>
    <mergeCell ref="I57:I62"/>
    <mergeCell ref="B58:D58"/>
    <mergeCell ref="B59:D59"/>
    <mergeCell ref="B60:D60"/>
    <mergeCell ref="B61:D61"/>
    <mergeCell ref="B62:D62"/>
    <mergeCell ref="B49:D49"/>
    <mergeCell ref="I49:I53"/>
    <mergeCell ref="B50:D50"/>
    <mergeCell ref="B51:D51"/>
    <mergeCell ref="B52:D52"/>
    <mergeCell ref="B53:D53"/>
    <mergeCell ref="G39:H39"/>
    <mergeCell ref="B41:I41"/>
    <mergeCell ref="B42:I42"/>
    <mergeCell ref="B43:I43"/>
    <mergeCell ref="B44:I44"/>
    <mergeCell ref="B46:B47"/>
    <mergeCell ref="C46:C47"/>
    <mergeCell ref="D46:H47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1:I1"/>
    <mergeCell ref="B2:I2"/>
    <mergeCell ref="B3:I3"/>
    <mergeCell ref="B4:I4"/>
    <mergeCell ref="B6:B7"/>
    <mergeCell ref="C6:C7"/>
    <mergeCell ref="D6:H7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92" orientation="portrait" r:id="rId1"/>
  <rowBreaks count="8" manualBreakCount="8">
    <brk id="39" max="16383" man="1"/>
    <brk id="79" max="16383" man="1"/>
    <brk id="119" max="16383" man="1"/>
    <brk id="160" max="16383" man="1"/>
    <brk id="200" max="16383" man="1"/>
    <brk id="205" max="16383" man="1"/>
    <brk id="247" max="16383" man="1"/>
    <brk id="28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9"/>
  <sheetViews>
    <sheetView view="pageBreakPreview" topLeftCell="A21" zoomScaleNormal="100" zoomScaleSheetLayoutView="100" workbookViewId="0">
      <selection activeCell="L53" sqref="L5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4.85546875" customWidth="1"/>
    <col min="10" max="10" width="3.140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830</v>
      </c>
      <c r="D6" s="487" t="str">
        <f>+'[2] PRESUPUESTO CENTRO DE DESARROL'!$B$30</f>
        <v>Suministro e instalación de lámparas tipo panel led 60x60, incluye equipo y mano de obra.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DESARROL'!$C$30</f>
        <v>UND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51500</v>
      </c>
      <c r="G10" s="43">
        <v>13</v>
      </c>
      <c r="H10" s="27">
        <f>+F10/G10</f>
        <v>3961.5384615384614</v>
      </c>
      <c r="I10" s="464"/>
    </row>
    <row r="11" spans="2:9" ht="23.25" customHeight="1" x14ac:dyDescent="0.25">
      <c r="B11" s="492" t="s">
        <v>28</v>
      </c>
      <c r="C11" s="493"/>
      <c r="D11" s="494"/>
      <c r="E11" s="3" t="s">
        <v>19</v>
      </c>
      <c r="F11" s="28">
        <v>51500</v>
      </c>
      <c r="G11" s="48">
        <v>30</v>
      </c>
      <c r="H11" s="27">
        <f>+F11/G11</f>
        <v>1716.6666666666667</v>
      </c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5678.2051282051279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105</v>
      </c>
      <c r="C18" s="466"/>
      <c r="D18" s="466"/>
      <c r="E18" s="4" t="s">
        <v>70</v>
      </c>
      <c r="F18" s="4">
        <v>185400</v>
      </c>
      <c r="G18" s="43">
        <v>1</v>
      </c>
      <c r="H18" s="4">
        <f>+F18*G18</f>
        <v>185400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3"/>
      <c r="I20" s="464"/>
    </row>
    <row r="21" spans="2:9" x14ac:dyDescent="0.25">
      <c r="B21" s="459"/>
      <c r="C21" s="460"/>
      <c r="D21" s="460"/>
      <c r="E21" s="3"/>
      <c r="F21" s="3"/>
      <c r="G21" s="3"/>
      <c r="H21" s="3"/>
      <c r="I21" s="464"/>
    </row>
    <row r="22" spans="2:9" x14ac:dyDescent="0.25">
      <c r="B22" s="459"/>
      <c r="C22" s="460"/>
      <c r="D22" s="460"/>
      <c r="E22" s="3"/>
      <c r="F22" s="3"/>
      <c r="G22" s="3"/>
      <c r="H22" s="3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185400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>
        <v>460</v>
      </c>
      <c r="G27" s="25">
        <v>1</v>
      </c>
      <c r="H27" s="38">
        <f>+F27*G27</f>
        <v>460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460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" t="s">
        <v>13</v>
      </c>
      <c r="G32" s="39" t="s">
        <v>14</v>
      </c>
      <c r="H32" s="20" t="s">
        <v>5</v>
      </c>
      <c r="I32" s="463"/>
    </row>
    <row r="33" spans="2:9" x14ac:dyDescent="0.25">
      <c r="B33" s="465" t="s">
        <v>20</v>
      </c>
      <c r="C33" s="466"/>
      <c r="D33" s="24">
        <v>72100</v>
      </c>
      <c r="E33" s="30">
        <f>+(0.66)*D33</f>
        <v>47586</v>
      </c>
      <c r="F33" s="30">
        <f>+D33+E33</f>
        <v>119686</v>
      </c>
      <c r="G33" s="32">
        <v>0.15</v>
      </c>
      <c r="H33" s="38">
        <f>+F33*G33</f>
        <v>17952.899999999998</v>
      </c>
      <c r="I33" s="464"/>
    </row>
    <row r="34" spans="2:9" x14ac:dyDescent="0.25">
      <c r="B34" s="459" t="s">
        <v>61</v>
      </c>
      <c r="C34" s="460"/>
      <c r="D34" s="23">
        <f>2*44702</f>
        <v>89404</v>
      </c>
      <c r="E34" s="30">
        <f>+(0.66)*D34</f>
        <v>59006.64</v>
      </c>
      <c r="F34" s="31">
        <f>+D34+E34</f>
        <v>148410.64000000001</v>
      </c>
      <c r="G34" s="32">
        <f>+G33</f>
        <v>0.15</v>
      </c>
      <c r="H34" s="38">
        <f>+F34*G34</f>
        <v>22261.596000000001</v>
      </c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40214.495999999999</v>
      </c>
    </row>
    <row r="38" spans="2:9" ht="15.75" thickBot="1" x14ac:dyDescent="0.3">
      <c r="B38" s="10"/>
      <c r="H38" s="33" t="s">
        <v>23</v>
      </c>
      <c r="I38" s="34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231753</v>
      </c>
    </row>
  </sheetData>
  <mergeCells count="30">
    <mergeCell ref="G39:H39"/>
    <mergeCell ref="B26:E26"/>
    <mergeCell ref="B27:E27"/>
    <mergeCell ref="B28:E28"/>
    <mergeCell ref="B32:C32"/>
    <mergeCell ref="I32:I36"/>
    <mergeCell ref="B33:C33"/>
    <mergeCell ref="B34:C34"/>
    <mergeCell ref="B35:C35"/>
    <mergeCell ref="B36:C36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39" max="9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5"/>
  <sheetViews>
    <sheetView topLeftCell="A40" zoomScale="70" zoomScaleNormal="70" workbookViewId="0">
      <selection activeCell="L53" sqref="L5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10.140625" customWidth="1"/>
    <col min="4" max="4" width="17.42578125" customWidth="1"/>
    <col min="5" max="5" width="13" bestFit="1" customWidth="1"/>
    <col min="6" max="6" width="15.5703125" bestFit="1" customWidth="1"/>
    <col min="7" max="7" width="13.140625" bestFit="1" customWidth="1"/>
    <col min="8" max="8" width="15.5703125" bestFit="1" customWidth="1"/>
    <col min="9" max="9" width="19.7109375" customWidth="1"/>
    <col min="10" max="10" width="1.28515625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8"/>
      <c r="C5" s="9"/>
      <c r="D5" s="9"/>
      <c r="E5" s="9"/>
      <c r="F5" s="9"/>
      <c r="G5" s="9"/>
      <c r="H5" s="9"/>
      <c r="I5" s="22"/>
    </row>
    <row r="6" spans="2:9" ht="15" customHeight="1" x14ac:dyDescent="0.25">
      <c r="B6" s="483" t="s">
        <v>17</v>
      </c>
      <c r="C6" s="485" t="s">
        <v>831</v>
      </c>
      <c r="D6" s="487" t="s">
        <v>722</v>
      </c>
      <c r="E6" s="487"/>
      <c r="F6" s="487"/>
      <c r="G6" s="487"/>
      <c r="H6" s="487"/>
      <c r="I6" s="45" t="s">
        <v>0</v>
      </c>
    </row>
    <row r="7" spans="2:9" ht="15.75" thickBot="1" x14ac:dyDescent="0.3">
      <c r="B7" s="484"/>
      <c r="C7" s="486"/>
      <c r="D7" s="488"/>
      <c r="E7" s="488"/>
      <c r="F7" s="488"/>
      <c r="G7" s="488"/>
      <c r="H7" s="488"/>
      <c r="I7" s="13" t="str">
        <f>+'[2] PRESUPUESTO CENTRO DE DESARROL'!$C$108</f>
        <v>GL</v>
      </c>
    </row>
    <row r="8" spans="2:9" ht="15.75" thickBot="1" x14ac:dyDescent="0.3">
      <c r="B8" s="21" t="s">
        <v>24</v>
      </c>
      <c r="C8" s="46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19</v>
      </c>
      <c r="F10" s="26">
        <v>20600</v>
      </c>
      <c r="G10" s="43">
        <v>13</v>
      </c>
      <c r="H10" s="27">
        <f>+F10/G10</f>
        <v>1584.6153846153845</v>
      </c>
      <c r="I10" s="464"/>
    </row>
    <row r="11" spans="2:9" ht="23.25" customHeight="1" x14ac:dyDescent="0.25">
      <c r="B11" s="459"/>
      <c r="C11" s="460"/>
      <c r="D11" s="460"/>
      <c r="E11" s="3"/>
      <c r="F11" s="26"/>
      <c r="G11" s="43"/>
      <c r="H11" s="27"/>
      <c r="I11" s="464"/>
    </row>
    <row r="12" spans="2:9" x14ac:dyDescent="0.25">
      <c r="B12" s="459"/>
      <c r="C12" s="460"/>
      <c r="D12" s="460"/>
      <c r="E12" s="14"/>
      <c r="F12" s="26"/>
      <c r="G12" s="43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1584.6153846153845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4"/>
      <c r="F18" s="4"/>
      <c r="G18" s="4"/>
      <c r="H18" s="4">
        <f>+F18*G18</f>
        <v>0</v>
      </c>
      <c r="I18" s="464"/>
    </row>
    <row r="19" spans="2:9" x14ac:dyDescent="0.25">
      <c r="B19" s="459"/>
      <c r="C19" s="460"/>
      <c r="D19" s="460"/>
      <c r="E19" s="3"/>
      <c r="F19" s="3"/>
      <c r="G19" s="3"/>
      <c r="H19" s="4">
        <f>+F19*G19</f>
        <v>0</v>
      </c>
      <c r="I19" s="464"/>
    </row>
    <row r="20" spans="2:9" x14ac:dyDescent="0.25">
      <c r="B20" s="459"/>
      <c r="C20" s="460"/>
      <c r="D20" s="460"/>
      <c r="E20" s="3"/>
      <c r="F20" s="3"/>
      <c r="G20" s="3"/>
      <c r="H20" s="4">
        <f>+F20*G20</f>
        <v>0</v>
      </c>
      <c r="I20" s="464"/>
    </row>
    <row r="21" spans="2:9" x14ac:dyDescent="0.25">
      <c r="B21" s="459"/>
      <c r="C21" s="460"/>
      <c r="D21" s="460"/>
      <c r="E21" s="3"/>
      <c r="F21" s="3"/>
      <c r="G21" s="3"/>
      <c r="H21" s="4">
        <f>+F21*G21</f>
        <v>0</v>
      </c>
      <c r="I21" s="464"/>
    </row>
    <row r="22" spans="2:9" x14ac:dyDescent="0.25">
      <c r="B22" s="459"/>
      <c r="C22" s="460"/>
      <c r="D22" s="460"/>
      <c r="E22" s="3"/>
      <c r="F22" s="3"/>
      <c r="G22" s="3"/>
      <c r="H22" s="4">
        <f>+F22*G22</f>
        <v>0</v>
      </c>
      <c r="I22" s="464"/>
    </row>
    <row r="23" spans="2:9" x14ac:dyDescent="0.25">
      <c r="B23" s="459"/>
      <c r="C23" s="460"/>
      <c r="D23" s="460"/>
      <c r="E23" s="3"/>
      <c r="F23" s="3"/>
      <c r="G23" s="3"/>
      <c r="H23" s="3"/>
      <c r="I23" s="464"/>
    </row>
    <row r="24" spans="2:9" x14ac:dyDescent="0.25">
      <c r="B24" s="459"/>
      <c r="C24" s="460"/>
      <c r="D24" s="460"/>
      <c r="E24" s="3"/>
      <c r="F24" s="3"/>
      <c r="G24" s="3"/>
      <c r="H24" s="3"/>
      <c r="I24" s="464"/>
    </row>
    <row r="25" spans="2:9" x14ac:dyDescent="0.25">
      <c r="B25" s="459"/>
      <c r="C25" s="460"/>
      <c r="D25" s="460"/>
      <c r="E25" s="3"/>
      <c r="F25" s="3"/>
      <c r="G25" s="3"/>
      <c r="H25" s="3"/>
      <c r="I25" s="464"/>
    </row>
    <row r="26" spans="2:9" x14ac:dyDescent="0.25">
      <c r="B26" s="11"/>
      <c r="C26" s="5"/>
      <c r="D26" s="5"/>
      <c r="E26" s="5"/>
      <c r="F26" s="5"/>
      <c r="G26" s="5"/>
      <c r="H26" s="6" t="s">
        <v>6</v>
      </c>
      <c r="I26" s="37">
        <f>SUM(H18:H25)</f>
        <v>0</v>
      </c>
    </row>
    <row r="27" spans="2:9" ht="15.75" thickBot="1" x14ac:dyDescent="0.3">
      <c r="B27" s="10"/>
      <c r="I27" s="1"/>
    </row>
    <row r="28" spans="2:9" ht="15.75" thickBot="1" x14ac:dyDescent="0.3">
      <c r="B28" s="21" t="s">
        <v>10</v>
      </c>
      <c r="C28" s="9"/>
      <c r="D28" s="9"/>
      <c r="E28" s="9"/>
      <c r="F28" s="9"/>
      <c r="G28" s="9"/>
      <c r="H28" s="9"/>
      <c r="I28" s="22"/>
    </row>
    <row r="29" spans="2:9" ht="15.75" thickBot="1" x14ac:dyDescent="0.3">
      <c r="B29" s="461" t="s">
        <v>1</v>
      </c>
      <c r="C29" s="462"/>
      <c r="D29" s="462"/>
      <c r="E29" s="462"/>
      <c r="F29" s="39" t="s">
        <v>3</v>
      </c>
      <c r="G29" s="39" t="s">
        <v>4</v>
      </c>
      <c r="H29" s="20" t="s">
        <v>5</v>
      </c>
      <c r="I29" s="34"/>
    </row>
    <row r="30" spans="2:9" x14ac:dyDescent="0.25">
      <c r="B30" s="465" t="s">
        <v>167</v>
      </c>
      <c r="C30" s="466"/>
      <c r="D30" s="466"/>
      <c r="E30" s="466"/>
      <c r="F30" s="24">
        <v>30900</v>
      </c>
      <c r="G30" s="25">
        <v>3</v>
      </c>
      <c r="H30" s="38">
        <f>+F30*G30</f>
        <v>92700</v>
      </c>
      <c r="I30" s="34"/>
    </row>
    <row r="31" spans="2:9" x14ac:dyDescent="0.25">
      <c r="B31" s="459"/>
      <c r="C31" s="460"/>
      <c r="D31" s="460"/>
      <c r="E31" s="460"/>
      <c r="F31" s="23"/>
      <c r="G31" s="14"/>
      <c r="H31" s="2"/>
      <c r="I31" s="34"/>
    </row>
    <row r="32" spans="2:9" x14ac:dyDescent="0.25">
      <c r="B32" s="11"/>
      <c r="C32" s="5"/>
      <c r="D32" s="5"/>
      <c r="E32" s="5"/>
      <c r="F32" s="5"/>
      <c r="G32" s="5"/>
      <c r="H32" s="6" t="s">
        <v>6</v>
      </c>
      <c r="I32" s="36">
        <f>SUM(H30:H31)</f>
        <v>92700</v>
      </c>
    </row>
    <row r="33" spans="2:9" ht="15.75" thickBot="1" x14ac:dyDescent="0.3">
      <c r="B33" s="10"/>
      <c r="I33" s="1"/>
    </row>
    <row r="34" spans="2:9" ht="15.75" thickBot="1" x14ac:dyDescent="0.3">
      <c r="B34" s="21" t="s">
        <v>11</v>
      </c>
      <c r="C34" s="9"/>
      <c r="D34" s="9"/>
      <c r="E34" s="9"/>
      <c r="F34" s="9"/>
      <c r="G34" s="9"/>
      <c r="H34" s="9"/>
      <c r="I34" s="22"/>
    </row>
    <row r="35" spans="2:9" ht="15.75" thickBot="1" x14ac:dyDescent="0.3">
      <c r="B35" s="461" t="s">
        <v>15</v>
      </c>
      <c r="C35" s="462"/>
      <c r="D35" s="39" t="s">
        <v>22</v>
      </c>
      <c r="E35" s="39" t="s">
        <v>12</v>
      </c>
      <c r="F35" s="39" t="s">
        <v>13</v>
      </c>
      <c r="G35" s="39" t="s">
        <v>14</v>
      </c>
      <c r="H35" s="20" t="s">
        <v>5</v>
      </c>
      <c r="I35" s="463"/>
    </row>
    <row r="36" spans="2:9" x14ac:dyDescent="0.25">
      <c r="B36" s="465"/>
      <c r="C36" s="466"/>
      <c r="D36" s="24"/>
      <c r="E36" s="30"/>
      <c r="F36" s="30"/>
      <c r="G36" s="32"/>
      <c r="H36" s="38">
        <f>+F36*G36</f>
        <v>0</v>
      </c>
      <c r="I36" s="464"/>
    </row>
    <row r="37" spans="2:9" x14ac:dyDescent="0.25">
      <c r="B37" s="459" t="s">
        <v>61</v>
      </c>
      <c r="C37" s="460"/>
      <c r="D37" s="23">
        <f>2*44702</f>
        <v>89404</v>
      </c>
      <c r="E37" s="30">
        <f>+(0.66)*D37</f>
        <v>59006.64</v>
      </c>
      <c r="F37" s="31">
        <f>+D37+E37</f>
        <v>148410.64000000001</v>
      </c>
      <c r="G37" s="32">
        <v>3.1709852222759571</v>
      </c>
      <c r="H37" s="38">
        <f>+F37*G37</f>
        <v>470607.94626851712</v>
      </c>
      <c r="I37" s="464"/>
    </row>
    <row r="38" spans="2:9" x14ac:dyDescent="0.25">
      <c r="B38" s="459"/>
      <c r="C38" s="460"/>
      <c r="D38" s="2"/>
      <c r="E38" s="2"/>
      <c r="F38" s="2"/>
      <c r="G38" s="2"/>
      <c r="H38" s="2"/>
      <c r="I38" s="464"/>
    </row>
    <row r="39" spans="2:9" x14ac:dyDescent="0.25">
      <c r="B39" s="467"/>
      <c r="C39" s="468"/>
      <c r="D39" s="7"/>
      <c r="E39" s="7"/>
      <c r="F39" s="7"/>
      <c r="G39" s="7"/>
      <c r="H39" s="7"/>
      <c r="I39" s="464"/>
    </row>
    <row r="40" spans="2:9" x14ac:dyDescent="0.25">
      <c r="B40" s="11"/>
      <c r="C40" s="5"/>
      <c r="D40" s="5"/>
      <c r="E40" s="5"/>
      <c r="F40" s="5"/>
      <c r="G40" s="5"/>
      <c r="H40" s="6" t="s">
        <v>6</v>
      </c>
      <c r="I40" s="34">
        <f>SUM(H36:H39)</f>
        <v>470607.94626851712</v>
      </c>
    </row>
    <row r="41" spans="2:9" ht="15.75" thickBot="1" x14ac:dyDescent="0.3">
      <c r="B41" s="10"/>
      <c r="H41" s="33" t="s">
        <v>23</v>
      </c>
      <c r="I41" s="34"/>
    </row>
    <row r="42" spans="2:9" ht="16.5" thickBot="1" x14ac:dyDescent="0.3">
      <c r="B42" s="8"/>
      <c r="C42" s="9"/>
      <c r="D42" s="9"/>
      <c r="E42" s="9"/>
      <c r="F42" s="9"/>
      <c r="G42" s="469" t="s">
        <v>16</v>
      </c>
      <c r="H42" s="470"/>
      <c r="I42" s="35">
        <f>ROUND(SUM(I12:I41),0)</f>
        <v>564893</v>
      </c>
    </row>
    <row r="43" spans="2:9" ht="15.75" thickBot="1" x14ac:dyDescent="0.3"/>
    <row r="44" spans="2:9" x14ac:dyDescent="0.25">
      <c r="B44" s="471" t="s">
        <v>26</v>
      </c>
      <c r="C44" s="472"/>
      <c r="D44" s="472"/>
      <c r="E44" s="472"/>
      <c r="F44" s="472"/>
      <c r="G44" s="472"/>
      <c r="H44" s="472"/>
      <c r="I44" s="473"/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8"/>
      <c r="C48" s="9"/>
      <c r="D48" s="9"/>
      <c r="E48" s="9"/>
      <c r="F48" s="9"/>
      <c r="G48" s="9"/>
      <c r="H48" s="9"/>
      <c r="I48" s="22"/>
    </row>
    <row r="49" spans="2:9" ht="15" customHeight="1" x14ac:dyDescent="0.25">
      <c r="B49" s="483" t="s">
        <v>17</v>
      </c>
      <c r="C49" s="485" t="s">
        <v>832</v>
      </c>
      <c r="D49" s="487" t="str">
        <f>+'[2] PRESUPUESTO CENTRO DE DESARROL'!$B$108</f>
        <v>Limpieza general y desalojo de material sobrante.</v>
      </c>
      <c r="E49" s="487"/>
      <c r="F49" s="487"/>
      <c r="G49" s="487"/>
      <c r="H49" s="487"/>
      <c r="I49" s="45" t="s">
        <v>0</v>
      </c>
    </row>
    <row r="50" spans="2:9" ht="15.75" thickBot="1" x14ac:dyDescent="0.3">
      <c r="B50" s="484"/>
      <c r="C50" s="486"/>
      <c r="D50" s="488"/>
      <c r="E50" s="488"/>
      <c r="F50" s="488"/>
      <c r="G50" s="488"/>
      <c r="H50" s="488"/>
      <c r="I50" s="13" t="str">
        <f>+'[2] PRESUPUESTO CENTRO DE DESARROL'!$C$108</f>
        <v>GL</v>
      </c>
    </row>
    <row r="51" spans="2:9" ht="15.75" thickBot="1" x14ac:dyDescent="0.3">
      <c r="B51" s="21" t="s">
        <v>24</v>
      </c>
      <c r="C51" s="46"/>
      <c r="D51" s="40"/>
      <c r="E51" s="9"/>
      <c r="F51" s="9"/>
      <c r="G51" s="9"/>
      <c r="H51" s="9"/>
      <c r="I51" s="22"/>
    </row>
    <row r="52" spans="2:9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9" ht="25.5" customHeight="1" x14ac:dyDescent="0.25">
      <c r="B53" s="489" t="s">
        <v>25</v>
      </c>
      <c r="C53" s="490"/>
      <c r="D53" s="491"/>
      <c r="E53" s="4" t="s">
        <v>19</v>
      </c>
      <c r="F53" s="26">
        <v>20600</v>
      </c>
      <c r="G53" s="43">
        <v>13</v>
      </c>
      <c r="H53" s="27">
        <f>+F53/G53</f>
        <v>1584.6153846153845</v>
      </c>
      <c r="I53" s="464"/>
    </row>
    <row r="54" spans="2:9" ht="23.25" customHeight="1" x14ac:dyDescent="0.25">
      <c r="B54" s="459"/>
      <c r="C54" s="460"/>
      <c r="D54" s="460"/>
      <c r="E54" s="3"/>
      <c r="F54" s="26"/>
      <c r="G54" s="43"/>
      <c r="H54" s="27"/>
      <c r="I54" s="464"/>
    </row>
    <row r="55" spans="2:9" x14ac:dyDescent="0.25">
      <c r="B55" s="459"/>
      <c r="C55" s="460"/>
      <c r="D55" s="460"/>
      <c r="E55" s="14"/>
      <c r="F55" s="26"/>
      <c r="G55" s="43"/>
      <c r="H55" s="27"/>
      <c r="I55" s="464"/>
    </row>
    <row r="56" spans="2:9" x14ac:dyDescent="0.25">
      <c r="B56" s="467"/>
      <c r="C56" s="468"/>
      <c r="D56" s="468"/>
      <c r="E56" s="15"/>
      <c r="F56" s="17"/>
      <c r="G56" s="15"/>
      <c r="H56" s="18"/>
      <c r="I56" s="464"/>
    </row>
    <row r="57" spans="2:9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1584.6153846153845</v>
      </c>
    </row>
    <row r="58" spans="2:9" ht="15.75" thickBot="1" x14ac:dyDescent="0.3">
      <c r="B58" s="10"/>
      <c r="I58" s="1"/>
    </row>
    <row r="59" spans="2:9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9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9" x14ac:dyDescent="0.25">
      <c r="B61" s="465"/>
      <c r="C61" s="466"/>
      <c r="D61" s="466"/>
      <c r="E61" s="4"/>
      <c r="F61" s="4"/>
      <c r="G61" s="4"/>
      <c r="H61" s="4">
        <f>+F61*G61</f>
        <v>0</v>
      </c>
      <c r="I61" s="464"/>
    </row>
    <row r="62" spans="2:9" x14ac:dyDescent="0.25">
      <c r="B62" s="459"/>
      <c r="C62" s="460"/>
      <c r="D62" s="460"/>
      <c r="E62" s="3"/>
      <c r="F62" s="3"/>
      <c r="G62" s="3"/>
      <c r="H62" s="4">
        <f>+F62*G62</f>
        <v>0</v>
      </c>
      <c r="I62" s="464"/>
    </row>
    <row r="63" spans="2:9" x14ac:dyDescent="0.25">
      <c r="B63" s="459"/>
      <c r="C63" s="460"/>
      <c r="D63" s="460"/>
      <c r="E63" s="3"/>
      <c r="F63" s="3"/>
      <c r="G63" s="3"/>
      <c r="H63" s="4">
        <f>+F63*G63</f>
        <v>0</v>
      </c>
      <c r="I63" s="464"/>
    </row>
    <row r="64" spans="2:9" x14ac:dyDescent="0.25">
      <c r="B64" s="459"/>
      <c r="C64" s="460"/>
      <c r="D64" s="460"/>
      <c r="E64" s="3"/>
      <c r="F64" s="3"/>
      <c r="G64" s="3"/>
      <c r="H64" s="4">
        <f>+F64*G64</f>
        <v>0</v>
      </c>
      <c r="I64" s="464"/>
    </row>
    <row r="65" spans="2:9" x14ac:dyDescent="0.25">
      <c r="B65" s="459"/>
      <c r="C65" s="460"/>
      <c r="D65" s="460"/>
      <c r="E65" s="3"/>
      <c r="F65" s="3"/>
      <c r="G65" s="3"/>
      <c r="H65" s="4">
        <f>+F65*G65</f>
        <v>0</v>
      </c>
      <c r="I65" s="464"/>
    </row>
    <row r="66" spans="2:9" x14ac:dyDescent="0.25">
      <c r="B66" s="459"/>
      <c r="C66" s="460"/>
      <c r="D66" s="460"/>
      <c r="E66" s="3"/>
      <c r="F66" s="3"/>
      <c r="G66" s="3"/>
      <c r="H66" s="3"/>
      <c r="I66" s="464"/>
    </row>
    <row r="67" spans="2:9" x14ac:dyDescent="0.25">
      <c r="B67" s="459"/>
      <c r="C67" s="460"/>
      <c r="D67" s="460"/>
      <c r="E67" s="3"/>
      <c r="F67" s="3"/>
      <c r="G67" s="3"/>
      <c r="H67" s="3"/>
      <c r="I67" s="464"/>
    </row>
    <row r="68" spans="2:9" x14ac:dyDescent="0.25">
      <c r="B68" s="459"/>
      <c r="C68" s="460"/>
      <c r="D68" s="460"/>
      <c r="E68" s="3"/>
      <c r="F68" s="3"/>
      <c r="G68" s="3"/>
      <c r="H68" s="3"/>
      <c r="I68" s="46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7">
        <f>SUM(H61:H68)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10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</v>
      </c>
      <c r="C72" s="462"/>
      <c r="D72" s="462"/>
      <c r="E72" s="462"/>
      <c r="F72" s="39" t="s">
        <v>3</v>
      </c>
      <c r="G72" s="39" t="s">
        <v>4</v>
      </c>
      <c r="H72" s="20" t="s">
        <v>5</v>
      </c>
      <c r="I72" s="34"/>
    </row>
    <row r="73" spans="2:9" x14ac:dyDescent="0.25">
      <c r="B73" s="465" t="s">
        <v>167</v>
      </c>
      <c r="C73" s="466"/>
      <c r="D73" s="466"/>
      <c r="E73" s="466"/>
      <c r="F73" s="24">
        <v>30900</v>
      </c>
      <c r="G73" s="25">
        <v>3</v>
      </c>
      <c r="H73" s="38">
        <f>+F73*G73</f>
        <v>92700</v>
      </c>
      <c r="I73" s="34"/>
    </row>
    <row r="74" spans="2:9" x14ac:dyDescent="0.25">
      <c r="B74" s="459"/>
      <c r="C74" s="460"/>
      <c r="D74" s="460"/>
      <c r="E74" s="460"/>
      <c r="F74" s="23"/>
      <c r="G74" s="14"/>
      <c r="H74" s="2"/>
      <c r="I74" s="34"/>
    </row>
    <row r="75" spans="2:9" x14ac:dyDescent="0.25">
      <c r="B75" s="11"/>
      <c r="C75" s="5"/>
      <c r="D75" s="5"/>
      <c r="E75" s="5"/>
      <c r="F75" s="5"/>
      <c r="G75" s="5"/>
      <c r="H75" s="6" t="s">
        <v>6</v>
      </c>
      <c r="I75" s="36">
        <f>SUM(H73:H74)</f>
        <v>92700</v>
      </c>
    </row>
    <row r="76" spans="2:9" ht="15.75" thickBot="1" x14ac:dyDescent="0.3">
      <c r="B76" s="10"/>
      <c r="I76" s="1"/>
    </row>
    <row r="77" spans="2:9" ht="15.75" thickBot="1" x14ac:dyDescent="0.3">
      <c r="B77" s="21" t="s">
        <v>11</v>
      </c>
      <c r="C77" s="9"/>
      <c r="D77" s="9"/>
      <c r="E77" s="9"/>
      <c r="F77" s="9"/>
      <c r="G77" s="9"/>
      <c r="H77" s="9"/>
      <c r="I77" s="22"/>
    </row>
    <row r="78" spans="2:9" ht="15.75" thickBot="1" x14ac:dyDescent="0.3">
      <c r="B78" s="461" t="s">
        <v>15</v>
      </c>
      <c r="C78" s="462"/>
      <c r="D78" s="39" t="s">
        <v>22</v>
      </c>
      <c r="E78" s="39" t="s">
        <v>12</v>
      </c>
      <c r="F78" s="39" t="s">
        <v>13</v>
      </c>
      <c r="G78" s="39" t="s">
        <v>14</v>
      </c>
      <c r="H78" s="20" t="s">
        <v>5</v>
      </c>
      <c r="I78" s="463"/>
    </row>
    <row r="79" spans="2:9" x14ac:dyDescent="0.25">
      <c r="B79" s="465"/>
      <c r="C79" s="466"/>
      <c r="D79" s="24"/>
      <c r="E79" s="30"/>
      <c r="F79" s="30"/>
      <c r="G79" s="32"/>
      <c r="H79" s="38">
        <f>+F79*G79</f>
        <v>0</v>
      </c>
      <c r="I79" s="464"/>
    </row>
    <row r="80" spans="2:9" x14ac:dyDescent="0.25">
      <c r="B80" s="459" t="s">
        <v>61</v>
      </c>
      <c r="C80" s="460"/>
      <c r="D80" s="23">
        <f>2*44702</f>
        <v>89404</v>
      </c>
      <c r="E80" s="30">
        <f>+(0.66)*D80</f>
        <v>59006.64</v>
      </c>
      <c r="F80" s="31">
        <f>+D80+E80</f>
        <v>148410.64000000001</v>
      </c>
      <c r="G80" s="32">
        <v>1.1000000000000001</v>
      </c>
      <c r="H80" s="38">
        <f>+F80*G80</f>
        <v>163251.70400000003</v>
      </c>
      <c r="I80" s="464"/>
    </row>
    <row r="81" spans="2:9" x14ac:dyDescent="0.25">
      <c r="B81" s="459"/>
      <c r="C81" s="460"/>
      <c r="D81" s="2"/>
      <c r="E81" s="2"/>
      <c r="F81" s="2"/>
      <c r="G81" s="2"/>
      <c r="H81" s="2"/>
      <c r="I81" s="464"/>
    </row>
    <row r="82" spans="2:9" x14ac:dyDescent="0.25">
      <c r="B82" s="467"/>
      <c r="C82" s="468"/>
      <c r="D82" s="7"/>
      <c r="E82" s="7"/>
      <c r="F82" s="7"/>
      <c r="G82" s="7"/>
      <c r="H82" s="7"/>
      <c r="I82" s="464"/>
    </row>
    <row r="83" spans="2:9" x14ac:dyDescent="0.25">
      <c r="B83" s="11"/>
      <c r="C83" s="5"/>
      <c r="D83" s="5"/>
      <c r="E83" s="5"/>
      <c r="F83" s="5"/>
      <c r="G83" s="5"/>
      <c r="H83" s="6" t="s">
        <v>6</v>
      </c>
      <c r="I83" s="34">
        <f>SUM(H79:H82)</f>
        <v>163251.70400000003</v>
      </c>
    </row>
    <row r="84" spans="2:9" ht="15.75" thickBot="1" x14ac:dyDescent="0.3">
      <c r="B84" s="10"/>
      <c r="H84" s="33" t="s">
        <v>23</v>
      </c>
      <c r="I84" s="34"/>
    </row>
    <row r="85" spans="2:9" ht="16.5" thickBot="1" x14ac:dyDescent="0.3">
      <c r="B85" s="8"/>
      <c r="C85" s="9"/>
      <c r="D85" s="9"/>
      <c r="E85" s="9"/>
      <c r="F85" s="9"/>
      <c r="G85" s="469" t="s">
        <v>16</v>
      </c>
      <c r="H85" s="470"/>
      <c r="I85" s="35">
        <f>ROUND(SUM(I55:I84),0)</f>
        <v>257536</v>
      </c>
    </row>
  </sheetData>
  <mergeCells count="66">
    <mergeCell ref="G85:H85"/>
    <mergeCell ref="B72:E72"/>
    <mergeCell ref="B73:E73"/>
    <mergeCell ref="B74:E74"/>
    <mergeCell ref="B78:C78"/>
    <mergeCell ref="I78:I82"/>
    <mergeCell ref="B79:C79"/>
    <mergeCell ref="B80:C80"/>
    <mergeCell ref="B81:C81"/>
    <mergeCell ref="B82:C82"/>
    <mergeCell ref="B60:D60"/>
    <mergeCell ref="I60:I68"/>
    <mergeCell ref="B61:D61"/>
    <mergeCell ref="B62:D62"/>
    <mergeCell ref="B63:D63"/>
    <mergeCell ref="B64:D64"/>
    <mergeCell ref="B65:D65"/>
    <mergeCell ref="B66:D66"/>
    <mergeCell ref="B67:D67"/>
    <mergeCell ref="B68:D68"/>
    <mergeCell ref="B52:D52"/>
    <mergeCell ref="I52:I56"/>
    <mergeCell ref="B53:D53"/>
    <mergeCell ref="B54:D54"/>
    <mergeCell ref="B55:D55"/>
    <mergeCell ref="B56:D56"/>
    <mergeCell ref="B49:B50"/>
    <mergeCell ref="C49:C50"/>
    <mergeCell ref="D49:H50"/>
    <mergeCell ref="B29:E29"/>
    <mergeCell ref="B30:E30"/>
    <mergeCell ref="B31:E31"/>
    <mergeCell ref="B35:C35"/>
    <mergeCell ref="G42:H42"/>
    <mergeCell ref="B44:I44"/>
    <mergeCell ref="B45:I45"/>
    <mergeCell ref="B46:I46"/>
    <mergeCell ref="B47:I47"/>
    <mergeCell ref="I35:I39"/>
    <mergeCell ref="B36:C36"/>
    <mergeCell ref="B37:C37"/>
    <mergeCell ref="B38:C38"/>
    <mergeCell ref="B39:C39"/>
    <mergeCell ref="B17:D17"/>
    <mergeCell ref="I17:I25"/>
    <mergeCell ref="B18:D18"/>
    <mergeCell ref="B19:D19"/>
    <mergeCell ref="B20:D20"/>
    <mergeCell ref="B21:D21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/>
  <pageMargins left="0.31496062992125984" right="0.31496062992125984" top="0.74803149606299213" bottom="0.35433070866141736" header="0.31496062992125984" footer="0.31496062992125984"/>
  <pageSetup scale="87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9"/>
  <sheetViews>
    <sheetView zoomScale="70" zoomScaleNormal="70" workbookViewId="0">
      <selection activeCell="C48" sqref="C4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x14ac:dyDescent="0.25">
      <c r="B6" s="495" t="s">
        <v>17</v>
      </c>
      <c r="C6" s="499" t="s">
        <v>848</v>
      </c>
      <c r="D6" s="498" t="s">
        <v>726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37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25</v>
      </c>
      <c r="C10" s="490"/>
      <c r="D10" s="491"/>
      <c r="E10" s="4" t="s">
        <v>746</v>
      </c>
      <c r="F10" s="26">
        <v>13765</v>
      </c>
      <c r="G10" s="4">
        <v>0.05</v>
      </c>
      <c r="H10" s="27">
        <f>G10*F10</f>
        <v>688.25</v>
      </c>
      <c r="I10" s="464"/>
    </row>
    <row r="11" spans="2:9" ht="23.25" customHeight="1" x14ac:dyDescent="0.25">
      <c r="B11" s="492" t="s">
        <v>747</v>
      </c>
      <c r="C11" s="493"/>
      <c r="D11" s="494"/>
      <c r="E11" s="3" t="s">
        <v>746</v>
      </c>
      <c r="F11" s="28">
        <v>13765</v>
      </c>
      <c r="G11" s="4">
        <v>0.1</v>
      </c>
      <c r="H11" s="27">
        <f t="shared" ref="H11:H12" si="0">G11*F11</f>
        <v>1376.5</v>
      </c>
      <c r="I11" s="464"/>
    </row>
    <row r="12" spans="2:9" x14ac:dyDescent="0.25">
      <c r="B12" s="459" t="s">
        <v>28</v>
      </c>
      <c r="C12" s="460"/>
      <c r="D12" s="460"/>
      <c r="E12" s="14"/>
      <c r="F12" s="16">
        <v>600</v>
      </c>
      <c r="G12" s="14">
        <v>1.3</v>
      </c>
      <c r="H12" s="27">
        <f t="shared" si="0"/>
        <v>780</v>
      </c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2844.75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19"/>
      <c r="F18" s="19"/>
      <c r="G18" s="19"/>
      <c r="H18" s="19"/>
      <c r="I18" s="464"/>
    </row>
    <row r="19" spans="2:9" x14ac:dyDescent="0.25">
      <c r="B19" s="459"/>
      <c r="C19" s="460"/>
      <c r="D19" s="460"/>
      <c r="E19" s="2"/>
      <c r="F19" s="2"/>
      <c r="G19" s="2"/>
      <c r="H19" s="2"/>
      <c r="I19" s="464"/>
    </row>
    <row r="20" spans="2:9" x14ac:dyDescent="0.25">
      <c r="B20" s="459"/>
      <c r="C20" s="460"/>
      <c r="D20" s="460"/>
      <c r="E20" s="2"/>
      <c r="F20" s="2"/>
      <c r="G20" s="2"/>
      <c r="H20" s="2"/>
      <c r="I20" s="464"/>
    </row>
    <row r="21" spans="2:9" x14ac:dyDescent="0.25">
      <c r="B21" s="459"/>
      <c r="C21" s="460"/>
      <c r="D21" s="460"/>
      <c r="E21" s="2"/>
      <c r="F21" s="2"/>
      <c r="G21" s="2"/>
      <c r="H21" s="2"/>
      <c r="I21" s="464"/>
    </row>
    <row r="22" spans="2:9" x14ac:dyDescent="0.25">
      <c r="B22" s="459"/>
      <c r="C22" s="460"/>
      <c r="D22" s="460"/>
      <c r="E22" s="2"/>
      <c r="F22" s="2"/>
      <c r="G22" s="2"/>
      <c r="H22" s="2"/>
      <c r="I22" s="464"/>
    </row>
    <row r="23" spans="2:9" x14ac:dyDescent="0.25">
      <c r="B23" s="11"/>
      <c r="C23" s="5"/>
      <c r="D23" s="5"/>
      <c r="E23" s="5"/>
      <c r="F23" s="5"/>
      <c r="G23" s="5"/>
      <c r="H23" s="6" t="s">
        <v>6</v>
      </c>
      <c r="I23" s="37">
        <f>SUM(H18:H22)</f>
        <v>0</v>
      </c>
    </row>
    <row r="24" spans="2:9" ht="15.75" thickBot="1" x14ac:dyDescent="0.3">
      <c r="B24" s="10"/>
      <c r="I24" s="1"/>
    </row>
    <row r="25" spans="2:9" ht="15.75" thickBot="1" x14ac:dyDescent="0.3">
      <c r="B25" s="21" t="s">
        <v>10</v>
      </c>
      <c r="C25" s="9"/>
      <c r="D25" s="9"/>
      <c r="E25" s="9"/>
      <c r="F25" s="9"/>
      <c r="G25" s="9"/>
      <c r="H25" s="9"/>
      <c r="I25" s="22"/>
    </row>
    <row r="26" spans="2:9" ht="15.75" thickBot="1" x14ac:dyDescent="0.3">
      <c r="B26" s="461" t="s">
        <v>1</v>
      </c>
      <c r="C26" s="462"/>
      <c r="D26" s="462"/>
      <c r="E26" s="462"/>
      <c r="F26" s="39" t="s">
        <v>3</v>
      </c>
      <c r="G26" s="39" t="s">
        <v>4</v>
      </c>
      <c r="H26" s="20" t="s">
        <v>5</v>
      </c>
      <c r="I26" s="34"/>
    </row>
    <row r="27" spans="2:9" x14ac:dyDescent="0.25">
      <c r="B27" s="465"/>
      <c r="C27" s="466"/>
      <c r="D27" s="466"/>
      <c r="E27" s="466"/>
      <c r="F27" s="24"/>
      <c r="G27" s="25">
        <v>2.5600000000000002E-3</v>
      </c>
      <c r="H27" s="38">
        <f>+F27*G27</f>
        <v>0</v>
      </c>
      <c r="I27" s="34"/>
    </row>
    <row r="28" spans="2:9" x14ac:dyDescent="0.25">
      <c r="B28" s="459"/>
      <c r="C28" s="460"/>
      <c r="D28" s="460"/>
      <c r="E28" s="460"/>
      <c r="F28" s="23"/>
      <c r="G28" s="14"/>
      <c r="H28" s="2"/>
      <c r="I28" s="34"/>
    </row>
    <row r="29" spans="2:9" x14ac:dyDescent="0.25">
      <c r="B29" s="11"/>
      <c r="C29" s="5"/>
      <c r="D29" s="5"/>
      <c r="E29" s="5"/>
      <c r="F29" s="5"/>
      <c r="G29" s="5"/>
      <c r="H29" s="6" t="s">
        <v>6</v>
      </c>
      <c r="I29" s="36">
        <f>SUM(H27:H28)</f>
        <v>0</v>
      </c>
    </row>
    <row r="30" spans="2:9" ht="15.75" thickBot="1" x14ac:dyDescent="0.3">
      <c r="B30" s="10"/>
      <c r="I30" s="1"/>
    </row>
    <row r="31" spans="2:9" ht="15.75" thickBot="1" x14ac:dyDescent="0.3">
      <c r="B31" s="21" t="s">
        <v>11</v>
      </c>
      <c r="C31" s="9"/>
      <c r="D31" s="9"/>
      <c r="E31" s="9"/>
      <c r="F31" s="9"/>
      <c r="G31" s="9"/>
      <c r="H31" s="9"/>
      <c r="I31" s="22"/>
    </row>
    <row r="32" spans="2:9" ht="15.75" thickBot="1" x14ac:dyDescent="0.3">
      <c r="B32" s="461" t="s">
        <v>15</v>
      </c>
      <c r="C32" s="462"/>
      <c r="D32" s="39" t="s">
        <v>22</v>
      </c>
      <c r="E32" s="39" t="s">
        <v>12</v>
      </c>
      <c r="F32" s="391" t="s">
        <v>13</v>
      </c>
      <c r="G32" s="39" t="s">
        <v>14</v>
      </c>
      <c r="H32" s="392" t="s">
        <v>5</v>
      </c>
      <c r="I32" s="463"/>
    </row>
    <row r="33" spans="2:9" x14ac:dyDescent="0.25">
      <c r="B33" s="465" t="s">
        <v>748</v>
      </c>
      <c r="C33" s="466"/>
      <c r="D33" s="24" t="s">
        <v>749</v>
      </c>
      <c r="E33" s="30">
        <v>0.19</v>
      </c>
      <c r="F33" s="30">
        <v>88356</v>
      </c>
      <c r="G33" s="32">
        <v>17</v>
      </c>
      <c r="H33" s="38">
        <f>F33*E33</f>
        <v>16787.64</v>
      </c>
      <c r="I33" s="464"/>
    </row>
    <row r="34" spans="2:9" x14ac:dyDescent="0.25">
      <c r="B34" s="459"/>
      <c r="C34" s="460"/>
      <c r="D34" s="23"/>
      <c r="E34" s="30"/>
      <c r="F34" s="31"/>
      <c r="G34" s="32"/>
      <c r="H34" s="38"/>
      <c r="I34" s="464"/>
    </row>
    <row r="35" spans="2:9" x14ac:dyDescent="0.25">
      <c r="B35" s="459"/>
      <c r="C35" s="460"/>
      <c r="D35" s="2"/>
      <c r="E35" s="2"/>
      <c r="F35" s="2"/>
      <c r="G35" s="2"/>
      <c r="H35" s="2"/>
      <c r="I35" s="464"/>
    </row>
    <row r="36" spans="2:9" x14ac:dyDescent="0.25">
      <c r="B36" s="467"/>
      <c r="C36" s="468"/>
      <c r="D36" s="7"/>
      <c r="E36" s="7"/>
      <c r="F36" s="7"/>
      <c r="G36" s="7"/>
      <c r="H36" s="7"/>
      <c r="I36" s="464"/>
    </row>
    <row r="37" spans="2:9" x14ac:dyDescent="0.25">
      <c r="B37" s="11"/>
      <c r="C37" s="5"/>
      <c r="D37" s="5"/>
      <c r="E37" s="5"/>
      <c r="F37" s="5"/>
      <c r="G37" s="5"/>
      <c r="H37" s="6" t="s">
        <v>6</v>
      </c>
      <c r="I37" s="34">
        <f>SUM(H33:H36)</f>
        <v>16787.64</v>
      </c>
    </row>
    <row r="38" spans="2:9" ht="15.75" thickBot="1" x14ac:dyDescent="0.3">
      <c r="B38" s="10"/>
      <c r="H38" s="33" t="s">
        <v>23</v>
      </c>
      <c r="I38" s="34"/>
    </row>
    <row r="39" spans="2:9" ht="16.5" thickBot="1" x14ac:dyDescent="0.3">
      <c r="B39" s="8"/>
      <c r="C39" s="9"/>
      <c r="D39" s="9"/>
      <c r="E39" s="9"/>
      <c r="F39" s="9"/>
      <c r="G39" s="469" t="s">
        <v>16</v>
      </c>
      <c r="H39" s="470"/>
      <c r="I39" s="35">
        <f>ROUND(SUM(I9:I38),0)</f>
        <v>19632</v>
      </c>
    </row>
    <row r="40" spans="2:9" ht="15.75" thickBot="1" x14ac:dyDescent="0.3"/>
    <row r="41" spans="2:9" x14ac:dyDescent="0.25">
      <c r="B41" s="471" t="s">
        <v>26</v>
      </c>
      <c r="C41" s="472"/>
      <c r="D41" s="472"/>
      <c r="E41" s="472"/>
      <c r="F41" s="472"/>
      <c r="G41" s="472"/>
      <c r="H41" s="472"/>
      <c r="I41" s="473"/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10"/>
      <c r="I45" s="1"/>
    </row>
    <row r="46" spans="2:9" x14ac:dyDescent="0.25">
      <c r="B46" s="495" t="s">
        <v>17</v>
      </c>
      <c r="C46" s="499" t="s">
        <v>853</v>
      </c>
      <c r="D46" s="498" t="s">
        <v>750</v>
      </c>
      <c r="E46" s="498"/>
      <c r="F46" s="498"/>
      <c r="G46" s="498"/>
      <c r="H46" s="498"/>
      <c r="I46" s="12" t="s">
        <v>0</v>
      </c>
    </row>
    <row r="47" spans="2:9" ht="15.75" thickBot="1" x14ac:dyDescent="0.3">
      <c r="B47" s="484"/>
      <c r="C47" s="500"/>
      <c r="D47" s="488"/>
      <c r="E47" s="488"/>
      <c r="F47" s="488"/>
      <c r="G47" s="488"/>
      <c r="H47" s="488"/>
      <c r="I47" s="13" t="s">
        <v>34</v>
      </c>
    </row>
    <row r="48" spans="2:9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11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11" ht="25.5" customHeight="1" x14ac:dyDescent="0.25">
      <c r="B50" s="489" t="s">
        <v>25</v>
      </c>
      <c r="C50" s="490"/>
      <c r="D50" s="491"/>
      <c r="E50" s="4" t="s">
        <v>746</v>
      </c>
      <c r="F50" s="26">
        <v>13765</v>
      </c>
      <c r="G50" s="4">
        <v>0.05</v>
      </c>
      <c r="H50" s="27">
        <f>G50*F50</f>
        <v>688.25</v>
      </c>
      <c r="I50" s="464"/>
    </row>
    <row r="51" spans="2:11" ht="23.25" customHeight="1" x14ac:dyDescent="0.25">
      <c r="B51" s="492" t="s">
        <v>747</v>
      </c>
      <c r="C51" s="493"/>
      <c r="D51" s="494"/>
      <c r="E51" s="3" t="s">
        <v>746</v>
      </c>
      <c r="F51" s="28">
        <v>13765</v>
      </c>
      <c r="G51" s="4">
        <v>0.1</v>
      </c>
      <c r="H51" s="27">
        <f t="shared" ref="H51:H52" si="1">G51*F51</f>
        <v>1376.5</v>
      </c>
      <c r="I51" s="464"/>
    </row>
    <row r="52" spans="2:11" x14ac:dyDescent="0.25">
      <c r="B52" s="459" t="s">
        <v>28</v>
      </c>
      <c r="C52" s="460"/>
      <c r="D52" s="460"/>
      <c r="E52" s="14"/>
      <c r="F52" s="16">
        <v>600</v>
      </c>
      <c r="G52" s="14">
        <v>1.3</v>
      </c>
      <c r="H52" s="27">
        <f t="shared" si="1"/>
        <v>780</v>
      </c>
      <c r="I52" s="464"/>
    </row>
    <row r="53" spans="2:11" x14ac:dyDescent="0.25">
      <c r="B53" s="467"/>
      <c r="C53" s="468"/>
      <c r="D53" s="468"/>
      <c r="E53" s="15"/>
      <c r="F53" s="17"/>
      <c r="G53" s="15"/>
      <c r="H53" s="18"/>
      <c r="I53" s="464"/>
    </row>
    <row r="54" spans="2:11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2844.75</v>
      </c>
      <c r="K54" s="42"/>
    </row>
    <row r="55" spans="2:11" ht="15.75" thickBot="1" x14ac:dyDescent="0.3">
      <c r="B55" s="10"/>
      <c r="I55" s="1"/>
    </row>
    <row r="56" spans="2:11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11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11" x14ac:dyDescent="0.25">
      <c r="B58" s="465"/>
      <c r="C58" s="466"/>
      <c r="D58" s="466"/>
      <c r="E58" s="19"/>
      <c r="F58" s="19"/>
      <c r="G58" s="19"/>
      <c r="H58" s="19"/>
      <c r="I58" s="464"/>
    </row>
    <row r="59" spans="2:11" x14ac:dyDescent="0.25">
      <c r="B59" s="459"/>
      <c r="C59" s="460"/>
      <c r="D59" s="460"/>
      <c r="E59" s="2"/>
      <c r="F59" s="2"/>
      <c r="G59" s="2"/>
      <c r="H59" s="2"/>
      <c r="I59" s="464"/>
    </row>
    <row r="60" spans="2:11" x14ac:dyDescent="0.25">
      <c r="B60" s="459"/>
      <c r="C60" s="460"/>
      <c r="D60" s="460"/>
      <c r="E60" s="2"/>
      <c r="F60" s="2"/>
      <c r="G60" s="2"/>
      <c r="H60" s="2"/>
      <c r="I60" s="464"/>
    </row>
    <row r="61" spans="2:11" x14ac:dyDescent="0.25">
      <c r="B61" s="459"/>
      <c r="C61" s="460"/>
      <c r="D61" s="460"/>
      <c r="E61" s="2"/>
      <c r="F61" s="2"/>
      <c r="G61" s="2"/>
      <c r="H61" s="2"/>
      <c r="I61" s="464"/>
    </row>
    <row r="62" spans="2:11" x14ac:dyDescent="0.25">
      <c r="B62" s="459"/>
      <c r="C62" s="460"/>
      <c r="D62" s="460"/>
      <c r="E62" s="2"/>
      <c r="F62" s="2"/>
      <c r="G62" s="2"/>
      <c r="H62" s="2"/>
      <c r="I62" s="464"/>
    </row>
    <row r="63" spans="2:11" x14ac:dyDescent="0.25">
      <c r="B63" s="11"/>
      <c r="C63" s="5"/>
      <c r="D63" s="5"/>
      <c r="E63" s="5"/>
      <c r="F63" s="5"/>
      <c r="G63" s="5"/>
      <c r="H63" s="6" t="s">
        <v>6</v>
      </c>
      <c r="I63" s="37">
        <f>SUM(H58:H62)</f>
        <v>0</v>
      </c>
    </row>
    <row r="64" spans="2:11" ht="15.75" thickBot="1" x14ac:dyDescent="0.3">
      <c r="B64" s="10"/>
      <c r="I64" s="1"/>
    </row>
    <row r="65" spans="2:9" ht="15.75" thickBot="1" x14ac:dyDescent="0.3">
      <c r="B65" s="21" t="s">
        <v>10</v>
      </c>
      <c r="C65" s="9"/>
      <c r="D65" s="9"/>
      <c r="E65" s="9"/>
      <c r="F65" s="9"/>
      <c r="G65" s="9"/>
      <c r="H65" s="9"/>
      <c r="I65" s="22"/>
    </row>
    <row r="66" spans="2:9" ht="15.75" thickBot="1" x14ac:dyDescent="0.3">
      <c r="B66" s="461" t="s">
        <v>1</v>
      </c>
      <c r="C66" s="462"/>
      <c r="D66" s="462"/>
      <c r="E66" s="462"/>
      <c r="F66" s="39" t="s">
        <v>3</v>
      </c>
      <c r="G66" s="39" t="s">
        <v>4</v>
      </c>
      <c r="H66" s="20" t="s">
        <v>5</v>
      </c>
      <c r="I66" s="34"/>
    </row>
    <row r="67" spans="2:9" x14ac:dyDescent="0.25">
      <c r="B67" s="465"/>
      <c r="C67" s="466"/>
      <c r="D67" s="466"/>
      <c r="E67" s="466"/>
      <c r="F67" s="24"/>
      <c r="G67" s="25">
        <v>2.5600000000000002E-3</v>
      </c>
      <c r="H67" s="38">
        <f>+F67*G67</f>
        <v>0</v>
      </c>
      <c r="I67" s="34"/>
    </row>
    <row r="68" spans="2:9" x14ac:dyDescent="0.25">
      <c r="B68" s="459"/>
      <c r="C68" s="460"/>
      <c r="D68" s="460"/>
      <c r="E68" s="460"/>
      <c r="F68" s="23"/>
      <c r="G68" s="14"/>
      <c r="H68" s="2"/>
      <c r="I68" s="34"/>
    </row>
    <row r="69" spans="2:9" x14ac:dyDescent="0.25">
      <c r="B69" s="11"/>
      <c r="C69" s="5"/>
      <c r="D69" s="5"/>
      <c r="E69" s="5"/>
      <c r="F69" s="5"/>
      <c r="G69" s="5"/>
      <c r="H69" s="6" t="s">
        <v>6</v>
      </c>
      <c r="I69" s="36">
        <f>SUM(H67:H68)</f>
        <v>0</v>
      </c>
    </row>
    <row r="70" spans="2:9" ht="15.75" thickBot="1" x14ac:dyDescent="0.3">
      <c r="B70" s="10"/>
      <c r="I70" s="1"/>
    </row>
    <row r="71" spans="2:9" ht="15.75" thickBot="1" x14ac:dyDescent="0.3">
      <c r="B71" s="21" t="s">
        <v>11</v>
      </c>
      <c r="C71" s="9"/>
      <c r="D71" s="9"/>
      <c r="E71" s="9"/>
      <c r="F71" s="9"/>
      <c r="G71" s="9"/>
      <c r="H71" s="9"/>
      <c r="I71" s="22"/>
    </row>
    <row r="72" spans="2:9" ht="15.75" thickBot="1" x14ac:dyDescent="0.3">
      <c r="B72" s="461" t="s">
        <v>15</v>
      </c>
      <c r="C72" s="462"/>
      <c r="D72" s="39" t="s">
        <v>22</v>
      </c>
      <c r="E72" s="39" t="s">
        <v>12</v>
      </c>
      <c r="F72" s="39" t="s">
        <v>13</v>
      </c>
      <c r="G72" s="39" t="s">
        <v>14</v>
      </c>
      <c r="H72" s="20" t="s">
        <v>5</v>
      </c>
      <c r="I72" s="463"/>
    </row>
    <row r="73" spans="2:9" x14ac:dyDescent="0.25">
      <c r="B73" s="465" t="s">
        <v>748</v>
      </c>
      <c r="C73" s="466"/>
      <c r="D73" s="24" t="s">
        <v>749</v>
      </c>
      <c r="E73" s="30">
        <v>0.09</v>
      </c>
      <c r="F73" s="30">
        <v>88356</v>
      </c>
      <c r="G73" s="32">
        <v>15</v>
      </c>
      <c r="H73" s="38">
        <f>F73*E73</f>
        <v>7952.04</v>
      </c>
      <c r="I73" s="464"/>
    </row>
    <row r="74" spans="2:9" x14ac:dyDescent="0.25">
      <c r="B74" s="459"/>
      <c r="C74" s="460"/>
      <c r="D74" s="23"/>
      <c r="E74" s="30"/>
      <c r="F74" s="31"/>
      <c r="G74" s="43"/>
      <c r="H74" s="38"/>
      <c r="I74" s="464"/>
    </row>
    <row r="75" spans="2:9" x14ac:dyDescent="0.25">
      <c r="B75" s="459"/>
      <c r="C75" s="460"/>
      <c r="D75" s="2"/>
      <c r="E75" s="2"/>
      <c r="F75" s="2"/>
      <c r="G75" s="2"/>
      <c r="H75" s="2"/>
      <c r="I75" s="464"/>
    </row>
    <row r="76" spans="2:9" x14ac:dyDescent="0.25">
      <c r="B76" s="467"/>
      <c r="C76" s="468"/>
      <c r="D76" s="7"/>
      <c r="E76" s="7"/>
      <c r="F76" s="7"/>
      <c r="G76" s="7"/>
      <c r="H76" s="7"/>
      <c r="I76" s="464"/>
    </row>
    <row r="77" spans="2:9" x14ac:dyDescent="0.25">
      <c r="B77" s="11"/>
      <c r="C77" s="5"/>
      <c r="D77" s="5"/>
      <c r="E77" s="5"/>
      <c r="F77" s="5"/>
      <c r="G77" s="5"/>
      <c r="H77" s="6" t="s">
        <v>6</v>
      </c>
      <c r="I77" s="34">
        <f>SUM(H73:H76)</f>
        <v>7952.04</v>
      </c>
    </row>
    <row r="78" spans="2:9" ht="15.75" thickBot="1" x14ac:dyDescent="0.3">
      <c r="B78" s="10"/>
      <c r="H78" s="33" t="s">
        <v>23</v>
      </c>
      <c r="I78" s="34"/>
    </row>
    <row r="79" spans="2:9" ht="16.5" thickBot="1" x14ac:dyDescent="0.3">
      <c r="B79" s="8"/>
      <c r="C79" s="9"/>
      <c r="D79" s="9"/>
      <c r="E79" s="9"/>
      <c r="F79" s="9"/>
      <c r="G79" s="469" t="s">
        <v>16</v>
      </c>
      <c r="H79" s="470"/>
      <c r="I79" s="35">
        <f>ROUND(SUM(I49:I78),0)</f>
        <v>10797</v>
      </c>
    </row>
  </sheetData>
  <mergeCells count="60">
    <mergeCell ref="G79:H79"/>
    <mergeCell ref="B66:E66"/>
    <mergeCell ref="B67:E67"/>
    <mergeCell ref="B68:E68"/>
    <mergeCell ref="B72:C72"/>
    <mergeCell ref="I72:I76"/>
    <mergeCell ref="B73:C73"/>
    <mergeCell ref="B74:C74"/>
    <mergeCell ref="B75:C75"/>
    <mergeCell ref="B76:C76"/>
    <mergeCell ref="B57:D57"/>
    <mergeCell ref="I57:I62"/>
    <mergeCell ref="B58:D58"/>
    <mergeCell ref="B59:D59"/>
    <mergeCell ref="B60:D60"/>
    <mergeCell ref="B61:D61"/>
    <mergeCell ref="B62:D62"/>
    <mergeCell ref="B49:D49"/>
    <mergeCell ref="I49:I53"/>
    <mergeCell ref="B50:D50"/>
    <mergeCell ref="B51:D51"/>
    <mergeCell ref="B52:D52"/>
    <mergeCell ref="B53:D53"/>
    <mergeCell ref="B46:B47"/>
    <mergeCell ref="C46:C47"/>
    <mergeCell ref="D46:H47"/>
    <mergeCell ref="B26:E26"/>
    <mergeCell ref="B27:E27"/>
    <mergeCell ref="B28:E28"/>
    <mergeCell ref="B32:C32"/>
    <mergeCell ref="G39:H39"/>
    <mergeCell ref="B41:I41"/>
    <mergeCell ref="B42:I42"/>
    <mergeCell ref="B43:I43"/>
    <mergeCell ref="B44:I44"/>
    <mergeCell ref="I32:I36"/>
    <mergeCell ref="B33:C33"/>
    <mergeCell ref="B34:C34"/>
    <mergeCell ref="B35:C35"/>
    <mergeCell ref="B36:C36"/>
    <mergeCell ref="B17:D17"/>
    <mergeCell ref="I17:I22"/>
    <mergeCell ref="B18:D18"/>
    <mergeCell ref="B19:D19"/>
    <mergeCell ref="B20:D20"/>
    <mergeCell ref="B21:D21"/>
    <mergeCell ref="B22:D22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39" max="9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2"/>
  <sheetViews>
    <sheetView topLeftCell="A148" zoomScale="70" zoomScaleNormal="70" workbookViewId="0">
      <selection activeCell="C127" sqref="C127:C12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ht="15" customHeight="1" x14ac:dyDescent="0.25">
      <c r="B6" s="495" t="s">
        <v>17</v>
      </c>
      <c r="C6" s="499" t="s">
        <v>837</v>
      </c>
      <c r="D6" s="498" t="s">
        <v>729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34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751</v>
      </c>
      <c r="C10" s="490"/>
      <c r="D10" s="491"/>
      <c r="E10" s="393" t="s">
        <v>752</v>
      </c>
      <c r="F10" s="26">
        <v>11374</v>
      </c>
      <c r="G10" s="394">
        <v>0.5</v>
      </c>
      <c r="H10" s="27">
        <f>G10*F10</f>
        <v>5687</v>
      </c>
      <c r="I10" s="464"/>
    </row>
    <row r="11" spans="2:9" ht="23.25" customHeight="1" x14ac:dyDescent="0.25">
      <c r="B11" s="492" t="s">
        <v>753</v>
      </c>
      <c r="C11" s="493"/>
      <c r="D11" s="494"/>
      <c r="E11" s="395" t="s">
        <v>754</v>
      </c>
      <c r="F11" s="28">
        <v>10160.94</v>
      </c>
      <c r="G11" s="394">
        <v>0.05</v>
      </c>
      <c r="H11" s="27">
        <f t="shared" ref="H11:H12" si="0">G11*F11</f>
        <v>508.04700000000003</v>
      </c>
      <c r="I11" s="464"/>
    </row>
    <row r="12" spans="2:9" x14ac:dyDescent="0.25">
      <c r="B12" s="459" t="s">
        <v>28</v>
      </c>
      <c r="C12" s="460"/>
      <c r="D12" s="460"/>
      <c r="E12" s="396" t="s">
        <v>746</v>
      </c>
      <c r="F12" s="28">
        <v>13765</v>
      </c>
      <c r="G12" s="397">
        <v>0.2</v>
      </c>
      <c r="H12" s="27">
        <f t="shared" si="0"/>
        <v>2753</v>
      </c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8948.0470000000005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755</v>
      </c>
      <c r="C18" s="466"/>
      <c r="D18" s="466"/>
      <c r="E18" s="19" t="s">
        <v>34</v>
      </c>
      <c r="F18" s="28">
        <v>47316</v>
      </c>
      <c r="G18" s="398">
        <v>1</v>
      </c>
      <c r="H18" s="27">
        <f>G18*F18</f>
        <v>47316</v>
      </c>
      <c r="I18" s="464"/>
    </row>
    <row r="19" spans="2:9" x14ac:dyDescent="0.25">
      <c r="B19" s="528" t="s">
        <v>756</v>
      </c>
      <c r="C19" s="529"/>
      <c r="D19" s="530"/>
      <c r="E19" s="2" t="s">
        <v>52</v>
      </c>
      <c r="F19" s="28">
        <v>12762.75</v>
      </c>
      <c r="G19" s="399">
        <v>1</v>
      </c>
      <c r="H19" s="27">
        <f t="shared" ref="H19:H24" si="1">G19*F19</f>
        <v>12762.75</v>
      </c>
      <c r="I19" s="464"/>
    </row>
    <row r="20" spans="2:9" x14ac:dyDescent="0.25">
      <c r="B20" s="528" t="s">
        <v>757</v>
      </c>
      <c r="C20" s="529"/>
      <c r="D20" s="530"/>
      <c r="E20" s="2" t="s">
        <v>2</v>
      </c>
      <c r="F20" s="28">
        <v>30000</v>
      </c>
      <c r="G20" s="400">
        <v>0.35</v>
      </c>
      <c r="H20" s="27">
        <f t="shared" si="1"/>
        <v>10500</v>
      </c>
      <c r="I20" s="464"/>
    </row>
    <row r="21" spans="2:9" x14ac:dyDescent="0.25">
      <c r="B21" s="528" t="s">
        <v>758</v>
      </c>
      <c r="C21" s="529"/>
      <c r="D21" s="530"/>
      <c r="E21" s="2" t="s">
        <v>256</v>
      </c>
      <c r="F21" s="28">
        <v>56242</v>
      </c>
      <c r="G21" s="400">
        <v>0.06</v>
      </c>
      <c r="H21" s="27">
        <f t="shared" si="1"/>
        <v>3374.52</v>
      </c>
      <c r="I21" s="464"/>
    </row>
    <row r="22" spans="2:9" x14ac:dyDescent="0.25">
      <c r="B22" s="459" t="s">
        <v>759</v>
      </c>
      <c r="C22" s="460"/>
      <c r="D22" s="460"/>
      <c r="E22" s="2" t="s">
        <v>256</v>
      </c>
      <c r="F22" s="28">
        <v>206000</v>
      </c>
      <c r="G22" s="400">
        <v>0.04</v>
      </c>
      <c r="H22" s="27">
        <f t="shared" si="1"/>
        <v>8240</v>
      </c>
      <c r="I22" s="464"/>
    </row>
    <row r="23" spans="2:9" x14ac:dyDescent="0.25">
      <c r="B23" s="459" t="s">
        <v>760</v>
      </c>
      <c r="C23" s="460"/>
      <c r="D23" s="460"/>
      <c r="E23" s="2" t="s">
        <v>746</v>
      </c>
      <c r="F23" s="28">
        <v>0</v>
      </c>
      <c r="G23" s="399">
        <v>0</v>
      </c>
      <c r="H23" s="27">
        <f t="shared" si="1"/>
        <v>0</v>
      </c>
      <c r="I23" s="464"/>
    </row>
    <row r="24" spans="2:9" x14ac:dyDescent="0.25">
      <c r="B24" s="459" t="s">
        <v>760</v>
      </c>
      <c r="C24" s="460"/>
      <c r="D24" s="460"/>
      <c r="E24" s="400" t="s">
        <v>123</v>
      </c>
      <c r="F24" s="28">
        <v>82193.27</v>
      </c>
      <c r="G24" s="400">
        <v>0.05</v>
      </c>
      <c r="H24" s="27">
        <f t="shared" si="1"/>
        <v>4109.6635000000006</v>
      </c>
      <c r="I24" s="464"/>
    </row>
    <row r="25" spans="2:9" x14ac:dyDescent="0.25">
      <c r="B25" s="11"/>
      <c r="C25" s="5"/>
      <c r="D25" s="5"/>
      <c r="E25" s="5"/>
      <c r="F25" s="5"/>
      <c r="G25" s="5"/>
      <c r="H25" s="6" t="s">
        <v>6</v>
      </c>
      <c r="I25" s="37">
        <f>SUM(H18:H24)</f>
        <v>86302.933499999999</v>
      </c>
    </row>
    <row r="26" spans="2:9" ht="15.75" thickBot="1" x14ac:dyDescent="0.3">
      <c r="B26" s="10"/>
      <c r="I26" s="1"/>
    </row>
    <row r="27" spans="2:9" ht="15.75" thickBot="1" x14ac:dyDescent="0.3">
      <c r="B27" s="21" t="s">
        <v>10</v>
      </c>
      <c r="C27" s="9"/>
      <c r="D27" s="9"/>
      <c r="E27" s="9"/>
      <c r="F27" s="9"/>
      <c r="G27" s="9"/>
      <c r="H27" s="9"/>
      <c r="I27" s="22"/>
    </row>
    <row r="28" spans="2:9" ht="15.75" thickBot="1" x14ac:dyDescent="0.3">
      <c r="B28" s="461" t="s">
        <v>1</v>
      </c>
      <c r="C28" s="462"/>
      <c r="D28" s="462"/>
      <c r="E28" s="462"/>
      <c r="F28" s="39" t="s">
        <v>3</v>
      </c>
      <c r="G28" s="39" t="s">
        <v>4</v>
      </c>
      <c r="H28" s="20" t="s">
        <v>5</v>
      </c>
      <c r="I28" s="34"/>
    </row>
    <row r="29" spans="2:9" x14ac:dyDescent="0.25">
      <c r="B29" s="465" t="s">
        <v>761</v>
      </c>
      <c r="C29" s="466"/>
      <c r="D29" s="466"/>
      <c r="E29" s="466"/>
      <c r="F29" s="24">
        <v>1987</v>
      </c>
      <c r="G29" s="25">
        <v>1</v>
      </c>
      <c r="H29" s="38">
        <f>+F29*G29</f>
        <v>1987</v>
      </c>
      <c r="I29" s="34"/>
    </row>
    <row r="30" spans="2:9" x14ac:dyDescent="0.25">
      <c r="B30" s="459"/>
      <c r="C30" s="460"/>
      <c r="D30" s="460"/>
      <c r="E30" s="460"/>
      <c r="F30" s="23"/>
      <c r="G30" s="14"/>
      <c r="H30" s="2"/>
      <c r="I30" s="34"/>
    </row>
    <row r="31" spans="2:9" x14ac:dyDescent="0.25">
      <c r="B31" s="11"/>
      <c r="C31" s="5"/>
      <c r="D31" s="5"/>
      <c r="E31" s="5"/>
      <c r="F31" s="5"/>
      <c r="G31" s="5"/>
      <c r="H31" s="6" t="s">
        <v>6</v>
      </c>
      <c r="I31" s="36">
        <f>SUM(H29:H30)</f>
        <v>1987</v>
      </c>
    </row>
    <row r="32" spans="2:9" ht="15.75" thickBot="1" x14ac:dyDescent="0.3">
      <c r="B32" s="10"/>
      <c r="I32" s="1"/>
    </row>
    <row r="33" spans="2:9" ht="15.75" thickBot="1" x14ac:dyDescent="0.3">
      <c r="B33" s="21" t="s">
        <v>11</v>
      </c>
      <c r="C33" s="9"/>
      <c r="D33" s="9"/>
      <c r="E33" s="9"/>
      <c r="F33" s="9"/>
      <c r="G33" s="9"/>
      <c r="H33" s="9"/>
      <c r="I33" s="22"/>
    </row>
    <row r="34" spans="2:9" ht="15.75" thickBot="1" x14ac:dyDescent="0.3">
      <c r="B34" s="461" t="s">
        <v>15</v>
      </c>
      <c r="C34" s="462"/>
      <c r="D34" s="39" t="s">
        <v>22</v>
      </c>
      <c r="E34" s="39" t="s">
        <v>12</v>
      </c>
      <c r="F34" s="39" t="s">
        <v>13</v>
      </c>
      <c r="G34" s="39" t="s">
        <v>14</v>
      </c>
      <c r="H34" s="20" t="s">
        <v>5</v>
      </c>
      <c r="I34" s="463"/>
    </row>
    <row r="35" spans="2:9" x14ac:dyDescent="0.25">
      <c r="B35" s="465" t="s">
        <v>748</v>
      </c>
      <c r="C35" s="466"/>
      <c r="D35" s="24" t="s">
        <v>749</v>
      </c>
      <c r="E35" s="30">
        <v>0.7</v>
      </c>
      <c r="F35" s="30">
        <v>88356</v>
      </c>
      <c r="G35" s="32">
        <v>40</v>
      </c>
      <c r="H35" s="38">
        <f>F35*E35</f>
        <v>61849.2</v>
      </c>
      <c r="I35" s="464"/>
    </row>
    <row r="36" spans="2:9" x14ac:dyDescent="0.25">
      <c r="B36" s="459"/>
      <c r="C36" s="460"/>
      <c r="D36" s="23"/>
      <c r="E36" s="30"/>
      <c r="F36" s="31"/>
      <c r="G36" s="43"/>
      <c r="H36" s="38"/>
      <c r="I36" s="464"/>
    </row>
    <row r="37" spans="2:9" x14ac:dyDescent="0.25">
      <c r="B37" s="459"/>
      <c r="C37" s="460"/>
      <c r="D37" s="2"/>
      <c r="E37" s="2"/>
      <c r="F37" s="2"/>
      <c r="G37" s="2"/>
      <c r="H37" s="2"/>
      <c r="I37" s="464"/>
    </row>
    <row r="38" spans="2:9" x14ac:dyDescent="0.25">
      <c r="B38" s="467"/>
      <c r="C38" s="468"/>
      <c r="D38" s="7"/>
      <c r="E38" s="7"/>
      <c r="F38" s="7"/>
      <c r="G38" s="7"/>
      <c r="H38" s="7"/>
      <c r="I38" s="464"/>
    </row>
    <row r="39" spans="2:9" x14ac:dyDescent="0.25">
      <c r="B39" s="11"/>
      <c r="C39" s="5"/>
      <c r="D39" s="5"/>
      <c r="E39" s="5"/>
      <c r="F39" s="5"/>
      <c r="G39" s="5"/>
      <c r="H39" s="6" t="s">
        <v>6</v>
      </c>
      <c r="I39" s="34">
        <f>SUM(H35:H38)</f>
        <v>61849.2</v>
      </c>
    </row>
    <row r="40" spans="2:9" ht="15.75" thickBot="1" x14ac:dyDescent="0.3">
      <c r="B40" s="10"/>
      <c r="H40" s="33" t="s">
        <v>23</v>
      </c>
      <c r="I40" s="34"/>
    </row>
    <row r="41" spans="2:9" ht="16.5" thickBot="1" x14ac:dyDescent="0.3">
      <c r="B41" s="8"/>
      <c r="C41" s="9"/>
      <c r="D41" s="9"/>
      <c r="E41" s="9"/>
      <c r="F41" s="9"/>
      <c r="G41" s="469" t="s">
        <v>16</v>
      </c>
      <c r="H41" s="470"/>
      <c r="I41" s="35">
        <f>ROUND(SUM(I9:I40),0)</f>
        <v>159087</v>
      </c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10"/>
      <c r="I45" s="1"/>
    </row>
    <row r="46" spans="2:9" x14ac:dyDescent="0.25">
      <c r="B46" s="495" t="s">
        <v>17</v>
      </c>
      <c r="C46" s="499" t="s">
        <v>855</v>
      </c>
      <c r="D46" s="498" t="s">
        <v>730</v>
      </c>
      <c r="E46" s="498"/>
      <c r="F46" s="498"/>
      <c r="G46" s="498"/>
      <c r="H46" s="498"/>
      <c r="I46" s="12" t="s">
        <v>0</v>
      </c>
    </row>
    <row r="47" spans="2:9" ht="15.75" thickBot="1" x14ac:dyDescent="0.3">
      <c r="B47" s="484"/>
      <c r="C47" s="500"/>
      <c r="D47" s="488"/>
      <c r="E47" s="488"/>
      <c r="F47" s="488"/>
      <c r="G47" s="488"/>
      <c r="H47" s="488"/>
      <c r="I47" s="13" t="s">
        <v>34</v>
      </c>
    </row>
    <row r="48" spans="2:9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11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11" ht="25.5" customHeight="1" x14ac:dyDescent="0.25">
      <c r="B50" s="489" t="s">
        <v>751</v>
      </c>
      <c r="C50" s="490"/>
      <c r="D50" s="491"/>
      <c r="E50" s="393" t="s">
        <v>752</v>
      </c>
      <c r="F50" s="26">
        <v>11374</v>
      </c>
      <c r="G50" s="394">
        <v>1</v>
      </c>
      <c r="H50" s="27">
        <f>G50*F50</f>
        <v>11374</v>
      </c>
      <c r="I50" s="464"/>
    </row>
    <row r="51" spans="2:11" ht="23.25" customHeight="1" x14ac:dyDescent="0.25">
      <c r="B51" s="492" t="s">
        <v>753</v>
      </c>
      <c r="C51" s="493"/>
      <c r="D51" s="494"/>
      <c r="E51" s="395" t="s">
        <v>754</v>
      </c>
      <c r="F51" s="28">
        <v>10160.94</v>
      </c>
      <c r="G51" s="394">
        <v>0.05</v>
      </c>
      <c r="H51" s="27">
        <f t="shared" ref="H51:H52" si="2">G51*F51</f>
        <v>508.04700000000003</v>
      </c>
      <c r="I51" s="464"/>
    </row>
    <row r="52" spans="2:11" x14ac:dyDescent="0.25">
      <c r="B52" s="459" t="s">
        <v>28</v>
      </c>
      <c r="C52" s="460"/>
      <c r="D52" s="460"/>
      <c r="E52" s="396" t="s">
        <v>746</v>
      </c>
      <c r="F52" s="28">
        <v>13765</v>
      </c>
      <c r="G52" s="397">
        <v>1</v>
      </c>
      <c r="H52" s="27">
        <f t="shared" si="2"/>
        <v>13765</v>
      </c>
      <c r="I52" s="464"/>
    </row>
    <row r="53" spans="2:11" x14ac:dyDescent="0.25">
      <c r="B53" s="467"/>
      <c r="C53" s="468"/>
      <c r="D53" s="468"/>
      <c r="E53" s="15"/>
      <c r="F53" s="17"/>
      <c r="G53" s="15"/>
      <c r="H53" s="18"/>
      <c r="I53" s="464"/>
    </row>
    <row r="54" spans="2:11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25647.046999999999</v>
      </c>
      <c r="K54" s="42"/>
    </row>
    <row r="55" spans="2:11" ht="15.75" thickBot="1" x14ac:dyDescent="0.3">
      <c r="B55" s="10"/>
      <c r="I55" s="1"/>
    </row>
    <row r="56" spans="2:11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11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11" x14ac:dyDescent="0.25">
      <c r="B58" s="465" t="s">
        <v>755</v>
      </c>
      <c r="C58" s="466"/>
      <c r="D58" s="466"/>
      <c r="E58" s="19" t="s">
        <v>34</v>
      </c>
      <c r="F58" s="28">
        <v>47316</v>
      </c>
      <c r="G58" s="398">
        <v>12</v>
      </c>
      <c r="H58" s="27">
        <f>G58*F58</f>
        <v>567792</v>
      </c>
      <c r="I58" s="464"/>
    </row>
    <row r="59" spans="2:11" x14ac:dyDescent="0.25">
      <c r="B59" s="528" t="s">
        <v>756</v>
      </c>
      <c r="C59" s="529"/>
      <c r="D59" s="530"/>
      <c r="E59" s="2" t="s">
        <v>52</v>
      </c>
      <c r="F59" s="28">
        <v>12762.75</v>
      </c>
      <c r="G59" s="399">
        <v>2</v>
      </c>
      <c r="H59" s="27">
        <f t="shared" ref="H59:H64" si="3">G59*F59</f>
        <v>25525.5</v>
      </c>
      <c r="I59" s="464"/>
    </row>
    <row r="60" spans="2:11" x14ac:dyDescent="0.25">
      <c r="B60" s="528" t="s">
        <v>757</v>
      </c>
      <c r="C60" s="529"/>
      <c r="D60" s="530"/>
      <c r="E60" s="2" t="s">
        <v>2</v>
      </c>
      <c r="F60" s="28">
        <v>30000</v>
      </c>
      <c r="G60" s="400">
        <v>2</v>
      </c>
      <c r="H60" s="27">
        <f t="shared" si="3"/>
        <v>60000</v>
      </c>
      <c r="I60" s="464"/>
    </row>
    <row r="61" spans="2:11" x14ac:dyDescent="0.25">
      <c r="B61" s="528" t="s">
        <v>758</v>
      </c>
      <c r="C61" s="529"/>
      <c r="D61" s="530"/>
      <c r="E61" s="2" t="s">
        <v>256</v>
      </c>
      <c r="F61" s="28">
        <v>56242</v>
      </c>
      <c r="G61" s="400">
        <v>0.1</v>
      </c>
      <c r="H61" s="27">
        <f t="shared" si="3"/>
        <v>5624.2000000000007</v>
      </c>
      <c r="I61" s="464"/>
    </row>
    <row r="62" spans="2:11" x14ac:dyDescent="0.25">
      <c r="B62" s="459" t="s">
        <v>759</v>
      </c>
      <c r="C62" s="460"/>
      <c r="D62" s="460"/>
      <c r="E62" s="2" t="s">
        <v>256</v>
      </c>
      <c r="F62" s="28">
        <v>206000</v>
      </c>
      <c r="G62" s="400">
        <v>0.06</v>
      </c>
      <c r="H62" s="27">
        <f t="shared" si="3"/>
        <v>12360</v>
      </c>
      <c r="I62" s="464"/>
    </row>
    <row r="63" spans="2:11" x14ac:dyDescent="0.25">
      <c r="B63" s="459" t="s">
        <v>760</v>
      </c>
      <c r="C63" s="460"/>
      <c r="D63" s="460"/>
      <c r="E63" s="2" t="s">
        <v>746</v>
      </c>
      <c r="F63" s="28">
        <v>0</v>
      </c>
      <c r="G63" s="399">
        <v>0</v>
      </c>
      <c r="H63" s="27">
        <f t="shared" si="3"/>
        <v>0</v>
      </c>
      <c r="I63" s="464"/>
    </row>
    <row r="64" spans="2:11" x14ac:dyDescent="0.25">
      <c r="B64" s="459" t="s">
        <v>760</v>
      </c>
      <c r="C64" s="460"/>
      <c r="D64" s="460"/>
      <c r="E64" s="400" t="s">
        <v>123</v>
      </c>
      <c r="F64" s="28">
        <f>SUM(H58:H62)</f>
        <v>671301.7</v>
      </c>
      <c r="G64" s="400">
        <v>0.05</v>
      </c>
      <c r="H64" s="27">
        <f t="shared" si="3"/>
        <v>33565.084999999999</v>
      </c>
      <c r="I64" s="464"/>
    </row>
    <row r="65" spans="2:9" x14ac:dyDescent="0.25">
      <c r="B65" s="11"/>
      <c r="C65" s="5"/>
      <c r="D65" s="5"/>
      <c r="E65" s="5"/>
      <c r="F65" s="5"/>
      <c r="G65" s="5"/>
      <c r="H65" s="6" t="s">
        <v>6</v>
      </c>
      <c r="I65" s="37">
        <f>SUM(H58:H64)</f>
        <v>704866.78499999992</v>
      </c>
    </row>
    <row r="66" spans="2:9" ht="15.75" thickBot="1" x14ac:dyDescent="0.3">
      <c r="B66" s="10"/>
      <c r="I66" s="1"/>
    </row>
    <row r="67" spans="2:9" ht="15.75" thickBot="1" x14ac:dyDescent="0.3">
      <c r="B67" s="21" t="s">
        <v>10</v>
      </c>
      <c r="C67" s="9"/>
      <c r="D67" s="9"/>
      <c r="E67" s="9"/>
      <c r="F67" s="9"/>
      <c r="G67" s="9"/>
      <c r="H67" s="9"/>
      <c r="I67" s="22"/>
    </row>
    <row r="68" spans="2:9" ht="15.75" thickBot="1" x14ac:dyDescent="0.3">
      <c r="B68" s="461" t="s">
        <v>1</v>
      </c>
      <c r="C68" s="462"/>
      <c r="D68" s="462"/>
      <c r="E68" s="462"/>
      <c r="F68" s="39" t="s">
        <v>3</v>
      </c>
      <c r="G68" s="39" t="s">
        <v>4</v>
      </c>
      <c r="H68" s="20" t="s">
        <v>5</v>
      </c>
      <c r="I68" s="34"/>
    </row>
    <row r="69" spans="2:9" x14ac:dyDescent="0.25">
      <c r="B69" s="465" t="s">
        <v>761</v>
      </c>
      <c r="C69" s="466"/>
      <c r="D69" s="466"/>
      <c r="E69" s="466"/>
      <c r="F69" s="24">
        <v>1987</v>
      </c>
      <c r="G69" s="25">
        <v>5</v>
      </c>
      <c r="H69" s="38">
        <f>+F69*G69</f>
        <v>9935</v>
      </c>
      <c r="I69" s="34"/>
    </row>
    <row r="70" spans="2:9" x14ac:dyDescent="0.25">
      <c r="B70" s="459"/>
      <c r="C70" s="460"/>
      <c r="D70" s="460"/>
      <c r="E70" s="460"/>
      <c r="F70" s="23"/>
      <c r="G70" s="14"/>
      <c r="H70" s="2"/>
      <c r="I70" s="34"/>
    </row>
    <row r="71" spans="2:9" x14ac:dyDescent="0.25">
      <c r="B71" s="11"/>
      <c r="C71" s="5"/>
      <c r="D71" s="5"/>
      <c r="E71" s="5"/>
      <c r="F71" s="5"/>
      <c r="G71" s="5"/>
      <c r="H71" s="6" t="s">
        <v>6</v>
      </c>
      <c r="I71" s="36">
        <f>SUM(H69:H70)</f>
        <v>9935</v>
      </c>
    </row>
    <row r="72" spans="2:9" ht="15.75" thickBot="1" x14ac:dyDescent="0.3">
      <c r="B72" s="10"/>
      <c r="I72" s="1"/>
    </row>
    <row r="73" spans="2:9" ht="15.75" thickBot="1" x14ac:dyDescent="0.3">
      <c r="B73" s="21" t="s">
        <v>11</v>
      </c>
      <c r="C73" s="9"/>
      <c r="D73" s="9"/>
      <c r="E73" s="9"/>
      <c r="F73" s="9"/>
      <c r="G73" s="9"/>
      <c r="H73" s="9"/>
      <c r="I73" s="22"/>
    </row>
    <row r="74" spans="2:9" ht="15.75" thickBot="1" x14ac:dyDescent="0.3">
      <c r="B74" s="461" t="s">
        <v>15</v>
      </c>
      <c r="C74" s="462"/>
      <c r="D74" s="39" t="s">
        <v>22</v>
      </c>
      <c r="E74" s="39" t="s">
        <v>12</v>
      </c>
      <c r="F74" s="39" t="s">
        <v>13</v>
      </c>
      <c r="G74" s="39" t="s">
        <v>14</v>
      </c>
      <c r="H74" s="20" t="s">
        <v>5</v>
      </c>
      <c r="I74" s="463"/>
    </row>
    <row r="75" spans="2:9" x14ac:dyDescent="0.25">
      <c r="B75" s="465" t="s">
        <v>748</v>
      </c>
      <c r="C75" s="466"/>
      <c r="D75" s="24" t="s">
        <v>749</v>
      </c>
      <c r="E75" s="30">
        <v>1.8</v>
      </c>
      <c r="F75" s="30">
        <v>88356</v>
      </c>
      <c r="G75" s="32">
        <v>40</v>
      </c>
      <c r="H75" s="38">
        <f>F75*E75</f>
        <v>159040.80000000002</v>
      </c>
      <c r="I75" s="464"/>
    </row>
    <row r="76" spans="2:9" x14ac:dyDescent="0.25">
      <c r="B76" s="459"/>
      <c r="C76" s="460"/>
      <c r="D76" s="23"/>
      <c r="E76" s="30"/>
      <c r="F76" s="31"/>
      <c r="G76" s="43"/>
      <c r="H76" s="38"/>
      <c r="I76" s="464"/>
    </row>
    <row r="77" spans="2:9" x14ac:dyDescent="0.25">
      <c r="B77" s="459"/>
      <c r="C77" s="460"/>
      <c r="D77" s="2"/>
      <c r="E77" s="2"/>
      <c r="F77" s="2"/>
      <c r="G77" s="2"/>
      <c r="H77" s="2"/>
      <c r="I77" s="464"/>
    </row>
    <row r="78" spans="2:9" x14ac:dyDescent="0.25">
      <c r="B78" s="467"/>
      <c r="C78" s="468"/>
      <c r="D78" s="7"/>
      <c r="E78" s="7"/>
      <c r="F78" s="7"/>
      <c r="G78" s="7"/>
      <c r="H78" s="7"/>
      <c r="I78" s="464"/>
    </row>
    <row r="79" spans="2:9" x14ac:dyDescent="0.25">
      <c r="B79" s="11"/>
      <c r="C79" s="5"/>
      <c r="D79" s="5"/>
      <c r="E79" s="5"/>
      <c r="F79" s="5"/>
      <c r="G79" s="5"/>
      <c r="H79" s="6" t="s">
        <v>6</v>
      </c>
      <c r="I79" s="34">
        <f>SUM(H75:H78)</f>
        <v>159040.80000000002</v>
      </c>
    </row>
    <row r="80" spans="2:9" ht="15.75" thickBot="1" x14ac:dyDescent="0.3">
      <c r="B80" s="10"/>
      <c r="H80" s="33" t="s">
        <v>23</v>
      </c>
      <c r="I80" s="34"/>
    </row>
    <row r="81" spans="2:9" ht="16.5" thickBot="1" x14ac:dyDescent="0.3">
      <c r="B81" s="8"/>
      <c r="C81" s="9"/>
      <c r="D81" s="9"/>
      <c r="E81" s="9"/>
      <c r="F81" s="9"/>
      <c r="G81" s="469" t="s">
        <v>16</v>
      </c>
      <c r="H81" s="470"/>
      <c r="I81" s="35">
        <f>ROUND(SUM(I49:I80),0)</f>
        <v>899490</v>
      </c>
    </row>
    <row r="83" spans="2:9" x14ac:dyDescent="0.25">
      <c r="B83" s="474" t="s">
        <v>862</v>
      </c>
      <c r="C83" s="475"/>
      <c r="D83" s="475"/>
      <c r="E83" s="475"/>
      <c r="F83" s="475"/>
      <c r="G83" s="475"/>
      <c r="H83" s="475"/>
      <c r="I83" s="476"/>
    </row>
    <row r="84" spans="2:9" x14ac:dyDescent="0.25">
      <c r="B84" s="477" t="s">
        <v>18</v>
      </c>
      <c r="C84" s="478"/>
      <c r="D84" s="478"/>
      <c r="E84" s="478"/>
      <c r="F84" s="478"/>
      <c r="G84" s="478"/>
      <c r="H84" s="478"/>
      <c r="I84" s="479"/>
    </row>
    <row r="85" spans="2:9" ht="15.75" thickBot="1" x14ac:dyDescent="0.3">
      <c r="B85" s="480" t="s">
        <v>27</v>
      </c>
      <c r="C85" s="481"/>
      <c r="D85" s="481"/>
      <c r="E85" s="481"/>
      <c r="F85" s="481"/>
      <c r="G85" s="481"/>
      <c r="H85" s="481"/>
      <c r="I85" s="482"/>
    </row>
    <row r="86" spans="2:9" ht="15.75" thickBot="1" x14ac:dyDescent="0.3">
      <c r="B86" s="10"/>
      <c r="I86" s="1"/>
    </row>
    <row r="87" spans="2:9" x14ac:dyDescent="0.25">
      <c r="B87" s="495" t="s">
        <v>17</v>
      </c>
      <c r="C87" s="499" t="s">
        <v>856</v>
      </c>
      <c r="D87" s="498" t="s">
        <v>762</v>
      </c>
      <c r="E87" s="498"/>
      <c r="F87" s="498"/>
      <c r="G87" s="498"/>
      <c r="H87" s="498"/>
      <c r="I87" s="12" t="s">
        <v>0</v>
      </c>
    </row>
    <row r="88" spans="2:9" ht="15.75" thickBot="1" x14ac:dyDescent="0.3">
      <c r="B88" s="484"/>
      <c r="C88" s="500"/>
      <c r="D88" s="488"/>
      <c r="E88" s="488"/>
      <c r="F88" s="488"/>
      <c r="G88" s="488"/>
      <c r="H88" s="488"/>
      <c r="I88" s="13" t="s">
        <v>34</v>
      </c>
    </row>
    <row r="89" spans="2:9" ht="15.75" thickBot="1" x14ac:dyDescent="0.3">
      <c r="B89" s="21" t="s">
        <v>24</v>
      </c>
      <c r="C89" s="9"/>
      <c r="D89" s="40"/>
      <c r="E89" s="9"/>
      <c r="F89" s="9"/>
      <c r="G89" s="9"/>
      <c r="H89" s="9"/>
      <c r="I89" s="22"/>
    </row>
    <row r="90" spans="2:9" ht="15.75" thickBot="1" x14ac:dyDescent="0.3">
      <c r="B90" s="461" t="s">
        <v>1</v>
      </c>
      <c r="C90" s="462"/>
      <c r="D90" s="462"/>
      <c r="E90" s="39" t="s">
        <v>2</v>
      </c>
      <c r="F90" s="39" t="s">
        <v>3</v>
      </c>
      <c r="G90" s="39" t="s">
        <v>4</v>
      </c>
      <c r="H90" s="20" t="s">
        <v>5</v>
      </c>
      <c r="I90" s="463"/>
    </row>
    <row r="91" spans="2:9" x14ac:dyDescent="0.25">
      <c r="B91" s="489" t="s">
        <v>751</v>
      </c>
      <c r="C91" s="490"/>
      <c r="D91" s="491"/>
      <c r="E91" s="393" t="s">
        <v>752</v>
      </c>
      <c r="F91" s="26">
        <v>11374</v>
      </c>
      <c r="G91" s="401">
        <v>0.25</v>
      </c>
      <c r="H91" s="27">
        <f>G91*F91</f>
        <v>2843.5</v>
      </c>
      <c r="I91" s="464"/>
    </row>
    <row r="92" spans="2:9" x14ac:dyDescent="0.25">
      <c r="B92" s="492" t="s">
        <v>753</v>
      </c>
      <c r="C92" s="493"/>
      <c r="D92" s="494"/>
      <c r="E92" s="395" t="s">
        <v>754</v>
      </c>
      <c r="F92" s="28">
        <v>10160.94</v>
      </c>
      <c r="G92" s="401">
        <v>0.05</v>
      </c>
      <c r="H92" s="27">
        <f t="shared" ref="H92:H93" si="4">G92*F92</f>
        <v>508.04700000000003</v>
      </c>
      <c r="I92" s="464"/>
    </row>
    <row r="93" spans="2:9" x14ac:dyDescent="0.25">
      <c r="B93" s="459" t="s">
        <v>28</v>
      </c>
      <c r="C93" s="460"/>
      <c r="D93" s="460"/>
      <c r="E93" s="396" t="s">
        <v>746</v>
      </c>
      <c r="F93" s="28">
        <v>13765</v>
      </c>
      <c r="G93" s="401">
        <v>0.2</v>
      </c>
      <c r="H93" s="27">
        <f t="shared" si="4"/>
        <v>2753</v>
      </c>
      <c r="I93" s="464"/>
    </row>
    <row r="94" spans="2:9" x14ac:dyDescent="0.25">
      <c r="B94" s="467"/>
      <c r="C94" s="468"/>
      <c r="D94" s="468"/>
      <c r="E94" s="15"/>
      <c r="F94" s="17"/>
      <c r="G94" s="15"/>
      <c r="H94" s="18"/>
      <c r="I94" s="464"/>
    </row>
    <row r="95" spans="2:9" x14ac:dyDescent="0.25">
      <c r="B95" s="11"/>
      <c r="C95" s="5"/>
      <c r="D95" s="5"/>
      <c r="E95" s="5"/>
      <c r="F95" s="5"/>
      <c r="G95" s="6"/>
      <c r="H95" s="6" t="s">
        <v>6</v>
      </c>
      <c r="I95" s="36">
        <f>SUM(H91:H94)</f>
        <v>6104.5470000000005</v>
      </c>
    </row>
    <row r="96" spans="2:9" ht="15.75" thickBot="1" x14ac:dyDescent="0.3">
      <c r="B96" s="10"/>
      <c r="I96" s="1"/>
    </row>
    <row r="97" spans="2:9" ht="15.75" thickBot="1" x14ac:dyDescent="0.3">
      <c r="B97" s="21" t="s">
        <v>7</v>
      </c>
      <c r="C97" s="9"/>
      <c r="D97" s="9"/>
      <c r="E97" s="9"/>
      <c r="F97" s="9"/>
      <c r="G97" s="9"/>
      <c r="H97" s="9"/>
      <c r="I97" s="22"/>
    </row>
    <row r="98" spans="2:9" ht="15.75" thickBot="1" x14ac:dyDescent="0.3">
      <c r="B98" s="461" t="s">
        <v>1</v>
      </c>
      <c r="C98" s="462"/>
      <c r="D98" s="462"/>
      <c r="E98" s="39" t="s">
        <v>2</v>
      </c>
      <c r="F98" s="39" t="s">
        <v>8</v>
      </c>
      <c r="G98" s="39" t="s">
        <v>9</v>
      </c>
      <c r="H98" s="20" t="s">
        <v>5</v>
      </c>
      <c r="I98" s="463"/>
    </row>
    <row r="99" spans="2:9" x14ac:dyDescent="0.25">
      <c r="B99" s="465" t="s">
        <v>763</v>
      </c>
      <c r="C99" s="466"/>
      <c r="D99" s="466"/>
      <c r="E99" s="19" t="s">
        <v>34</v>
      </c>
      <c r="F99" s="28">
        <v>47000</v>
      </c>
      <c r="G99" s="398">
        <v>1</v>
      </c>
      <c r="H99" s="27">
        <f>G99*F99</f>
        <v>47000</v>
      </c>
      <c r="I99" s="464"/>
    </row>
    <row r="100" spans="2:9" x14ac:dyDescent="0.25">
      <c r="B100" s="528" t="s">
        <v>756</v>
      </c>
      <c r="C100" s="529"/>
      <c r="D100" s="530"/>
      <c r="E100" s="2" t="s">
        <v>52</v>
      </c>
      <c r="F100" s="28">
        <v>12762.75</v>
      </c>
      <c r="G100" s="399">
        <v>0.1</v>
      </c>
      <c r="H100" s="27">
        <f t="shared" ref="H100:H104" si="5">G100*F100</f>
        <v>1276.2750000000001</v>
      </c>
      <c r="I100" s="464"/>
    </row>
    <row r="101" spans="2:9" x14ac:dyDescent="0.25">
      <c r="B101" s="528" t="s">
        <v>758</v>
      </c>
      <c r="C101" s="529"/>
      <c r="D101" s="530"/>
      <c r="E101" s="2" t="s">
        <v>256</v>
      </c>
      <c r="F101" s="28">
        <v>56242</v>
      </c>
      <c r="G101" s="400">
        <v>0.06</v>
      </c>
      <c r="H101" s="27">
        <f t="shared" si="5"/>
        <v>3374.52</v>
      </c>
      <c r="I101" s="464"/>
    </row>
    <row r="102" spans="2:9" x14ac:dyDescent="0.25">
      <c r="B102" s="459" t="s">
        <v>759</v>
      </c>
      <c r="C102" s="460"/>
      <c r="D102" s="460"/>
      <c r="E102" s="2" t="s">
        <v>256</v>
      </c>
      <c r="F102" s="28">
        <v>206000</v>
      </c>
      <c r="G102" s="400">
        <v>0.04</v>
      </c>
      <c r="H102" s="27">
        <f t="shared" si="5"/>
        <v>8240</v>
      </c>
      <c r="I102" s="464"/>
    </row>
    <row r="103" spans="2:9" x14ac:dyDescent="0.25">
      <c r="B103" s="459" t="s">
        <v>760</v>
      </c>
      <c r="C103" s="460"/>
      <c r="D103" s="460"/>
      <c r="E103" s="2" t="s">
        <v>746</v>
      </c>
      <c r="F103" s="28">
        <v>0</v>
      </c>
      <c r="G103" s="399">
        <v>0</v>
      </c>
      <c r="H103" s="27">
        <f t="shared" si="5"/>
        <v>0</v>
      </c>
      <c r="I103" s="464"/>
    </row>
    <row r="104" spans="2:9" x14ac:dyDescent="0.25">
      <c r="B104" s="459" t="s">
        <v>760</v>
      </c>
      <c r="C104" s="460"/>
      <c r="D104" s="460"/>
      <c r="E104" s="400" t="s">
        <v>123</v>
      </c>
      <c r="F104" s="28">
        <f>SUM(H99:H102)</f>
        <v>59890.794999999998</v>
      </c>
      <c r="G104" s="400">
        <v>0.05</v>
      </c>
      <c r="H104" s="27">
        <f t="shared" si="5"/>
        <v>2994.5397499999999</v>
      </c>
      <c r="I104" s="464"/>
    </row>
    <row r="105" spans="2:9" x14ac:dyDescent="0.25">
      <c r="B105" s="11"/>
      <c r="C105" s="5"/>
      <c r="D105" s="5"/>
      <c r="E105" s="5"/>
      <c r="F105" s="5"/>
      <c r="G105" s="5"/>
      <c r="H105" s="6" t="s">
        <v>6</v>
      </c>
      <c r="I105" s="37">
        <f>SUM(H99:H104)</f>
        <v>62885.334749999995</v>
      </c>
    </row>
    <row r="106" spans="2:9" ht="15.75" thickBot="1" x14ac:dyDescent="0.3">
      <c r="B106" s="10"/>
      <c r="I106" s="1"/>
    </row>
    <row r="107" spans="2:9" ht="15.75" thickBot="1" x14ac:dyDescent="0.3">
      <c r="B107" s="21" t="s">
        <v>10</v>
      </c>
      <c r="C107" s="9"/>
      <c r="D107" s="9"/>
      <c r="E107" s="9"/>
      <c r="F107" s="9"/>
      <c r="G107" s="9"/>
      <c r="H107" s="9"/>
      <c r="I107" s="22"/>
    </row>
    <row r="108" spans="2:9" ht="15.75" thickBot="1" x14ac:dyDescent="0.3">
      <c r="B108" s="461" t="s">
        <v>1</v>
      </c>
      <c r="C108" s="462"/>
      <c r="D108" s="462"/>
      <c r="E108" s="462"/>
      <c r="F108" s="39" t="s">
        <v>3</v>
      </c>
      <c r="G108" s="39" t="s">
        <v>4</v>
      </c>
      <c r="H108" s="20" t="s">
        <v>5</v>
      </c>
      <c r="I108" s="34"/>
    </row>
    <row r="109" spans="2:9" x14ac:dyDescent="0.25">
      <c r="B109" s="465" t="s">
        <v>761</v>
      </c>
      <c r="C109" s="466"/>
      <c r="D109" s="466"/>
      <c r="E109" s="466"/>
      <c r="F109" s="24">
        <v>1987</v>
      </c>
      <c r="G109" s="25">
        <v>0.5</v>
      </c>
      <c r="H109" s="38">
        <f>+F109*G109</f>
        <v>993.5</v>
      </c>
      <c r="I109" s="34"/>
    </row>
    <row r="110" spans="2:9" x14ac:dyDescent="0.25">
      <c r="B110" s="459"/>
      <c r="C110" s="460"/>
      <c r="D110" s="460"/>
      <c r="E110" s="460"/>
      <c r="F110" s="23"/>
      <c r="G110" s="14"/>
      <c r="H110" s="2"/>
      <c r="I110" s="34"/>
    </row>
    <row r="111" spans="2:9" x14ac:dyDescent="0.25">
      <c r="B111" s="11"/>
      <c r="C111" s="5"/>
      <c r="D111" s="5"/>
      <c r="E111" s="5"/>
      <c r="F111" s="5"/>
      <c r="G111" s="5"/>
      <c r="H111" s="6" t="s">
        <v>6</v>
      </c>
      <c r="I111" s="36">
        <f>SUM(H109:H110)</f>
        <v>993.5</v>
      </c>
    </row>
    <row r="112" spans="2:9" ht="15.75" thickBot="1" x14ac:dyDescent="0.3">
      <c r="B112" s="10"/>
      <c r="I112" s="1"/>
    </row>
    <row r="113" spans="2:9" ht="15.75" thickBot="1" x14ac:dyDescent="0.3">
      <c r="B113" s="21" t="s">
        <v>11</v>
      </c>
      <c r="C113" s="9"/>
      <c r="D113" s="9"/>
      <c r="E113" s="9"/>
      <c r="F113" s="9"/>
      <c r="G113" s="9"/>
      <c r="H113" s="9"/>
      <c r="I113" s="22"/>
    </row>
    <row r="114" spans="2:9" ht="15.75" thickBot="1" x14ac:dyDescent="0.3">
      <c r="B114" s="461" t="s">
        <v>15</v>
      </c>
      <c r="C114" s="462"/>
      <c r="D114" s="39" t="s">
        <v>22</v>
      </c>
      <c r="E114" s="39" t="s">
        <v>12</v>
      </c>
      <c r="F114" s="39" t="s">
        <v>13</v>
      </c>
      <c r="G114" s="39" t="s">
        <v>14</v>
      </c>
      <c r="H114" s="20" t="s">
        <v>5</v>
      </c>
      <c r="I114" s="463"/>
    </row>
    <row r="115" spans="2:9" x14ac:dyDescent="0.25">
      <c r="B115" s="465" t="s">
        <v>748</v>
      </c>
      <c r="C115" s="466"/>
      <c r="D115" s="24" t="s">
        <v>749</v>
      </c>
      <c r="E115" s="30">
        <v>0.2</v>
      </c>
      <c r="F115" s="30">
        <v>44172</v>
      </c>
      <c r="G115" s="32">
        <v>40</v>
      </c>
      <c r="H115" s="38">
        <f>F115*E115</f>
        <v>8834.4</v>
      </c>
      <c r="I115" s="464"/>
    </row>
    <row r="116" spans="2:9" x14ac:dyDescent="0.25">
      <c r="B116" s="459"/>
      <c r="C116" s="460"/>
      <c r="D116" s="23"/>
      <c r="E116" s="30"/>
      <c r="F116" s="31"/>
      <c r="G116" s="43"/>
      <c r="H116" s="38"/>
      <c r="I116" s="464"/>
    </row>
    <row r="117" spans="2:9" x14ac:dyDescent="0.25">
      <c r="B117" s="459"/>
      <c r="C117" s="460"/>
      <c r="D117" s="2"/>
      <c r="E117" s="2"/>
      <c r="F117" s="2"/>
      <c r="G117" s="2"/>
      <c r="H117" s="2"/>
      <c r="I117" s="464"/>
    </row>
    <row r="118" spans="2:9" x14ac:dyDescent="0.25">
      <c r="B118" s="467"/>
      <c r="C118" s="468"/>
      <c r="D118" s="7"/>
      <c r="E118" s="7"/>
      <c r="F118" s="7"/>
      <c r="G118" s="7"/>
      <c r="H118" s="7"/>
      <c r="I118" s="464"/>
    </row>
    <row r="119" spans="2:9" x14ac:dyDescent="0.25">
      <c r="B119" s="11"/>
      <c r="C119" s="5"/>
      <c r="D119" s="5"/>
      <c r="E119" s="5"/>
      <c r="F119" s="5"/>
      <c r="G119" s="5"/>
      <c r="H119" s="6" t="s">
        <v>6</v>
      </c>
      <c r="I119" s="34">
        <f>SUM(H115:H118)</f>
        <v>8834.4</v>
      </c>
    </row>
    <row r="120" spans="2:9" ht="15.75" thickBot="1" x14ac:dyDescent="0.3">
      <c r="B120" s="10"/>
      <c r="H120" s="33" t="s">
        <v>23</v>
      </c>
      <c r="I120" s="34"/>
    </row>
    <row r="121" spans="2:9" ht="16.5" thickBot="1" x14ac:dyDescent="0.3">
      <c r="B121" s="8"/>
      <c r="C121" s="9"/>
      <c r="D121" s="9"/>
      <c r="E121" s="9"/>
      <c r="F121" s="9"/>
      <c r="G121" s="469" t="s">
        <v>16</v>
      </c>
      <c r="H121" s="470"/>
      <c r="I121" s="35">
        <f>ROUND(SUM(I90:I120),0)</f>
        <v>78818</v>
      </c>
    </row>
    <row r="123" spans="2:9" x14ac:dyDescent="0.25">
      <c r="B123" s="474" t="s">
        <v>862</v>
      </c>
      <c r="C123" s="475"/>
      <c r="D123" s="475"/>
      <c r="E123" s="475"/>
      <c r="F123" s="475"/>
      <c r="G123" s="475"/>
      <c r="H123" s="475"/>
      <c r="I123" s="476"/>
    </row>
    <row r="124" spans="2:9" x14ac:dyDescent="0.25">
      <c r="B124" s="477" t="s">
        <v>18</v>
      </c>
      <c r="C124" s="478"/>
      <c r="D124" s="478"/>
      <c r="E124" s="478"/>
      <c r="F124" s="478"/>
      <c r="G124" s="478"/>
      <c r="H124" s="478"/>
      <c r="I124" s="479"/>
    </row>
    <row r="125" spans="2:9" ht="15.75" thickBot="1" x14ac:dyDescent="0.3">
      <c r="B125" s="480" t="s">
        <v>27</v>
      </c>
      <c r="C125" s="481"/>
      <c r="D125" s="481"/>
      <c r="E125" s="481"/>
      <c r="F125" s="481"/>
      <c r="G125" s="481"/>
      <c r="H125" s="481"/>
      <c r="I125" s="482"/>
    </row>
    <row r="126" spans="2:9" ht="15.75" thickBot="1" x14ac:dyDescent="0.3">
      <c r="B126" s="10"/>
      <c r="I126" s="1"/>
    </row>
    <row r="127" spans="2:9" x14ac:dyDescent="0.25">
      <c r="B127" s="495" t="s">
        <v>17</v>
      </c>
      <c r="C127" s="499" t="s">
        <v>857</v>
      </c>
      <c r="D127" s="498" t="s">
        <v>732</v>
      </c>
      <c r="E127" s="498"/>
      <c r="F127" s="498"/>
      <c r="G127" s="498"/>
      <c r="H127" s="498"/>
      <c r="I127" s="12" t="s">
        <v>0</v>
      </c>
    </row>
    <row r="128" spans="2:9" ht="15.75" thickBot="1" x14ac:dyDescent="0.3">
      <c r="B128" s="484"/>
      <c r="C128" s="500"/>
      <c r="D128" s="488"/>
      <c r="E128" s="488"/>
      <c r="F128" s="488"/>
      <c r="G128" s="488"/>
      <c r="H128" s="488"/>
      <c r="I128" s="13" t="s">
        <v>34</v>
      </c>
    </row>
    <row r="129" spans="2:9" ht="15.75" thickBot="1" x14ac:dyDescent="0.3">
      <c r="B129" s="21" t="s">
        <v>24</v>
      </c>
      <c r="C129" s="9"/>
      <c r="D129" s="40"/>
      <c r="E129" s="9"/>
      <c r="F129" s="9"/>
      <c r="G129" s="9"/>
      <c r="H129" s="9"/>
      <c r="I129" s="22"/>
    </row>
    <row r="130" spans="2:9" ht="15.75" thickBot="1" x14ac:dyDescent="0.3">
      <c r="B130" s="461" t="s">
        <v>1</v>
      </c>
      <c r="C130" s="462"/>
      <c r="D130" s="462"/>
      <c r="E130" s="39" t="s">
        <v>2</v>
      </c>
      <c r="F130" s="39" t="s">
        <v>3</v>
      </c>
      <c r="G130" s="39" t="s">
        <v>4</v>
      </c>
      <c r="H130" s="20" t="s">
        <v>5</v>
      </c>
      <c r="I130" s="463"/>
    </row>
    <row r="131" spans="2:9" x14ac:dyDescent="0.25">
      <c r="B131" s="489" t="s">
        <v>751</v>
      </c>
      <c r="C131" s="490"/>
      <c r="D131" s="491"/>
      <c r="E131" s="393" t="s">
        <v>752</v>
      </c>
      <c r="F131" s="402">
        <v>11374</v>
      </c>
      <c r="G131" s="394">
        <v>0.2</v>
      </c>
      <c r="H131" s="27">
        <f>G131*F131</f>
        <v>2274.8000000000002</v>
      </c>
      <c r="I131" s="464"/>
    </row>
    <row r="132" spans="2:9" x14ac:dyDescent="0.25">
      <c r="B132" s="492" t="s">
        <v>753</v>
      </c>
      <c r="C132" s="493"/>
      <c r="D132" s="494"/>
      <c r="E132" s="395" t="s">
        <v>754</v>
      </c>
      <c r="F132" s="403">
        <v>33869</v>
      </c>
      <c r="G132" s="394">
        <v>0.03</v>
      </c>
      <c r="H132" s="27">
        <f t="shared" ref="H132:H133" si="6">G132*F132</f>
        <v>1016.0699999999999</v>
      </c>
      <c r="I132" s="464"/>
    </row>
    <row r="133" spans="2:9" x14ac:dyDescent="0.25">
      <c r="B133" s="459" t="s">
        <v>28</v>
      </c>
      <c r="C133" s="460"/>
      <c r="D133" s="460"/>
      <c r="E133" s="396" t="s">
        <v>746</v>
      </c>
      <c r="F133" s="403">
        <v>13765</v>
      </c>
      <c r="G133" s="397">
        <v>0.1</v>
      </c>
      <c r="H133" s="27">
        <f t="shared" si="6"/>
        <v>1376.5</v>
      </c>
      <c r="I133" s="464"/>
    </row>
    <row r="134" spans="2:9" x14ac:dyDescent="0.25">
      <c r="B134" s="467"/>
      <c r="C134" s="468"/>
      <c r="D134" s="468"/>
      <c r="E134" s="15"/>
      <c r="F134" s="17"/>
      <c r="G134" s="15"/>
      <c r="H134" s="18"/>
      <c r="I134" s="464"/>
    </row>
    <row r="135" spans="2:9" x14ac:dyDescent="0.25">
      <c r="B135" s="11"/>
      <c r="C135" s="5"/>
      <c r="D135" s="5"/>
      <c r="E135" s="5"/>
      <c r="F135" s="5"/>
      <c r="G135" s="6"/>
      <c r="H135" s="6" t="s">
        <v>6</v>
      </c>
      <c r="I135" s="36">
        <f>SUM(H131:H134)</f>
        <v>4667.37</v>
      </c>
    </row>
    <row r="136" spans="2:9" ht="15.75" thickBot="1" x14ac:dyDescent="0.3">
      <c r="B136" s="10"/>
      <c r="I136" s="1"/>
    </row>
    <row r="137" spans="2:9" ht="15.75" thickBot="1" x14ac:dyDescent="0.3">
      <c r="B137" s="21" t="s">
        <v>7</v>
      </c>
      <c r="C137" s="9"/>
      <c r="D137" s="9"/>
      <c r="E137" s="9"/>
      <c r="F137" s="9"/>
      <c r="G137" s="9"/>
      <c r="H137" s="9"/>
      <c r="I137" s="22"/>
    </row>
    <row r="138" spans="2:9" ht="15.75" thickBot="1" x14ac:dyDescent="0.3">
      <c r="B138" s="461" t="s">
        <v>1</v>
      </c>
      <c r="C138" s="462"/>
      <c r="D138" s="462"/>
      <c r="E138" s="39" t="s">
        <v>2</v>
      </c>
      <c r="F138" s="39" t="s">
        <v>8</v>
      </c>
      <c r="G138" s="39" t="s">
        <v>9</v>
      </c>
      <c r="H138" s="20" t="s">
        <v>5</v>
      </c>
      <c r="I138" s="463"/>
    </row>
    <row r="139" spans="2:9" x14ac:dyDescent="0.25">
      <c r="B139" s="465" t="s">
        <v>764</v>
      </c>
      <c r="C139" s="466"/>
      <c r="D139" s="466"/>
      <c r="E139" s="19" t="s">
        <v>34</v>
      </c>
      <c r="F139" s="28">
        <v>45500</v>
      </c>
      <c r="G139" s="398">
        <v>0.5</v>
      </c>
      <c r="H139" s="27">
        <f>G139*F139</f>
        <v>22750</v>
      </c>
      <c r="I139" s="464"/>
    </row>
    <row r="140" spans="2:9" x14ac:dyDescent="0.25">
      <c r="B140" s="528" t="s">
        <v>756</v>
      </c>
      <c r="C140" s="529"/>
      <c r="D140" s="530"/>
      <c r="E140" s="2" t="s">
        <v>557</v>
      </c>
      <c r="F140" s="28">
        <v>12763</v>
      </c>
      <c r="G140" s="399">
        <v>0.4</v>
      </c>
      <c r="H140" s="27">
        <f t="shared" ref="H140:H145" si="7">G140*F140</f>
        <v>5105.2000000000007</v>
      </c>
      <c r="I140" s="464"/>
    </row>
    <row r="141" spans="2:9" x14ac:dyDescent="0.25">
      <c r="B141" s="528" t="s">
        <v>758</v>
      </c>
      <c r="C141" s="529"/>
      <c r="D141" s="530"/>
      <c r="E141" s="2" t="s">
        <v>256</v>
      </c>
      <c r="F141" s="28">
        <v>56242</v>
      </c>
      <c r="G141" s="400">
        <v>0.03</v>
      </c>
      <c r="H141" s="27">
        <f t="shared" si="7"/>
        <v>1687.26</v>
      </c>
      <c r="I141" s="464"/>
    </row>
    <row r="142" spans="2:9" x14ac:dyDescent="0.25">
      <c r="B142" s="528" t="s">
        <v>759</v>
      </c>
      <c r="C142" s="529"/>
      <c r="D142" s="530"/>
      <c r="E142" s="2" t="s">
        <v>256</v>
      </c>
      <c r="F142" s="28">
        <v>206000</v>
      </c>
      <c r="G142" s="400">
        <v>0.02</v>
      </c>
      <c r="H142" s="27">
        <f t="shared" si="7"/>
        <v>4120</v>
      </c>
      <c r="I142" s="464"/>
    </row>
    <row r="143" spans="2:9" x14ac:dyDescent="0.25">
      <c r="B143" s="459" t="s">
        <v>765</v>
      </c>
      <c r="C143" s="460"/>
      <c r="D143" s="460"/>
      <c r="E143" s="2" t="s">
        <v>2</v>
      </c>
      <c r="F143" s="28">
        <v>30000</v>
      </c>
      <c r="G143" s="400">
        <v>1</v>
      </c>
      <c r="H143" s="27">
        <f t="shared" si="7"/>
        <v>30000</v>
      </c>
      <c r="I143" s="464"/>
    </row>
    <row r="144" spans="2:9" x14ac:dyDescent="0.25">
      <c r="B144" s="459" t="s">
        <v>766</v>
      </c>
      <c r="C144" s="460"/>
      <c r="D144" s="460"/>
      <c r="E144" s="2" t="s">
        <v>2</v>
      </c>
      <c r="F144" s="28">
        <v>1000</v>
      </c>
      <c r="G144" s="400">
        <v>4</v>
      </c>
      <c r="H144" s="27">
        <f t="shared" si="7"/>
        <v>4000</v>
      </c>
      <c r="I144" s="464"/>
    </row>
    <row r="145" spans="2:9" x14ac:dyDescent="0.25">
      <c r="B145" s="459" t="s">
        <v>760</v>
      </c>
      <c r="C145" s="460"/>
      <c r="D145" s="460"/>
      <c r="E145" s="400" t="s">
        <v>123</v>
      </c>
      <c r="F145" s="28">
        <f>SUM(H139:H144)</f>
        <v>67662.459999999992</v>
      </c>
      <c r="G145" s="400">
        <v>0.05</v>
      </c>
      <c r="H145" s="27">
        <f t="shared" si="7"/>
        <v>3383.1229999999996</v>
      </c>
      <c r="I145" s="464"/>
    </row>
    <row r="146" spans="2:9" x14ac:dyDescent="0.25">
      <c r="B146" s="11"/>
      <c r="C146" s="5"/>
      <c r="D146" s="5"/>
      <c r="E146" s="5"/>
      <c r="F146" s="5"/>
      <c r="G146" s="5"/>
      <c r="H146" s="6" t="s">
        <v>6</v>
      </c>
      <c r="I146" s="37">
        <f>SUM(H139:H145)</f>
        <v>71045.582999999984</v>
      </c>
    </row>
    <row r="147" spans="2:9" ht="15.75" thickBot="1" x14ac:dyDescent="0.3">
      <c r="B147" s="10"/>
      <c r="I147" s="1"/>
    </row>
    <row r="148" spans="2:9" ht="15.75" thickBot="1" x14ac:dyDescent="0.3">
      <c r="B148" s="21" t="s">
        <v>10</v>
      </c>
      <c r="C148" s="9"/>
      <c r="D148" s="9"/>
      <c r="E148" s="9"/>
      <c r="F148" s="9"/>
      <c r="G148" s="9"/>
      <c r="H148" s="9"/>
      <c r="I148" s="22"/>
    </row>
    <row r="149" spans="2:9" ht="15.75" thickBot="1" x14ac:dyDescent="0.3">
      <c r="B149" s="461" t="s">
        <v>1</v>
      </c>
      <c r="C149" s="462"/>
      <c r="D149" s="462"/>
      <c r="E149" s="462"/>
      <c r="F149" s="39" t="s">
        <v>3</v>
      </c>
      <c r="G149" s="39" t="s">
        <v>4</v>
      </c>
      <c r="H149" s="20" t="s">
        <v>5</v>
      </c>
      <c r="I149" s="34"/>
    </row>
    <row r="150" spans="2:9" x14ac:dyDescent="0.25">
      <c r="B150" s="465" t="s">
        <v>761</v>
      </c>
      <c r="C150" s="466"/>
      <c r="D150" s="466"/>
      <c r="E150" s="466"/>
      <c r="F150" s="24">
        <v>637.5</v>
      </c>
      <c r="G150" s="25">
        <v>1</v>
      </c>
      <c r="H150" s="38">
        <f>+F150*G150</f>
        <v>637.5</v>
      </c>
      <c r="I150" s="34"/>
    </row>
    <row r="151" spans="2:9" x14ac:dyDescent="0.25">
      <c r="B151" s="459"/>
      <c r="C151" s="460"/>
      <c r="D151" s="460"/>
      <c r="E151" s="460"/>
      <c r="F151" s="23"/>
      <c r="G151" s="14"/>
      <c r="H151" s="2"/>
      <c r="I151" s="34"/>
    </row>
    <row r="152" spans="2:9" x14ac:dyDescent="0.25">
      <c r="B152" s="11"/>
      <c r="C152" s="5"/>
      <c r="D152" s="5"/>
      <c r="E152" s="5"/>
      <c r="F152" s="5"/>
      <c r="G152" s="5"/>
      <c r="H152" s="6" t="s">
        <v>6</v>
      </c>
      <c r="I152" s="36">
        <f>SUM(H150:H151)</f>
        <v>637.5</v>
      </c>
    </row>
    <row r="153" spans="2:9" ht="15.75" thickBot="1" x14ac:dyDescent="0.3">
      <c r="B153" s="10"/>
      <c r="I153" s="1"/>
    </row>
    <row r="154" spans="2:9" ht="15.75" thickBot="1" x14ac:dyDescent="0.3">
      <c r="B154" s="21" t="s">
        <v>11</v>
      </c>
      <c r="C154" s="9"/>
      <c r="D154" s="9"/>
      <c r="E154" s="9"/>
      <c r="F154" s="9"/>
      <c r="G154" s="9"/>
      <c r="H154" s="9"/>
      <c r="I154" s="22"/>
    </row>
    <row r="155" spans="2:9" ht="15.75" thickBot="1" x14ac:dyDescent="0.3">
      <c r="B155" s="461" t="s">
        <v>15</v>
      </c>
      <c r="C155" s="462"/>
      <c r="D155" s="39" t="s">
        <v>22</v>
      </c>
      <c r="E155" s="39" t="s">
        <v>12</v>
      </c>
      <c r="F155" s="39" t="s">
        <v>13</v>
      </c>
      <c r="G155" s="39" t="s">
        <v>14</v>
      </c>
      <c r="H155" s="20" t="s">
        <v>5</v>
      </c>
      <c r="I155" s="463"/>
    </row>
    <row r="156" spans="2:9" x14ac:dyDescent="0.25">
      <c r="B156" s="465" t="s">
        <v>748</v>
      </c>
      <c r="C156" s="466"/>
      <c r="D156" s="24" t="s">
        <v>749</v>
      </c>
      <c r="E156" s="30">
        <v>0.5</v>
      </c>
      <c r="F156" s="30">
        <v>67740</v>
      </c>
      <c r="G156" s="32">
        <v>16</v>
      </c>
      <c r="H156" s="38">
        <f>F156*E156</f>
        <v>33870</v>
      </c>
      <c r="I156" s="464"/>
    </row>
    <row r="157" spans="2:9" x14ac:dyDescent="0.25">
      <c r="B157" s="459"/>
      <c r="C157" s="460"/>
      <c r="D157" s="23"/>
      <c r="E157" s="30"/>
      <c r="F157" s="31"/>
      <c r="G157" s="43"/>
      <c r="H157" s="38"/>
      <c r="I157" s="464"/>
    </row>
    <row r="158" spans="2:9" x14ac:dyDescent="0.25">
      <c r="B158" s="459"/>
      <c r="C158" s="460"/>
      <c r="D158" s="2"/>
      <c r="E158" s="2"/>
      <c r="F158" s="2"/>
      <c r="G158" s="2"/>
      <c r="H158" s="2"/>
      <c r="I158" s="464"/>
    </row>
    <row r="159" spans="2:9" x14ac:dyDescent="0.25">
      <c r="B159" s="467"/>
      <c r="C159" s="468"/>
      <c r="D159" s="7"/>
      <c r="E159" s="7"/>
      <c r="F159" s="7"/>
      <c r="G159" s="7"/>
      <c r="H159" s="7"/>
      <c r="I159" s="464"/>
    </row>
    <row r="160" spans="2:9" x14ac:dyDescent="0.25">
      <c r="B160" s="11"/>
      <c r="C160" s="5"/>
      <c r="D160" s="5"/>
      <c r="E160" s="5"/>
      <c r="F160" s="5"/>
      <c r="G160" s="5"/>
      <c r="H160" s="6" t="s">
        <v>6</v>
      </c>
      <c r="I160" s="34">
        <f>SUM(H156:H159)</f>
        <v>33870</v>
      </c>
    </row>
    <row r="161" spans="2:9" ht="15.75" thickBot="1" x14ac:dyDescent="0.3">
      <c r="B161" s="10"/>
      <c r="H161" s="33" t="s">
        <v>23</v>
      </c>
      <c r="I161" s="34"/>
    </row>
    <row r="162" spans="2:9" ht="16.5" thickBot="1" x14ac:dyDescent="0.3">
      <c r="B162" s="8"/>
      <c r="C162" s="9"/>
      <c r="D162" s="9"/>
      <c r="E162" s="9"/>
      <c r="F162" s="9"/>
      <c r="G162" s="469" t="s">
        <v>16</v>
      </c>
      <c r="H162" s="470"/>
      <c r="I162" s="35">
        <f>ROUND(SUM(I130:I161),0)</f>
        <v>110220</v>
      </c>
    </row>
  </sheetData>
  <mergeCells count="124">
    <mergeCell ref="G162:H162"/>
    <mergeCell ref="B149:E149"/>
    <mergeCell ref="B150:E150"/>
    <mergeCell ref="B151:E151"/>
    <mergeCell ref="B155:C155"/>
    <mergeCell ref="I155:I159"/>
    <mergeCell ref="B156:C156"/>
    <mergeCell ref="B157:C157"/>
    <mergeCell ref="B158:C158"/>
    <mergeCell ref="B159:C159"/>
    <mergeCell ref="B138:D138"/>
    <mergeCell ref="I138:I145"/>
    <mergeCell ref="B139:D139"/>
    <mergeCell ref="B140:D140"/>
    <mergeCell ref="B141:D141"/>
    <mergeCell ref="B142:D142"/>
    <mergeCell ref="B143:D143"/>
    <mergeCell ref="B144:D144"/>
    <mergeCell ref="B145:D145"/>
    <mergeCell ref="B130:D130"/>
    <mergeCell ref="I130:I134"/>
    <mergeCell ref="B131:D131"/>
    <mergeCell ref="B132:D132"/>
    <mergeCell ref="B133:D133"/>
    <mergeCell ref="B134:D134"/>
    <mergeCell ref="G121:H121"/>
    <mergeCell ref="B123:I123"/>
    <mergeCell ref="B124:I124"/>
    <mergeCell ref="B125:I125"/>
    <mergeCell ref="B127:B128"/>
    <mergeCell ref="C127:C128"/>
    <mergeCell ref="D127:H128"/>
    <mergeCell ref="B108:E108"/>
    <mergeCell ref="B109:E109"/>
    <mergeCell ref="B110:E110"/>
    <mergeCell ref="B114:C114"/>
    <mergeCell ref="I114:I118"/>
    <mergeCell ref="B115:C115"/>
    <mergeCell ref="B116:C116"/>
    <mergeCell ref="B117:C117"/>
    <mergeCell ref="B118:C118"/>
    <mergeCell ref="B98:D98"/>
    <mergeCell ref="I98:I104"/>
    <mergeCell ref="B99:D99"/>
    <mergeCell ref="B100:D100"/>
    <mergeCell ref="B101:D101"/>
    <mergeCell ref="B102:D102"/>
    <mergeCell ref="B103:D103"/>
    <mergeCell ref="B104:D104"/>
    <mergeCell ref="B90:D90"/>
    <mergeCell ref="I90:I94"/>
    <mergeCell ref="B91:D91"/>
    <mergeCell ref="B92:D92"/>
    <mergeCell ref="B93:D93"/>
    <mergeCell ref="B94:D94"/>
    <mergeCell ref="G81:H81"/>
    <mergeCell ref="B83:I83"/>
    <mergeCell ref="B84:I84"/>
    <mergeCell ref="B85:I85"/>
    <mergeCell ref="B87:B88"/>
    <mergeCell ref="C87:C88"/>
    <mergeCell ref="D87:H88"/>
    <mergeCell ref="B68:E68"/>
    <mergeCell ref="B69:E69"/>
    <mergeCell ref="B70:E70"/>
    <mergeCell ref="B74:C74"/>
    <mergeCell ref="I74:I78"/>
    <mergeCell ref="B75:C75"/>
    <mergeCell ref="B76:C76"/>
    <mergeCell ref="B77:C77"/>
    <mergeCell ref="B78:C78"/>
    <mergeCell ref="B57:D57"/>
    <mergeCell ref="I57:I64"/>
    <mergeCell ref="B58:D58"/>
    <mergeCell ref="B59:D59"/>
    <mergeCell ref="B60:D60"/>
    <mergeCell ref="B61:D61"/>
    <mergeCell ref="B62:D62"/>
    <mergeCell ref="B63:D63"/>
    <mergeCell ref="B64:D64"/>
    <mergeCell ref="B49:D49"/>
    <mergeCell ref="I49:I53"/>
    <mergeCell ref="B50:D50"/>
    <mergeCell ref="B51:D51"/>
    <mergeCell ref="B52:D52"/>
    <mergeCell ref="B53:D53"/>
    <mergeCell ref="G41:H41"/>
    <mergeCell ref="B42:I42"/>
    <mergeCell ref="B43:I43"/>
    <mergeCell ref="B44:I44"/>
    <mergeCell ref="B46:B47"/>
    <mergeCell ref="C46:C47"/>
    <mergeCell ref="D46:H47"/>
    <mergeCell ref="B28:E28"/>
    <mergeCell ref="B29:E29"/>
    <mergeCell ref="B30:E30"/>
    <mergeCell ref="B34:C34"/>
    <mergeCell ref="I34:I38"/>
    <mergeCell ref="B35:C35"/>
    <mergeCell ref="B36:C36"/>
    <mergeCell ref="B37:C37"/>
    <mergeCell ref="B38:C38"/>
    <mergeCell ref="B17:D17"/>
    <mergeCell ref="I17:I24"/>
    <mergeCell ref="B18:D18"/>
    <mergeCell ref="B19:D19"/>
    <mergeCell ref="B20:D20"/>
    <mergeCell ref="B21:D21"/>
    <mergeCell ref="B22:D22"/>
    <mergeCell ref="B23:D23"/>
    <mergeCell ref="B24:D24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39" max="9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8"/>
  <sheetViews>
    <sheetView topLeftCell="A97" zoomScale="70" zoomScaleNormal="70" workbookViewId="0">
      <selection activeCell="C90" sqref="C90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ht="15" customHeight="1" x14ac:dyDescent="0.25">
      <c r="B6" s="495" t="s">
        <v>17</v>
      </c>
      <c r="C6" s="499" t="s">
        <v>838</v>
      </c>
      <c r="D6" s="498" t="s">
        <v>733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37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751</v>
      </c>
      <c r="C10" s="490"/>
      <c r="D10" s="491"/>
      <c r="E10" s="393" t="s">
        <v>746</v>
      </c>
      <c r="F10" s="402">
        <v>23598</v>
      </c>
      <c r="G10" s="394">
        <v>0.05</v>
      </c>
      <c r="H10" s="27">
        <f>G10*F10</f>
        <v>1179.9000000000001</v>
      </c>
      <c r="I10" s="464"/>
    </row>
    <row r="11" spans="2:9" ht="23.25" customHeight="1" x14ac:dyDescent="0.25">
      <c r="B11" s="492" t="s">
        <v>747</v>
      </c>
      <c r="C11" s="493"/>
      <c r="D11" s="494"/>
      <c r="E11" s="395" t="s">
        <v>767</v>
      </c>
      <c r="F11" s="403">
        <v>23598</v>
      </c>
      <c r="G11" s="394">
        <v>0.05</v>
      </c>
      <c r="H11" s="27">
        <f t="shared" ref="H11:H12" si="0">G11*F11</f>
        <v>1179.9000000000001</v>
      </c>
      <c r="I11" s="464"/>
    </row>
    <row r="12" spans="2:9" x14ac:dyDescent="0.25">
      <c r="B12" s="459" t="s">
        <v>768</v>
      </c>
      <c r="C12" s="460"/>
      <c r="D12" s="460"/>
      <c r="E12" s="396" t="s">
        <v>746</v>
      </c>
      <c r="F12" s="403">
        <v>23598</v>
      </c>
      <c r="G12" s="397">
        <v>0.05</v>
      </c>
      <c r="H12" s="27">
        <f t="shared" si="0"/>
        <v>1179.9000000000001</v>
      </c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3539.7000000000003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769</v>
      </c>
      <c r="C18" s="466"/>
      <c r="D18" s="466"/>
      <c r="E18" s="19" t="s">
        <v>34</v>
      </c>
      <c r="F18" s="403">
        <v>85000</v>
      </c>
      <c r="G18" s="398">
        <v>1</v>
      </c>
      <c r="H18" s="27">
        <f>G18*F18</f>
        <v>85000</v>
      </c>
      <c r="I18" s="464"/>
    </row>
    <row r="19" spans="2:9" x14ac:dyDescent="0.25">
      <c r="B19" s="528" t="s">
        <v>770</v>
      </c>
      <c r="C19" s="529"/>
      <c r="D19" s="530"/>
      <c r="E19" s="2" t="s">
        <v>52</v>
      </c>
      <c r="F19" s="403">
        <v>770</v>
      </c>
      <c r="G19" s="399">
        <v>4</v>
      </c>
      <c r="H19" s="27">
        <f t="shared" ref="H19:H24" si="1">G19*F19</f>
        <v>3080</v>
      </c>
      <c r="I19" s="464"/>
    </row>
    <row r="20" spans="2:9" x14ac:dyDescent="0.25">
      <c r="B20" s="528" t="s">
        <v>771</v>
      </c>
      <c r="C20" s="529"/>
      <c r="D20" s="530"/>
      <c r="E20" s="2" t="s">
        <v>2</v>
      </c>
      <c r="F20" s="403">
        <v>500</v>
      </c>
      <c r="G20" s="399">
        <v>2</v>
      </c>
      <c r="H20" s="27">
        <f t="shared" si="1"/>
        <v>1000</v>
      </c>
      <c r="I20" s="464"/>
    </row>
    <row r="21" spans="2:9" x14ac:dyDescent="0.25">
      <c r="B21" s="528"/>
      <c r="C21" s="529"/>
      <c r="D21" s="530"/>
      <c r="E21" s="2"/>
      <c r="F21" s="28"/>
      <c r="G21" s="400"/>
      <c r="H21" s="27"/>
      <c r="I21" s="464"/>
    </row>
    <row r="22" spans="2:9" x14ac:dyDescent="0.25">
      <c r="B22" s="459"/>
      <c r="C22" s="460"/>
      <c r="D22" s="460"/>
      <c r="E22" s="2"/>
      <c r="F22" s="28"/>
      <c r="G22" s="400"/>
      <c r="H22" s="27"/>
      <c r="I22" s="464"/>
    </row>
    <row r="23" spans="2:9" x14ac:dyDescent="0.25">
      <c r="B23" s="459"/>
      <c r="C23" s="460"/>
      <c r="D23" s="460"/>
      <c r="E23" s="2"/>
      <c r="F23" s="28"/>
      <c r="G23" s="399"/>
      <c r="H23" s="27"/>
      <c r="I23" s="464"/>
    </row>
    <row r="24" spans="2:9" x14ac:dyDescent="0.25">
      <c r="B24" s="459" t="s">
        <v>760</v>
      </c>
      <c r="C24" s="460"/>
      <c r="D24" s="460"/>
      <c r="E24" s="400" t="s">
        <v>123</v>
      </c>
      <c r="F24" s="28">
        <f>SUM(H18:H23)</f>
        <v>89080</v>
      </c>
      <c r="G24" s="400">
        <v>0.05</v>
      </c>
      <c r="H24" s="27">
        <f t="shared" si="1"/>
        <v>4454</v>
      </c>
      <c r="I24" s="464"/>
    </row>
    <row r="25" spans="2:9" x14ac:dyDescent="0.25">
      <c r="B25" s="11"/>
      <c r="C25" s="5"/>
      <c r="D25" s="5"/>
      <c r="E25" s="5"/>
      <c r="F25" s="5"/>
      <c r="G25" s="5"/>
      <c r="H25" s="6" t="s">
        <v>6</v>
      </c>
      <c r="I25" s="37">
        <f>SUM(H18:H24)</f>
        <v>93534</v>
      </c>
    </row>
    <row r="26" spans="2:9" ht="15.75" thickBot="1" x14ac:dyDescent="0.3">
      <c r="B26" s="10"/>
      <c r="I26" s="1"/>
    </row>
    <row r="27" spans="2:9" ht="15.75" thickBot="1" x14ac:dyDescent="0.3">
      <c r="B27" s="21" t="s">
        <v>10</v>
      </c>
      <c r="C27" s="9"/>
      <c r="D27" s="9"/>
      <c r="E27" s="9"/>
      <c r="F27" s="9"/>
      <c r="G27" s="9"/>
      <c r="H27" s="9"/>
      <c r="I27" s="22"/>
    </row>
    <row r="28" spans="2:9" ht="15.75" thickBot="1" x14ac:dyDescent="0.3">
      <c r="B28" s="461" t="s">
        <v>1</v>
      </c>
      <c r="C28" s="462"/>
      <c r="D28" s="462"/>
      <c r="E28" s="462"/>
      <c r="F28" s="39" t="s">
        <v>3</v>
      </c>
      <c r="G28" s="39" t="s">
        <v>4</v>
      </c>
      <c r="H28" s="20" t="s">
        <v>5</v>
      </c>
      <c r="I28" s="34"/>
    </row>
    <row r="29" spans="2:9" x14ac:dyDescent="0.25">
      <c r="B29" s="465" t="s">
        <v>761</v>
      </c>
      <c r="C29" s="466"/>
      <c r="D29" s="466"/>
      <c r="E29" s="466"/>
      <c r="F29" s="24">
        <v>1987</v>
      </c>
      <c r="G29" s="25">
        <v>1</v>
      </c>
      <c r="H29" s="38">
        <f>+F29*G29</f>
        <v>1987</v>
      </c>
      <c r="I29" s="34"/>
    </row>
    <row r="30" spans="2:9" x14ac:dyDescent="0.25">
      <c r="B30" s="459"/>
      <c r="C30" s="460"/>
      <c r="D30" s="460"/>
      <c r="E30" s="460"/>
      <c r="F30" s="23"/>
      <c r="G30" s="14"/>
      <c r="H30" s="2"/>
      <c r="I30" s="34"/>
    </row>
    <row r="31" spans="2:9" x14ac:dyDescent="0.25">
      <c r="B31" s="11"/>
      <c r="C31" s="5"/>
      <c r="D31" s="5"/>
      <c r="E31" s="5"/>
      <c r="F31" s="5"/>
      <c r="G31" s="5"/>
      <c r="H31" s="6" t="s">
        <v>6</v>
      </c>
      <c r="I31" s="36">
        <f>SUM(H29:H30)</f>
        <v>1987</v>
      </c>
    </row>
    <row r="32" spans="2:9" ht="15.75" thickBot="1" x14ac:dyDescent="0.3">
      <c r="B32" s="10"/>
      <c r="I32" s="1"/>
    </row>
    <row r="33" spans="2:9" ht="15.75" thickBot="1" x14ac:dyDescent="0.3">
      <c r="B33" s="21" t="s">
        <v>11</v>
      </c>
      <c r="C33" s="9"/>
      <c r="D33" s="9"/>
      <c r="E33" s="9"/>
      <c r="F33" s="9"/>
      <c r="G33" s="9"/>
      <c r="H33" s="9"/>
      <c r="I33" s="22"/>
    </row>
    <row r="34" spans="2:9" ht="15.75" thickBot="1" x14ac:dyDescent="0.3">
      <c r="B34" s="461" t="s">
        <v>15</v>
      </c>
      <c r="C34" s="462"/>
      <c r="D34" s="39" t="s">
        <v>22</v>
      </c>
      <c r="E34" s="39" t="s">
        <v>12</v>
      </c>
      <c r="F34" s="39" t="s">
        <v>13</v>
      </c>
      <c r="G34" s="39" t="s">
        <v>14</v>
      </c>
      <c r="H34" s="20" t="s">
        <v>5</v>
      </c>
      <c r="I34" s="463"/>
    </row>
    <row r="35" spans="2:9" x14ac:dyDescent="0.25">
      <c r="B35" s="465" t="s">
        <v>772</v>
      </c>
      <c r="C35" s="466"/>
      <c r="D35" s="24" t="s">
        <v>773</v>
      </c>
      <c r="E35" s="30">
        <v>0.5</v>
      </c>
      <c r="F35" s="30">
        <v>50804</v>
      </c>
      <c r="G35" s="32">
        <v>23</v>
      </c>
      <c r="H35" s="38">
        <f>F35*E35</f>
        <v>25402</v>
      </c>
      <c r="I35" s="464"/>
    </row>
    <row r="36" spans="2:9" x14ac:dyDescent="0.25">
      <c r="B36" s="459"/>
      <c r="C36" s="460"/>
      <c r="D36" s="23"/>
      <c r="E36" s="30"/>
      <c r="F36" s="31"/>
      <c r="G36" s="43"/>
      <c r="H36" s="38"/>
      <c r="I36" s="464"/>
    </row>
    <row r="37" spans="2:9" x14ac:dyDescent="0.25">
      <c r="B37" s="459"/>
      <c r="C37" s="460"/>
      <c r="D37" s="2"/>
      <c r="E37" s="2"/>
      <c r="F37" s="2"/>
      <c r="G37" s="2"/>
      <c r="H37" s="2"/>
      <c r="I37" s="464"/>
    </row>
    <row r="38" spans="2:9" x14ac:dyDescent="0.25">
      <c r="B38" s="467"/>
      <c r="C38" s="468"/>
      <c r="D38" s="7"/>
      <c r="E38" s="7"/>
      <c r="F38" s="7"/>
      <c r="G38" s="7"/>
      <c r="H38" s="7"/>
      <c r="I38" s="464"/>
    </row>
    <row r="39" spans="2:9" x14ac:dyDescent="0.25">
      <c r="B39" s="11"/>
      <c r="C39" s="5"/>
      <c r="D39" s="5"/>
      <c r="E39" s="5"/>
      <c r="F39" s="5"/>
      <c r="G39" s="5"/>
      <c r="H39" s="6" t="s">
        <v>6</v>
      </c>
      <c r="I39" s="34">
        <f>SUM(H35:H38)</f>
        <v>25402</v>
      </c>
    </row>
    <row r="40" spans="2:9" ht="15.75" thickBot="1" x14ac:dyDescent="0.3">
      <c r="B40" s="10"/>
      <c r="H40" s="33" t="s">
        <v>23</v>
      </c>
      <c r="I40" s="34"/>
    </row>
    <row r="41" spans="2:9" ht="16.5" thickBot="1" x14ac:dyDescent="0.3">
      <c r="B41" s="8"/>
      <c r="C41" s="9"/>
      <c r="D41" s="9"/>
      <c r="E41" s="9"/>
      <c r="F41" s="9"/>
      <c r="G41" s="469" t="s">
        <v>16</v>
      </c>
      <c r="H41" s="470"/>
      <c r="I41" s="35">
        <f>ROUND(SUM(I9:I40),0)</f>
        <v>124463</v>
      </c>
    </row>
    <row r="42" spans="2:9" ht="48" customHeight="1" x14ac:dyDescent="0.25">
      <c r="B42" s="474" t="s">
        <v>862</v>
      </c>
      <c r="C42" s="475"/>
      <c r="D42" s="475"/>
      <c r="E42" s="475"/>
      <c r="F42" s="475"/>
      <c r="G42" s="475"/>
      <c r="H42" s="475"/>
      <c r="I42" s="476"/>
    </row>
    <row r="43" spans="2:9" x14ac:dyDescent="0.25">
      <c r="B43" s="477" t="s">
        <v>18</v>
      </c>
      <c r="C43" s="478"/>
      <c r="D43" s="478"/>
      <c r="E43" s="478"/>
      <c r="F43" s="478"/>
      <c r="G43" s="478"/>
      <c r="H43" s="478"/>
      <c r="I43" s="479"/>
    </row>
    <row r="44" spans="2:9" ht="15.75" thickBot="1" x14ac:dyDescent="0.3">
      <c r="B44" s="480" t="s">
        <v>27</v>
      </c>
      <c r="C44" s="481"/>
      <c r="D44" s="481"/>
      <c r="E44" s="481"/>
      <c r="F44" s="481"/>
      <c r="G44" s="481"/>
      <c r="H44" s="481"/>
      <c r="I44" s="482"/>
    </row>
    <row r="45" spans="2:9" ht="15.75" thickBot="1" x14ac:dyDescent="0.3">
      <c r="B45" s="10"/>
      <c r="I45" s="1"/>
    </row>
    <row r="46" spans="2:9" x14ac:dyDescent="0.25">
      <c r="B46" s="495" t="s">
        <v>17</v>
      </c>
      <c r="C46" s="531" t="s">
        <v>839</v>
      </c>
      <c r="D46" s="533" t="s">
        <v>734</v>
      </c>
      <c r="E46" s="533"/>
      <c r="F46" s="533"/>
      <c r="G46" s="533"/>
      <c r="H46" s="533"/>
      <c r="I46" s="12" t="s">
        <v>0</v>
      </c>
    </row>
    <row r="47" spans="2:9" ht="15.75" thickBot="1" x14ac:dyDescent="0.3">
      <c r="B47" s="484"/>
      <c r="C47" s="532"/>
      <c r="D47" s="534"/>
      <c r="E47" s="534"/>
      <c r="F47" s="534"/>
      <c r="G47" s="534"/>
      <c r="H47" s="534"/>
      <c r="I47" s="13" t="s">
        <v>34</v>
      </c>
    </row>
    <row r="48" spans="2:9" ht="15.75" thickBot="1" x14ac:dyDescent="0.3">
      <c r="B48" s="21" t="s">
        <v>24</v>
      </c>
      <c r="C48" s="9"/>
      <c r="D48" s="40"/>
      <c r="E48" s="9"/>
      <c r="F48" s="9"/>
      <c r="G48" s="9"/>
      <c r="H48" s="9"/>
      <c r="I48" s="22"/>
    </row>
    <row r="49" spans="2:11" ht="15.75" thickBot="1" x14ac:dyDescent="0.3">
      <c r="B49" s="461" t="s">
        <v>1</v>
      </c>
      <c r="C49" s="462"/>
      <c r="D49" s="462"/>
      <c r="E49" s="39" t="s">
        <v>2</v>
      </c>
      <c r="F49" s="39" t="s">
        <v>3</v>
      </c>
      <c r="G49" s="39" t="s">
        <v>4</v>
      </c>
      <c r="H49" s="20" t="s">
        <v>5</v>
      </c>
      <c r="I49" s="463"/>
    </row>
    <row r="50" spans="2:11" ht="25.5" customHeight="1" x14ac:dyDescent="0.25">
      <c r="B50" s="489" t="s">
        <v>774</v>
      </c>
      <c r="C50" s="490"/>
      <c r="D50" s="491"/>
      <c r="E50" s="393" t="s">
        <v>746</v>
      </c>
      <c r="F50" s="402">
        <v>23598</v>
      </c>
      <c r="G50" s="394">
        <v>0.05</v>
      </c>
      <c r="H50" s="27">
        <f>G50*F50</f>
        <v>1179.9000000000001</v>
      </c>
      <c r="I50" s="464"/>
    </row>
    <row r="51" spans="2:11" ht="23.25" customHeight="1" x14ac:dyDescent="0.25">
      <c r="B51" s="492" t="s">
        <v>747</v>
      </c>
      <c r="C51" s="493"/>
      <c r="D51" s="494"/>
      <c r="E51" s="395" t="s">
        <v>767</v>
      </c>
      <c r="F51" s="403">
        <v>23598</v>
      </c>
      <c r="G51" s="394">
        <v>0.05</v>
      </c>
      <c r="H51" s="27">
        <f t="shared" ref="H51:H52" si="2">G51*F51</f>
        <v>1179.9000000000001</v>
      </c>
      <c r="I51" s="464"/>
    </row>
    <row r="52" spans="2:11" x14ac:dyDescent="0.25">
      <c r="B52" s="459" t="s">
        <v>768</v>
      </c>
      <c r="C52" s="460"/>
      <c r="D52" s="460"/>
      <c r="E52" s="396" t="s">
        <v>746</v>
      </c>
      <c r="F52" s="403">
        <v>23598</v>
      </c>
      <c r="G52" s="397">
        <v>0.05</v>
      </c>
      <c r="H52" s="27">
        <f t="shared" si="2"/>
        <v>1179.9000000000001</v>
      </c>
      <c r="I52" s="464"/>
    </row>
    <row r="53" spans="2:11" x14ac:dyDescent="0.25">
      <c r="B53" s="467"/>
      <c r="C53" s="468"/>
      <c r="D53" s="468"/>
      <c r="E53" s="15"/>
      <c r="F53" s="17"/>
      <c r="G53" s="15"/>
      <c r="H53" s="18"/>
      <c r="I53" s="464"/>
    </row>
    <row r="54" spans="2:11" x14ac:dyDescent="0.25">
      <c r="B54" s="11"/>
      <c r="C54" s="5"/>
      <c r="D54" s="5"/>
      <c r="E54" s="5"/>
      <c r="F54" s="5"/>
      <c r="G54" s="6"/>
      <c r="H54" s="6" t="s">
        <v>6</v>
      </c>
      <c r="I54" s="36">
        <f>SUM(H50:H53)</f>
        <v>3539.7000000000003</v>
      </c>
      <c r="K54" s="42"/>
    </row>
    <row r="55" spans="2:11" ht="15.75" thickBot="1" x14ac:dyDescent="0.3">
      <c r="B55" s="10"/>
      <c r="I55" s="1"/>
    </row>
    <row r="56" spans="2:11" ht="15.75" thickBot="1" x14ac:dyDescent="0.3">
      <c r="B56" s="21" t="s">
        <v>7</v>
      </c>
      <c r="C56" s="9"/>
      <c r="D56" s="9"/>
      <c r="E56" s="9"/>
      <c r="F56" s="9"/>
      <c r="G56" s="9"/>
      <c r="H56" s="9"/>
      <c r="I56" s="22"/>
    </row>
    <row r="57" spans="2:11" ht="15.75" thickBot="1" x14ac:dyDescent="0.3">
      <c r="B57" s="461" t="s">
        <v>1</v>
      </c>
      <c r="C57" s="462"/>
      <c r="D57" s="462"/>
      <c r="E57" s="39" t="s">
        <v>2</v>
      </c>
      <c r="F57" s="39" t="s">
        <v>8</v>
      </c>
      <c r="G57" s="39" t="s">
        <v>9</v>
      </c>
      <c r="H57" s="20" t="s">
        <v>5</v>
      </c>
      <c r="I57" s="463"/>
    </row>
    <row r="58" spans="2:11" x14ac:dyDescent="0.25">
      <c r="B58" s="465" t="s">
        <v>775</v>
      </c>
      <c r="C58" s="466"/>
      <c r="D58" s="466"/>
      <c r="E58" s="19" t="s">
        <v>34</v>
      </c>
      <c r="F58" s="403">
        <v>50000</v>
      </c>
      <c r="G58" s="398">
        <v>1</v>
      </c>
      <c r="H58" s="27">
        <f>G58*F58</f>
        <v>50000</v>
      </c>
      <c r="I58" s="464"/>
    </row>
    <row r="59" spans="2:11" x14ac:dyDescent="0.25">
      <c r="B59" s="528" t="s">
        <v>770</v>
      </c>
      <c r="C59" s="529"/>
      <c r="D59" s="530"/>
      <c r="E59" s="2" t="s">
        <v>52</v>
      </c>
      <c r="F59" s="403">
        <v>770</v>
      </c>
      <c r="G59" s="399">
        <v>4</v>
      </c>
      <c r="H59" s="27">
        <f t="shared" ref="H59:H64" si="3">G59*F59</f>
        <v>3080</v>
      </c>
      <c r="I59" s="464"/>
    </row>
    <row r="60" spans="2:11" x14ac:dyDescent="0.25">
      <c r="B60" s="528" t="s">
        <v>771</v>
      </c>
      <c r="C60" s="529"/>
      <c r="D60" s="530"/>
      <c r="E60" s="2" t="s">
        <v>2</v>
      </c>
      <c r="F60" s="403">
        <v>500</v>
      </c>
      <c r="G60" s="399">
        <v>2</v>
      </c>
      <c r="H60" s="27">
        <f t="shared" si="3"/>
        <v>1000</v>
      </c>
      <c r="I60" s="464"/>
    </row>
    <row r="61" spans="2:11" x14ac:dyDescent="0.25">
      <c r="B61" s="528"/>
      <c r="C61" s="529"/>
      <c r="D61" s="530"/>
      <c r="E61" s="2"/>
      <c r="F61" s="28"/>
      <c r="G61" s="400"/>
      <c r="H61" s="27"/>
      <c r="I61" s="464"/>
    </row>
    <row r="62" spans="2:11" x14ac:dyDescent="0.25">
      <c r="B62" s="459"/>
      <c r="C62" s="460"/>
      <c r="D62" s="460"/>
      <c r="E62" s="2"/>
      <c r="F62" s="28"/>
      <c r="G62" s="400"/>
      <c r="H62" s="27"/>
      <c r="I62" s="464"/>
    </row>
    <row r="63" spans="2:11" x14ac:dyDescent="0.25">
      <c r="B63" s="459"/>
      <c r="C63" s="460"/>
      <c r="D63" s="460"/>
      <c r="E63" s="2"/>
      <c r="F63" s="28"/>
      <c r="G63" s="399"/>
      <c r="H63" s="27"/>
      <c r="I63" s="464"/>
    </row>
    <row r="64" spans="2:11" x14ac:dyDescent="0.25">
      <c r="B64" s="459" t="s">
        <v>760</v>
      </c>
      <c r="C64" s="460"/>
      <c r="D64" s="460"/>
      <c r="E64" s="400" t="s">
        <v>123</v>
      </c>
      <c r="F64" s="28">
        <f>SUM(H58:H62)</f>
        <v>54080</v>
      </c>
      <c r="G64" s="400">
        <v>0.05</v>
      </c>
      <c r="H64" s="27">
        <f t="shared" si="3"/>
        <v>2704</v>
      </c>
      <c r="I64" s="464"/>
    </row>
    <row r="65" spans="2:9" x14ac:dyDescent="0.25">
      <c r="B65" s="11"/>
      <c r="C65" s="5"/>
      <c r="D65" s="5"/>
      <c r="E65" s="5"/>
      <c r="F65" s="5"/>
      <c r="G65" s="5"/>
      <c r="H65" s="6" t="s">
        <v>6</v>
      </c>
      <c r="I65" s="37">
        <f>SUM(H58:H64)</f>
        <v>56784</v>
      </c>
    </row>
    <row r="66" spans="2:9" ht="15.75" thickBot="1" x14ac:dyDescent="0.3">
      <c r="B66" s="10"/>
      <c r="I66" s="1"/>
    </row>
    <row r="67" spans="2:9" ht="15.75" thickBot="1" x14ac:dyDescent="0.3">
      <c r="B67" s="21" t="s">
        <v>10</v>
      </c>
      <c r="C67" s="9"/>
      <c r="D67" s="9"/>
      <c r="E67" s="9"/>
      <c r="F67" s="9"/>
      <c r="G67" s="9"/>
      <c r="H67" s="9"/>
      <c r="I67" s="22"/>
    </row>
    <row r="68" spans="2:9" ht="15.75" thickBot="1" x14ac:dyDescent="0.3">
      <c r="B68" s="461" t="s">
        <v>1</v>
      </c>
      <c r="C68" s="462"/>
      <c r="D68" s="462"/>
      <c r="E68" s="462"/>
      <c r="F68" s="39" t="s">
        <v>3</v>
      </c>
      <c r="G68" s="39" t="s">
        <v>4</v>
      </c>
      <c r="H68" s="20" t="s">
        <v>5</v>
      </c>
      <c r="I68" s="34"/>
    </row>
    <row r="69" spans="2:9" x14ac:dyDescent="0.25">
      <c r="B69" s="465" t="s">
        <v>761</v>
      </c>
      <c r="C69" s="466"/>
      <c r="D69" s="466"/>
      <c r="E69" s="466"/>
      <c r="F69" s="24">
        <v>1987</v>
      </c>
      <c r="G69" s="25">
        <v>1</v>
      </c>
      <c r="H69" s="38">
        <f>+F69*G69</f>
        <v>1987</v>
      </c>
      <c r="I69" s="34"/>
    </row>
    <row r="70" spans="2:9" x14ac:dyDescent="0.25">
      <c r="B70" s="459"/>
      <c r="C70" s="460"/>
      <c r="D70" s="460"/>
      <c r="E70" s="460"/>
      <c r="F70" s="23"/>
      <c r="G70" s="14"/>
      <c r="H70" s="2"/>
      <c r="I70" s="34"/>
    </row>
    <row r="71" spans="2:9" x14ac:dyDescent="0.25">
      <c r="B71" s="11"/>
      <c r="C71" s="5"/>
      <c r="D71" s="5"/>
      <c r="E71" s="5"/>
      <c r="F71" s="5"/>
      <c r="G71" s="5"/>
      <c r="H71" s="6" t="s">
        <v>6</v>
      </c>
      <c r="I71" s="36">
        <f>SUM(H69:H70)</f>
        <v>1987</v>
      </c>
    </row>
    <row r="72" spans="2:9" ht="15.75" thickBot="1" x14ac:dyDescent="0.3">
      <c r="B72" s="10"/>
      <c r="I72" s="1"/>
    </row>
    <row r="73" spans="2:9" ht="15.75" thickBot="1" x14ac:dyDescent="0.3">
      <c r="B73" s="21" t="s">
        <v>11</v>
      </c>
      <c r="C73" s="9"/>
      <c r="D73" s="9"/>
      <c r="E73" s="9"/>
      <c r="F73" s="9"/>
      <c r="G73" s="9"/>
      <c r="H73" s="9"/>
      <c r="I73" s="22"/>
    </row>
    <row r="74" spans="2:9" ht="15.75" thickBot="1" x14ac:dyDescent="0.3">
      <c r="B74" s="461" t="s">
        <v>15</v>
      </c>
      <c r="C74" s="462"/>
      <c r="D74" s="39" t="s">
        <v>22</v>
      </c>
      <c r="E74" s="39" t="s">
        <v>12</v>
      </c>
      <c r="F74" s="39" t="s">
        <v>13</v>
      </c>
      <c r="G74" s="39" t="s">
        <v>14</v>
      </c>
      <c r="H74" s="20" t="s">
        <v>5</v>
      </c>
      <c r="I74" s="463"/>
    </row>
    <row r="75" spans="2:9" x14ac:dyDescent="0.25">
      <c r="B75" s="465" t="s">
        <v>748</v>
      </c>
      <c r="C75" s="466"/>
      <c r="D75" s="24" t="s">
        <v>749</v>
      </c>
      <c r="E75" s="30">
        <v>0.3</v>
      </c>
      <c r="F75" s="30">
        <v>50804</v>
      </c>
      <c r="G75" s="32">
        <v>23</v>
      </c>
      <c r="H75" s="38">
        <f>F75*E75</f>
        <v>15241.199999999999</v>
      </c>
      <c r="I75" s="464"/>
    </row>
    <row r="76" spans="2:9" x14ac:dyDescent="0.25">
      <c r="B76" s="459"/>
      <c r="C76" s="460"/>
      <c r="D76" s="23"/>
      <c r="E76" s="30"/>
      <c r="F76" s="31"/>
      <c r="G76" s="43"/>
      <c r="H76" s="38"/>
      <c r="I76" s="464"/>
    </row>
    <row r="77" spans="2:9" x14ac:dyDescent="0.25">
      <c r="B77" s="459"/>
      <c r="C77" s="460"/>
      <c r="D77" s="2"/>
      <c r="E77" s="2"/>
      <c r="F77" s="2"/>
      <c r="G77" s="2"/>
      <c r="H77" s="2"/>
      <c r="I77" s="464"/>
    </row>
    <row r="78" spans="2:9" x14ac:dyDescent="0.25">
      <c r="B78" s="467"/>
      <c r="C78" s="468"/>
      <c r="D78" s="7"/>
      <c r="E78" s="7"/>
      <c r="F78" s="7"/>
      <c r="G78" s="7"/>
      <c r="H78" s="7"/>
      <c r="I78" s="464"/>
    </row>
    <row r="79" spans="2:9" x14ac:dyDescent="0.25">
      <c r="B79" s="11"/>
      <c r="C79" s="5"/>
      <c r="D79" s="5"/>
      <c r="E79" s="5"/>
      <c r="F79" s="5"/>
      <c r="G79" s="5"/>
      <c r="H79" s="6" t="s">
        <v>6</v>
      </c>
      <c r="I79" s="34">
        <f>SUM(H75:H78)</f>
        <v>15241.199999999999</v>
      </c>
    </row>
    <row r="80" spans="2:9" ht="15.75" thickBot="1" x14ac:dyDescent="0.3">
      <c r="B80" s="10"/>
      <c r="H80" s="33" t="s">
        <v>23</v>
      </c>
      <c r="I80" s="34"/>
    </row>
    <row r="81" spans="2:9" ht="16.5" thickBot="1" x14ac:dyDescent="0.3">
      <c r="B81" s="8"/>
      <c r="C81" s="9"/>
      <c r="D81" s="9"/>
      <c r="E81" s="9"/>
      <c r="F81" s="9"/>
      <c r="G81" s="469" t="s">
        <v>16</v>
      </c>
      <c r="H81" s="470"/>
      <c r="I81" s="35">
        <f>ROUND(SUM(I49:I80),0)</f>
        <v>77552</v>
      </c>
    </row>
    <row r="82" spans="2:9" ht="15.75" thickBot="1" x14ac:dyDescent="0.3"/>
    <row r="83" spans="2:9" x14ac:dyDescent="0.25">
      <c r="B83" s="471" t="s">
        <v>26</v>
      </c>
      <c r="C83" s="472"/>
      <c r="D83" s="472"/>
      <c r="E83" s="472"/>
      <c r="F83" s="472"/>
      <c r="G83" s="472"/>
      <c r="H83" s="472"/>
      <c r="I83" s="473"/>
    </row>
    <row r="84" spans="2:9" ht="47.25" customHeight="1" x14ac:dyDescent="0.25">
      <c r="B84" s="474" t="s">
        <v>862</v>
      </c>
      <c r="C84" s="475"/>
      <c r="D84" s="475"/>
      <c r="E84" s="475"/>
      <c r="F84" s="475"/>
      <c r="G84" s="475"/>
      <c r="H84" s="475"/>
      <c r="I84" s="476"/>
    </row>
    <row r="85" spans="2:9" x14ac:dyDescent="0.25">
      <c r="B85" s="477" t="s">
        <v>18</v>
      </c>
      <c r="C85" s="478"/>
      <c r="D85" s="478"/>
      <c r="E85" s="478"/>
      <c r="F85" s="478"/>
      <c r="G85" s="478"/>
      <c r="H85" s="478"/>
      <c r="I85" s="479"/>
    </row>
    <row r="86" spans="2:9" ht="15.75" thickBot="1" x14ac:dyDescent="0.3">
      <c r="B86" s="480" t="s">
        <v>27</v>
      </c>
      <c r="C86" s="481"/>
      <c r="D86" s="481"/>
      <c r="E86" s="481"/>
      <c r="F86" s="481"/>
      <c r="G86" s="481"/>
      <c r="H86" s="481"/>
      <c r="I86" s="482"/>
    </row>
    <row r="87" spans="2:9" ht="15.75" thickBot="1" x14ac:dyDescent="0.3">
      <c r="B87" s="10"/>
      <c r="I87" s="1"/>
    </row>
    <row r="88" spans="2:9" x14ac:dyDescent="0.25">
      <c r="B88" s="495" t="s">
        <v>17</v>
      </c>
      <c r="C88" s="499" t="s">
        <v>840</v>
      </c>
      <c r="D88" s="498" t="s">
        <v>733</v>
      </c>
      <c r="E88" s="498"/>
      <c r="F88" s="498"/>
      <c r="G88" s="498"/>
      <c r="H88" s="498"/>
      <c r="I88" s="12" t="s">
        <v>0</v>
      </c>
    </row>
    <row r="89" spans="2:9" ht="15.75" thickBot="1" x14ac:dyDescent="0.3">
      <c r="B89" s="484"/>
      <c r="C89" s="500"/>
      <c r="D89" s="488"/>
      <c r="E89" s="488"/>
      <c r="F89" s="488"/>
      <c r="G89" s="488"/>
      <c r="H89" s="488"/>
      <c r="I89" s="13" t="s">
        <v>34</v>
      </c>
    </row>
    <row r="90" spans="2:9" ht="15.75" thickBot="1" x14ac:dyDescent="0.3">
      <c r="B90" s="21" t="s">
        <v>24</v>
      </c>
      <c r="C90" s="9"/>
      <c r="D90" s="40"/>
      <c r="E90" s="9"/>
      <c r="F90" s="9"/>
      <c r="G90" s="9"/>
      <c r="H90" s="9"/>
      <c r="I90" s="22"/>
    </row>
    <row r="91" spans="2:9" ht="15.75" thickBot="1" x14ac:dyDescent="0.3">
      <c r="B91" s="461" t="s">
        <v>1</v>
      </c>
      <c r="C91" s="462"/>
      <c r="D91" s="462"/>
      <c r="E91" s="39" t="s">
        <v>2</v>
      </c>
      <c r="F91" s="39" t="s">
        <v>3</v>
      </c>
      <c r="G91" s="39" t="s">
        <v>4</v>
      </c>
      <c r="H91" s="20" t="s">
        <v>5</v>
      </c>
      <c r="I91" s="463"/>
    </row>
    <row r="92" spans="2:9" ht="15" customHeight="1" x14ac:dyDescent="0.25">
      <c r="B92" s="489" t="s">
        <v>774</v>
      </c>
      <c r="C92" s="490"/>
      <c r="D92" s="491"/>
      <c r="E92" s="393" t="s">
        <v>746</v>
      </c>
      <c r="F92" s="402">
        <v>23598</v>
      </c>
      <c r="G92" s="394">
        <v>0.05</v>
      </c>
      <c r="H92" s="27">
        <f>G92*F92</f>
        <v>1179.9000000000001</v>
      </c>
      <c r="I92" s="464"/>
    </row>
    <row r="93" spans="2:9" ht="15" customHeight="1" x14ac:dyDescent="0.25">
      <c r="B93" s="492" t="s">
        <v>747</v>
      </c>
      <c r="C93" s="493"/>
      <c r="D93" s="494"/>
      <c r="E93" s="395" t="s">
        <v>767</v>
      </c>
      <c r="F93" s="403">
        <v>23598</v>
      </c>
      <c r="G93" s="394">
        <v>0.05</v>
      </c>
      <c r="H93" s="27">
        <f t="shared" ref="H93:H94" si="4">G93*F93</f>
        <v>1179.9000000000001</v>
      </c>
      <c r="I93" s="464"/>
    </row>
    <row r="94" spans="2:9" x14ac:dyDescent="0.25">
      <c r="B94" s="459" t="s">
        <v>768</v>
      </c>
      <c r="C94" s="460"/>
      <c r="D94" s="460"/>
      <c r="E94" s="396" t="s">
        <v>746</v>
      </c>
      <c r="F94" s="403">
        <v>23598</v>
      </c>
      <c r="G94" s="397">
        <v>0.05</v>
      </c>
      <c r="H94" s="27">
        <f t="shared" si="4"/>
        <v>1179.9000000000001</v>
      </c>
      <c r="I94" s="464"/>
    </row>
    <row r="95" spans="2:9" x14ac:dyDescent="0.25">
      <c r="B95" s="467"/>
      <c r="C95" s="468"/>
      <c r="D95" s="468"/>
      <c r="E95" s="15"/>
      <c r="F95" s="17"/>
      <c r="G95" s="15"/>
      <c r="H95" s="18"/>
      <c r="I95" s="464"/>
    </row>
    <row r="96" spans="2:9" x14ac:dyDescent="0.25">
      <c r="B96" s="11"/>
      <c r="C96" s="5"/>
      <c r="D96" s="5"/>
      <c r="E96" s="5"/>
      <c r="F96" s="5"/>
      <c r="G96" s="6"/>
      <c r="H96" s="6" t="s">
        <v>6</v>
      </c>
      <c r="I96" s="36">
        <f>SUM(H92:H95)</f>
        <v>3539.7000000000003</v>
      </c>
    </row>
    <row r="97" spans="2:9" ht="15.75" thickBot="1" x14ac:dyDescent="0.3">
      <c r="B97" s="10"/>
      <c r="I97" s="1"/>
    </row>
    <row r="98" spans="2:9" ht="15.75" thickBot="1" x14ac:dyDescent="0.3">
      <c r="B98" s="21" t="s">
        <v>7</v>
      </c>
      <c r="C98" s="9"/>
      <c r="D98" s="9"/>
      <c r="E98" s="9"/>
      <c r="F98" s="9"/>
      <c r="G98" s="9"/>
      <c r="H98" s="9"/>
      <c r="I98" s="22"/>
    </row>
    <row r="99" spans="2:9" ht="15.75" thickBot="1" x14ac:dyDescent="0.3">
      <c r="B99" s="461" t="s">
        <v>1</v>
      </c>
      <c r="C99" s="462"/>
      <c r="D99" s="462"/>
      <c r="E99" s="39" t="s">
        <v>2</v>
      </c>
      <c r="F99" s="39" t="s">
        <v>8</v>
      </c>
      <c r="G99" s="39" t="s">
        <v>9</v>
      </c>
      <c r="H99" s="20" t="s">
        <v>5</v>
      </c>
      <c r="I99" s="463"/>
    </row>
    <row r="100" spans="2:9" x14ac:dyDescent="0.25">
      <c r="B100" s="465" t="s">
        <v>776</v>
      </c>
      <c r="C100" s="466"/>
      <c r="D100" s="466"/>
      <c r="E100" s="19" t="s">
        <v>34</v>
      </c>
      <c r="F100" s="403">
        <v>23400</v>
      </c>
      <c r="G100" s="398">
        <v>1</v>
      </c>
      <c r="H100" s="27">
        <f>G100*F100</f>
        <v>23400</v>
      </c>
      <c r="I100" s="464"/>
    </row>
    <row r="101" spans="2:9" x14ac:dyDescent="0.25">
      <c r="B101" s="528" t="s">
        <v>777</v>
      </c>
      <c r="C101" s="529"/>
      <c r="D101" s="530"/>
      <c r="E101" s="2" t="s">
        <v>52</v>
      </c>
      <c r="F101" s="403">
        <v>1</v>
      </c>
      <c r="G101" s="399">
        <v>3000</v>
      </c>
      <c r="H101" s="27">
        <f t="shared" ref="H101" si="5">G101*F101</f>
        <v>3000</v>
      </c>
      <c r="I101" s="464"/>
    </row>
    <row r="102" spans="2:9" x14ac:dyDescent="0.25">
      <c r="B102" s="528"/>
      <c r="C102" s="529"/>
      <c r="D102" s="530"/>
      <c r="E102" s="2"/>
      <c r="F102" s="403"/>
      <c r="G102" s="399"/>
      <c r="H102" s="27"/>
      <c r="I102" s="464"/>
    </row>
    <row r="103" spans="2:9" x14ac:dyDescent="0.25">
      <c r="B103" s="528"/>
      <c r="C103" s="529"/>
      <c r="D103" s="530"/>
      <c r="E103" s="2"/>
      <c r="F103" s="28"/>
      <c r="G103" s="400"/>
      <c r="H103" s="27"/>
      <c r="I103" s="464"/>
    </row>
    <row r="104" spans="2:9" x14ac:dyDescent="0.25">
      <c r="B104" s="459"/>
      <c r="C104" s="460"/>
      <c r="D104" s="460"/>
      <c r="E104" s="2"/>
      <c r="F104" s="28"/>
      <c r="G104" s="400"/>
      <c r="H104" s="27"/>
      <c r="I104" s="464"/>
    </row>
    <row r="105" spans="2:9" x14ac:dyDescent="0.25">
      <c r="B105" s="459"/>
      <c r="C105" s="460"/>
      <c r="D105" s="460"/>
      <c r="E105" s="2"/>
      <c r="F105" s="28"/>
      <c r="G105" s="399"/>
      <c r="H105" s="27"/>
      <c r="I105" s="464"/>
    </row>
    <row r="106" spans="2:9" x14ac:dyDescent="0.25">
      <c r="B106" s="459" t="s">
        <v>760</v>
      </c>
      <c r="C106" s="460"/>
      <c r="D106" s="460"/>
      <c r="E106" s="400" t="s">
        <v>123</v>
      </c>
      <c r="F106" s="28">
        <f>SUM(H100:H105)</f>
        <v>26400</v>
      </c>
      <c r="G106" s="400">
        <v>0.05</v>
      </c>
      <c r="H106" s="27">
        <f t="shared" ref="H106" si="6">G106*F106</f>
        <v>1320</v>
      </c>
      <c r="I106" s="464"/>
    </row>
    <row r="107" spans="2:9" x14ac:dyDescent="0.25">
      <c r="B107" s="11"/>
      <c r="C107" s="5"/>
      <c r="D107" s="5"/>
      <c r="E107" s="5"/>
      <c r="F107" s="5"/>
      <c r="G107" s="5"/>
      <c r="H107" s="6" t="s">
        <v>6</v>
      </c>
      <c r="I107" s="37">
        <f>SUM(H100:H106)</f>
        <v>27720</v>
      </c>
    </row>
    <row r="108" spans="2:9" ht="15.75" thickBot="1" x14ac:dyDescent="0.3">
      <c r="B108" s="10"/>
      <c r="I108" s="1"/>
    </row>
    <row r="109" spans="2:9" ht="15.75" thickBot="1" x14ac:dyDescent="0.3">
      <c r="B109" s="21" t="s">
        <v>10</v>
      </c>
      <c r="C109" s="9"/>
      <c r="D109" s="9"/>
      <c r="E109" s="9"/>
      <c r="F109" s="9"/>
      <c r="G109" s="9"/>
      <c r="H109" s="9"/>
      <c r="I109" s="22"/>
    </row>
    <row r="110" spans="2:9" ht="15.75" thickBot="1" x14ac:dyDescent="0.3">
      <c r="B110" s="461" t="s">
        <v>1</v>
      </c>
      <c r="C110" s="462"/>
      <c r="D110" s="462"/>
      <c r="E110" s="462"/>
      <c r="F110" s="39" t="s">
        <v>3</v>
      </c>
      <c r="G110" s="39" t="s">
        <v>4</v>
      </c>
      <c r="H110" s="20" t="s">
        <v>5</v>
      </c>
      <c r="I110" s="34"/>
    </row>
    <row r="111" spans="2:9" x14ac:dyDescent="0.25">
      <c r="B111" s="465" t="s">
        <v>761</v>
      </c>
      <c r="C111" s="466"/>
      <c r="D111" s="466"/>
      <c r="E111" s="466"/>
      <c r="F111" s="24">
        <v>1987</v>
      </c>
      <c r="G111" s="25">
        <v>0.5</v>
      </c>
      <c r="H111" s="38">
        <f>+F111*G111</f>
        <v>993.5</v>
      </c>
      <c r="I111" s="34"/>
    </row>
    <row r="112" spans="2:9" x14ac:dyDescent="0.25">
      <c r="B112" s="459"/>
      <c r="C112" s="460"/>
      <c r="D112" s="460"/>
      <c r="E112" s="460"/>
      <c r="F112" s="23"/>
      <c r="G112" s="14"/>
      <c r="H112" s="2"/>
      <c r="I112" s="34"/>
    </row>
    <row r="113" spans="2:9" x14ac:dyDescent="0.25">
      <c r="B113" s="11"/>
      <c r="C113" s="5"/>
      <c r="D113" s="5"/>
      <c r="E113" s="5"/>
      <c r="F113" s="5"/>
      <c r="G113" s="5"/>
      <c r="H113" s="6" t="s">
        <v>6</v>
      </c>
      <c r="I113" s="36">
        <f>SUM(H111:H112)</f>
        <v>993.5</v>
      </c>
    </row>
    <row r="114" spans="2:9" ht="15.75" thickBot="1" x14ac:dyDescent="0.3">
      <c r="B114" s="10"/>
      <c r="I114" s="1"/>
    </row>
    <row r="115" spans="2:9" ht="15.75" thickBot="1" x14ac:dyDescent="0.3">
      <c r="B115" s="21" t="s">
        <v>11</v>
      </c>
      <c r="C115" s="9"/>
      <c r="D115" s="9"/>
      <c r="E115" s="9"/>
      <c r="F115" s="9"/>
      <c r="G115" s="9"/>
      <c r="H115" s="9"/>
      <c r="I115" s="22"/>
    </row>
    <row r="116" spans="2:9" ht="15.75" thickBot="1" x14ac:dyDescent="0.3">
      <c r="B116" s="461" t="s">
        <v>15</v>
      </c>
      <c r="C116" s="462"/>
      <c r="D116" s="39" t="s">
        <v>22</v>
      </c>
      <c r="E116" s="39" t="s">
        <v>12</v>
      </c>
      <c r="F116" s="39" t="s">
        <v>13</v>
      </c>
      <c r="G116" s="39" t="s">
        <v>14</v>
      </c>
      <c r="H116" s="20" t="s">
        <v>5</v>
      </c>
      <c r="I116" s="463"/>
    </row>
    <row r="117" spans="2:9" x14ac:dyDescent="0.25">
      <c r="B117" s="465" t="s">
        <v>772</v>
      </c>
      <c r="C117" s="466"/>
      <c r="D117" s="24" t="s">
        <v>773</v>
      </c>
      <c r="E117" s="30">
        <v>0.4</v>
      </c>
      <c r="F117" s="30">
        <v>50804</v>
      </c>
      <c r="G117" s="32">
        <v>23</v>
      </c>
      <c r="H117" s="38">
        <f>F117*E117</f>
        <v>20321.600000000002</v>
      </c>
      <c r="I117" s="464"/>
    </row>
    <row r="118" spans="2:9" x14ac:dyDescent="0.25">
      <c r="B118" s="459"/>
      <c r="C118" s="460"/>
      <c r="D118" s="23"/>
      <c r="E118" s="30"/>
      <c r="F118" s="31"/>
      <c r="G118" s="43"/>
      <c r="H118" s="38"/>
      <c r="I118" s="464"/>
    </row>
    <row r="119" spans="2:9" x14ac:dyDescent="0.25">
      <c r="B119" s="459"/>
      <c r="C119" s="460"/>
      <c r="D119" s="2"/>
      <c r="E119" s="2"/>
      <c r="F119" s="2"/>
      <c r="G119" s="2"/>
      <c r="H119" s="2"/>
      <c r="I119" s="464"/>
    </row>
    <row r="120" spans="2:9" x14ac:dyDescent="0.25">
      <c r="B120" s="467"/>
      <c r="C120" s="468"/>
      <c r="D120" s="7"/>
      <c r="E120" s="7"/>
      <c r="F120" s="7"/>
      <c r="G120" s="7"/>
      <c r="H120" s="7"/>
      <c r="I120" s="464"/>
    </row>
    <row r="121" spans="2:9" x14ac:dyDescent="0.25">
      <c r="B121" s="11"/>
      <c r="C121" s="5"/>
      <c r="D121" s="5"/>
      <c r="E121" s="5"/>
      <c r="F121" s="5"/>
      <c r="G121" s="5"/>
      <c r="H121" s="6" t="s">
        <v>6</v>
      </c>
      <c r="I121" s="34">
        <f>SUM(H117:H120)</f>
        <v>20321.600000000002</v>
      </c>
    </row>
    <row r="122" spans="2:9" ht="15.75" thickBot="1" x14ac:dyDescent="0.3">
      <c r="B122" s="10"/>
      <c r="H122" s="33" t="s">
        <v>23</v>
      </c>
      <c r="I122" s="34"/>
    </row>
    <row r="123" spans="2:9" ht="16.5" thickBot="1" x14ac:dyDescent="0.3">
      <c r="B123" s="8"/>
      <c r="C123" s="9"/>
      <c r="D123" s="9"/>
      <c r="E123" s="9"/>
      <c r="F123" s="9"/>
      <c r="G123" s="469" t="s">
        <v>16</v>
      </c>
      <c r="H123" s="470"/>
      <c r="I123" s="35">
        <f>ROUND(SUM(I91:I122),0)</f>
        <v>52575</v>
      </c>
    </row>
    <row r="124" spans="2:9" ht="15.75" thickBot="1" x14ac:dyDescent="0.3"/>
    <row r="125" spans="2:9" x14ac:dyDescent="0.25">
      <c r="B125" s="471" t="s">
        <v>26</v>
      </c>
      <c r="C125" s="472"/>
      <c r="D125" s="472"/>
      <c r="E125" s="472"/>
      <c r="F125" s="472"/>
      <c r="G125" s="472"/>
      <c r="H125" s="472"/>
      <c r="I125" s="473"/>
    </row>
    <row r="126" spans="2:9" ht="51.75" customHeight="1" x14ac:dyDescent="0.25">
      <c r="B126" s="474" t="s">
        <v>862</v>
      </c>
      <c r="C126" s="475"/>
      <c r="D126" s="475"/>
      <c r="E126" s="475"/>
      <c r="F126" s="475"/>
      <c r="G126" s="475"/>
      <c r="H126" s="475"/>
      <c r="I126" s="476"/>
    </row>
    <row r="127" spans="2:9" x14ac:dyDescent="0.25">
      <c r="B127" s="477" t="s">
        <v>18</v>
      </c>
      <c r="C127" s="478"/>
      <c r="D127" s="478"/>
      <c r="E127" s="478"/>
      <c r="F127" s="478"/>
      <c r="G127" s="478"/>
      <c r="H127" s="478"/>
      <c r="I127" s="479"/>
    </row>
    <row r="128" spans="2:9" ht="15.75" thickBot="1" x14ac:dyDescent="0.3">
      <c r="B128" s="480" t="s">
        <v>27</v>
      </c>
      <c r="C128" s="481"/>
      <c r="D128" s="481"/>
      <c r="E128" s="481"/>
      <c r="F128" s="481"/>
      <c r="G128" s="481"/>
      <c r="H128" s="481"/>
      <c r="I128" s="482"/>
    </row>
    <row r="129" spans="2:9" ht="15.75" thickBot="1" x14ac:dyDescent="0.3">
      <c r="B129" s="10"/>
      <c r="I129" s="1"/>
    </row>
    <row r="130" spans="2:9" x14ac:dyDescent="0.25">
      <c r="B130" s="495" t="s">
        <v>17</v>
      </c>
      <c r="C130" s="499" t="s">
        <v>736</v>
      </c>
      <c r="D130" s="498" t="s">
        <v>737</v>
      </c>
      <c r="E130" s="498"/>
      <c r="F130" s="498"/>
      <c r="G130" s="498"/>
      <c r="H130" s="498"/>
      <c r="I130" s="12" t="s">
        <v>0</v>
      </c>
    </row>
    <row r="131" spans="2:9" ht="15.75" thickBot="1" x14ac:dyDescent="0.3">
      <c r="B131" s="484"/>
      <c r="C131" s="500"/>
      <c r="D131" s="488"/>
      <c r="E131" s="488"/>
      <c r="F131" s="488"/>
      <c r="G131" s="488"/>
      <c r="H131" s="488"/>
      <c r="I131" s="13" t="s">
        <v>34</v>
      </c>
    </row>
    <row r="132" spans="2:9" ht="15.75" thickBot="1" x14ac:dyDescent="0.3">
      <c r="B132" s="21" t="s">
        <v>24</v>
      </c>
      <c r="C132" s="9"/>
      <c r="D132" s="40"/>
      <c r="E132" s="9"/>
      <c r="F132" s="9"/>
      <c r="G132" s="9"/>
      <c r="H132" s="9"/>
      <c r="I132" s="22"/>
    </row>
    <row r="133" spans="2:9" ht="15.75" thickBot="1" x14ac:dyDescent="0.3">
      <c r="B133" s="461" t="s">
        <v>1</v>
      </c>
      <c r="C133" s="462"/>
      <c r="D133" s="462"/>
      <c r="E133" s="39" t="s">
        <v>2</v>
      </c>
      <c r="F133" s="39" t="s">
        <v>3</v>
      </c>
      <c r="G133" s="39" t="s">
        <v>4</v>
      </c>
      <c r="H133" s="20" t="s">
        <v>5</v>
      </c>
      <c r="I133" s="463"/>
    </row>
    <row r="134" spans="2:9" x14ac:dyDescent="0.25">
      <c r="B134" s="489" t="s">
        <v>774</v>
      </c>
      <c r="C134" s="490"/>
      <c r="D134" s="491"/>
      <c r="E134" s="393" t="s">
        <v>746</v>
      </c>
      <c r="F134" s="402">
        <v>7289</v>
      </c>
      <c r="G134" s="394">
        <v>0.05</v>
      </c>
      <c r="H134" s="27">
        <f>G134*F134</f>
        <v>364.45000000000005</v>
      </c>
      <c r="I134" s="464"/>
    </row>
    <row r="135" spans="2:9" x14ac:dyDescent="0.25">
      <c r="B135" s="492" t="s">
        <v>768</v>
      </c>
      <c r="C135" s="493"/>
      <c r="D135" s="494"/>
      <c r="E135" s="395" t="s">
        <v>746</v>
      </c>
      <c r="F135" s="403">
        <v>7289</v>
      </c>
      <c r="G135" s="394">
        <v>0.13</v>
      </c>
      <c r="H135" s="27">
        <f t="shared" ref="H135" si="7">G135*F135</f>
        <v>947.57</v>
      </c>
      <c r="I135" s="464"/>
    </row>
    <row r="136" spans="2:9" x14ac:dyDescent="0.25">
      <c r="B136" s="459"/>
      <c r="C136" s="460"/>
      <c r="D136" s="460"/>
      <c r="E136" s="396"/>
      <c r="F136" s="403"/>
      <c r="G136" s="397"/>
      <c r="H136" s="27"/>
      <c r="I136" s="464"/>
    </row>
    <row r="137" spans="2:9" x14ac:dyDescent="0.25">
      <c r="B137" s="467"/>
      <c r="C137" s="468"/>
      <c r="D137" s="468"/>
      <c r="E137" s="15"/>
      <c r="F137" s="17"/>
      <c r="G137" s="15"/>
      <c r="H137" s="18"/>
      <c r="I137" s="464"/>
    </row>
    <row r="138" spans="2:9" x14ac:dyDescent="0.25">
      <c r="B138" s="11"/>
      <c r="C138" s="5"/>
      <c r="D138" s="5"/>
      <c r="E138" s="5"/>
      <c r="F138" s="5"/>
      <c r="G138" s="6"/>
      <c r="H138" s="6" t="s">
        <v>6</v>
      </c>
      <c r="I138" s="36">
        <f>SUM(H134:H137)</f>
        <v>1312.02</v>
      </c>
    </row>
    <row r="139" spans="2:9" ht="15.75" thickBot="1" x14ac:dyDescent="0.3">
      <c r="B139" s="10"/>
      <c r="I139" s="1"/>
    </row>
    <row r="140" spans="2:9" ht="15.75" thickBot="1" x14ac:dyDescent="0.3">
      <c r="B140" s="21" t="s">
        <v>7</v>
      </c>
      <c r="C140" s="9"/>
      <c r="D140" s="9"/>
      <c r="E140" s="9"/>
      <c r="F140" s="9"/>
      <c r="G140" s="9"/>
      <c r="H140" s="9"/>
      <c r="I140" s="22"/>
    </row>
    <row r="141" spans="2:9" ht="15.75" thickBot="1" x14ac:dyDescent="0.3">
      <c r="B141" s="461" t="s">
        <v>1</v>
      </c>
      <c r="C141" s="462"/>
      <c r="D141" s="462"/>
      <c r="E141" s="39" t="s">
        <v>2</v>
      </c>
      <c r="F141" s="39" t="s">
        <v>8</v>
      </c>
      <c r="G141" s="39" t="s">
        <v>9</v>
      </c>
      <c r="H141" s="20" t="s">
        <v>5</v>
      </c>
      <c r="I141" s="463"/>
    </row>
    <row r="142" spans="2:9" x14ac:dyDescent="0.25">
      <c r="B142" s="465" t="s">
        <v>778</v>
      </c>
      <c r="C142" s="466"/>
      <c r="D142" s="466"/>
      <c r="E142" s="19" t="s">
        <v>34</v>
      </c>
      <c r="F142" s="403">
        <v>35868</v>
      </c>
      <c r="G142" s="398">
        <v>1</v>
      </c>
      <c r="H142" s="27">
        <f>G142*F142</f>
        <v>35868</v>
      </c>
      <c r="I142" s="464"/>
    </row>
    <row r="143" spans="2:9" x14ac:dyDescent="0.25">
      <c r="B143" s="528" t="s">
        <v>779</v>
      </c>
      <c r="C143" s="529"/>
      <c r="D143" s="530"/>
      <c r="E143" s="2" t="s">
        <v>780</v>
      </c>
      <c r="F143" s="403">
        <v>35868</v>
      </c>
      <c r="G143" s="399">
        <v>0.24</v>
      </c>
      <c r="H143" s="27">
        <f t="shared" ref="H143:H146" si="8">G143*F143</f>
        <v>8608.32</v>
      </c>
      <c r="I143" s="464"/>
    </row>
    <row r="144" spans="2:9" x14ac:dyDescent="0.25">
      <c r="B144" s="528" t="s">
        <v>781</v>
      </c>
      <c r="C144" s="529"/>
      <c r="D144" s="530"/>
      <c r="E144" s="2" t="s">
        <v>2</v>
      </c>
      <c r="F144" s="403">
        <v>8719</v>
      </c>
      <c r="G144" s="399">
        <v>1.5</v>
      </c>
      <c r="H144" s="27">
        <f t="shared" si="8"/>
        <v>13078.5</v>
      </c>
      <c r="I144" s="464"/>
    </row>
    <row r="145" spans="2:9" x14ac:dyDescent="0.25">
      <c r="B145" s="528" t="s">
        <v>782</v>
      </c>
      <c r="C145" s="529"/>
      <c r="D145" s="530"/>
      <c r="E145" s="2" t="s">
        <v>2</v>
      </c>
      <c r="F145" s="403">
        <v>65065</v>
      </c>
      <c r="G145" s="399">
        <v>3.0000000000000001E-3</v>
      </c>
      <c r="H145" s="27">
        <f t="shared" si="8"/>
        <v>195.19499999999999</v>
      </c>
      <c r="I145" s="464"/>
    </row>
    <row r="146" spans="2:9" x14ac:dyDescent="0.25">
      <c r="B146" s="528" t="s">
        <v>783</v>
      </c>
      <c r="C146" s="529"/>
      <c r="D146" s="530"/>
      <c r="E146" s="2" t="s">
        <v>2</v>
      </c>
      <c r="F146" s="403">
        <v>144543</v>
      </c>
      <c r="G146" s="399">
        <v>3.0000000000000001E-3</v>
      </c>
      <c r="H146" s="27">
        <f t="shared" si="8"/>
        <v>433.62900000000002</v>
      </c>
      <c r="I146" s="464"/>
    </row>
    <row r="147" spans="2:9" x14ac:dyDescent="0.25">
      <c r="B147" s="528"/>
      <c r="C147" s="529"/>
      <c r="D147" s="530"/>
      <c r="E147" s="2"/>
      <c r="F147" s="403"/>
      <c r="G147" s="399"/>
      <c r="H147" s="27"/>
      <c r="I147" s="464"/>
    </row>
    <row r="148" spans="2:9" x14ac:dyDescent="0.25">
      <c r="B148" s="528"/>
      <c r="C148" s="529"/>
      <c r="D148" s="530"/>
      <c r="E148" s="2"/>
      <c r="F148" s="28"/>
      <c r="G148" s="400"/>
      <c r="H148" s="27"/>
      <c r="I148" s="464"/>
    </row>
    <row r="149" spans="2:9" x14ac:dyDescent="0.25">
      <c r="B149" s="459"/>
      <c r="C149" s="460"/>
      <c r="D149" s="460"/>
      <c r="E149" s="2"/>
      <c r="F149" s="28"/>
      <c r="G149" s="400"/>
      <c r="H149" s="27"/>
      <c r="I149" s="464"/>
    </row>
    <row r="150" spans="2:9" x14ac:dyDescent="0.25">
      <c r="B150" s="459"/>
      <c r="C150" s="460"/>
      <c r="D150" s="460"/>
      <c r="E150" s="2"/>
      <c r="F150" s="28"/>
      <c r="G150" s="399"/>
      <c r="H150" s="27"/>
      <c r="I150" s="464"/>
    </row>
    <row r="151" spans="2:9" x14ac:dyDescent="0.25">
      <c r="B151" s="459" t="s">
        <v>760</v>
      </c>
      <c r="C151" s="460"/>
      <c r="D151" s="460"/>
      <c r="E151" s="400" t="s">
        <v>123</v>
      </c>
      <c r="F151" s="28">
        <f>SUM(H142:H150)</f>
        <v>58183.644</v>
      </c>
      <c r="G151" s="400">
        <v>0.05</v>
      </c>
      <c r="H151" s="27">
        <f t="shared" ref="H151" si="9">G151*F151</f>
        <v>2909.1822000000002</v>
      </c>
      <c r="I151" s="464"/>
    </row>
    <row r="152" spans="2:9" x14ac:dyDescent="0.25">
      <c r="B152" s="11"/>
      <c r="C152" s="5"/>
      <c r="D152" s="5"/>
      <c r="E152" s="5"/>
      <c r="F152" s="5"/>
      <c r="G152" s="5"/>
      <c r="H152" s="6" t="s">
        <v>6</v>
      </c>
      <c r="I152" s="37">
        <f>SUM(H142:H151)</f>
        <v>61092.826200000003</v>
      </c>
    </row>
    <row r="153" spans="2:9" ht="15.75" thickBot="1" x14ac:dyDescent="0.3">
      <c r="B153" s="10"/>
      <c r="I153" s="1"/>
    </row>
    <row r="154" spans="2:9" ht="15.75" thickBot="1" x14ac:dyDescent="0.3">
      <c r="B154" s="21" t="s">
        <v>10</v>
      </c>
      <c r="C154" s="9"/>
      <c r="D154" s="9"/>
      <c r="E154" s="9"/>
      <c r="F154" s="9"/>
      <c r="G154" s="9"/>
      <c r="H154" s="9"/>
      <c r="I154" s="22"/>
    </row>
    <row r="155" spans="2:9" ht="15.75" thickBot="1" x14ac:dyDescent="0.3">
      <c r="B155" s="461" t="s">
        <v>1</v>
      </c>
      <c r="C155" s="462"/>
      <c r="D155" s="462"/>
      <c r="E155" s="462"/>
      <c r="F155" s="39" t="s">
        <v>3</v>
      </c>
      <c r="G155" s="39" t="s">
        <v>4</v>
      </c>
      <c r="H155" s="20" t="s">
        <v>5</v>
      </c>
      <c r="I155" s="34"/>
    </row>
    <row r="156" spans="2:9" x14ac:dyDescent="0.25">
      <c r="B156" s="465" t="s">
        <v>761</v>
      </c>
      <c r="C156" s="466"/>
      <c r="D156" s="466"/>
      <c r="E156" s="466"/>
      <c r="F156" s="24">
        <v>1987</v>
      </c>
      <c r="G156" s="25">
        <v>0.5</v>
      </c>
      <c r="H156" s="38">
        <f>+F156*G156</f>
        <v>993.5</v>
      </c>
      <c r="I156" s="34"/>
    </row>
    <row r="157" spans="2:9" x14ac:dyDescent="0.25">
      <c r="B157" s="459"/>
      <c r="C157" s="460"/>
      <c r="D157" s="460"/>
      <c r="E157" s="460"/>
      <c r="F157" s="23"/>
      <c r="G157" s="14"/>
      <c r="H157" s="2"/>
      <c r="I157" s="34"/>
    </row>
    <row r="158" spans="2:9" x14ac:dyDescent="0.25">
      <c r="B158" s="11"/>
      <c r="C158" s="5"/>
      <c r="D158" s="5"/>
      <c r="E158" s="5"/>
      <c r="F158" s="5"/>
      <c r="G158" s="5"/>
      <c r="H158" s="6" t="s">
        <v>6</v>
      </c>
      <c r="I158" s="36">
        <f>SUM(H156:H157)</f>
        <v>993.5</v>
      </c>
    </row>
    <row r="159" spans="2:9" ht="15.75" thickBot="1" x14ac:dyDescent="0.3">
      <c r="B159" s="10"/>
      <c r="I159" s="1"/>
    </row>
    <row r="160" spans="2:9" ht="15.75" thickBot="1" x14ac:dyDescent="0.3">
      <c r="B160" s="21" t="s">
        <v>11</v>
      </c>
      <c r="C160" s="9"/>
      <c r="D160" s="9"/>
      <c r="E160" s="9"/>
      <c r="F160" s="9"/>
      <c r="G160" s="9"/>
      <c r="H160" s="9"/>
      <c r="I160" s="22"/>
    </row>
    <row r="161" spans="2:9" ht="15.75" thickBot="1" x14ac:dyDescent="0.3">
      <c r="B161" s="461" t="s">
        <v>15</v>
      </c>
      <c r="C161" s="462"/>
      <c r="D161" s="39" t="s">
        <v>22</v>
      </c>
      <c r="E161" s="39" t="s">
        <v>12</v>
      </c>
      <c r="F161" s="39" t="s">
        <v>13</v>
      </c>
      <c r="G161" s="39" t="s">
        <v>14</v>
      </c>
      <c r="H161" s="20" t="s">
        <v>5</v>
      </c>
      <c r="I161" s="463"/>
    </row>
    <row r="162" spans="2:9" x14ac:dyDescent="0.25">
      <c r="B162" s="465" t="s">
        <v>772</v>
      </c>
      <c r="C162" s="466"/>
      <c r="D162" s="24" t="s">
        <v>773</v>
      </c>
      <c r="E162" s="30">
        <v>0.19</v>
      </c>
      <c r="F162" s="30">
        <v>48595</v>
      </c>
      <c r="G162" s="32">
        <v>23</v>
      </c>
      <c r="H162" s="38">
        <f>F162*E162</f>
        <v>9233.0499999999993</v>
      </c>
      <c r="I162" s="464"/>
    </row>
    <row r="163" spans="2:9" x14ac:dyDescent="0.25">
      <c r="B163" s="459"/>
      <c r="C163" s="460"/>
      <c r="D163" s="23"/>
      <c r="E163" s="30"/>
      <c r="F163" s="31"/>
      <c r="G163" s="43"/>
      <c r="H163" s="38"/>
      <c r="I163" s="464"/>
    </row>
    <row r="164" spans="2:9" x14ac:dyDescent="0.25">
      <c r="B164" s="459"/>
      <c r="C164" s="460"/>
      <c r="D164" s="2"/>
      <c r="E164" s="2"/>
      <c r="F164" s="2"/>
      <c r="G164" s="2"/>
      <c r="H164" s="2"/>
      <c r="I164" s="464"/>
    </row>
    <row r="165" spans="2:9" x14ac:dyDescent="0.25">
      <c r="B165" s="467"/>
      <c r="C165" s="468"/>
      <c r="D165" s="7"/>
      <c r="E165" s="7"/>
      <c r="F165" s="7"/>
      <c r="G165" s="7"/>
      <c r="H165" s="7"/>
      <c r="I165" s="464"/>
    </row>
    <row r="166" spans="2:9" x14ac:dyDescent="0.25">
      <c r="B166" s="11"/>
      <c r="C166" s="5"/>
      <c r="D166" s="5"/>
      <c r="E166" s="5"/>
      <c r="F166" s="5"/>
      <c r="G166" s="5"/>
      <c r="H166" s="6" t="s">
        <v>6</v>
      </c>
      <c r="I166" s="34">
        <f>SUM(H162:H165)</f>
        <v>9233.0499999999993</v>
      </c>
    </row>
    <row r="167" spans="2:9" ht="15.75" thickBot="1" x14ac:dyDescent="0.3">
      <c r="B167" s="10"/>
      <c r="H167" s="33" t="s">
        <v>23</v>
      </c>
      <c r="I167" s="34"/>
    </row>
    <row r="168" spans="2:9" ht="16.5" thickBot="1" x14ac:dyDescent="0.3">
      <c r="B168" s="8"/>
      <c r="C168" s="9"/>
      <c r="D168" s="9"/>
      <c r="E168" s="9"/>
      <c r="F168" s="9"/>
      <c r="G168" s="469" t="s">
        <v>16</v>
      </c>
      <c r="H168" s="470"/>
      <c r="I168" s="35">
        <f>ROUND(SUM(I133:I167),0)</f>
        <v>72631</v>
      </c>
    </row>
  </sheetData>
  <mergeCells count="130">
    <mergeCell ref="I161:I165"/>
    <mergeCell ref="B162:C162"/>
    <mergeCell ref="B163:C163"/>
    <mergeCell ref="B164:C164"/>
    <mergeCell ref="B165:C165"/>
    <mergeCell ref="G168:H168"/>
    <mergeCell ref="B150:D150"/>
    <mergeCell ref="B151:D151"/>
    <mergeCell ref="B155:E155"/>
    <mergeCell ref="B156:E156"/>
    <mergeCell ref="B157:E157"/>
    <mergeCell ref="B161:C161"/>
    <mergeCell ref="B141:D141"/>
    <mergeCell ref="I141:I15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33:D133"/>
    <mergeCell ref="I133:I137"/>
    <mergeCell ref="B134:D134"/>
    <mergeCell ref="B135:D135"/>
    <mergeCell ref="B136:D136"/>
    <mergeCell ref="B137:D137"/>
    <mergeCell ref="G123:H123"/>
    <mergeCell ref="B125:I125"/>
    <mergeCell ref="B126:I126"/>
    <mergeCell ref="B127:I127"/>
    <mergeCell ref="B128:I128"/>
    <mergeCell ref="B130:B131"/>
    <mergeCell ref="C130:C131"/>
    <mergeCell ref="D130:H131"/>
    <mergeCell ref="B110:E110"/>
    <mergeCell ref="B111:E111"/>
    <mergeCell ref="B112:E112"/>
    <mergeCell ref="B116:C116"/>
    <mergeCell ref="I116:I120"/>
    <mergeCell ref="B117:C117"/>
    <mergeCell ref="B118:C118"/>
    <mergeCell ref="B119:C119"/>
    <mergeCell ref="B120:C120"/>
    <mergeCell ref="B99:D99"/>
    <mergeCell ref="I99:I106"/>
    <mergeCell ref="B100:D100"/>
    <mergeCell ref="B101:D101"/>
    <mergeCell ref="B102:D102"/>
    <mergeCell ref="B103:D103"/>
    <mergeCell ref="B104:D104"/>
    <mergeCell ref="B105:D105"/>
    <mergeCell ref="B106:D106"/>
    <mergeCell ref="B91:D91"/>
    <mergeCell ref="I91:I95"/>
    <mergeCell ref="B92:D92"/>
    <mergeCell ref="B93:D93"/>
    <mergeCell ref="B94:D94"/>
    <mergeCell ref="B95:D95"/>
    <mergeCell ref="G81:H81"/>
    <mergeCell ref="B83:I83"/>
    <mergeCell ref="B84:I84"/>
    <mergeCell ref="B85:I85"/>
    <mergeCell ref="B86:I86"/>
    <mergeCell ref="B88:B89"/>
    <mergeCell ref="C88:C89"/>
    <mergeCell ref="D88:H89"/>
    <mergeCell ref="B68:E68"/>
    <mergeCell ref="B69:E69"/>
    <mergeCell ref="B70:E70"/>
    <mergeCell ref="B74:C74"/>
    <mergeCell ref="I74:I78"/>
    <mergeCell ref="B75:C75"/>
    <mergeCell ref="B76:C76"/>
    <mergeCell ref="B77:C77"/>
    <mergeCell ref="B78:C78"/>
    <mergeCell ref="B57:D57"/>
    <mergeCell ref="I57:I64"/>
    <mergeCell ref="B58:D58"/>
    <mergeCell ref="B59:D59"/>
    <mergeCell ref="B60:D60"/>
    <mergeCell ref="B61:D61"/>
    <mergeCell ref="B62:D62"/>
    <mergeCell ref="B63:D63"/>
    <mergeCell ref="B64:D64"/>
    <mergeCell ref="B49:D49"/>
    <mergeCell ref="I49:I53"/>
    <mergeCell ref="B50:D50"/>
    <mergeCell ref="B51:D51"/>
    <mergeCell ref="B52:D52"/>
    <mergeCell ref="B53:D53"/>
    <mergeCell ref="G41:H41"/>
    <mergeCell ref="B42:I42"/>
    <mergeCell ref="B43:I43"/>
    <mergeCell ref="B44:I44"/>
    <mergeCell ref="B46:B47"/>
    <mergeCell ref="C46:C47"/>
    <mergeCell ref="D46:H47"/>
    <mergeCell ref="B28:E28"/>
    <mergeCell ref="B29:E29"/>
    <mergeCell ref="B30:E30"/>
    <mergeCell ref="B34:C34"/>
    <mergeCell ref="I34:I38"/>
    <mergeCell ref="B35:C35"/>
    <mergeCell ref="B36:C36"/>
    <mergeCell ref="B37:C37"/>
    <mergeCell ref="B38:C38"/>
    <mergeCell ref="B17:D17"/>
    <mergeCell ref="I17:I24"/>
    <mergeCell ref="B18:D18"/>
    <mergeCell ref="B19:D19"/>
    <mergeCell ref="B20:D20"/>
    <mergeCell ref="B21:D21"/>
    <mergeCell ref="B22:D22"/>
    <mergeCell ref="B23:D23"/>
    <mergeCell ref="B24:D24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39" max="9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2"/>
  <sheetViews>
    <sheetView topLeftCell="A155" zoomScale="70" zoomScaleNormal="70" workbookViewId="0">
      <selection activeCell="I183" sqref="I183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ht="15" customHeight="1" x14ac:dyDescent="0.25">
      <c r="B6" s="495" t="s">
        <v>17</v>
      </c>
      <c r="C6" s="499" t="s">
        <v>841</v>
      </c>
      <c r="D6" s="498" t="s">
        <v>739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34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774</v>
      </c>
      <c r="C10" s="490"/>
      <c r="D10" s="491"/>
      <c r="E10" s="393" t="s">
        <v>746</v>
      </c>
      <c r="F10" s="402">
        <v>16934</v>
      </c>
      <c r="G10" s="394">
        <v>0.05</v>
      </c>
      <c r="H10" s="27">
        <f>G10*F10</f>
        <v>846.7</v>
      </c>
      <c r="I10" s="464"/>
    </row>
    <row r="11" spans="2:9" ht="23.25" customHeight="1" x14ac:dyDescent="0.25">
      <c r="B11" s="492"/>
      <c r="C11" s="493"/>
      <c r="D11" s="494"/>
      <c r="E11" s="395"/>
      <c r="F11" s="403"/>
      <c r="G11" s="394"/>
      <c r="H11" s="27"/>
      <c r="I11" s="464"/>
    </row>
    <row r="12" spans="2:9" x14ac:dyDescent="0.25">
      <c r="B12" s="459"/>
      <c r="C12" s="460"/>
      <c r="D12" s="460"/>
      <c r="E12" s="396"/>
      <c r="F12" s="403"/>
      <c r="G12" s="397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846.7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784</v>
      </c>
      <c r="C18" s="466"/>
      <c r="D18" s="466"/>
      <c r="E18" s="19" t="s">
        <v>2</v>
      </c>
      <c r="F18" s="403">
        <v>3460</v>
      </c>
      <c r="G18" s="398">
        <v>1</v>
      </c>
      <c r="H18" s="27">
        <f>G18*F18</f>
        <v>3460</v>
      </c>
      <c r="I18" s="464"/>
    </row>
    <row r="19" spans="2:9" x14ac:dyDescent="0.25">
      <c r="B19" s="528" t="s">
        <v>785</v>
      </c>
      <c r="C19" s="529"/>
      <c r="D19" s="530"/>
      <c r="E19" s="2" t="s">
        <v>786</v>
      </c>
      <c r="F19" s="403">
        <v>2518</v>
      </c>
      <c r="G19" s="399">
        <v>2</v>
      </c>
      <c r="H19" s="27">
        <f t="shared" ref="H19:H27" si="0">G19*F19</f>
        <v>5036</v>
      </c>
      <c r="I19" s="464"/>
    </row>
    <row r="20" spans="2:9" x14ac:dyDescent="0.25">
      <c r="B20" s="528" t="s">
        <v>787</v>
      </c>
      <c r="C20" s="529"/>
      <c r="D20" s="530"/>
      <c r="E20" s="2" t="s">
        <v>786</v>
      </c>
      <c r="F20" s="403">
        <v>914</v>
      </c>
      <c r="G20" s="399">
        <v>0.1</v>
      </c>
      <c r="H20" s="27">
        <f t="shared" si="0"/>
        <v>91.4</v>
      </c>
      <c r="I20" s="464"/>
    </row>
    <row r="21" spans="2:9" x14ac:dyDescent="0.25">
      <c r="B21" s="528" t="s">
        <v>788</v>
      </c>
      <c r="C21" s="529"/>
      <c r="D21" s="530"/>
      <c r="E21" s="2" t="s">
        <v>52</v>
      </c>
      <c r="F21" s="403">
        <v>65065</v>
      </c>
      <c r="G21" s="399">
        <v>3.0000000000000001E-3</v>
      </c>
      <c r="H21" s="27">
        <f t="shared" si="0"/>
        <v>195.19499999999999</v>
      </c>
      <c r="I21" s="464"/>
    </row>
    <row r="22" spans="2:9" x14ac:dyDescent="0.25">
      <c r="B22" s="528" t="s">
        <v>789</v>
      </c>
      <c r="C22" s="529"/>
      <c r="D22" s="530"/>
      <c r="E22" s="2" t="s">
        <v>790</v>
      </c>
      <c r="F22" s="403">
        <v>144573</v>
      </c>
      <c r="G22" s="399">
        <v>2.5000000000000001E-2</v>
      </c>
      <c r="H22" s="27">
        <f t="shared" si="0"/>
        <v>3614.3250000000003</v>
      </c>
      <c r="I22" s="464"/>
    </row>
    <row r="23" spans="2:9" x14ac:dyDescent="0.25">
      <c r="B23" s="528" t="s">
        <v>791</v>
      </c>
      <c r="C23" s="529"/>
      <c r="D23" s="530"/>
      <c r="E23" s="2" t="s">
        <v>58</v>
      </c>
      <c r="F23" s="403">
        <v>3550</v>
      </c>
      <c r="G23" s="399">
        <v>2</v>
      </c>
      <c r="H23" s="27">
        <f t="shared" si="0"/>
        <v>7100</v>
      </c>
      <c r="I23" s="464"/>
    </row>
    <row r="24" spans="2:9" x14ac:dyDescent="0.25">
      <c r="B24" s="528" t="s">
        <v>156</v>
      </c>
      <c r="C24" s="529"/>
      <c r="D24" s="530"/>
      <c r="E24" s="2" t="s">
        <v>79</v>
      </c>
      <c r="F24" s="28">
        <v>750482</v>
      </c>
      <c r="G24" s="400">
        <v>0.01</v>
      </c>
      <c r="H24" s="27">
        <f t="shared" si="0"/>
        <v>7504.82</v>
      </c>
      <c r="I24" s="464"/>
    </row>
    <row r="25" spans="2:9" x14ac:dyDescent="0.25">
      <c r="B25" s="459"/>
      <c r="C25" s="460"/>
      <c r="D25" s="460"/>
      <c r="E25" s="2"/>
      <c r="F25" s="28"/>
      <c r="G25" s="400"/>
      <c r="H25" s="27"/>
      <c r="I25" s="464"/>
    </row>
    <row r="26" spans="2:9" x14ac:dyDescent="0.25">
      <c r="B26" s="459"/>
      <c r="C26" s="460"/>
      <c r="D26" s="460"/>
      <c r="E26" s="2"/>
      <c r="F26" s="28"/>
      <c r="G26" s="399"/>
      <c r="H26" s="27"/>
      <c r="I26" s="464"/>
    </row>
    <row r="27" spans="2:9" x14ac:dyDescent="0.25">
      <c r="B27" s="459" t="s">
        <v>760</v>
      </c>
      <c r="C27" s="460"/>
      <c r="D27" s="460"/>
      <c r="E27" s="400" t="s">
        <v>123</v>
      </c>
      <c r="F27" s="28">
        <f>SUM(H18:H24)</f>
        <v>27001.739999999998</v>
      </c>
      <c r="G27" s="400">
        <v>0.04</v>
      </c>
      <c r="H27" s="27">
        <f t="shared" si="0"/>
        <v>1080.0696</v>
      </c>
      <c r="I27" s="464"/>
    </row>
    <row r="28" spans="2:9" x14ac:dyDescent="0.25">
      <c r="B28" s="11"/>
      <c r="C28" s="5"/>
      <c r="D28" s="5"/>
      <c r="E28" s="5"/>
      <c r="F28" s="5"/>
      <c r="G28" s="5"/>
      <c r="H28" s="6" t="s">
        <v>6</v>
      </c>
      <c r="I28" s="37">
        <f>SUM(H18:H27)</f>
        <v>28081.809599999997</v>
      </c>
    </row>
    <row r="29" spans="2:9" ht="15.75" thickBot="1" x14ac:dyDescent="0.3">
      <c r="B29" s="10"/>
      <c r="I29" s="1"/>
    </row>
    <row r="30" spans="2:9" ht="15.75" thickBot="1" x14ac:dyDescent="0.3">
      <c r="B30" s="21" t="s">
        <v>10</v>
      </c>
      <c r="C30" s="9"/>
      <c r="D30" s="9"/>
      <c r="E30" s="9"/>
      <c r="F30" s="9"/>
      <c r="G30" s="9"/>
      <c r="H30" s="9"/>
      <c r="I30" s="22"/>
    </row>
    <row r="31" spans="2:9" ht="15.75" thickBot="1" x14ac:dyDescent="0.3">
      <c r="B31" s="461" t="s">
        <v>1</v>
      </c>
      <c r="C31" s="462"/>
      <c r="D31" s="462"/>
      <c r="E31" s="462"/>
      <c r="F31" s="39" t="s">
        <v>3</v>
      </c>
      <c r="G31" s="39" t="s">
        <v>4</v>
      </c>
      <c r="H31" s="20" t="s">
        <v>5</v>
      </c>
      <c r="I31" s="34"/>
    </row>
    <row r="32" spans="2:9" x14ac:dyDescent="0.25">
      <c r="B32" s="465" t="s">
        <v>761</v>
      </c>
      <c r="C32" s="466"/>
      <c r="D32" s="466"/>
      <c r="E32" s="466"/>
      <c r="F32" s="24">
        <v>1987</v>
      </c>
      <c r="G32" s="25">
        <v>1</v>
      </c>
      <c r="H32" s="38">
        <f>+F32*G32</f>
        <v>1987</v>
      </c>
      <c r="I32" s="34"/>
    </row>
    <row r="33" spans="2:9" x14ac:dyDescent="0.25">
      <c r="B33" s="459"/>
      <c r="C33" s="460"/>
      <c r="D33" s="460"/>
      <c r="E33" s="460"/>
      <c r="F33" s="23"/>
      <c r="G33" s="14"/>
      <c r="H33" s="2"/>
      <c r="I33" s="34"/>
    </row>
    <row r="34" spans="2:9" x14ac:dyDescent="0.25">
      <c r="B34" s="11"/>
      <c r="C34" s="5"/>
      <c r="D34" s="5"/>
      <c r="E34" s="5"/>
      <c r="F34" s="5"/>
      <c r="G34" s="5"/>
      <c r="H34" s="6" t="s">
        <v>6</v>
      </c>
      <c r="I34" s="36">
        <f>SUM(H32:H33)</f>
        <v>1987</v>
      </c>
    </row>
    <row r="35" spans="2:9" ht="15.75" thickBot="1" x14ac:dyDescent="0.3">
      <c r="B35" s="10"/>
      <c r="I35" s="1"/>
    </row>
    <row r="36" spans="2:9" ht="15.75" thickBot="1" x14ac:dyDescent="0.3">
      <c r="B36" s="21" t="s">
        <v>11</v>
      </c>
      <c r="C36" s="9"/>
      <c r="D36" s="9"/>
      <c r="E36" s="9"/>
      <c r="F36" s="9"/>
      <c r="G36" s="9"/>
      <c r="H36" s="9"/>
      <c r="I36" s="22"/>
    </row>
    <row r="37" spans="2:9" ht="15.75" thickBot="1" x14ac:dyDescent="0.3">
      <c r="B37" s="461" t="s">
        <v>15</v>
      </c>
      <c r="C37" s="462"/>
      <c r="D37" s="39" t="s">
        <v>22</v>
      </c>
      <c r="E37" s="39" t="s">
        <v>12</v>
      </c>
      <c r="F37" s="39" t="s">
        <v>13</v>
      </c>
      <c r="G37" s="39" t="s">
        <v>14</v>
      </c>
      <c r="H37" s="20" t="s">
        <v>5</v>
      </c>
      <c r="I37" s="463"/>
    </row>
    <row r="38" spans="2:9" x14ac:dyDescent="0.25">
      <c r="B38" s="465" t="s">
        <v>772</v>
      </c>
      <c r="C38" s="466"/>
      <c r="D38" s="24" t="s">
        <v>773</v>
      </c>
      <c r="E38" s="30">
        <v>0.33300000000000002</v>
      </c>
      <c r="F38" s="30">
        <v>50804</v>
      </c>
      <c r="G38" s="32">
        <v>23</v>
      </c>
      <c r="H38" s="38">
        <f>F38*E38</f>
        <v>16917.732</v>
      </c>
      <c r="I38" s="464"/>
    </row>
    <row r="39" spans="2:9" x14ac:dyDescent="0.25">
      <c r="B39" s="459"/>
      <c r="C39" s="460"/>
      <c r="D39" s="23"/>
      <c r="E39" s="30"/>
      <c r="F39" s="31"/>
      <c r="G39" s="43"/>
      <c r="H39" s="38"/>
      <c r="I39" s="464"/>
    </row>
    <row r="40" spans="2:9" x14ac:dyDescent="0.25">
      <c r="B40" s="459"/>
      <c r="C40" s="460"/>
      <c r="D40" s="2"/>
      <c r="E40" s="2"/>
      <c r="F40" s="2"/>
      <c r="G40" s="2"/>
      <c r="H40" s="2"/>
      <c r="I40" s="464"/>
    </row>
    <row r="41" spans="2:9" x14ac:dyDescent="0.25">
      <c r="B41" s="467"/>
      <c r="C41" s="468"/>
      <c r="D41" s="7"/>
      <c r="E41" s="7"/>
      <c r="F41" s="7"/>
      <c r="G41" s="7"/>
      <c r="H41" s="7"/>
      <c r="I41" s="464"/>
    </row>
    <row r="42" spans="2:9" x14ac:dyDescent="0.25">
      <c r="B42" s="11"/>
      <c r="C42" s="5"/>
      <c r="D42" s="5"/>
      <c r="E42" s="5"/>
      <c r="F42" s="5"/>
      <c r="G42" s="5"/>
      <c r="H42" s="6" t="s">
        <v>6</v>
      </c>
      <c r="I42" s="34">
        <f>SUM(H38:H41)</f>
        <v>16917.732</v>
      </c>
    </row>
    <row r="43" spans="2:9" ht="15.75" thickBot="1" x14ac:dyDescent="0.3">
      <c r="B43" s="10"/>
      <c r="H43" s="33" t="s">
        <v>23</v>
      </c>
      <c r="I43" s="34"/>
    </row>
    <row r="44" spans="2:9" ht="16.5" thickBot="1" x14ac:dyDescent="0.3">
      <c r="B44" s="8"/>
      <c r="C44" s="9"/>
      <c r="D44" s="9"/>
      <c r="E44" s="9"/>
      <c r="F44" s="9"/>
      <c r="G44" s="469" t="s">
        <v>16</v>
      </c>
      <c r="H44" s="470"/>
      <c r="I44" s="35">
        <f>ROUND(SUM(I9:I43),0)</f>
        <v>47833</v>
      </c>
    </row>
    <row r="45" spans="2:9" ht="48" customHeight="1" x14ac:dyDescent="0.25">
      <c r="B45" s="474" t="s">
        <v>862</v>
      </c>
      <c r="C45" s="475"/>
      <c r="D45" s="475"/>
      <c r="E45" s="475"/>
      <c r="F45" s="475"/>
      <c r="G45" s="475"/>
      <c r="H45" s="475"/>
      <c r="I45" s="476"/>
    </row>
    <row r="46" spans="2:9" x14ac:dyDescent="0.25">
      <c r="B46" s="477" t="s">
        <v>18</v>
      </c>
      <c r="C46" s="478"/>
      <c r="D46" s="478"/>
      <c r="E46" s="478"/>
      <c r="F46" s="478"/>
      <c r="G46" s="478"/>
      <c r="H46" s="478"/>
      <c r="I46" s="479"/>
    </row>
    <row r="47" spans="2:9" ht="15.75" thickBot="1" x14ac:dyDescent="0.3">
      <c r="B47" s="480" t="s">
        <v>27</v>
      </c>
      <c r="C47" s="481"/>
      <c r="D47" s="481"/>
      <c r="E47" s="481"/>
      <c r="F47" s="481"/>
      <c r="G47" s="481"/>
      <c r="H47" s="481"/>
      <c r="I47" s="482"/>
    </row>
    <row r="48" spans="2:9" ht="15.75" thickBot="1" x14ac:dyDescent="0.3">
      <c r="B48" s="10"/>
      <c r="I48" s="1"/>
    </row>
    <row r="49" spans="2:11" x14ac:dyDescent="0.25">
      <c r="B49" s="495" t="s">
        <v>17</v>
      </c>
      <c r="C49" s="499" t="s">
        <v>859</v>
      </c>
      <c r="D49" s="498" t="s">
        <v>740</v>
      </c>
      <c r="E49" s="498"/>
      <c r="F49" s="498"/>
      <c r="G49" s="498"/>
      <c r="H49" s="498"/>
      <c r="I49" s="12" t="s">
        <v>0</v>
      </c>
    </row>
    <row r="50" spans="2:11" ht="15.75" thickBot="1" x14ac:dyDescent="0.3">
      <c r="B50" s="484"/>
      <c r="C50" s="500"/>
      <c r="D50" s="488"/>
      <c r="E50" s="488"/>
      <c r="F50" s="488"/>
      <c r="G50" s="488"/>
      <c r="H50" s="488"/>
      <c r="I50" s="13" t="s">
        <v>42</v>
      </c>
    </row>
    <row r="51" spans="2:11" ht="15.75" thickBot="1" x14ac:dyDescent="0.3">
      <c r="B51" s="21" t="s">
        <v>24</v>
      </c>
      <c r="C51" s="9"/>
      <c r="D51" s="40"/>
      <c r="E51" s="9"/>
      <c r="F51" s="9"/>
      <c r="G51" s="9"/>
      <c r="H51" s="9"/>
      <c r="I51" s="22"/>
    </row>
    <row r="52" spans="2:11" ht="15.75" thickBot="1" x14ac:dyDescent="0.3">
      <c r="B52" s="461" t="s">
        <v>1</v>
      </c>
      <c r="C52" s="462"/>
      <c r="D52" s="462"/>
      <c r="E52" s="39" t="s">
        <v>2</v>
      </c>
      <c r="F52" s="39" t="s">
        <v>3</v>
      </c>
      <c r="G52" s="39" t="s">
        <v>4</v>
      </c>
      <c r="H52" s="20" t="s">
        <v>5</v>
      </c>
      <c r="I52" s="463"/>
    </row>
    <row r="53" spans="2:11" ht="25.5" customHeight="1" x14ac:dyDescent="0.25">
      <c r="B53" s="489" t="s">
        <v>774</v>
      </c>
      <c r="C53" s="490"/>
      <c r="D53" s="491"/>
      <c r="E53" s="393" t="s">
        <v>746</v>
      </c>
      <c r="F53" s="402">
        <v>61510</v>
      </c>
      <c r="G53" s="394">
        <v>0.02</v>
      </c>
      <c r="H53" s="27">
        <f>G53*F53</f>
        <v>1230.2</v>
      </c>
      <c r="I53" s="464"/>
    </row>
    <row r="54" spans="2:11" ht="23.25" customHeight="1" x14ac:dyDescent="0.25">
      <c r="B54" s="492"/>
      <c r="C54" s="493"/>
      <c r="D54" s="494"/>
      <c r="E54" s="395"/>
      <c r="F54" s="403"/>
      <c r="G54" s="394"/>
      <c r="H54" s="27"/>
      <c r="I54" s="464"/>
    </row>
    <row r="55" spans="2:11" x14ac:dyDescent="0.25">
      <c r="B55" s="459"/>
      <c r="C55" s="460"/>
      <c r="D55" s="460"/>
      <c r="E55" s="396"/>
      <c r="F55" s="403"/>
      <c r="G55" s="397"/>
      <c r="H55" s="27"/>
      <c r="I55" s="464"/>
    </row>
    <row r="56" spans="2:11" x14ac:dyDescent="0.25">
      <c r="B56" s="467"/>
      <c r="C56" s="468"/>
      <c r="D56" s="468"/>
      <c r="E56" s="15"/>
      <c r="F56" s="17"/>
      <c r="G56" s="15"/>
      <c r="H56" s="18"/>
      <c r="I56" s="464"/>
    </row>
    <row r="57" spans="2:11" x14ac:dyDescent="0.25">
      <c r="B57" s="11"/>
      <c r="C57" s="5"/>
      <c r="D57" s="5"/>
      <c r="E57" s="5"/>
      <c r="F57" s="5"/>
      <c r="G57" s="6"/>
      <c r="H57" s="6" t="s">
        <v>6</v>
      </c>
      <c r="I57" s="36">
        <f>SUM(H53:H56)</f>
        <v>1230.2</v>
      </c>
      <c r="K57" s="42"/>
    </row>
    <row r="58" spans="2:11" ht="15.75" thickBot="1" x14ac:dyDescent="0.3">
      <c r="B58" s="10"/>
      <c r="I58" s="1"/>
    </row>
    <row r="59" spans="2:11" ht="15.75" thickBot="1" x14ac:dyDescent="0.3">
      <c r="B59" s="21" t="s">
        <v>7</v>
      </c>
      <c r="C59" s="9"/>
      <c r="D59" s="9"/>
      <c r="E59" s="9"/>
      <c r="F59" s="9"/>
      <c r="G59" s="9"/>
      <c r="H59" s="9"/>
      <c r="I59" s="22"/>
    </row>
    <row r="60" spans="2:11" ht="15.75" thickBot="1" x14ac:dyDescent="0.3">
      <c r="B60" s="461" t="s">
        <v>1</v>
      </c>
      <c r="C60" s="462"/>
      <c r="D60" s="462"/>
      <c r="E60" s="39" t="s">
        <v>2</v>
      </c>
      <c r="F60" s="39" t="s">
        <v>8</v>
      </c>
      <c r="G60" s="39" t="s">
        <v>9</v>
      </c>
      <c r="H60" s="20" t="s">
        <v>5</v>
      </c>
      <c r="I60" s="463"/>
    </row>
    <row r="61" spans="2:11" x14ac:dyDescent="0.25">
      <c r="B61" s="465" t="s">
        <v>792</v>
      </c>
      <c r="C61" s="466"/>
      <c r="D61" s="466"/>
      <c r="E61" s="19" t="s">
        <v>793</v>
      </c>
      <c r="F61" s="403">
        <v>12000</v>
      </c>
      <c r="G61" s="398">
        <v>1</v>
      </c>
      <c r="H61" s="27">
        <f>G61*F61</f>
        <v>12000</v>
      </c>
      <c r="I61" s="464"/>
    </row>
    <row r="62" spans="2:11" x14ac:dyDescent="0.25">
      <c r="B62" s="528" t="s">
        <v>794</v>
      </c>
      <c r="C62" s="529"/>
      <c r="D62" s="530"/>
      <c r="E62" s="2" t="s">
        <v>793</v>
      </c>
      <c r="F62" s="403">
        <v>3500</v>
      </c>
      <c r="G62" s="399">
        <v>2</v>
      </c>
      <c r="H62" s="27">
        <f t="shared" ref="H62:H71" si="1">G62*F62</f>
        <v>7000</v>
      </c>
      <c r="I62" s="464"/>
    </row>
    <row r="63" spans="2:11" x14ac:dyDescent="0.25">
      <c r="B63" s="528" t="s">
        <v>795</v>
      </c>
      <c r="C63" s="529"/>
      <c r="D63" s="530"/>
      <c r="E63" s="2" t="s">
        <v>793</v>
      </c>
      <c r="F63" s="403">
        <v>1000</v>
      </c>
      <c r="G63" s="399">
        <v>1</v>
      </c>
      <c r="H63" s="27">
        <f t="shared" si="1"/>
        <v>1000</v>
      </c>
      <c r="I63" s="464"/>
    </row>
    <row r="64" spans="2:11" x14ac:dyDescent="0.25">
      <c r="B64" s="528" t="s">
        <v>796</v>
      </c>
      <c r="C64" s="529"/>
      <c r="D64" s="530"/>
      <c r="E64" s="2" t="s">
        <v>793</v>
      </c>
      <c r="F64" s="403">
        <v>1000</v>
      </c>
      <c r="G64" s="400">
        <v>2</v>
      </c>
      <c r="H64" s="27">
        <f t="shared" si="1"/>
        <v>2000</v>
      </c>
      <c r="I64" s="464"/>
    </row>
    <row r="65" spans="2:9" x14ac:dyDescent="0.25">
      <c r="B65" s="528" t="s">
        <v>797</v>
      </c>
      <c r="C65" s="529"/>
      <c r="D65" s="530"/>
      <c r="E65" s="2" t="s">
        <v>52</v>
      </c>
      <c r="F65" s="403">
        <v>65065</v>
      </c>
      <c r="G65" s="400">
        <v>3.0000000000000001E-3</v>
      </c>
      <c r="H65" s="27">
        <f t="shared" si="1"/>
        <v>195.19499999999999</v>
      </c>
      <c r="I65" s="464"/>
    </row>
    <row r="66" spans="2:9" x14ac:dyDescent="0.25">
      <c r="B66" s="528" t="s">
        <v>798</v>
      </c>
      <c r="C66" s="529"/>
      <c r="D66" s="530"/>
      <c r="E66" s="400" t="s">
        <v>793</v>
      </c>
      <c r="F66" s="403">
        <v>60000</v>
      </c>
      <c r="G66" s="400">
        <v>0.02</v>
      </c>
      <c r="H66" s="27">
        <f t="shared" si="1"/>
        <v>1200</v>
      </c>
      <c r="I66" s="464"/>
    </row>
    <row r="67" spans="2:9" x14ac:dyDescent="0.25">
      <c r="B67" s="528" t="s">
        <v>799</v>
      </c>
      <c r="C67" s="529"/>
      <c r="D67" s="530"/>
      <c r="E67" s="400" t="s">
        <v>58</v>
      </c>
      <c r="F67" s="403">
        <v>2797</v>
      </c>
      <c r="G67" s="400">
        <v>18</v>
      </c>
      <c r="H67" s="27">
        <f t="shared" si="1"/>
        <v>50346</v>
      </c>
      <c r="I67" s="464"/>
    </row>
    <row r="68" spans="2:9" x14ac:dyDescent="0.25">
      <c r="B68" s="528" t="s">
        <v>800</v>
      </c>
      <c r="C68" s="529"/>
      <c r="D68" s="530"/>
      <c r="E68" s="400" t="s">
        <v>801</v>
      </c>
      <c r="F68" s="403">
        <v>4424</v>
      </c>
      <c r="G68" s="400">
        <v>0.2</v>
      </c>
      <c r="H68" s="27">
        <f t="shared" si="1"/>
        <v>884.80000000000007</v>
      </c>
      <c r="I68" s="464"/>
    </row>
    <row r="69" spans="2:9" x14ac:dyDescent="0.25">
      <c r="B69" s="528" t="s">
        <v>802</v>
      </c>
      <c r="C69" s="529"/>
      <c r="D69" s="530"/>
      <c r="E69" s="400" t="s">
        <v>793</v>
      </c>
      <c r="F69" s="403">
        <v>1500</v>
      </c>
      <c r="G69" s="400">
        <v>1</v>
      </c>
      <c r="H69" s="27">
        <f t="shared" si="1"/>
        <v>1500</v>
      </c>
      <c r="I69" s="464"/>
    </row>
    <row r="70" spans="2:9" x14ac:dyDescent="0.25">
      <c r="B70" s="528" t="s">
        <v>156</v>
      </c>
      <c r="C70" s="529"/>
      <c r="D70" s="530"/>
      <c r="E70" s="400" t="s">
        <v>158</v>
      </c>
      <c r="F70" s="403">
        <v>750481.6</v>
      </c>
      <c r="G70" s="400">
        <v>4.0000000000000001E-3</v>
      </c>
      <c r="H70" s="27">
        <f t="shared" si="1"/>
        <v>3001.9263999999998</v>
      </c>
      <c r="I70" s="464"/>
    </row>
    <row r="71" spans="2:9" x14ac:dyDescent="0.25">
      <c r="B71" s="459" t="s">
        <v>760</v>
      </c>
      <c r="C71" s="460"/>
      <c r="D71" s="460"/>
      <c r="E71" s="404" t="s">
        <v>746</v>
      </c>
      <c r="F71" s="403">
        <v>79127.921400000007</v>
      </c>
      <c r="G71" s="400">
        <v>0.05</v>
      </c>
      <c r="H71" s="27">
        <f t="shared" si="1"/>
        <v>3956.3960700000007</v>
      </c>
      <c r="I71" s="464"/>
    </row>
    <row r="72" spans="2:9" x14ac:dyDescent="0.25">
      <c r="B72" s="11"/>
      <c r="C72" s="5"/>
      <c r="D72" s="5"/>
      <c r="E72" s="5"/>
      <c r="F72" s="5"/>
      <c r="G72" s="5"/>
      <c r="H72" s="6" t="s">
        <v>6</v>
      </c>
      <c r="I72" s="37">
        <f>SUM(H61:H71)</f>
        <v>83084.317470000009</v>
      </c>
    </row>
    <row r="73" spans="2:9" ht="15.75" thickBot="1" x14ac:dyDescent="0.3">
      <c r="B73" s="10"/>
      <c r="I73" s="1"/>
    </row>
    <row r="74" spans="2:9" ht="15.75" thickBot="1" x14ac:dyDescent="0.3">
      <c r="B74" s="21" t="s">
        <v>10</v>
      </c>
      <c r="C74" s="9"/>
      <c r="D74" s="9"/>
      <c r="E74" s="9"/>
      <c r="F74" s="9"/>
      <c r="G74" s="9"/>
      <c r="H74" s="9"/>
      <c r="I74" s="22"/>
    </row>
    <row r="75" spans="2:9" ht="15.75" thickBot="1" x14ac:dyDescent="0.3">
      <c r="B75" s="461" t="s">
        <v>1</v>
      </c>
      <c r="C75" s="462"/>
      <c r="D75" s="462"/>
      <c r="E75" s="462"/>
      <c r="F75" s="39" t="s">
        <v>3</v>
      </c>
      <c r="G75" s="39" t="s">
        <v>4</v>
      </c>
      <c r="H75" s="20" t="s">
        <v>5</v>
      </c>
      <c r="I75" s="34"/>
    </row>
    <row r="76" spans="2:9" x14ac:dyDescent="0.25">
      <c r="B76" s="465" t="s">
        <v>761</v>
      </c>
      <c r="C76" s="466"/>
      <c r="D76" s="466"/>
      <c r="E76" s="466"/>
      <c r="F76" s="24">
        <v>0</v>
      </c>
      <c r="G76" s="25">
        <v>1</v>
      </c>
      <c r="H76" s="38">
        <f>+F76*G76</f>
        <v>0</v>
      </c>
      <c r="I76" s="34"/>
    </row>
    <row r="77" spans="2:9" x14ac:dyDescent="0.25">
      <c r="B77" s="459"/>
      <c r="C77" s="460"/>
      <c r="D77" s="460"/>
      <c r="E77" s="460"/>
      <c r="F77" s="23"/>
      <c r="G77" s="14"/>
      <c r="H77" s="2"/>
      <c r="I77" s="34"/>
    </row>
    <row r="78" spans="2:9" x14ac:dyDescent="0.25">
      <c r="B78" s="11"/>
      <c r="C78" s="5"/>
      <c r="D78" s="5"/>
      <c r="E78" s="5"/>
      <c r="F78" s="5"/>
      <c r="G78" s="5"/>
      <c r="H78" s="6" t="s">
        <v>6</v>
      </c>
      <c r="I78" s="36">
        <f>SUM(H76:H77)</f>
        <v>0</v>
      </c>
    </row>
    <row r="79" spans="2:9" ht="15.75" thickBot="1" x14ac:dyDescent="0.3">
      <c r="B79" s="10"/>
      <c r="I79" s="1"/>
    </row>
    <row r="80" spans="2:9" ht="15.75" thickBot="1" x14ac:dyDescent="0.3">
      <c r="B80" s="21" t="s">
        <v>11</v>
      </c>
      <c r="C80" s="9"/>
      <c r="D80" s="9"/>
      <c r="E80" s="9"/>
      <c r="F80" s="9"/>
      <c r="G80" s="9"/>
      <c r="H80" s="9"/>
      <c r="I80" s="22"/>
    </row>
    <row r="81" spans="2:9" ht="15.75" thickBot="1" x14ac:dyDescent="0.3">
      <c r="B81" s="461" t="s">
        <v>15</v>
      </c>
      <c r="C81" s="462"/>
      <c r="D81" s="39" t="s">
        <v>22</v>
      </c>
      <c r="E81" s="39" t="s">
        <v>12</v>
      </c>
      <c r="F81" s="39" t="s">
        <v>13</v>
      </c>
      <c r="G81" s="39" t="s">
        <v>14</v>
      </c>
      <c r="H81" s="20" t="s">
        <v>5</v>
      </c>
      <c r="I81" s="463"/>
    </row>
    <row r="82" spans="2:9" x14ac:dyDescent="0.25">
      <c r="B82" s="465" t="s">
        <v>748</v>
      </c>
      <c r="C82" s="466"/>
      <c r="D82" s="24" t="s">
        <v>749</v>
      </c>
      <c r="E82" s="30">
        <v>1</v>
      </c>
      <c r="F82" s="30">
        <v>44178</v>
      </c>
      <c r="G82" s="32">
        <v>8</v>
      </c>
      <c r="H82" s="38">
        <f>F82*E82</f>
        <v>44178</v>
      </c>
      <c r="I82" s="464"/>
    </row>
    <row r="83" spans="2:9" x14ac:dyDescent="0.25">
      <c r="B83" s="459"/>
      <c r="C83" s="460"/>
      <c r="D83" s="23"/>
      <c r="E83" s="30"/>
      <c r="F83" s="31"/>
      <c r="G83" s="43"/>
      <c r="H83" s="38"/>
      <c r="I83" s="464"/>
    </row>
    <row r="84" spans="2:9" x14ac:dyDescent="0.25">
      <c r="B84" s="459"/>
      <c r="C84" s="460"/>
      <c r="D84" s="2"/>
      <c r="E84" s="2"/>
      <c r="F84" s="2"/>
      <c r="G84" s="2"/>
      <c r="H84" s="2"/>
      <c r="I84" s="464"/>
    </row>
    <row r="85" spans="2:9" x14ac:dyDescent="0.25">
      <c r="B85" s="467"/>
      <c r="C85" s="468"/>
      <c r="D85" s="7"/>
      <c r="E85" s="7"/>
      <c r="F85" s="7"/>
      <c r="G85" s="7"/>
      <c r="H85" s="7"/>
      <c r="I85" s="464"/>
    </row>
    <row r="86" spans="2:9" x14ac:dyDescent="0.25">
      <c r="B86" s="11"/>
      <c r="C86" s="5"/>
      <c r="D86" s="5"/>
      <c r="E86" s="5"/>
      <c r="F86" s="5"/>
      <c r="G86" s="5"/>
      <c r="H86" s="6" t="s">
        <v>6</v>
      </c>
      <c r="I86" s="34">
        <f>SUM(H82:H85)</f>
        <v>44178</v>
      </c>
    </row>
    <row r="87" spans="2:9" ht="15.75" thickBot="1" x14ac:dyDescent="0.3">
      <c r="B87" s="10"/>
      <c r="H87" s="33" t="s">
        <v>23</v>
      </c>
      <c r="I87" s="34"/>
    </row>
    <row r="88" spans="2:9" ht="16.5" thickBot="1" x14ac:dyDescent="0.3">
      <c r="B88" s="8"/>
      <c r="C88" s="9"/>
      <c r="D88" s="9"/>
      <c r="E88" s="9"/>
      <c r="F88" s="9"/>
      <c r="G88" s="469" t="s">
        <v>16</v>
      </c>
      <c r="H88" s="470"/>
      <c r="I88" s="35">
        <f>ROUND(SUM(I52:I87),0)</f>
        <v>128493</v>
      </c>
    </row>
    <row r="89" spans="2:9" ht="15.75" thickBot="1" x14ac:dyDescent="0.3"/>
    <row r="90" spans="2:9" x14ac:dyDescent="0.25">
      <c r="B90" s="471" t="s">
        <v>26</v>
      </c>
      <c r="C90" s="472"/>
      <c r="D90" s="472"/>
      <c r="E90" s="472"/>
      <c r="F90" s="472"/>
      <c r="G90" s="472"/>
      <c r="H90" s="472"/>
      <c r="I90" s="473"/>
    </row>
    <row r="91" spans="2:9" x14ac:dyDescent="0.25">
      <c r="B91" s="474" t="s">
        <v>862</v>
      </c>
      <c r="C91" s="475"/>
      <c r="D91" s="475"/>
      <c r="E91" s="475"/>
      <c r="F91" s="475"/>
      <c r="G91" s="475"/>
      <c r="H91" s="475"/>
      <c r="I91" s="476"/>
    </row>
    <row r="92" spans="2:9" x14ac:dyDescent="0.25">
      <c r="B92" s="477" t="s">
        <v>18</v>
      </c>
      <c r="C92" s="478"/>
      <c r="D92" s="478"/>
      <c r="E92" s="478"/>
      <c r="F92" s="478"/>
      <c r="G92" s="478"/>
      <c r="H92" s="478"/>
      <c r="I92" s="479"/>
    </row>
    <row r="93" spans="2:9" ht="15.75" thickBot="1" x14ac:dyDescent="0.3">
      <c r="B93" s="480" t="s">
        <v>27</v>
      </c>
      <c r="C93" s="481"/>
      <c r="D93" s="481"/>
      <c r="E93" s="481"/>
      <c r="F93" s="481"/>
      <c r="G93" s="481"/>
      <c r="H93" s="481"/>
      <c r="I93" s="482"/>
    </row>
    <row r="94" spans="2:9" ht="15.75" thickBot="1" x14ac:dyDescent="0.3">
      <c r="B94" s="10"/>
      <c r="I94" s="1"/>
    </row>
    <row r="95" spans="2:9" x14ac:dyDescent="0.25">
      <c r="B95" s="495" t="s">
        <v>17</v>
      </c>
      <c r="C95" s="499" t="s">
        <v>860</v>
      </c>
      <c r="D95" s="498" t="s">
        <v>741</v>
      </c>
      <c r="E95" s="498"/>
      <c r="F95" s="498"/>
      <c r="G95" s="498"/>
      <c r="H95" s="498"/>
      <c r="I95" s="12" t="s">
        <v>0</v>
      </c>
    </row>
    <row r="96" spans="2:9" ht="15.75" thickBot="1" x14ac:dyDescent="0.3">
      <c r="B96" s="484"/>
      <c r="C96" s="500"/>
      <c r="D96" s="488"/>
      <c r="E96" s="488"/>
      <c r="F96" s="488"/>
      <c r="G96" s="488"/>
      <c r="H96" s="488"/>
      <c r="I96" s="13" t="s">
        <v>42</v>
      </c>
    </row>
    <row r="97" spans="2:9" ht="15.75" thickBot="1" x14ac:dyDescent="0.3">
      <c r="B97" s="21" t="s">
        <v>24</v>
      </c>
      <c r="C97" s="9"/>
      <c r="D97" s="40"/>
      <c r="E97" s="9"/>
      <c r="F97" s="9"/>
      <c r="G97" s="9"/>
      <c r="H97" s="9"/>
      <c r="I97" s="22"/>
    </row>
    <row r="98" spans="2:9" ht="15.75" thickBot="1" x14ac:dyDescent="0.3">
      <c r="B98" s="461" t="s">
        <v>1</v>
      </c>
      <c r="C98" s="462"/>
      <c r="D98" s="462"/>
      <c r="E98" s="39" t="s">
        <v>2</v>
      </c>
      <c r="F98" s="39" t="s">
        <v>3</v>
      </c>
      <c r="G98" s="39" t="s">
        <v>4</v>
      </c>
      <c r="H98" s="20" t="s">
        <v>5</v>
      </c>
      <c r="I98" s="463"/>
    </row>
    <row r="99" spans="2:9" ht="15" customHeight="1" x14ac:dyDescent="0.25">
      <c r="B99" s="489" t="s">
        <v>774</v>
      </c>
      <c r="C99" s="490"/>
      <c r="D99" s="491"/>
      <c r="E99" s="393" t="s">
        <v>746</v>
      </c>
      <c r="F99" s="402">
        <v>61510</v>
      </c>
      <c r="G99" s="394">
        <v>0.02</v>
      </c>
      <c r="H99" s="27">
        <f>G99*F99</f>
        <v>1230.2</v>
      </c>
      <c r="I99" s="464"/>
    </row>
    <row r="100" spans="2:9" ht="15" customHeight="1" x14ac:dyDescent="0.25">
      <c r="B100" s="492"/>
      <c r="C100" s="493"/>
      <c r="D100" s="494"/>
      <c r="E100" s="395"/>
      <c r="F100" s="403"/>
      <c r="G100" s="394"/>
      <c r="H100" s="27"/>
      <c r="I100" s="464"/>
    </row>
    <row r="101" spans="2:9" x14ac:dyDescent="0.25">
      <c r="B101" s="459"/>
      <c r="C101" s="460"/>
      <c r="D101" s="460"/>
      <c r="E101" s="396"/>
      <c r="F101" s="403"/>
      <c r="G101" s="397"/>
      <c r="H101" s="27"/>
      <c r="I101" s="464"/>
    </row>
    <row r="102" spans="2:9" x14ac:dyDescent="0.25">
      <c r="B102" s="467"/>
      <c r="C102" s="468"/>
      <c r="D102" s="468"/>
      <c r="E102" s="15"/>
      <c r="F102" s="17"/>
      <c r="G102" s="15"/>
      <c r="H102" s="18"/>
      <c r="I102" s="464"/>
    </row>
    <row r="103" spans="2:9" x14ac:dyDescent="0.25">
      <c r="B103" s="11"/>
      <c r="C103" s="5"/>
      <c r="D103" s="5"/>
      <c r="E103" s="5"/>
      <c r="F103" s="5"/>
      <c r="G103" s="6"/>
      <c r="H103" s="6" t="s">
        <v>6</v>
      </c>
      <c r="I103" s="36">
        <f>SUM(H99:H102)</f>
        <v>1230.2</v>
      </c>
    </row>
    <row r="104" spans="2:9" ht="15.75" thickBot="1" x14ac:dyDescent="0.3">
      <c r="B104" s="10"/>
      <c r="I104" s="1"/>
    </row>
    <row r="105" spans="2:9" ht="15.75" thickBot="1" x14ac:dyDescent="0.3">
      <c r="B105" s="21" t="s">
        <v>7</v>
      </c>
      <c r="C105" s="9"/>
      <c r="D105" s="9"/>
      <c r="E105" s="9"/>
      <c r="F105" s="9"/>
      <c r="G105" s="9"/>
      <c r="H105" s="9"/>
      <c r="I105" s="22"/>
    </row>
    <row r="106" spans="2:9" ht="15.75" thickBot="1" x14ac:dyDescent="0.3">
      <c r="B106" s="461" t="s">
        <v>1</v>
      </c>
      <c r="C106" s="462"/>
      <c r="D106" s="462"/>
      <c r="E106" s="39" t="s">
        <v>2</v>
      </c>
      <c r="F106" s="39" t="s">
        <v>8</v>
      </c>
      <c r="G106" s="39" t="s">
        <v>9</v>
      </c>
      <c r="H106" s="20" t="s">
        <v>5</v>
      </c>
      <c r="I106" s="463"/>
    </row>
    <row r="107" spans="2:9" x14ac:dyDescent="0.25">
      <c r="B107" s="465" t="s">
        <v>803</v>
      </c>
      <c r="C107" s="466"/>
      <c r="D107" s="466"/>
      <c r="E107" s="19" t="s">
        <v>793</v>
      </c>
      <c r="F107" s="403">
        <v>12000</v>
      </c>
      <c r="G107" s="398">
        <v>1</v>
      </c>
      <c r="H107" s="27">
        <f>G107*F107</f>
        <v>12000</v>
      </c>
      <c r="I107" s="464"/>
    </row>
    <row r="108" spans="2:9" x14ac:dyDescent="0.25">
      <c r="B108" s="528" t="s">
        <v>794</v>
      </c>
      <c r="C108" s="529"/>
      <c r="D108" s="530"/>
      <c r="E108" s="2" t="s">
        <v>793</v>
      </c>
      <c r="F108" s="403">
        <v>3500</v>
      </c>
      <c r="G108" s="399">
        <v>2</v>
      </c>
      <c r="H108" s="27">
        <f t="shared" ref="H108:H116" si="2">G108*F108</f>
        <v>7000</v>
      </c>
      <c r="I108" s="464"/>
    </row>
    <row r="109" spans="2:9" x14ac:dyDescent="0.25">
      <c r="B109" s="528" t="s">
        <v>795</v>
      </c>
      <c r="C109" s="529"/>
      <c r="D109" s="530"/>
      <c r="E109" s="2" t="s">
        <v>793</v>
      </c>
      <c r="F109" s="403">
        <v>1000</v>
      </c>
      <c r="G109" s="399">
        <v>1</v>
      </c>
      <c r="H109" s="27">
        <f t="shared" si="2"/>
        <v>1000</v>
      </c>
      <c r="I109" s="464"/>
    </row>
    <row r="110" spans="2:9" x14ac:dyDescent="0.25">
      <c r="B110" s="528" t="s">
        <v>796</v>
      </c>
      <c r="C110" s="529"/>
      <c r="D110" s="530"/>
      <c r="E110" s="2" t="s">
        <v>793</v>
      </c>
      <c r="F110" s="403">
        <v>1000</v>
      </c>
      <c r="G110" s="400">
        <v>2</v>
      </c>
      <c r="H110" s="27">
        <f t="shared" si="2"/>
        <v>2000</v>
      </c>
      <c r="I110" s="464"/>
    </row>
    <row r="111" spans="2:9" x14ac:dyDescent="0.25">
      <c r="B111" s="528" t="s">
        <v>797</v>
      </c>
      <c r="C111" s="529"/>
      <c r="D111" s="530"/>
      <c r="E111" s="2" t="s">
        <v>52</v>
      </c>
      <c r="F111" s="403">
        <v>65065</v>
      </c>
      <c r="G111" s="400">
        <v>3.0000000000000001E-3</v>
      </c>
      <c r="H111" s="27">
        <f t="shared" si="2"/>
        <v>195.19499999999999</v>
      </c>
      <c r="I111" s="464"/>
    </row>
    <row r="112" spans="2:9" x14ac:dyDescent="0.25">
      <c r="B112" s="528" t="s">
        <v>798</v>
      </c>
      <c r="C112" s="529"/>
      <c r="D112" s="530"/>
      <c r="E112" s="400" t="s">
        <v>793</v>
      </c>
      <c r="F112" s="403">
        <v>60000</v>
      </c>
      <c r="G112" s="400">
        <v>0.02</v>
      </c>
      <c r="H112" s="27">
        <f t="shared" si="2"/>
        <v>1200</v>
      </c>
      <c r="I112" s="464"/>
    </row>
    <row r="113" spans="2:9" x14ac:dyDescent="0.25">
      <c r="B113" s="528" t="s">
        <v>799</v>
      </c>
      <c r="C113" s="529"/>
      <c r="D113" s="530"/>
      <c r="E113" s="400" t="s">
        <v>58</v>
      </c>
      <c r="F113" s="403">
        <v>2797</v>
      </c>
      <c r="G113" s="400">
        <v>18</v>
      </c>
      <c r="H113" s="27">
        <f t="shared" si="2"/>
        <v>50346</v>
      </c>
      <c r="I113" s="464"/>
    </row>
    <row r="114" spans="2:9" x14ac:dyDescent="0.25">
      <c r="B114" s="528" t="s">
        <v>800</v>
      </c>
      <c r="C114" s="529"/>
      <c r="D114" s="530"/>
      <c r="E114" s="400" t="s">
        <v>801</v>
      </c>
      <c r="F114" s="403">
        <v>4424</v>
      </c>
      <c r="G114" s="400">
        <v>0.2</v>
      </c>
      <c r="H114" s="27">
        <f t="shared" si="2"/>
        <v>884.80000000000007</v>
      </c>
      <c r="I114" s="464"/>
    </row>
    <row r="115" spans="2:9" x14ac:dyDescent="0.25">
      <c r="B115" s="528" t="s">
        <v>804</v>
      </c>
      <c r="C115" s="529"/>
      <c r="D115" s="530"/>
      <c r="E115" s="400" t="s">
        <v>793</v>
      </c>
      <c r="F115" s="403">
        <v>1500</v>
      </c>
      <c r="G115" s="400">
        <v>1</v>
      </c>
      <c r="H115" s="27">
        <f t="shared" si="2"/>
        <v>1500</v>
      </c>
      <c r="I115" s="464"/>
    </row>
    <row r="116" spans="2:9" x14ac:dyDescent="0.25">
      <c r="B116" s="528" t="s">
        <v>156</v>
      </c>
      <c r="C116" s="529"/>
      <c r="D116" s="530"/>
      <c r="E116" s="400" t="s">
        <v>158</v>
      </c>
      <c r="F116" s="403">
        <v>750481.6</v>
      </c>
      <c r="G116" s="400">
        <v>4.0000000000000001E-3</v>
      </c>
      <c r="H116" s="27">
        <f t="shared" si="2"/>
        <v>3001.9263999999998</v>
      </c>
      <c r="I116" s="464"/>
    </row>
    <row r="117" spans="2:9" x14ac:dyDescent="0.25">
      <c r="B117" s="459"/>
      <c r="C117" s="460"/>
      <c r="D117" s="460"/>
      <c r="E117" s="2"/>
      <c r="F117" s="28"/>
      <c r="G117" s="400"/>
      <c r="H117" s="27"/>
      <c r="I117" s="464"/>
    </row>
    <row r="118" spans="2:9" x14ac:dyDescent="0.25">
      <c r="B118" s="459"/>
      <c r="C118" s="460"/>
      <c r="D118" s="460"/>
      <c r="E118" s="2"/>
      <c r="F118" s="28"/>
      <c r="G118" s="399"/>
      <c r="H118" s="27"/>
      <c r="I118" s="464"/>
    </row>
    <row r="119" spans="2:9" x14ac:dyDescent="0.25">
      <c r="B119" s="459" t="s">
        <v>760</v>
      </c>
      <c r="C119" s="460"/>
      <c r="D119" s="460"/>
      <c r="E119" s="400" t="s">
        <v>123</v>
      </c>
      <c r="F119" s="28">
        <f>SUM(H107:H118)</f>
        <v>79127.921400000007</v>
      </c>
      <c r="G119" s="400">
        <v>0.05</v>
      </c>
      <c r="H119" s="27">
        <f t="shared" ref="H119" si="3">G119*F119</f>
        <v>3956.3960700000007</v>
      </c>
      <c r="I119" s="464"/>
    </row>
    <row r="120" spans="2:9" x14ac:dyDescent="0.25">
      <c r="B120" s="11"/>
      <c r="C120" s="5"/>
      <c r="D120" s="5"/>
      <c r="E120" s="5"/>
      <c r="F120" s="5"/>
      <c r="G120" s="5"/>
      <c r="H120" s="6" t="s">
        <v>6</v>
      </c>
      <c r="I120" s="37">
        <f>SUM(H107:H119)</f>
        <v>83084.317470000009</v>
      </c>
    </row>
    <row r="121" spans="2:9" ht="15.75" thickBot="1" x14ac:dyDescent="0.3">
      <c r="B121" s="10"/>
      <c r="I121" s="1"/>
    </row>
    <row r="122" spans="2:9" ht="15.75" thickBot="1" x14ac:dyDescent="0.3">
      <c r="B122" s="21" t="s">
        <v>10</v>
      </c>
      <c r="C122" s="9"/>
      <c r="D122" s="9"/>
      <c r="E122" s="9"/>
      <c r="F122" s="9"/>
      <c r="G122" s="9"/>
      <c r="H122" s="9"/>
      <c r="I122" s="22"/>
    </row>
    <row r="123" spans="2:9" ht="15.75" thickBot="1" x14ac:dyDescent="0.3">
      <c r="B123" s="461" t="s">
        <v>1</v>
      </c>
      <c r="C123" s="462"/>
      <c r="D123" s="462"/>
      <c r="E123" s="462"/>
      <c r="F123" s="39" t="s">
        <v>3</v>
      </c>
      <c r="G123" s="39" t="s">
        <v>4</v>
      </c>
      <c r="H123" s="20" t="s">
        <v>5</v>
      </c>
      <c r="I123" s="34"/>
    </row>
    <row r="124" spans="2:9" x14ac:dyDescent="0.25">
      <c r="B124" s="465" t="s">
        <v>761</v>
      </c>
      <c r="C124" s="466"/>
      <c r="D124" s="466"/>
      <c r="E124" s="466"/>
      <c r="F124" s="24"/>
      <c r="G124" s="25">
        <v>0</v>
      </c>
      <c r="H124" s="38">
        <f>+F124*G124</f>
        <v>0</v>
      </c>
      <c r="I124" s="34"/>
    </row>
    <row r="125" spans="2:9" x14ac:dyDescent="0.25">
      <c r="B125" s="459"/>
      <c r="C125" s="460"/>
      <c r="D125" s="460"/>
      <c r="E125" s="460"/>
      <c r="F125" s="23"/>
      <c r="G125" s="14"/>
      <c r="H125" s="2"/>
      <c r="I125" s="34"/>
    </row>
    <row r="126" spans="2:9" x14ac:dyDescent="0.25">
      <c r="B126" s="11"/>
      <c r="C126" s="5"/>
      <c r="D126" s="5"/>
      <c r="E126" s="5"/>
      <c r="F126" s="5"/>
      <c r="G126" s="5"/>
      <c r="H126" s="6" t="s">
        <v>6</v>
      </c>
      <c r="I126" s="36">
        <f>SUM(H124:H125)</f>
        <v>0</v>
      </c>
    </row>
    <row r="127" spans="2:9" ht="15.75" thickBot="1" x14ac:dyDescent="0.3">
      <c r="B127" s="10"/>
      <c r="I127" s="1"/>
    </row>
    <row r="128" spans="2:9" ht="15.75" thickBot="1" x14ac:dyDescent="0.3">
      <c r="B128" s="21" t="s">
        <v>11</v>
      </c>
      <c r="C128" s="9"/>
      <c r="D128" s="9"/>
      <c r="E128" s="9"/>
      <c r="F128" s="9"/>
      <c r="G128" s="9"/>
      <c r="H128" s="9"/>
      <c r="I128" s="22"/>
    </row>
    <row r="129" spans="2:9" ht="15.75" thickBot="1" x14ac:dyDescent="0.3">
      <c r="B129" s="461" t="s">
        <v>15</v>
      </c>
      <c r="C129" s="462"/>
      <c r="D129" s="39" t="s">
        <v>22</v>
      </c>
      <c r="E129" s="39" t="s">
        <v>12</v>
      </c>
      <c r="F129" s="39" t="s">
        <v>13</v>
      </c>
      <c r="G129" s="39" t="s">
        <v>14</v>
      </c>
      <c r="H129" s="20" t="s">
        <v>5</v>
      </c>
      <c r="I129" s="463"/>
    </row>
    <row r="130" spans="2:9" x14ac:dyDescent="0.25">
      <c r="B130" s="465" t="s">
        <v>772</v>
      </c>
      <c r="C130" s="466"/>
      <c r="D130" s="24" t="s">
        <v>773</v>
      </c>
      <c r="E130" s="30">
        <v>1</v>
      </c>
      <c r="F130" s="30">
        <v>44178</v>
      </c>
      <c r="G130" s="32">
        <v>8</v>
      </c>
      <c r="H130" s="38">
        <f>F130*E130</f>
        <v>44178</v>
      </c>
      <c r="I130" s="464"/>
    </row>
    <row r="131" spans="2:9" x14ac:dyDescent="0.25">
      <c r="B131" s="459"/>
      <c r="C131" s="460"/>
      <c r="D131" s="23"/>
      <c r="E131" s="30"/>
      <c r="F131" s="31"/>
      <c r="G131" s="43"/>
      <c r="H131" s="38"/>
      <c r="I131" s="464"/>
    </row>
    <row r="132" spans="2:9" x14ac:dyDescent="0.25">
      <c r="B132" s="459"/>
      <c r="C132" s="460"/>
      <c r="D132" s="2"/>
      <c r="E132" s="2"/>
      <c r="F132" s="2"/>
      <c r="G132" s="2"/>
      <c r="H132" s="2"/>
      <c r="I132" s="464"/>
    </row>
    <row r="133" spans="2:9" x14ac:dyDescent="0.25">
      <c r="B133" s="467"/>
      <c r="C133" s="468"/>
      <c r="D133" s="7"/>
      <c r="E133" s="7"/>
      <c r="F133" s="7"/>
      <c r="G133" s="7"/>
      <c r="H133" s="7"/>
      <c r="I133" s="464"/>
    </row>
    <row r="134" spans="2:9" x14ac:dyDescent="0.25">
      <c r="B134" s="11"/>
      <c r="C134" s="5"/>
      <c r="D134" s="5"/>
      <c r="E134" s="5"/>
      <c r="F134" s="5"/>
      <c r="G134" s="5"/>
      <c r="H134" s="6" t="s">
        <v>6</v>
      </c>
      <c r="I134" s="34">
        <f>SUM(H130:H133)</f>
        <v>44178</v>
      </c>
    </row>
    <row r="135" spans="2:9" ht="15.75" thickBot="1" x14ac:dyDescent="0.3">
      <c r="B135" s="10"/>
      <c r="H135" s="33" t="s">
        <v>23</v>
      </c>
      <c r="I135" s="34"/>
    </row>
    <row r="136" spans="2:9" ht="16.5" thickBot="1" x14ac:dyDescent="0.3">
      <c r="B136" s="8"/>
      <c r="C136" s="9"/>
      <c r="D136" s="9"/>
      <c r="E136" s="9"/>
      <c r="F136" s="9"/>
      <c r="G136" s="469" t="s">
        <v>16</v>
      </c>
      <c r="H136" s="470"/>
      <c r="I136" s="35">
        <f>ROUND(SUM(I98:I135),0)</f>
        <v>128493</v>
      </c>
    </row>
    <row r="137" spans="2:9" ht="15.75" thickBot="1" x14ac:dyDescent="0.3"/>
    <row r="138" spans="2:9" x14ac:dyDescent="0.25">
      <c r="B138" s="471" t="s">
        <v>26</v>
      </c>
      <c r="C138" s="472"/>
      <c r="D138" s="472"/>
      <c r="E138" s="472"/>
      <c r="F138" s="472"/>
      <c r="G138" s="472"/>
      <c r="H138" s="472"/>
      <c r="I138" s="473"/>
    </row>
    <row r="139" spans="2:9" x14ac:dyDescent="0.25">
      <c r="B139" s="474" t="s">
        <v>862</v>
      </c>
      <c r="C139" s="475"/>
      <c r="D139" s="475"/>
      <c r="E139" s="475"/>
      <c r="F139" s="475"/>
      <c r="G139" s="475"/>
      <c r="H139" s="475"/>
      <c r="I139" s="476"/>
    </row>
    <row r="140" spans="2:9" x14ac:dyDescent="0.25">
      <c r="B140" s="477" t="s">
        <v>18</v>
      </c>
      <c r="C140" s="478"/>
      <c r="D140" s="478"/>
      <c r="E140" s="478"/>
      <c r="F140" s="478"/>
      <c r="G140" s="478"/>
      <c r="H140" s="478"/>
      <c r="I140" s="479"/>
    </row>
    <row r="141" spans="2:9" ht="15.75" thickBot="1" x14ac:dyDescent="0.3">
      <c r="B141" s="480" t="s">
        <v>27</v>
      </c>
      <c r="C141" s="481"/>
      <c r="D141" s="481"/>
      <c r="E141" s="481"/>
      <c r="F141" s="481"/>
      <c r="G141" s="481"/>
      <c r="H141" s="481"/>
      <c r="I141" s="482"/>
    </row>
    <row r="142" spans="2:9" ht="15.75" thickBot="1" x14ac:dyDescent="0.3">
      <c r="B142" s="10"/>
      <c r="I142" s="1"/>
    </row>
    <row r="143" spans="2:9" x14ac:dyDescent="0.25">
      <c r="B143" s="495" t="s">
        <v>17</v>
      </c>
      <c r="C143" s="499" t="s">
        <v>861</v>
      </c>
      <c r="D143" s="498" t="s">
        <v>742</v>
      </c>
      <c r="E143" s="498"/>
      <c r="F143" s="498"/>
      <c r="G143" s="498"/>
      <c r="H143" s="498"/>
      <c r="I143" s="12" t="s">
        <v>0</v>
      </c>
    </row>
    <row r="144" spans="2:9" ht="15.75" thickBot="1" x14ac:dyDescent="0.3">
      <c r="B144" s="484"/>
      <c r="C144" s="500"/>
      <c r="D144" s="488"/>
      <c r="E144" s="488"/>
      <c r="F144" s="488"/>
      <c r="G144" s="488"/>
      <c r="H144" s="488"/>
      <c r="I144" s="13" t="s">
        <v>42</v>
      </c>
    </row>
    <row r="145" spans="2:9" ht="15.75" thickBot="1" x14ac:dyDescent="0.3">
      <c r="B145" s="21" t="s">
        <v>24</v>
      </c>
      <c r="C145" s="9"/>
      <c r="D145" s="40"/>
      <c r="E145" s="9"/>
      <c r="F145" s="9"/>
      <c r="G145" s="9"/>
      <c r="H145" s="9"/>
      <c r="I145" s="22"/>
    </row>
    <row r="146" spans="2:9" ht="15.75" thickBot="1" x14ac:dyDescent="0.3">
      <c r="B146" s="461" t="s">
        <v>1</v>
      </c>
      <c r="C146" s="462"/>
      <c r="D146" s="462"/>
      <c r="E146" s="39" t="s">
        <v>2</v>
      </c>
      <c r="F146" s="39" t="s">
        <v>3</v>
      </c>
      <c r="G146" s="39" t="s">
        <v>4</v>
      </c>
      <c r="H146" s="20" t="s">
        <v>5</v>
      </c>
      <c r="I146" s="463"/>
    </row>
    <row r="147" spans="2:9" x14ac:dyDescent="0.25">
      <c r="B147" s="489" t="s">
        <v>774</v>
      </c>
      <c r="C147" s="490"/>
      <c r="D147" s="491"/>
      <c r="E147" s="393" t="s">
        <v>746</v>
      </c>
      <c r="F147" s="402">
        <v>67842</v>
      </c>
      <c r="G147" s="394">
        <v>0.05</v>
      </c>
      <c r="H147" s="27">
        <f>G147*F147</f>
        <v>3392.1000000000004</v>
      </c>
      <c r="I147" s="464"/>
    </row>
    <row r="148" spans="2:9" x14ac:dyDescent="0.25">
      <c r="B148" s="492"/>
      <c r="C148" s="493"/>
      <c r="D148" s="494"/>
      <c r="E148" s="395"/>
      <c r="F148" s="403"/>
      <c r="G148" s="394"/>
      <c r="H148" s="27"/>
      <c r="I148" s="464"/>
    </row>
    <row r="149" spans="2:9" x14ac:dyDescent="0.25">
      <c r="B149" s="459"/>
      <c r="C149" s="460"/>
      <c r="D149" s="460"/>
      <c r="E149" s="396"/>
      <c r="F149" s="403"/>
      <c r="G149" s="397"/>
      <c r="H149" s="27"/>
      <c r="I149" s="464"/>
    </row>
    <row r="150" spans="2:9" x14ac:dyDescent="0.25">
      <c r="B150" s="467"/>
      <c r="C150" s="468"/>
      <c r="D150" s="468"/>
      <c r="E150" s="15"/>
      <c r="F150" s="17"/>
      <c r="G150" s="15"/>
      <c r="H150" s="18"/>
      <c r="I150" s="464"/>
    </row>
    <row r="151" spans="2:9" x14ac:dyDescent="0.25">
      <c r="B151" s="11"/>
      <c r="C151" s="5"/>
      <c r="D151" s="5"/>
      <c r="E151" s="5"/>
      <c r="F151" s="5"/>
      <c r="G151" s="6"/>
      <c r="H151" s="6" t="s">
        <v>6</v>
      </c>
      <c r="I151" s="36">
        <f>SUM(H147:H150)</f>
        <v>3392.1000000000004</v>
      </c>
    </row>
    <row r="152" spans="2:9" ht="15.75" thickBot="1" x14ac:dyDescent="0.3">
      <c r="B152" s="10"/>
      <c r="I152" s="1"/>
    </row>
    <row r="153" spans="2:9" ht="15.75" thickBot="1" x14ac:dyDescent="0.3">
      <c r="B153" s="21" t="s">
        <v>7</v>
      </c>
      <c r="C153" s="9"/>
      <c r="D153" s="9"/>
      <c r="E153" s="9"/>
      <c r="F153" s="9"/>
      <c r="G153" s="9"/>
      <c r="H153" s="9"/>
      <c r="I153" s="22"/>
    </row>
    <row r="154" spans="2:9" ht="15.75" thickBot="1" x14ac:dyDescent="0.3">
      <c r="B154" s="461" t="s">
        <v>1</v>
      </c>
      <c r="C154" s="462"/>
      <c r="D154" s="462"/>
      <c r="E154" s="39" t="s">
        <v>2</v>
      </c>
      <c r="F154" s="39" t="s">
        <v>8</v>
      </c>
      <c r="G154" s="39" t="s">
        <v>9</v>
      </c>
      <c r="H154" s="20" t="s">
        <v>5</v>
      </c>
      <c r="I154" s="463"/>
    </row>
    <row r="155" spans="2:9" x14ac:dyDescent="0.25">
      <c r="B155" s="465" t="s">
        <v>805</v>
      </c>
      <c r="C155" s="466"/>
      <c r="D155" s="466"/>
      <c r="E155" s="19" t="s">
        <v>806</v>
      </c>
      <c r="F155" s="403">
        <v>65000</v>
      </c>
      <c r="G155" s="398">
        <v>1</v>
      </c>
      <c r="H155" s="27">
        <f>G155*F155</f>
        <v>65000</v>
      </c>
      <c r="I155" s="464"/>
    </row>
    <row r="156" spans="2:9" x14ac:dyDescent="0.25">
      <c r="B156" s="528" t="s">
        <v>807</v>
      </c>
      <c r="C156" s="529"/>
      <c r="D156" s="530"/>
      <c r="E156" s="2" t="s">
        <v>793</v>
      </c>
      <c r="F156" s="403">
        <v>3500</v>
      </c>
      <c r="G156" s="399">
        <v>2</v>
      </c>
      <c r="H156" s="27">
        <f t="shared" ref="H156:H163" si="4">G156*F156</f>
        <v>7000</v>
      </c>
      <c r="I156" s="464"/>
    </row>
    <row r="157" spans="2:9" x14ac:dyDescent="0.25">
      <c r="B157" s="528" t="s">
        <v>808</v>
      </c>
      <c r="C157" s="529"/>
      <c r="D157" s="530"/>
      <c r="E157" s="2" t="s">
        <v>793</v>
      </c>
      <c r="F157" s="403">
        <v>1000</v>
      </c>
      <c r="G157" s="399">
        <v>1</v>
      </c>
      <c r="H157" s="27">
        <f t="shared" si="4"/>
        <v>1000</v>
      </c>
      <c r="I157" s="464"/>
    </row>
    <row r="158" spans="2:9" x14ac:dyDescent="0.25">
      <c r="B158" s="528" t="s">
        <v>809</v>
      </c>
      <c r="C158" s="529"/>
      <c r="D158" s="530"/>
      <c r="E158" s="2" t="s">
        <v>793</v>
      </c>
      <c r="F158" s="403">
        <v>1000</v>
      </c>
      <c r="G158" s="400">
        <v>2</v>
      </c>
      <c r="H158" s="27">
        <f t="shared" si="4"/>
        <v>2000</v>
      </c>
      <c r="I158" s="464"/>
    </row>
    <row r="159" spans="2:9" x14ac:dyDescent="0.25">
      <c r="B159" s="528" t="s">
        <v>810</v>
      </c>
      <c r="C159" s="529"/>
      <c r="D159" s="530"/>
      <c r="E159" s="2" t="s">
        <v>52</v>
      </c>
      <c r="F159" s="403">
        <v>65065</v>
      </c>
      <c r="G159" s="400">
        <v>3.0000000000000001E-3</v>
      </c>
      <c r="H159" s="27">
        <f t="shared" si="4"/>
        <v>195.19499999999999</v>
      </c>
      <c r="I159" s="464"/>
    </row>
    <row r="160" spans="2:9" x14ac:dyDescent="0.25">
      <c r="B160" s="528" t="s">
        <v>811</v>
      </c>
      <c r="C160" s="529"/>
      <c r="D160" s="530"/>
      <c r="E160" s="400" t="s">
        <v>793</v>
      </c>
      <c r="F160" s="403">
        <v>60000</v>
      </c>
      <c r="G160" s="400">
        <v>0.02</v>
      </c>
      <c r="H160" s="27">
        <f t="shared" si="4"/>
        <v>1200</v>
      </c>
      <c r="I160" s="464"/>
    </row>
    <row r="161" spans="2:9" x14ac:dyDescent="0.25">
      <c r="B161" s="528" t="s">
        <v>812</v>
      </c>
      <c r="C161" s="529"/>
      <c r="D161" s="530"/>
      <c r="E161" s="400" t="s">
        <v>58</v>
      </c>
      <c r="F161" s="403">
        <v>2797</v>
      </c>
      <c r="G161" s="400">
        <v>18</v>
      </c>
      <c r="H161" s="27">
        <f t="shared" si="4"/>
        <v>50346</v>
      </c>
      <c r="I161" s="464"/>
    </row>
    <row r="162" spans="2:9" x14ac:dyDescent="0.25">
      <c r="B162" s="528" t="s">
        <v>813</v>
      </c>
      <c r="C162" s="529"/>
      <c r="D162" s="530"/>
      <c r="E162" s="400" t="s">
        <v>801</v>
      </c>
      <c r="F162" s="403">
        <v>4022</v>
      </c>
      <c r="G162" s="400">
        <v>0.02</v>
      </c>
      <c r="H162" s="27">
        <f t="shared" si="4"/>
        <v>80.44</v>
      </c>
      <c r="I162" s="464"/>
    </row>
    <row r="163" spans="2:9" x14ac:dyDescent="0.25">
      <c r="B163" s="528" t="s">
        <v>814</v>
      </c>
      <c r="C163" s="529"/>
      <c r="D163" s="530"/>
      <c r="E163" s="400" t="s">
        <v>793</v>
      </c>
      <c r="F163" s="403">
        <v>1500</v>
      </c>
      <c r="G163" s="400">
        <v>1</v>
      </c>
      <c r="H163" s="27">
        <f t="shared" si="4"/>
        <v>1500</v>
      </c>
      <c r="I163" s="464"/>
    </row>
    <row r="164" spans="2:9" x14ac:dyDescent="0.25">
      <c r="B164" s="459"/>
      <c r="C164" s="460"/>
      <c r="D164" s="460"/>
      <c r="E164" s="2"/>
      <c r="F164" s="28"/>
      <c r="G164" s="400"/>
      <c r="H164" s="27"/>
      <c r="I164" s="464"/>
    </row>
    <row r="165" spans="2:9" x14ac:dyDescent="0.25">
      <c r="B165" s="459"/>
      <c r="C165" s="460"/>
      <c r="D165" s="460"/>
      <c r="E165" s="2"/>
      <c r="F165" s="28"/>
      <c r="G165" s="399"/>
      <c r="H165" s="27"/>
      <c r="I165" s="464"/>
    </row>
    <row r="166" spans="2:9" x14ac:dyDescent="0.25">
      <c r="B166" s="11"/>
      <c r="C166" s="5"/>
      <c r="D166" s="5"/>
      <c r="E166" s="5"/>
      <c r="F166" s="5"/>
      <c r="G166" s="5"/>
      <c r="H166" s="6" t="s">
        <v>6</v>
      </c>
      <c r="I166" s="37">
        <f>SUM(H155:H165)</f>
        <v>128321.63500000001</v>
      </c>
    </row>
    <row r="167" spans="2:9" ht="15.75" thickBot="1" x14ac:dyDescent="0.3">
      <c r="B167" s="10"/>
      <c r="I167" s="1"/>
    </row>
    <row r="168" spans="2:9" ht="15.75" thickBot="1" x14ac:dyDescent="0.3">
      <c r="B168" s="21" t="s">
        <v>10</v>
      </c>
      <c r="C168" s="9"/>
      <c r="D168" s="9"/>
      <c r="E168" s="9"/>
      <c r="F168" s="9"/>
      <c r="G168" s="9"/>
      <c r="H168" s="9"/>
      <c r="I168" s="22"/>
    </row>
    <row r="169" spans="2:9" ht="15.75" thickBot="1" x14ac:dyDescent="0.3">
      <c r="B169" s="461" t="s">
        <v>1</v>
      </c>
      <c r="C169" s="462"/>
      <c r="D169" s="462"/>
      <c r="E169" s="462"/>
      <c r="F169" s="39" t="s">
        <v>3</v>
      </c>
      <c r="G169" s="39" t="s">
        <v>4</v>
      </c>
      <c r="H169" s="20" t="s">
        <v>5</v>
      </c>
      <c r="I169" s="34"/>
    </row>
    <row r="170" spans="2:9" x14ac:dyDescent="0.25">
      <c r="B170" s="465" t="s">
        <v>761</v>
      </c>
      <c r="C170" s="466"/>
      <c r="D170" s="466"/>
      <c r="E170" s="466"/>
      <c r="F170" s="24">
        <v>1987</v>
      </c>
      <c r="G170" s="25">
        <v>1.2078510317060895</v>
      </c>
      <c r="H170" s="38">
        <f>+F170*G170</f>
        <v>2400</v>
      </c>
      <c r="I170" s="34"/>
    </row>
    <row r="171" spans="2:9" x14ac:dyDescent="0.25">
      <c r="B171" s="459"/>
      <c r="C171" s="460"/>
      <c r="D171" s="460"/>
      <c r="E171" s="460"/>
      <c r="F171" s="23"/>
      <c r="G171" s="14"/>
      <c r="H171" s="2"/>
      <c r="I171" s="34"/>
    </row>
    <row r="172" spans="2:9" x14ac:dyDescent="0.25">
      <c r="B172" s="11"/>
      <c r="C172" s="5"/>
      <c r="D172" s="5"/>
      <c r="E172" s="5"/>
      <c r="F172" s="5"/>
      <c r="G172" s="5"/>
      <c r="H172" s="6" t="s">
        <v>6</v>
      </c>
      <c r="I172" s="36">
        <f>SUM(H170:H171)</f>
        <v>2400</v>
      </c>
    </row>
    <row r="173" spans="2:9" ht="15.75" thickBot="1" x14ac:dyDescent="0.3">
      <c r="B173" s="10"/>
      <c r="I173" s="1"/>
    </row>
    <row r="174" spans="2:9" ht="15.75" thickBot="1" x14ac:dyDescent="0.3">
      <c r="B174" s="21" t="s">
        <v>11</v>
      </c>
      <c r="C174" s="9"/>
      <c r="D174" s="9"/>
      <c r="E174" s="9"/>
      <c r="F174" s="9"/>
      <c r="G174" s="9"/>
      <c r="H174" s="9"/>
      <c r="I174" s="22"/>
    </row>
    <row r="175" spans="2:9" ht="15.75" thickBot="1" x14ac:dyDescent="0.3">
      <c r="B175" s="461" t="s">
        <v>15</v>
      </c>
      <c r="C175" s="462"/>
      <c r="D175" s="39" t="s">
        <v>22</v>
      </c>
      <c r="E175" s="39" t="s">
        <v>12</v>
      </c>
      <c r="F175" s="39" t="s">
        <v>13</v>
      </c>
      <c r="G175" s="39" t="s">
        <v>14</v>
      </c>
      <c r="H175" s="20" t="s">
        <v>5</v>
      </c>
      <c r="I175" s="463"/>
    </row>
    <row r="176" spans="2:9" x14ac:dyDescent="0.25">
      <c r="B176" s="465" t="s">
        <v>772</v>
      </c>
      <c r="C176" s="466"/>
      <c r="D176" s="24" t="s">
        <v>773</v>
      </c>
      <c r="E176" s="30">
        <v>0.5</v>
      </c>
      <c r="F176" s="30">
        <v>44178</v>
      </c>
      <c r="G176" s="32">
        <v>16</v>
      </c>
      <c r="H176" s="38">
        <f>F176*E176</f>
        <v>22089</v>
      </c>
      <c r="I176" s="464"/>
    </row>
    <row r="177" spans="2:9" x14ac:dyDescent="0.25">
      <c r="B177" s="459"/>
      <c r="C177" s="460"/>
      <c r="D177" s="23"/>
      <c r="E177" s="30"/>
      <c r="F177" s="31"/>
      <c r="G177" s="43"/>
      <c r="H177" s="38"/>
      <c r="I177" s="464"/>
    </row>
    <row r="178" spans="2:9" x14ac:dyDescent="0.25">
      <c r="B178" s="459"/>
      <c r="C178" s="460"/>
      <c r="D178" s="2"/>
      <c r="E178" s="2"/>
      <c r="F178" s="2"/>
      <c r="G178" s="2"/>
      <c r="H178" s="2"/>
      <c r="I178" s="464"/>
    </row>
    <row r="179" spans="2:9" x14ac:dyDescent="0.25">
      <c r="B179" s="467"/>
      <c r="C179" s="468"/>
      <c r="D179" s="7"/>
      <c r="E179" s="7"/>
      <c r="F179" s="7"/>
      <c r="G179" s="7"/>
      <c r="H179" s="7"/>
      <c r="I179" s="464"/>
    </row>
    <row r="180" spans="2:9" x14ac:dyDescent="0.25">
      <c r="B180" s="11"/>
      <c r="C180" s="5"/>
      <c r="D180" s="5"/>
      <c r="E180" s="5"/>
      <c r="F180" s="5"/>
      <c r="G180" s="5"/>
      <c r="H180" s="6" t="s">
        <v>6</v>
      </c>
      <c r="I180" s="34">
        <f>SUM(H176:H179)</f>
        <v>22089</v>
      </c>
    </row>
    <row r="181" spans="2:9" ht="15.75" thickBot="1" x14ac:dyDescent="0.3">
      <c r="B181" s="10"/>
      <c r="H181" s="33" t="s">
        <v>23</v>
      </c>
      <c r="I181" s="34"/>
    </row>
    <row r="182" spans="2:9" ht="16.5" thickBot="1" x14ac:dyDescent="0.3">
      <c r="B182" s="8"/>
      <c r="C182" s="9"/>
      <c r="D182" s="9"/>
      <c r="E182" s="9"/>
      <c r="F182" s="9"/>
      <c r="G182" s="469" t="s">
        <v>16</v>
      </c>
      <c r="H182" s="470"/>
      <c r="I182" s="35">
        <f>ROUND(SUM(I146:I181),2)</f>
        <v>156202.74</v>
      </c>
    </row>
  </sheetData>
  <mergeCells count="144">
    <mergeCell ref="G182:H182"/>
    <mergeCell ref="B175:C175"/>
    <mergeCell ref="I175:I179"/>
    <mergeCell ref="B176:C176"/>
    <mergeCell ref="B177:C177"/>
    <mergeCell ref="B178:C178"/>
    <mergeCell ref="B179:C179"/>
    <mergeCell ref="B163:D163"/>
    <mergeCell ref="B164:D164"/>
    <mergeCell ref="B165:D165"/>
    <mergeCell ref="B169:E169"/>
    <mergeCell ref="B170:E170"/>
    <mergeCell ref="B171:E171"/>
    <mergeCell ref="B154:D154"/>
    <mergeCell ref="I154:I165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46:D146"/>
    <mergeCell ref="I146:I150"/>
    <mergeCell ref="B147:D147"/>
    <mergeCell ref="B148:D148"/>
    <mergeCell ref="B149:D149"/>
    <mergeCell ref="B150:D150"/>
    <mergeCell ref="G136:H136"/>
    <mergeCell ref="B138:I138"/>
    <mergeCell ref="B139:I139"/>
    <mergeCell ref="B140:I140"/>
    <mergeCell ref="B141:I141"/>
    <mergeCell ref="B143:B144"/>
    <mergeCell ref="C143:C144"/>
    <mergeCell ref="D143:H144"/>
    <mergeCell ref="B124:E124"/>
    <mergeCell ref="B125:E125"/>
    <mergeCell ref="B129:C129"/>
    <mergeCell ref="I129:I133"/>
    <mergeCell ref="B130:C130"/>
    <mergeCell ref="B131:C131"/>
    <mergeCell ref="B132:C132"/>
    <mergeCell ref="B133:C133"/>
    <mergeCell ref="B115:D115"/>
    <mergeCell ref="B116:D116"/>
    <mergeCell ref="B117:D117"/>
    <mergeCell ref="B118:D118"/>
    <mergeCell ref="B119:D119"/>
    <mergeCell ref="B123:E123"/>
    <mergeCell ref="B106:D106"/>
    <mergeCell ref="I106:I119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98:D98"/>
    <mergeCell ref="I98:I102"/>
    <mergeCell ref="B99:D99"/>
    <mergeCell ref="B100:D100"/>
    <mergeCell ref="B101:D101"/>
    <mergeCell ref="B102:D102"/>
    <mergeCell ref="G88:H88"/>
    <mergeCell ref="B90:I90"/>
    <mergeCell ref="B91:I91"/>
    <mergeCell ref="B92:I92"/>
    <mergeCell ref="B93:I93"/>
    <mergeCell ref="B95:B96"/>
    <mergeCell ref="C95:C96"/>
    <mergeCell ref="D95:H96"/>
    <mergeCell ref="B81:C81"/>
    <mergeCell ref="I81:I85"/>
    <mergeCell ref="B82:C82"/>
    <mergeCell ref="B83:C83"/>
    <mergeCell ref="B84:C84"/>
    <mergeCell ref="B85:C85"/>
    <mergeCell ref="B69:D69"/>
    <mergeCell ref="B70:D70"/>
    <mergeCell ref="B71:D71"/>
    <mergeCell ref="B75:E75"/>
    <mergeCell ref="B76:E76"/>
    <mergeCell ref="B77:E77"/>
    <mergeCell ref="B60:D60"/>
    <mergeCell ref="I60:I71"/>
    <mergeCell ref="B61:D61"/>
    <mergeCell ref="B62:D62"/>
    <mergeCell ref="B63:D63"/>
    <mergeCell ref="B64:D64"/>
    <mergeCell ref="B65:D65"/>
    <mergeCell ref="B66:D66"/>
    <mergeCell ref="B67:D67"/>
    <mergeCell ref="B68:D68"/>
    <mergeCell ref="B52:D52"/>
    <mergeCell ref="I52:I56"/>
    <mergeCell ref="B53:D53"/>
    <mergeCell ref="B54:D54"/>
    <mergeCell ref="B55:D55"/>
    <mergeCell ref="B56:D56"/>
    <mergeCell ref="B45:I45"/>
    <mergeCell ref="B46:I46"/>
    <mergeCell ref="B47:I47"/>
    <mergeCell ref="B49:B50"/>
    <mergeCell ref="C49:C50"/>
    <mergeCell ref="D49:H50"/>
    <mergeCell ref="I37:I41"/>
    <mergeCell ref="B38:C38"/>
    <mergeCell ref="B39:C39"/>
    <mergeCell ref="B40:C40"/>
    <mergeCell ref="B41:C41"/>
    <mergeCell ref="G44:H44"/>
    <mergeCell ref="B26:D26"/>
    <mergeCell ref="B27:D27"/>
    <mergeCell ref="B31:E31"/>
    <mergeCell ref="B32:E32"/>
    <mergeCell ref="B33:E33"/>
    <mergeCell ref="B37:C37"/>
    <mergeCell ref="B17:D17"/>
    <mergeCell ref="I17:I27"/>
    <mergeCell ref="B18:D18"/>
    <mergeCell ref="B19:D19"/>
    <mergeCell ref="B20:D20"/>
    <mergeCell ref="B21:D21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42" max="9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4"/>
  <sheetViews>
    <sheetView topLeftCell="A20" zoomScale="70" zoomScaleNormal="70" workbookViewId="0">
      <selection activeCell="C8" sqref="C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ht="15" customHeight="1" x14ac:dyDescent="0.25">
      <c r="B6" s="495" t="s">
        <v>17</v>
      </c>
      <c r="C6" s="499" t="s">
        <v>842</v>
      </c>
      <c r="D6" s="498" t="s">
        <v>744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42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774</v>
      </c>
      <c r="C10" s="490"/>
      <c r="D10" s="491"/>
      <c r="E10" s="393" t="s">
        <v>815</v>
      </c>
      <c r="F10" s="402">
        <v>33869</v>
      </c>
      <c r="G10" s="394">
        <v>0.03</v>
      </c>
      <c r="H10" s="27">
        <f>G10*F10</f>
        <v>1016.0699999999999</v>
      </c>
      <c r="I10" s="464"/>
    </row>
    <row r="11" spans="2:9" ht="23.25" customHeight="1" x14ac:dyDescent="0.25">
      <c r="B11" s="492" t="s">
        <v>816</v>
      </c>
      <c r="C11" s="493"/>
      <c r="D11" s="494"/>
      <c r="E11" s="395" t="s">
        <v>746</v>
      </c>
      <c r="F11" s="403">
        <v>13765</v>
      </c>
      <c r="G11" s="394">
        <v>0.1</v>
      </c>
      <c r="H11" s="27">
        <f>G11*F11</f>
        <v>1376.5</v>
      </c>
      <c r="I11" s="464"/>
    </row>
    <row r="12" spans="2:9" x14ac:dyDescent="0.25">
      <c r="B12" s="459"/>
      <c r="C12" s="460"/>
      <c r="D12" s="460"/>
      <c r="E12" s="396"/>
      <c r="F12" s="403"/>
      <c r="G12" s="397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2392.5699999999997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 t="s">
        <v>758</v>
      </c>
      <c r="C18" s="466"/>
      <c r="D18" s="466"/>
      <c r="E18" s="19" t="s">
        <v>256</v>
      </c>
      <c r="F18" s="403">
        <v>56242</v>
      </c>
      <c r="G18" s="398">
        <v>0.09</v>
      </c>
      <c r="H18" s="27">
        <f>G18*F18</f>
        <v>5061.78</v>
      </c>
      <c r="I18" s="464"/>
    </row>
    <row r="19" spans="2:9" x14ac:dyDescent="0.25">
      <c r="B19" s="528" t="s">
        <v>759</v>
      </c>
      <c r="C19" s="529"/>
      <c r="D19" s="530"/>
      <c r="E19" s="2" t="s">
        <v>256</v>
      </c>
      <c r="F19" s="403">
        <v>206000</v>
      </c>
      <c r="G19" s="399">
        <v>0.06</v>
      </c>
      <c r="H19" s="27">
        <f t="shared" ref="H19:H27" si="0">G19*F19</f>
        <v>12360</v>
      </c>
      <c r="I19" s="464"/>
    </row>
    <row r="20" spans="2:9" x14ac:dyDescent="0.25">
      <c r="B20" s="528"/>
      <c r="C20" s="529"/>
      <c r="D20" s="530"/>
      <c r="E20" s="2"/>
      <c r="F20" s="403"/>
      <c r="G20" s="399"/>
      <c r="H20" s="27"/>
      <c r="I20" s="464"/>
    </row>
    <row r="21" spans="2:9" x14ac:dyDescent="0.25">
      <c r="B21" s="528"/>
      <c r="C21" s="529"/>
      <c r="D21" s="530"/>
      <c r="E21" s="2"/>
      <c r="F21" s="403"/>
      <c r="G21" s="399"/>
      <c r="H21" s="27"/>
      <c r="I21" s="464"/>
    </row>
    <row r="22" spans="2:9" x14ac:dyDescent="0.25">
      <c r="B22" s="528"/>
      <c r="C22" s="529"/>
      <c r="D22" s="530"/>
      <c r="E22" s="2"/>
      <c r="F22" s="403"/>
      <c r="G22" s="399"/>
      <c r="H22" s="27"/>
      <c r="I22" s="464"/>
    </row>
    <row r="23" spans="2:9" x14ac:dyDescent="0.25">
      <c r="B23" s="528"/>
      <c r="C23" s="529"/>
      <c r="D23" s="530"/>
      <c r="E23" s="2"/>
      <c r="F23" s="403"/>
      <c r="G23" s="399"/>
      <c r="H23" s="27"/>
      <c r="I23" s="464"/>
    </row>
    <row r="24" spans="2:9" x14ac:dyDescent="0.25">
      <c r="B24" s="528"/>
      <c r="C24" s="529"/>
      <c r="D24" s="530"/>
      <c r="E24" s="2"/>
      <c r="F24" s="28"/>
      <c r="G24" s="400"/>
      <c r="H24" s="27"/>
      <c r="I24" s="464"/>
    </row>
    <row r="25" spans="2:9" x14ac:dyDescent="0.25">
      <c r="B25" s="459"/>
      <c r="C25" s="460"/>
      <c r="D25" s="460"/>
      <c r="E25" s="2"/>
      <c r="F25" s="28"/>
      <c r="G25" s="400"/>
      <c r="H25" s="27"/>
      <c r="I25" s="464"/>
    </row>
    <row r="26" spans="2:9" x14ac:dyDescent="0.25">
      <c r="B26" s="459"/>
      <c r="C26" s="460"/>
      <c r="D26" s="460"/>
      <c r="E26" s="2"/>
      <c r="F26" s="28"/>
      <c r="G26" s="399"/>
      <c r="H26" s="27"/>
      <c r="I26" s="464"/>
    </row>
    <row r="27" spans="2:9" x14ac:dyDescent="0.25">
      <c r="B27" s="459" t="s">
        <v>760</v>
      </c>
      <c r="C27" s="460"/>
      <c r="D27" s="460"/>
      <c r="E27" s="400" t="s">
        <v>123</v>
      </c>
      <c r="F27" s="28">
        <f>SUM(H18:H26)</f>
        <v>17421.78</v>
      </c>
      <c r="G27" s="400">
        <v>0.05</v>
      </c>
      <c r="H27" s="27">
        <f t="shared" si="0"/>
        <v>871.08899999999994</v>
      </c>
      <c r="I27" s="464"/>
    </row>
    <row r="28" spans="2:9" x14ac:dyDescent="0.25">
      <c r="B28" s="11"/>
      <c r="C28" s="5"/>
      <c r="D28" s="5"/>
      <c r="E28" s="5"/>
      <c r="F28" s="5"/>
      <c r="G28" s="5"/>
      <c r="H28" s="6" t="s">
        <v>6</v>
      </c>
      <c r="I28" s="37">
        <f>SUM(H18:H27)</f>
        <v>18292.868999999999</v>
      </c>
    </row>
    <row r="29" spans="2:9" ht="15.75" thickBot="1" x14ac:dyDescent="0.3">
      <c r="B29" s="10"/>
      <c r="I29" s="1"/>
    </row>
    <row r="30" spans="2:9" ht="15.75" thickBot="1" x14ac:dyDescent="0.3">
      <c r="B30" s="21" t="s">
        <v>10</v>
      </c>
      <c r="C30" s="9"/>
      <c r="D30" s="9"/>
      <c r="E30" s="9"/>
      <c r="F30" s="9"/>
      <c r="G30" s="9"/>
      <c r="H30" s="9"/>
      <c r="I30" s="22"/>
    </row>
    <row r="31" spans="2:9" ht="15.75" thickBot="1" x14ac:dyDescent="0.3">
      <c r="B31" s="461" t="s">
        <v>1</v>
      </c>
      <c r="C31" s="462"/>
      <c r="D31" s="462"/>
      <c r="E31" s="462"/>
      <c r="F31" s="39" t="s">
        <v>3</v>
      </c>
      <c r="G31" s="39" t="s">
        <v>4</v>
      </c>
      <c r="H31" s="20" t="s">
        <v>5</v>
      </c>
      <c r="I31" s="34"/>
    </row>
    <row r="32" spans="2:9" x14ac:dyDescent="0.25">
      <c r="B32" s="465" t="s">
        <v>761</v>
      </c>
      <c r="C32" s="466"/>
      <c r="D32" s="466"/>
      <c r="E32" s="466"/>
      <c r="F32" s="24">
        <v>1987</v>
      </c>
      <c r="G32" s="25">
        <v>0.38500251635631599</v>
      </c>
      <c r="H32" s="38">
        <f>+F32*G32</f>
        <v>764.99999999999989</v>
      </c>
      <c r="I32" s="34"/>
    </row>
    <row r="33" spans="2:9" x14ac:dyDescent="0.25">
      <c r="B33" s="459"/>
      <c r="C33" s="460"/>
      <c r="D33" s="460"/>
      <c r="E33" s="460"/>
      <c r="F33" s="23"/>
      <c r="G33" s="14"/>
      <c r="H33" s="2"/>
      <c r="I33" s="34"/>
    </row>
    <row r="34" spans="2:9" x14ac:dyDescent="0.25">
      <c r="B34" s="11"/>
      <c r="C34" s="5"/>
      <c r="D34" s="5"/>
      <c r="E34" s="5"/>
      <c r="F34" s="5"/>
      <c r="G34" s="5"/>
      <c r="H34" s="6" t="s">
        <v>6</v>
      </c>
      <c r="I34" s="36">
        <f>SUM(H32:H33)</f>
        <v>764.99999999999989</v>
      </c>
    </row>
    <row r="35" spans="2:9" ht="15.75" thickBot="1" x14ac:dyDescent="0.3">
      <c r="B35" s="10"/>
      <c r="I35" s="1"/>
    </row>
    <row r="36" spans="2:9" ht="15.75" thickBot="1" x14ac:dyDescent="0.3">
      <c r="B36" s="21" t="s">
        <v>11</v>
      </c>
      <c r="C36" s="9"/>
      <c r="D36" s="9"/>
      <c r="E36" s="9"/>
      <c r="F36" s="9"/>
      <c r="G36" s="9"/>
      <c r="H36" s="9"/>
      <c r="I36" s="22"/>
    </row>
    <row r="37" spans="2:9" ht="15.75" thickBot="1" x14ac:dyDescent="0.3">
      <c r="B37" s="461" t="s">
        <v>15</v>
      </c>
      <c r="C37" s="462"/>
      <c r="D37" s="39" t="s">
        <v>22</v>
      </c>
      <c r="E37" s="39" t="s">
        <v>12</v>
      </c>
      <c r="F37" s="39" t="s">
        <v>13</v>
      </c>
      <c r="G37" s="39" t="s">
        <v>14</v>
      </c>
      <c r="H37" s="20" t="s">
        <v>5</v>
      </c>
      <c r="I37" s="463"/>
    </row>
    <row r="38" spans="2:9" x14ac:dyDescent="0.25">
      <c r="B38" s="465" t="s">
        <v>748</v>
      </c>
      <c r="C38" s="466"/>
      <c r="D38" s="24" t="s">
        <v>773</v>
      </c>
      <c r="E38" s="30">
        <v>0.5</v>
      </c>
      <c r="F38" s="30">
        <v>67740</v>
      </c>
      <c r="G38" s="32">
        <v>16</v>
      </c>
      <c r="H38" s="38">
        <f>F38*E38</f>
        <v>33870</v>
      </c>
      <c r="I38" s="464"/>
    </row>
    <row r="39" spans="2:9" x14ac:dyDescent="0.25">
      <c r="B39" s="459"/>
      <c r="C39" s="460"/>
      <c r="D39" s="23"/>
      <c r="E39" s="30"/>
      <c r="F39" s="31"/>
      <c r="G39" s="43"/>
      <c r="H39" s="38"/>
      <c r="I39" s="464"/>
    </row>
    <row r="40" spans="2:9" x14ac:dyDescent="0.25">
      <c r="B40" s="459"/>
      <c r="C40" s="460"/>
      <c r="D40" s="2"/>
      <c r="E40" s="2"/>
      <c r="F40" s="2"/>
      <c r="G40" s="2"/>
      <c r="H40" s="2"/>
      <c r="I40" s="464"/>
    </row>
    <row r="41" spans="2:9" x14ac:dyDescent="0.25">
      <c r="B41" s="467"/>
      <c r="C41" s="468"/>
      <c r="D41" s="7"/>
      <c r="E41" s="7"/>
      <c r="F41" s="7"/>
      <c r="G41" s="7"/>
      <c r="H41" s="7"/>
      <c r="I41" s="464"/>
    </row>
    <row r="42" spans="2:9" x14ac:dyDescent="0.25">
      <c r="B42" s="11"/>
      <c r="C42" s="5"/>
      <c r="D42" s="5"/>
      <c r="E42" s="5"/>
      <c r="F42" s="5"/>
      <c r="G42" s="5"/>
      <c r="H42" s="6" t="s">
        <v>6</v>
      </c>
      <c r="I42" s="34">
        <f>SUM(H38:H41)</f>
        <v>33870</v>
      </c>
    </row>
    <row r="43" spans="2:9" ht="15.75" thickBot="1" x14ac:dyDescent="0.3">
      <c r="B43" s="10"/>
      <c r="H43" s="33" t="s">
        <v>23</v>
      </c>
      <c r="I43" s="34"/>
    </row>
    <row r="44" spans="2:9" ht="16.5" thickBot="1" x14ac:dyDescent="0.3">
      <c r="B44" s="8"/>
      <c r="C44" s="9"/>
      <c r="D44" s="9"/>
      <c r="E44" s="9"/>
      <c r="F44" s="9"/>
      <c r="G44" s="469" t="s">
        <v>16</v>
      </c>
      <c r="H44" s="470"/>
      <c r="I44" s="35">
        <f>ROUND(SUM(I9:I43),0)</f>
        <v>55320</v>
      </c>
    </row>
  </sheetData>
  <mergeCells count="35">
    <mergeCell ref="I37:I41"/>
    <mergeCell ref="B38:C38"/>
    <mergeCell ref="B39:C39"/>
    <mergeCell ref="B40:C40"/>
    <mergeCell ref="B41:C41"/>
    <mergeCell ref="G44:H44"/>
    <mergeCell ref="B26:D26"/>
    <mergeCell ref="B27:D27"/>
    <mergeCell ref="B31:E31"/>
    <mergeCell ref="B32:E32"/>
    <mergeCell ref="B33:E33"/>
    <mergeCell ref="B37:C37"/>
    <mergeCell ref="B17:D17"/>
    <mergeCell ref="I17:I27"/>
    <mergeCell ref="B18:D18"/>
    <mergeCell ref="B19:D19"/>
    <mergeCell ref="B20:D20"/>
    <mergeCell ref="B21:D21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42" max="9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4"/>
  <sheetViews>
    <sheetView topLeftCell="A32" zoomScale="70" zoomScaleNormal="70" workbookViewId="0">
      <selection activeCell="C8" sqref="C8"/>
    </sheetView>
  </sheetViews>
  <sheetFormatPr baseColWidth="10" defaultRowHeight="15" x14ac:dyDescent="0.25"/>
  <cols>
    <col min="1" max="1" width="3.140625" customWidth="1"/>
    <col min="2" max="2" width="9.140625" customWidth="1"/>
    <col min="3" max="3" width="9" customWidth="1"/>
    <col min="4" max="4" width="17.85546875" customWidth="1"/>
    <col min="5" max="5" width="16.7109375" bestFit="1" customWidth="1"/>
    <col min="6" max="6" width="17.140625" bestFit="1" customWidth="1"/>
    <col min="7" max="7" width="13.140625" bestFit="1" customWidth="1"/>
    <col min="8" max="8" width="17.42578125" bestFit="1" customWidth="1"/>
    <col min="9" max="9" width="23" bestFit="1" customWidth="1"/>
    <col min="10" max="10" width="3.140625" customWidth="1"/>
    <col min="11" max="11" width="15.5703125" bestFit="1" customWidth="1"/>
  </cols>
  <sheetData>
    <row r="1" spans="2:9" x14ac:dyDescent="0.25">
      <c r="B1" s="471" t="s">
        <v>26</v>
      </c>
      <c r="C1" s="472"/>
      <c r="D1" s="472"/>
      <c r="E1" s="472"/>
      <c r="F1" s="472"/>
      <c r="G1" s="472"/>
      <c r="H1" s="472"/>
      <c r="I1" s="473"/>
    </row>
    <row r="2" spans="2:9" ht="48" customHeight="1" x14ac:dyDescent="0.25">
      <c r="B2" s="474" t="s">
        <v>862</v>
      </c>
      <c r="C2" s="475"/>
      <c r="D2" s="475"/>
      <c r="E2" s="475"/>
      <c r="F2" s="475"/>
      <c r="G2" s="475"/>
      <c r="H2" s="475"/>
      <c r="I2" s="476"/>
    </row>
    <row r="3" spans="2:9" x14ac:dyDescent="0.25">
      <c r="B3" s="477" t="s">
        <v>18</v>
      </c>
      <c r="C3" s="478"/>
      <c r="D3" s="478"/>
      <c r="E3" s="478"/>
      <c r="F3" s="478"/>
      <c r="G3" s="478"/>
      <c r="H3" s="478"/>
      <c r="I3" s="479"/>
    </row>
    <row r="4" spans="2:9" ht="15.75" thickBot="1" x14ac:dyDescent="0.3">
      <c r="B4" s="480" t="s">
        <v>27</v>
      </c>
      <c r="C4" s="481"/>
      <c r="D4" s="481"/>
      <c r="E4" s="481"/>
      <c r="F4" s="481"/>
      <c r="G4" s="481"/>
      <c r="H4" s="481"/>
      <c r="I4" s="482"/>
    </row>
    <row r="5" spans="2:9" ht="15.75" thickBot="1" x14ac:dyDescent="0.3">
      <c r="B5" s="10"/>
      <c r="I5" s="1"/>
    </row>
    <row r="6" spans="2:9" ht="15" customHeight="1" x14ac:dyDescent="0.25">
      <c r="B6" s="495" t="s">
        <v>17</v>
      </c>
      <c r="C6" s="499" t="s">
        <v>843</v>
      </c>
      <c r="D6" s="498" t="s">
        <v>817</v>
      </c>
      <c r="E6" s="498"/>
      <c r="F6" s="498"/>
      <c r="G6" s="498"/>
      <c r="H6" s="498"/>
      <c r="I6" s="12" t="s">
        <v>0</v>
      </c>
    </row>
    <row r="7" spans="2:9" ht="15.75" thickBot="1" x14ac:dyDescent="0.3">
      <c r="B7" s="484"/>
      <c r="C7" s="500"/>
      <c r="D7" s="488"/>
      <c r="E7" s="488"/>
      <c r="F7" s="488"/>
      <c r="G7" s="488"/>
      <c r="H7" s="488"/>
      <c r="I7" s="13" t="s">
        <v>256</v>
      </c>
    </row>
    <row r="8" spans="2:9" ht="15.75" thickBot="1" x14ac:dyDescent="0.3">
      <c r="B8" s="21" t="s">
        <v>24</v>
      </c>
      <c r="C8" s="9"/>
      <c r="D8" s="40"/>
      <c r="E8" s="9"/>
      <c r="F8" s="9"/>
      <c r="G8" s="9"/>
      <c r="H8" s="9"/>
      <c r="I8" s="22"/>
    </row>
    <row r="9" spans="2:9" ht="15.75" thickBot="1" x14ac:dyDescent="0.3">
      <c r="B9" s="461" t="s">
        <v>1</v>
      </c>
      <c r="C9" s="462"/>
      <c r="D9" s="462"/>
      <c r="E9" s="39" t="s">
        <v>2</v>
      </c>
      <c r="F9" s="39" t="s">
        <v>3</v>
      </c>
      <c r="G9" s="39" t="s">
        <v>4</v>
      </c>
      <c r="H9" s="20" t="s">
        <v>5</v>
      </c>
      <c r="I9" s="463"/>
    </row>
    <row r="10" spans="2:9" ht="25.5" customHeight="1" x14ac:dyDescent="0.25">
      <c r="B10" s="489" t="s">
        <v>774</v>
      </c>
      <c r="C10" s="490"/>
      <c r="D10" s="491"/>
      <c r="E10" s="393" t="s">
        <v>815</v>
      </c>
      <c r="F10" s="405">
        <v>7681</v>
      </c>
      <c r="G10" s="394">
        <v>0.05</v>
      </c>
      <c r="H10" s="27">
        <f>G10*F10</f>
        <v>384.05</v>
      </c>
      <c r="I10" s="464"/>
    </row>
    <row r="11" spans="2:9" ht="23.25" customHeight="1" x14ac:dyDescent="0.25">
      <c r="B11" s="492"/>
      <c r="C11" s="493"/>
      <c r="D11" s="494"/>
      <c r="E11" s="395"/>
      <c r="F11" s="403"/>
      <c r="G11" s="394"/>
      <c r="H11" s="27"/>
      <c r="I11" s="464"/>
    </row>
    <row r="12" spans="2:9" x14ac:dyDescent="0.25">
      <c r="B12" s="459"/>
      <c r="C12" s="460"/>
      <c r="D12" s="460"/>
      <c r="E12" s="396"/>
      <c r="F12" s="403"/>
      <c r="G12" s="397"/>
      <c r="H12" s="27"/>
      <c r="I12" s="464"/>
    </row>
    <row r="13" spans="2:9" x14ac:dyDescent="0.25">
      <c r="B13" s="467"/>
      <c r="C13" s="468"/>
      <c r="D13" s="468"/>
      <c r="E13" s="15"/>
      <c r="F13" s="17"/>
      <c r="G13" s="15"/>
      <c r="H13" s="18"/>
      <c r="I13" s="464"/>
    </row>
    <row r="14" spans="2:9" x14ac:dyDescent="0.25">
      <c r="B14" s="11"/>
      <c r="C14" s="5"/>
      <c r="D14" s="5"/>
      <c r="E14" s="5"/>
      <c r="F14" s="5"/>
      <c r="G14" s="6"/>
      <c r="H14" s="6" t="s">
        <v>6</v>
      </c>
      <c r="I14" s="36">
        <f>SUM(H10:H13)</f>
        <v>384.05</v>
      </c>
    </row>
    <row r="15" spans="2:9" ht="15.75" thickBot="1" x14ac:dyDescent="0.3">
      <c r="B15" s="10"/>
      <c r="I15" s="1"/>
    </row>
    <row r="16" spans="2:9" ht="15.75" thickBot="1" x14ac:dyDescent="0.3">
      <c r="B16" s="21" t="s">
        <v>7</v>
      </c>
      <c r="C16" s="9"/>
      <c r="D16" s="9"/>
      <c r="E16" s="9"/>
      <c r="F16" s="9"/>
      <c r="G16" s="9"/>
      <c r="H16" s="9"/>
      <c r="I16" s="22"/>
    </row>
    <row r="17" spans="2:9" ht="15.75" thickBot="1" x14ac:dyDescent="0.3">
      <c r="B17" s="461" t="s">
        <v>1</v>
      </c>
      <c r="C17" s="462"/>
      <c r="D17" s="462"/>
      <c r="E17" s="39" t="s">
        <v>2</v>
      </c>
      <c r="F17" s="39" t="s">
        <v>8</v>
      </c>
      <c r="G17" s="39" t="s">
        <v>9</v>
      </c>
      <c r="H17" s="20" t="s">
        <v>5</v>
      </c>
      <c r="I17" s="463"/>
    </row>
    <row r="18" spans="2:9" x14ac:dyDescent="0.25">
      <c r="B18" s="465"/>
      <c r="C18" s="466"/>
      <c r="D18" s="466"/>
      <c r="E18" s="19"/>
      <c r="F18" s="403"/>
      <c r="G18" s="398"/>
      <c r="H18" s="27"/>
      <c r="I18" s="464"/>
    </row>
    <row r="19" spans="2:9" x14ac:dyDescent="0.25">
      <c r="B19" s="528"/>
      <c r="C19" s="529"/>
      <c r="D19" s="530"/>
      <c r="E19" s="2"/>
      <c r="F19" s="403"/>
      <c r="G19" s="399"/>
      <c r="H19" s="27"/>
      <c r="I19" s="464"/>
    </row>
    <row r="20" spans="2:9" x14ac:dyDescent="0.25">
      <c r="B20" s="528"/>
      <c r="C20" s="529"/>
      <c r="D20" s="530"/>
      <c r="E20" s="2"/>
      <c r="F20" s="403"/>
      <c r="G20" s="399"/>
      <c r="H20" s="27"/>
      <c r="I20" s="464"/>
    </row>
    <row r="21" spans="2:9" x14ac:dyDescent="0.25">
      <c r="B21" s="528"/>
      <c r="C21" s="529"/>
      <c r="D21" s="530"/>
      <c r="E21" s="2"/>
      <c r="F21" s="403"/>
      <c r="G21" s="399"/>
      <c r="H21" s="27"/>
      <c r="I21" s="464"/>
    </row>
    <row r="22" spans="2:9" x14ac:dyDescent="0.25">
      <c r="B22" s="528"/>
      <c r="C22" s="529"/>
      <c r="D22" s="530"/>
      <c r="E22" s="2"/>
      <c r="F22" s="403"/>
      <c r="G22" s="399"/>
      <c r="H22" s="27"/>
      <c r="I22" s="464"/>
    </row>
    <row r="23" spans="2:9" x14ac:dyDescent="0.25">
      <c r="B23" s="528"/>
      <c r="C23" s="529"/>
      <c r="D23" s="530"/>
      <c r="E23" s="2"/>
      <c r="F23" s="403"/>
      <c r="G23" s="399"/>
      <c r="H23" s="27"/>
      <c r="I23" s="464"/>
    </row>
    <row r="24" spans="2:9" x14ac:dyDescent="0.25">
      <c r="B24" s="528"/>
      <c r="C24" s="529"/>
      <c r="D24" s="530"/>
      <c r="E24" s="2"/>
      <c r="F24" s="28"/>
      <c r="G24" s="400"/>
      <c r="H24" s="27"/>
      <c r="I24" s="464"/>
    </row>
    <row r="25" spans="2:9" x14ac:dyDescent="0.25">
      <c r="B25" s="459"/>
      <c r="C25" s="460"/>
      <c r="D25" s="460"/>
      <c r="E25" s="2"/>
      <c r="F25" s="28"/>
      <c r="G25" s="400"/>
      <c r="H25" s="27"/>
      <c r="I25" s="464"/>
    </row>
    <row r="26" spans="2:9" x14ac:dyDescent="0.25">
      <c r="B26" s="459"/>
      <c r="C26" s="460"/>
      <c r="D26" s="460"/>
      <c r="E26" s="2"/>
      <c r="F26" s="28"/>
      <c r="G26" s="399"/>
      <c r="H26" s="27"/>
      <c r="I26" s="464"/>
    </row>
    <row r="27" spans="2:9" x14ac:dyDescent="0.25">
      <c r="B27" s="459" t="s">
        <v>760</v>
      </c>
      <c r="C27" s="460"/>
      <c r="D27" s="460"/>
      <c r="E27" s="400" t="s">
        <v>123</v>
      </c>
      <c r="F27" s="28">
        <f>SUM(H18:H26)</f>
        <v>0</v>
      </c>
      <c r="G27" s="400">
        <v>0.05</v>
      </c>
      <c r="H27" s="27">
        <f t="shared" ref="H27" si="0">G27*F27</f>
        <v>0</v>
      </c>
      <c r="I27" s="464"/>
    </row>
    <row r="28" spans="2:9" x14ac:dyDescent="0.25">
      <c r="B28" s="11"/>
      <c r="C28" s="5"/>
      <c r="D28" s="5"/>
      <c r="E28" s="5"/>
      <c r="F28" s="5"/>
      <c r="G28" s="5"/>
      <c r="H28" s="6" t="s">
        <v>6</v>
      </c>
      <c r="I28" s="37">
        <f>SUM(H18:H27)</f>
        <v>0</v>
      </c>
    </row>
    <row r="29" spans="2:9" ht="15.75" thickBot="1" x14ac:dyDescent="0.3">
      <c r="B29" s="10"/>
      <c r="I29" s="1"/>
    </row>
    <row r="30" spans="2:9" ht="15.75" thickBot="1" x14ac:dyDescent="0.3">
      <c r="B30" s="21" t="s">
        <v>10</v>
      </c>
      <c r="C30" s="9"/>
      <c r="D30" s="9"/>
      <c r="E30" s="9"/>
      <c r="F30" s="9"/>
      <c r="G30" s="9"/>
      <c r="H30" s="9"/>
      <c r="I30" s="22"/>
    </row>
    <row r="31" spans="2:9" ht="15.75" thickBot="1" x14ac:dyDescent="0.3">
      <c r="B31" s="461" t="s">
        <v>1</v>
      </c>
      <c r="C31" s="462"/>
      <c r="D31" s="462"/>
      <c r="E31" s="462"/>
      <c r="F31" s="39" t="s">
        <v>3</v>
      </c>
      <c r="G31" s="39" t="s">
        <v>4</v>
      </c>
      <c r="H31" s="20" t="s">
        <v>5</v>
      </c>
      <c r="I31" s="34"/>
    </row>
    <row r="32" spans="2:9" x14ac:dyDescent="0.25">
      <c r="B32" s="465"/>
      <c r="C32" s="466"/>
      <c r="D32" s="466"/>
      <c r="E32" s="466"/>
      <c r="F32" s="24"/>
      <c r="G32" s="25"/>
      <c r="H32" s="38"/>
      <c r="I32" s="34"/>
    </row>
    <row r="33" spans="2:9" x14ac:dyDescent="0.25">
      <c r="B33" s="459"/>
      <c r="C33" s="460"/>
      <c r="D33" s="460"/>
      <c r="E33" s="460"/>
      <c r="F33" s="23"/>
      <c r="G33" s="14"/>
      <c r="H33" s="2"/>
      <c r="I33" s="34"/>
    </row>
    <row r="34" spans="2:9" x14ac:dyDescent="0.25">
      <c r="B34" s="11"/>
      <c r="C34" s="5"/>
      <c r="D34" s="5"/>
      <c r="E34" s="5"/>
      <c r="F34" s="5"/>
      <c r="G34" s="5"/>
      <c r="H34" s="6" t="s">
        <v>6</v>
      </c>
      <c r="I34" s="36">
        <f>SUM(H32:H33)</f>
        <v>0</v>
      </c>
    </row>
    <row r="35" spans="2:9" ht="15.75" thickBot="1" x14ac:dyDescent="0.3">
      <c r="B35" s="10"/>
      <c r="I35" s="1"/>
    </row>
    <row r="36" spans="2:9" ht="15.75" thickBot="1" x14ac:dyDescent="0.3">
      <c r="B36" s="21" t="s">
        <v>11</v>
      </c>
      <c r="C36" s="9"/>
      <c r="D36" s="9"/>
      <c r="E36" s="9"/>
      <c r="F36" s="9"/>
      <c r="G36" s="9"/>
      <c r="H36" s="9"/>
      <c r="I36" s="22"/>
    </row>
    <row r="37" spans="2:9" ht="15.75" thickBot="1" x14ac:dyDescent="0.3">
      <c r="B37" s="461" t="s">
        <v>15</v>
      </c>
      <c r="C37" s="462"/>
      <c r="D37" s="39" t="s">
        <v>22</v>
      </c>
      <c r="E37" s="39" t="s">
        <v>12</v>
      </c>
      <c r="F37" s="39" t="s">
        <v>13</v>
      </c>
      <c r="G37" s="39" t="s">
        <v>14</v>
      </c>
      <c r="H37" s="20" t="s">
        <v>5</v>
      </c>
      <c r="I37" s="463"/>
    </row>
    <row r="38" spans="2:9" x14ac:dyDescent="0.25">
      <c r="B38" s="465" t="s">
        <v>748</v>
      </c>
      <c r="C38" s="466"/>
      <c r="D38" s="406" t="s">
        <v>749</v>
      </c>
      <c r="E38" s="407">
        <v>3</v>
      </c>
      <c r="F38" s="408">
        <v>44178</v>
      </c>
      <c r="G38" s="394">
        <v>6</v>
      </c>
      <c r="H38" s="409">
        <v>132534</v>
      </c>
      <c r="I38" s="464"/>
    </row>
    <row r="39" spans="2:9" x14ac:dyDescent="0.25">
      <c r="B39" s="459"/>
      <c r="C39" s="460"/>
      <c r="D39" s="23"/>
      <c r="E39" s="30"/>
      <c r="F39" s="31"/>
      <c r="G39" s="43"/>
      <c r="H39" s="38"/>
      <c r="I39" s="464"/>
    </row>
    <row r="40" spans="2:9" x14ac:dyDescent="0.25">
      <c r="B40" s="459"/>
      <c r="C40" s="460"/>
      <c r="D40" s="2"/>
      <c r="E40" s="2"/>
      <c r="F40" s="2"/>
      <c r="G40" s="2"/>
      <c r="H40" s="2"/>
      <c r="I40" s="464"/>
    </row>
    <row r="41" spans="2:9" x14ac:dyDescent="0.25">
      <c r="B41" s="467"/>
      <c r="C41" s="468"/>
      <c r="D41" s="7"/>
      <c r="E41" s="7"/>
      <c r="F41" s="7"/>
      <c r="G41" s="7"/>
      <c r="H41" s="7"/>
      <c r="I41" s="464"/>
    </row>
    <row r="42" spans="2:9" x14ac:dyDescent="0.25">
      <c r="B42" s="11"/>
      <c r="C42" s="5"/>
      <c r="D42" s="5"/>
      <c r="E42" s="5"/>
      <c r="F42" s="5"/>
      <c r="G42" s="5"/>
      <c r="H42" s="6" t="s">
        <v>6</v>
      </c>
      <c r="I42" s="34">
        <f>SUM(H38:H41)</f>
        <v>132534</v>
      </c>
    </row>
    <row r="43" spans="2:9" ht="15.75" thickBot="1" x14ac:dyDescent="0.3">
      <c r="B43" s="10"/>
      <c r="H43" s="33" t="s">
        <v>23</v>
      </c>
      <c r="I43" s="34"/>
    </row>
    <row r="44" spans="2:9" ht="16.5" thickBot="1" x14ac:dyDescent="0.3">
      <c r="B44" s="8"/>
      <c r="C44" s="9"/>
      <c r="D44" s="9"/>
      <c r="E44" s="9"/>
      <c r="F44" s="9"/>
      <c r="G44" s="469" t="s">
        <v>16</v>
      </c>
      <c r="H44" s="470"/>
      <c r="I44" s="35">
        <f>ROUND(SUM(I9:I43),0)</f>
        <v>132918</v>
      </c>
    </row>
  </sheetData>
  <mergeCells count="35">
    <mergeCell ref="I37:I41"/>
    <mergeCell ref="B38:C38"/>
    <mergeCell ref="B39:C39"/>
    <mergeCell ref="B40:C40"/>
    <mergeCell ref="B41:C41"/>
    <mergeCell ref="G44:H44"/>
    <mergeCell ref="B26:D26"/>
    <mergeCell ref="B27:D27"/>
    <mergeCell ref="B31:E31"/>
    <mergeCell ref="B32:E32"/>
    <mergeCell ref="B33:E33"/>
    <mergeCell ref="B37:C37"/>
    <mergeCell ref="B17:D17"/>
    <mergeCell ref="I17:I27"/>
    <mergeCell ref="B18:D18"/>
    <mergeCell ref="B19:D19"/>
    <mergeCell ref="B20:D20"/>
    <mergeCell ref="B21:D21"/>
    <mergeCell ref="B22:D22"/>
    <mergeCell ref="B23:D23"/>
    <mergeCell ref="B24:D24"/>
    <mergeCell ref="B25:D25"/>
    <mergeCell ref="B9:D9"/>
    <mergeCell ref="I9:I13"/>
    <mergeCell ref="B10:D10"/>
    <mergeCell ref="B11:D11"/>
    <mergeCell ref="B12:D12"/>
    <mergeCell ref="B13:D13"/>
    <mergeCell ref="B1:I1"/>
    <mergeCell ref="B2:I2"/>
    <mergeCell ref="B3:I3"/>
    <mergeCell ref="B4:I4"/>
    <mergeCell ref="B6:B7"/>
    <mergeCell ref="C6:C7"/>
    <mergeCell ref="D6:H7"/>
  </mergeCells>
  <printOptions horizontalCentered="1" verticalCentered="1"/>
  <pageMargins left="0.31496062992125984" right="0.31496062992125984" top="0.74803149606299213" bottom="0.35433070866141736" header="0.31496062992125984" footer="0.31496062992125984"/>
  <pageSetup scale="87" orientation="portrait" r:id="rId1"/>
  <rowBreaks count="1" manualBreakCount="1">
    <brk id="42" max="9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Z12"/>
  <sheetViews>
    <sheetView topLeftCell="E1" zoomScale="120" workbookViewId="0">
      <selection activeCell="D5" sqref="D5:Z12"/>
    </sheetView>
  </sheetViews>
  <sheetFormatPr baseColWidth="10" defaultRowHeight="15" x14ac:dyDescent="0.25"/>
  <sheetData>
    <row r="4" spans="4:26" ht="15.75" thickBot="1" x14ac:dyDescent="0.3"/>
    <row r="5" spans="4:26" ht="15.75" thickBot="1" x14ac:dyDescent="0.3">
      <c r="D5" s="535" t="s">
        <v>940</v>
      </c>
      <c r="E5" s="535" t="s">
        <v>941</v>
      </c>
      <c r="F5" s="535" t="s">
        <v>942</v>
      </c>
      <c r="G5" s="535" t="s">
        <v>943</v>
      </c>
      <c r="H5" s="535" t="s">
        <v>944</v>
      </c>
      <c r="I5" s="535" t="s">
        <v>945</v>
      </c>
      <c r="J5" s="535" t="s">
        <v>946</v>
      </c>
      <c r="K5" s="535" t="s">
        <v>947</v>
      </c>
      <c r="L5" s="535" t="s">
        <v>948</v>
      </c>
      <c r="M5" s="535" t="s">
        <v>949</v>
      </c>
      <c r="N5" s="535" t="s">
        <v>950</v>
      </c>
      <c r="O5" s="535" t="s">
        <v>951</v>
      </c>
      <c r="P5" s="535" t="s">
        <v>952</v>
      </c>
      <c r="Q5" s="537" t="s">
        <v>953</v>
      </c>
      <c r="R5" s="539"/>
      <c r="S5" s="539"/>
      <c r="T5" s="538"/>
      <c r="U5" s="540" t="s">
        <v>954</v>
      </c>
      <c r="V5" s="535" t="s">
        <v>955</v>
      </c>
      <c r="W5" s="535" t="s">
        <v>956</v>
      </c>
      <c r="X5" s="535" t="s">
        <v>957</v>
      </c>
      <c r="Y5" s="537" t="s">
        <v>958</v>
      </c>
      <c r="Z5" s="538"/>
    </row>
    <row r="6" spans="4:26" ht="48.75" thickBot="1" x14ac:dyDescent="0.3">
      <c r="D6" s="536"/>
      <c r="E6" s="536"/>
      <c r="F6" s="536"/>
      <c r="G6" s="536"/>
      <c r="H6" s="536"/>
      <c r="I6" s="536"/>
      <c r="J6" s="536"/>
      <c r="K6" s="536"/>
      <c r="L6" s="536"/>
      <c r="M6" s="536"/>
      <c r="N6" s="536"/>
      <c r="O6" s="536"/>
      <c r="P6" s="536"/>
      <c r="Q6" s="428" t="s">
        <v>947</v>
      </c>
      <c r="R6" s="428" t="s">
        <v>948</v>
      </c>
      <c r="S6" s="428" t="s">
        <v>959</v>
      </c>
      <c r="T6" s="428" t="s">
        <v>950</v>
      </c>
      <c r="U6" s="541"/>
      <c r="V6" s="536"/>
      <c r="W6" s="536"/>
      <c r="X6" s="536"/>
      <c r="Y6" s="428" t="s">
        <v>960</v>
      </c>
      <c r="Z6" s="428" t="s">
        <v>961</v>
      </c>
    </row>
    <row r="7" spans="4:26" ht="82.5" thickBot="1" x14ac:dyDescent="0.3">
      <c r="D7" s="429">
        <v>1</v>
      </c>
      <c r="E7" s="430" t="s">
        <v>967</v>
      </c>
      <c r="F7" s="430" t="s">
        <v>968</v>
      </c>
      <c r="G7" s="430" t="s">
        <v>964</v>
      </c>
      <c r="H7" s="430" t="s">
        <v>962</v>
      </c>
      <c r="I7" s="430" t="s">
        <v>969</v>
      </c>
      <c r="J7" s="430" t="s">
        <v>970</v>
      </c>
      <c r="K7" s="431">
        <v>5</v>
      </c>
      <c r="L7" s="431">
        <v>5</v>
      </c>
      <c r="M7" s="431">
        <v>5</v>
      </c>
      <c r="N7" s="430" t="s">
        <v>971</v>
      </c>
      <c r="O7" s="430" t="s">
        <v>972</v>
      </c>
      <c r="P7" s="430" t="s">
        <v>973</v>
      </c>
      <c r="Q7" s="431">
        <v>2</v>
      </c>
      <c r="R7" s="431">
        <v>3</v>
      </c>
      <c r="S7" s="431">
        <v>3</v>
      </c>
      <c r="T7" s="430" t="s">
        <v>975</v>
      </c>
      <c r="U7" s="430" t="s">
        <v>976</v>
      </c>
      <c r="V7" s="430" t="s">
        <v>963</v>
      </c>
      <c r="W7" s="430" t="s">
        <v>977</v>
      </c>
      <c r="X7" s="430" t="s">
        <v>978</v>
      </c>
      <c r="Y7" s="430" t="s">
        <v>979</v>
      </c>
      <c r="Z7" s="430" t="s">
        <v>1024</v>
      </c>
    </row>
    <row r="8" spans="4:26" ht="101.25" thickBot="1" x14ac:dyDescent="0.3">
      <c r="D8" s="429">
        <v>2</v>
      </c>
      <c r="E8" s="430" t="s">
        <v>980</v>
      </c>
      <c r="F8" s="430" t="s">
        <v>981</v>
      </c>
      <c r="G8" s="430" t="s">
        <v>964</v>
      </c>
      <c r="H8" s="430" t="s">
        <v>966</v>
      </c>
      <c r="I8" s="430" t="s">
        <v>982</v>
      </c>
      <c r="J8" s="430" t="s">
        <v>983</v>
      </c>
      <c r="K8" s="431">
        <v>3</v>
      </c>
      <c r="L8" s="431">
        <v>5</v>
      </c>
      <c r="M8" s="431">
        <v>5</v>
      </c>
      <c r="N8" s="430" t="s">
        <v>971</v>
      </c>
      <c r="O8" s="430" t="s">
        <v>963</v>
      </c>
      <c r="P8" s="430" t="s">
        <v>984</v>
      </c>
      <c r="Q8" s="431">
        <v>1</v>
      </c>
      <c r="R8" s="431">
        <v>1</v>
      </c>
      <c r="S8" s="431">
        <v>3</v>
      </c>
      <c r="T8" s="430" t="s">
        <v>986</v>
      </c>
      <c r="U8" s="430" t="s">
        <v>987</v>
      </c>
      <c r="V8" s="430" t="s">
        <v>988</v>
      </c>
      <c r="W8" s="430" t="s">
        <v>977</v>
      </c>
      <c r="X8" s="430" t="s">
        <v>989</v>
      </c>
      <c r="Y8" s="430" t="s">
        <v>990</v>
      </c>
      <c r="Z8" s="430" t="s">
        <v>965</v>
      </c>
    </row>
    <row r="9" spans="4:26" ht="88.5" thickBot="1" x14ac:dyDescent="0.3">
      <c r="D9" s="429">
        <v>3</v>
      </c>
      <c r="E9" s="430" t="s">
        <v>991</v>
      </c>
      <c r="F9" s="430" t="s">
        <v>992</v>
      </c>
      <c r="G9" s="430" t="s">
        <v>964</v>
      </c>
      <c r="H9" s="430" t="s">
        <v>962</v>
      </c>
      <c r="I9" s="430" t="s">
        <v>993</v>
      </c>
      <c r="J9" s="430" t="s">
        <v>994</v>
      </c>
      <c r="K9" s="431">
        <v>3</v>
      </c>
      <c r="L9" s="431">
        <v>3</v>
      </c>
      <c r="M9" s="431">
        <v>3</v>
      </c>
      <c r="N9" s="430" t="s">
        <v>974</v>
      </c>
      <c r="O9" s="430" t="s">
        <v>995</v>
      </c>
      <c r="P9" s="430" t="s">
        <v>996</v>
      </c>
      <c r="Q9" s="431">
        <v>1</v>
      </c>
      <c r="R9" s="431">
        <v>1</v>
      </c>
      <c r="S9" s="431">
        <v>1</v>
      </c>
      <c r="T9" s="430" t="s">
        <v>985</v>
      </c>
      <c r="U9" s="430" t="s">
        <v>987</v>
      </c>
      <c r="V9" s="430" t="s">
        <v>997</v>
      </c>
      <c r="W9" s="430" t="s">
        <v>977</v>
      </c>
      <c r="X9" s="430" t="s">
        <v>989</v>
      </c>
      <c r="Y9" s="430" t="s">
        <v>998</v>
      </c>
      <c r="Z9" s="430" t="s">
        <v>1026</v>
      </c>
    </row>
    <row r="10" spans="4:26" ht="71.25" thickBot="1" x14ac:dyDescent="0.3">
      <c r="D10" s="429">
        <v>4</v>
      </c>
      <c r="E10" s="430" t="s">
        <v>967</v>
      </c>
      <c r="F10" s="430" t="s">
        <v>999</v>
      </c>
      <c r="G10" s="430" t="s">
        <v>964</v>
      </c>
      <c r="H10" s="430" t="s">
        <v>966</v>
      </c>
      <c r="I10" s="430" t="s">
        <v>1000</v>
      </c>
      <c r="J10" s="430" t="s">
        <v>1001</v>
      </c>
      <c r="K10" s="431">
        <v>3</v>
      </c>
      <c r="L10" s="431">
        <v>5</v>
      </c>
      <c r="M10" s="431">
        <v>5</v>
      </c>
      <c r="N10" s="430" t="s">
        <v>971</v>
      </c>
      <c r="O10" s="430" t="s">
        <v>995</v>
      </c>
      <c r="P10" s="430" t="s">
        <v>1002</v>
      </c>
      <c r="Q10" s="431">
        <v>1</v>
      </c>
      <c r="R10" s="431">
        <v>1</v>
      </c>
      <c r="S10" s="431">
        <v>3</v>
      </c>
      <c r="T10" s="430" t="s">
        <v>985</v>
      </c>
      <c r="U10" s="430" t="s">
        <v>976</v>
      </c>
      <c r="V10" s="430" t="s">
        <v>1003</v>
      </c>
      <c r="W10" s="430" t="s">
        <v>1004</v>
      </c>
      <c r="X10" s="430" t="s">
        <v>1005</v>
      </c>
      <c r="Y10" s="430" t="s">
        <v>1006</v>
      </c>
      <c r="Z10" s="430" t="s">
        <v>1025</v>
      </c>
    </row>
    <row r="11" spans="4:26" ht="61.5" thickBot="1" x14ac:dyDescent="0.3">
      <c r="D11" s="429">
        <v>5</v>
      </c>
      <c r="E11" s="430" t="s">
        <v>1007</v>
      </c>
      <c r="F11" s="430" t="s">
        <v>1008</v>
      </c>
      <c r="G11" s="430" t="s">
        <v>1009</v>
      </c>
      <c r="H11" s="430" t="s">
        <v>966</v>
      </c>
      <c r="I11" s="430" t="s">
        <v>1010</v>
      </c>
      <c r="J11" s="430" t="s">
        <v>1011</v>
      </c>
      <c r="K11" s="431">
        <v>5</v>
      </c>
      <c r="L11" s="431">
        <v>3</v>
      </c>
      <c r="M11" s="431">
        <v>5</v>
      </c>
      <c r="N11" s="430" t="s">
        <v>971</v>
      </c>
      <c r="O11" s="430" t="s">
        <v>963</v>
      </c>
      <c r="P11" s="430" t="s">
        <v>1012</v>
      </c>
      <c r="Q11" s="431">
        <v>2</v>
      </c>
      <c r="R11" s="431">
        <v>3</v>
      </c>
      <c r="S11" s="431">
        <v>1</v>
      </c>
      <c r="T11" s="430" t="s">
        <v>974</v>
      </c>
      <c r="U11" s="430" t="s">
        <v>976</v>
      </c>
      <c r="V11" s="430" t="s">
        <v>1013</v>
      </c>
      <c r="W11" s="430" t="s">
        <v>1004</v>
      </c>
      <c r="X11" s="430" t="s">
        <v>1014</v>
      </c>
      <c r="Y11" s="430" t="s">
        <v>1015</v>
      </c>
      <c r="Z11" s="430" t="s">
        <v>965</v>
      </c>
    </row>
    <row r="12" spans="4:26" ht="67.5" thickBot="1" x14ac:dyDescent="0.3">
      <c r="D12" s="429">
        <v>6</v>
      </c>
      <c r="E12" s="430" t="s">
        <v>1016</v>
      </c>
      <c r="F12" s="430" t="s">
        <v>1017</v>
      </c>
      <c r="G12" s="430" t="s">
        <v>964</v>
      </c>
      <c r="H12" s="430" t="s">
        <v>966</v>
      </c>
      <c r="I12" s="430" t="s">
        <v>1018</v>
      </c>
      <c r="J12" s="430" t="s">
        <v>1019</v>
      </c>
      <c r="K12" s="431">
        <v>3</v>
      </c>
      <c r="L12" s="431">
        <v>5</v>
      </c>
      <c r="M12" s="431">
        <v>5</v>
      </c>
      <c r="N12" s="430" t="s">
        <v>971</v>
      </c>
      <c r="O12" s="430" t="s">
        <v>1020</v>
      </c>
      <c r="P12" s="430" t="s">
        <v>1021</v>
      </c>
      <c r="Q12" s="431">
        <v>1</v>
      </c>
      <c r="R12" s="431">
        <v>1</v>
      </c>
      <c r="S12" s="431">
        <v>3</v>
      </c>
      <c r="T12" s="430" t="s">
        <v>985</v>
      </c>
      <c r="U12" s="430" t="s">
        <v>976</v>
      </c>
      <c r="V12" s="430" t="s">
        <v>1022</v>
      </c>
      <c r="W12" s="430" t="s">
        <v>977</v>
      </c>
      <c r="X12" s="430" t="s">
        <v>989</v>
      </c>
      <c r="Y12" s="430" t="s">
        <v>1023</v>
      </c>
      <c r="Z12" s="430" t="s">
        <v>1024</v>
      </c>
    </row>
  </sheetData>
  <mergeCells count="19">
    <mergeCell ref="Y5:Z5"/>
    <mergeCell ref="P5:P6"/>
    <mergeCell ref="Q5:T5"/>
    <mergeCell ref="U5:U6"/>
    <mergeCell ref="V5:V6"/>
    <mergeCell ref="W5:W6"/>
    <mergeCell ref="X5:X6"/>
    <mergeCell ref="O5:O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50</vt:i4>
      </vt:variant>
      <vt:variant>
        <vt:lpstr>Rangos con nombre</vt:lpstr>
      </vt:variant>
      <vt:variant>
        <vt:i4>41</vt:i4>
      </vt:variant>
    </vt:vector>
  </HeadingPairs>
  <TitlesOfParts>
    <vt:vector size="91" baseType="lpstr">
      <vt:lpstr>CANTIDADES</vt:lpstr>
      <vt:lpstr>PRESUPUESTO INST EDUC. </vt:lpstr>
      <vt:lpstr>ITEM 1,1,1</vt:lpstr>
      <vt:lpstr>ITEM 1,1,2</vt:lpstr>
      <vt:lpstr>ITEM 1,1,3</vt:lpstr>
      <vt:lpstr>ITEM 1,1,4</vt:lpstr>
      <vt:lpstr>ITEM 1,1,5</vt:lpstr>
      <vt:lpstr>ITEM 1,1,6</vt:lpstr>
      <vt:lpstr>ITEM 1,1,7</vt:lpstr>
      <vt:lpstr>ITEM 1,2,1</vt:lpstr>
      <vt:lpstr>ITEM 1,2,2</vt:lpstr>
      <vt:lpstr>ITEM 1,2,3</vt:lpstr>
      <vt:lpstr>ITEM 1,2,4</vt:lpstr>
      <vt:lpstr>ITEM 1,2,5</vt:lpstr>
      <vt:lpstr>ITEM 1,2,6</vt:lpstr>
      <vt:lpstr>ITEM 1,2,7</vt:lpstr>
      <vt:lpstr>ITEM 1,2,8</vt:lpstr>
      <vt:lpstr>ITEM 1,2,9</vt:lpstr>
      <vt:lpstr>ITEM 1,2,10</vt:lpstr>
      <vt:lpstr>ITEM 1,3,1</vt:lpstr>
      <vt:lpstr>ITEM 1,3,2</vt:lpstr>
      <vt:lpstr>ITEM 1,3,3</vt:lpstr>
      <vt:lpstr>ITEM 1,3,4</vt:lpstr>
      <vt:lpstr>ITEM 2,1,1</vt:lpstr>
      <vt:lpstr>ITEM 2,1,2</vt:lpstr>
      <vt:lpstr>ITEM 2,1,3</vt:lpstr>
      <vt:lpstr>ITEM 2,1,4</vt:lpstr>
      <vt:lpstr>ITEM 2,1,5</vt:lpstr>
      <vt:lpstr>ITEM 2,1,6</vt:lpstr>
      <vt:lpstr>ITEM 2,1,7</vt:lpstr>
      <vt:lpstr>ITEM 2,2,1</vt:lpstr>
      <vt:lpstr>ITEM 2,3,1</vt:lpstr>
      <vt:lpstr>ITEM 3,1,1</vt:lpstr>
      <vt:lpstr>ITEM 3,1,2</vt:lpstr>
      <vt:lpstr>ITEM 3,1,3</vt:lpstr>
      <vt:lpstr>ITEM 3,1,4</vt:lpstr>
      <vt:lpstr>ITEM 3,1,5</vt:lpstr>
      <vt:lpstr>ITEM 3,1,6</vt:lpstr>
      <vt:lpstr>ITEM 3,1,7</vt:lpstr>
      <vt:lpstr>ITEM 4,1,1</vt:lpstr>
      <vt:lpstr>ITEM 4,1,2</vt:lpstr>
      <vt:lpstr>ITEM 4,1,3</vt:lpstr>
      <vt:lpstr>4,1,4</vt:lpstr>
      <vt:lpstr>ITEM 5,1,1</vt:lpstr>
      <vt:lpstr>ITEM 5,1,2</vt:lpstr>
      <vt:lpstr>ITEM 5,1,3</vt:lpstr>
      <vt:lpstr>ITEM 5,1,4</vt:lpstr>
      <vt:lpstr>ITEM 5,1,5</vt:lpstr>
      <vt:lpstr>ITEM 5,1,6</vt:lpstr>
      <vt:lpstr>MATRIZ</vt:lpstr>
      <vt:lpstr>'4,1,4'!Área_de_impresión</vt:lpstr>
      <vt:lpstr>CANTIDADES!Área_de_impresión</vt:lpstr>
      <vt:lpstr>'ITEM 1,1,1'!Área_de_impresión</vt:lpstr>
      <vt:lpstr>'ITEM 1,1,3'!Área_de_impresión</vt:lpstr>
      <vt:lpstr>'ITEM 1,1,5'!Área_de_impresión</vt:lpstr>
      <vt:lpstr>'ITEM 1,1,6'!Área_de_impresión</vt:lpstr>
      <vt:lpstr>'ITEM 1,2,1'!Área_de_impresión</vt:lpstr>
      <vt:lpstr>'ITEM 1,2,10'!Área_de_impresión</vt:lpstr>
      <vt:lpstr>'ITEM 1,2,2'!Área_de_impresión</vt:lpstr>
      <vt:lpstr>'ITEM 1,2,3'!Área_de_impresión</vt:lpstr>
      <vt:lpstr>'ITEM 1,2,4'!Área_de_impresión</vt:lpstr>
      <vt:lpstr>'ITEM 1,2,5'!Área_de_impresión</vt:lpstr>
      <vt:lpstr>'ITEM 1,2,6'!Área_de_impresión</vt:lpstr>
      <vt:lpstr>'ITEM 1,2,7'!Área_de_impresión</vt:lpstr>
      <vt:lpstr>'ITEM 1,2,8'!Área_de_impresión</vt:lpstr>
      <vt:lpstr>'ITEM 1,2,9'!Área_de_impresión</vt:lpstr>
      <vt:lpstr>'ITEM 1,3,1'!Área_de_impresión</vt:lpstr>
      <vt:lpstr>'ITEM 1,3,2'!Área_de_impresión</vt:lpstr>
      <vt:lpstr>'ITEM 1,3,3'!Área_de_impresión</vt:lpstr>
      <vt:lpstr>'ITEM 1,3,4'!Área_de_impresión</vt:lpstr>
      <vt:lpstr>'ITEM 2,1,1'!Área_de_impresión</vt:lpstr>
      <vt:lpstr>'ITEM 2,1,3'!Área_de_impresión</vt:lpstr>
      <vt:lpstr>'ITEM 2,1,4'!Área_de_impresión</vt:lpstr>
      <vt:lpstr>'ITEM 2,1,5'!Área_de_impresión</vt:lpstr>
      <vt:lpstr>'ITEM 2,1,6'!Área_de_impresión</vt:lpstr>
      <vt:lpstr>'ITEM 2,1,7'!Área_de_impresión</vt:lpstr>
      <vt:lpstr>'ITEM 2,2,1'!Área_de_impresión</vt:lpstr>
      <vt:lpstr>'ITEM 2,3,1'!Área_de_impresión</vt:lpstr>
      <vt:lpstr>'ITEM 3,1,2'!Área_de_impresión</vt:lpstr>
      <vt:lpstr>'ITEM 3,1,4'!Área_de_impresión</vt:lpstr>
      <vt:lpstr>'ITEM 3,1,5'!Área_de_impresión</vt:lpstr>
      <vt:lpstr>'ITEM 3,1,7'!Área_de_impresión</vt:lpstr>
      <vt:lpstr>'ITEM 4,1,1'!Área_de_impresión</vt:lpstr>
      <vt:lpstr>'ITEM 4,1,3'!Área_de_impresión</vt:lpstr>
      <vt:lpstr>'ITEM 5,1,1'!Área_de_impresión</vt:lpstr>
      <vt:lpstr>'ITEM 5,1,2'!Área_de_impresión</vt:lpstr>
      <vt:lpstr>'ITEM 5,1,3'!Área_de_impresión</vt:lpstr>
      <vt:lpstr>'ITEM 5,1,4'!Área_de_impresión</vt:lpstr>
      <vt:lpstr>'ITEM 5,1,5'!Área_de_impresión</vt:lpstr>
      <vt:lpstr>'ITEM 5,1,6'!Área_de_impresión</vt:lpstr>
      <vt:lpstr>'PRESUPUESTO INST EDUC.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hernando</dc:creator>
  <cp:lastModifiedBy>HP</cp:lastModifiedBy>
  <cp:lastPrinted>2024-10-24T14:27:10Z</cp:lastPrinted>
  <dcterms:created xsi:type="dcterms:W3CDTF">2012-08-23T17:48:32Z</dcterms:created>
  <dcterms:modified xsi:type="dcterms:W3CDTF">2025-08-29T20:14:59Z</dcterms:modified>
</cp:coreProperties>
</file>