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/>
  <mc:AlternateContent xmlns:mc="http://schemas.openxmlformats.org/markup-compatibility/2006">
    <mc:Choice Requires="x15">
      <x15ac:absPath xmlns:x15ac="http://schemas.microsoft.com/office/spreadsheetml/2010/11/ac" url="/Users/oscaryesidguzmancalvache/Downloads/"/>
    </mc:Choice>
  </mc:AlternateContent>
  <xr:revisionPtr revIDLastSave="0" documentId="13_ncr:1_{5B9803A3-9EFA-C94F-A64F-AEED75E6D1A5}" xr6:coauthVersionLast="37" xr6:coauthVersionMax="47" xr10:uidLastSave="{00000000-0000-0000-0000-000000000000}"/>
  <bookViews>
    <workbookView xWindow="0" yWindow="760" windowWidth="19400" windowHeight="11480" xr2:uid="{00000000-000D-0000-FFFF-FFFF00000000}"/>
  </bookViews>
  <sheets>
    <sheet name="GLOBAL" sheetId="1" r:id="rId1"/>
    <sheet name="INSUMOS ASAMBLEA" sheetId="4" r:id="rId2"/>
    <sheet name="INSUMOS TALLERES" sheetId="2" r:id="rId3"/>
    <sheet name="INSUMOS CONSULTA" sheetId="3" r:id="rId4"/>
    <sheet name="INSUMOS TRANSPORTE" sheetId="5" r:id="rId5"/>
    <sheet name="EQUIPO" sheetId="6" r:id="rId6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3" l="1"/>
  <c r="E20" i="3"/>
  <c r="E8" i="3"/>
  <c r="E4" i="3"/>
  <c r="E9" i="3" s="1"/>
  <c r="E15" i="3"/>
  <c r="E4" i="4"/>
  <c r="I10" i="6"/>
  <c r="L9" i="6"/>
  <c r="L8" i="6"/>
  <c r="L7" i="6"/>
  <c r="L6" i="6"/>
  <c r="L5" i="6"/>
  <c r="C4" i="1"/>
  <c r="E8" i="5"/>
  <c r="E10" i="5" s="1"/>
  <c r="E5" i="5"/>
  <c r="E4" i="5"/>
  <c r="E3" i="5"/>
  <c r="E7" i="3"/>
  <c r="E6" i="3"/>
  <c r="D6" i="1"/>
  <c r="E8" i="4"/>
  <c r="E7" i="4"/>
  <c r="E6" i="4"/>
  <c r="E5" i="4"/>
  <c r="E19" i="3"/>
  <c r="E18" i="3"/>
  <c r="E17" i="3"/>
  <c r="E16" i="3"/>
  <c r="E5" i="3"/>
  <c r="E8" i="2"/>
  <c r="E7" i="2"/>
  <c r="E6" i="2"/>
  <c r="E5" i="2"/>
  <c r="E4" i="2"/>
  <c r="E11" i="3" l="1"/>
  <c r="L10" i="6"/>
  <c r="C1" i="1" s="1"/>
  <c r="E6" i="5"/>
  <c r="E23" i="3"/>
  <c r="E9" i="2"/>
  <c r="E11" i="2" s="1"/>
  <c r="E9" i="4"/>
  <c r="E11" i="4" s="1"/>
  <c r="C6" i="1" s="1"/>
  <c r="E26" i="3" l="1"/>
  <c r="C8" i="1" s="1"/>
  <c r="C11" i="1" s="1"/>
  <c r="D1" i="1"/>
  <c r="D9" i="1" s="1"/>
  <c r="D14" i="1" s="1"/>
  <c r="B7" i="1"/>
  <c r="B9" i="1" s="1"/>
  <c r="D11" i="1" l="1"/>
  <c r="D12" i="1" s="1"/>
</calcChain>
</file>

<file path=xl/sharedStrings.xml><?xml version="1.0" encoding="utf-8"?>
<sst xmlns="http://schemas.openxmlformats.org/spreadsheetml/2006/main" count="91" uniqueCount="46">
  <si>
    <t xml:space="preserve">MEDIDAS </t>
  </si>
  <si>
    <t>EQUIPO ASESOR PERMANENTE</t>
  </si>
  <si>
    <t xml:space="preserve">INSUMOS PAPELERIA Y MATERIAL DE OFICINA </t>
  </si>
  <si>
    <t xml:space="preserve">TRANSPORTE Y RECORRIDO </t>
  </si>
  <si>
    <t xml:space="preserve">REUNIONES MESA DE </t>
  </si>
  <si>
    <t xml:space="preserve">ASAMBLEAS INFORMATIVA </t>
  </si>
  <si>
    <t xml:space="preserve">TALLERES  PARA REVISION DE LAS MEDIDAS Y DE IMPACTOS </t>
  </si>
  <si>
    <t xml:space="preserve">REUNIONES CONSULTA PREVIA INSTITUCIONALES </t>
  </si>
  <si>
    <t>TOTAL</t>
  </si>
  <si>
    <t>CDP</t>
  </si>
  <si>
    <t>TALLERES COMUNIDAD</t>
  </si>
  <si>
    <t>CANTIDAD</t>
  </si>
  <si>
    <t>UNITARIO</t>
  </si>
  <si>
    <t>VR TOTAL</t>
  </si>
  <si>
    <t>Alimentacion</t>
  </si>
  <si>
    <t xml:space="preserve">* Refrigerio am / pm.                                                                                     </t>
  </si>
  <si>
    <t>Almuerzo</t>
  </si>
  <si>
    <t>Equipo Audiovisual</t>
  </si>
  <si>
    <t xml:space="preserve">Carpa </t>
  </si>
  <si>
    <t>Sillas</t>
  </si>
  <si>
    <t>TOTAL X TALLER</t>
  </si>
  <si>
    <t>TOTAL TALLERES</t>
  </si>
  <si>
    <t>REUNIÓN CONSULTA TIPO 1</t>
  </si>
  <si>
    <t xml:space="preserve">* Refrigerio am y pm.                                                                                     </t>
  </si>
  <si>
    <t>TOTAL X REUNIÓN</t>
  </si>
  <si>
    <t>TOTAL REUNIONES</t>
  </si>
  <si>
    <t>REUNIÓN CONSULTA TIPO 2</t>
  </si>
  <si>
    <t>TRANSPORTE RECORRIDOS</t>
  </si>
  <si>
    <t>Vehículo x 4 personas intermunicipal</t>
  </si>
  <si>
    <t>Vehículo x 4 personas Cali</t>
  </si>
  <si>
    <t>Alimentación</t>
  </si>
  <si>
    <t>*Refrigerio am</t>
  </si>
  <si>
    <t>TOTAL REUNIONES CONSULTA PREVIA</t>
  </si>
  <si>
    <t>PROPUESTA SUJETA A VERIFICACIÓN DE PERFILES</t>
  </si>
  <si>
    <t>HONORARIOS 2025</t>
  </si>
  <si>
    <t>MESES</t>
  </si>
  <si>
    <t>CONTADOR</t>
  </si>
  <si>
    <t>TOTAL EQUIPO ASESOR</t>
  </si>
  <si>
    <t>ING AGRÍCOLA</t>
  </si>
  <si>
    <t>APOYO COMUNITARIO</t>
  </si>
  <si>
    <t>GESTOR SOCIAL</t>
  </si>
  <si>
    <t>TOPÓGRAFO</t>
  </si>
  <si>
    <t>OBSERVACIONES</t>
  </si>
  <si>
    <t>1 CADA 3 SEMANAS</t>
  </si>
  <si>
    <t>REUNIÓN DE NOVIEMBRE SEGÚN ACUERDO DEL 13 DE AGOSTO</t>
  </si>
  <si>
    <t>Estación de café y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</si>
</sst>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6"/>
      <color theme="1"/>
      <name val="Calibri"/>
      <family val="2"/>
      <scheme val="minor"/>
    </font>
    <font>
      <sz val="10"/>
      <color rgb="FF000000"/>
      <name val="Microsoft Sans Serif"/>
      <family val="2"/>
    </font>
    <font>
      <sz val="8"/>
      <color rgb="FF000000"/>
      <name val="Microsoft Sans Serif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Microsoft Sans Serif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</cellStyleXfs>
  <cellXfs count="114">
    <xf numFmtId="0" fontId="0" fillId="0" borderId="0" xfId="0"/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165" fontId="2" fillId="0" borderId="1" xfId="1" applyNumberFormat="1" applyFont="1" applyBorder="1"/>
    <xf numFmtId="44" fontId="0" fillId="0" borderId="1" xfId="0" applyNumberFormat="1" applyBorder="1"/>
    <xf numFmtId="165" fontId="0" fillId="0" borderId="1" xfId="1" applyNumberFormat="1" applyFont="1" applyBorder="1" applyAlignment="1">
      <alignment vertical="center"/>
    </xf>
    <xf numFmtId="166" fontId="0" fillId="0" borderId="1" xfId="2" applyNumberFormat="1" applyFont="1" applyBorder="1" applyAlignment="1">
      <alignment vertical="center"/>
    </xf>
    <xf numFmtId="166" fontId="0" fillId="0" borderId="0" xfId="0" applyNumberFormat="1"/>
    <xf numFmtId="44" fontId="2" fillId="0" borderId="0" xfId="0" applyNumberFormat="1" applyFont="1"/>
    <xf numFmtId="0" fontId="2" fillId="0" borderId="0" xfId="0" applyFont="1" applyFill="1" applyBorder="1" applyAlignment="1">
      <alignment wrapText="1"/>
    </xf>
    <xf numFmtId="44" fontId="0" fillId="2" borderId="0" xfId="0" applyNumberFormat="1" applyFill="1"/>
    <xf numFmtId="44" fontId="2" fillId="3" borderId="0" xfId="0" applyNumberFormat="1" applyFont="1" applyFill="1"/>
    <xf numFmtId="44" fontId="2" fillId="4" borderId="0" xfId="0" applyNumberFormat="1" applyFont="1" applyFill="1"/>
    <xf numFmtId="0" fontId="0" fillId="0" borderId="0" xfId="0" applyAlignment="1">
      <alignment vertical="center"/>
    </xf>
    <xf numFmtId="0" fontId="3" fillId="0" borderId="0" xfId="3"/>
    <xf numFmtId="0" fontId="2" fillId="0" borderId="3" xfId="3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6" fillId="0" borderId="6" xfId="3" applyFont="1" applyBorder="1" applyAlignment="1">
      <alignment vertical="top" wrapText="1"/>
    </xf>
    <xf numFmtId="0" fontId="5" fillId="5" borderId="7" xfId="3" applyFont="1" applyFill="1" applyBorder="1" applyAlignment="1">
      <alignment vertical="top" wrapText="1"/>
    </xf>
    <xf numFmtId="44" fontId="5" fillId="0" borderId="7" xfId="4" applyFont="1" applyBorder="1" applyAlignment="1">
      <alignment vertical="top" wrapText="1"/>
    </xf>
    <xf numFmtId="44" fontId="5" fillId="6" borderId="8" xfId="4" applyFont="1" applyFill="1" applyBorder="1" applyAlignment="1">
      <alignment horizontal="left" vertical="top" wrapText="1" indent="1"/>
    </xf>
    <xf numFmtId="0" fontId="5" fillId="5" borderId="9" xfId="3" applyFont="1" applyFill="1" applyBorder="1" applyAlignment="1">
      <alignment vertical="top" wrapText="1"/>
    </xf>
    <xf numFmtId="44" fontId="5" fillId="0" borderId="9" xfId="4" applyFont="1" applyBorder="1" applyAlignment="1">
      <alignment vertical="top" wrapText="1"/>
    </xf>
    <xf numFmtId="44" fontId="5" fillId="6" borderId="10" xfId="4" applyFont="1" applyFill="1" applyBorder="1" applyAlignment="1">
      <alignment horizontal="left" vertical="top" wrapText="1" indent="1"/>
    </xf>
    <xf numFmtId="0" fontId="5" fillId="5" borderId="12" xfId="3" applyFont="1" applyFill="1" applyBorder="1" applyAlignment="1">
      <alignment vertical="top" wrapText="1"/>
    </xf>
    <xf numFmtId="44" fontId="5" fillId="0" borderId="12" xfId="4" applyFont="1" applyBorder="1" applyAlignment="1">
      <alignment vertical="top" wrapText="1"/>
    </xf>
    <xf numFmtId="44" fontId="5" fillId="6" borderId="14" xfId="4" applyFont="1" applyFill="1" applyBorder="1" applyAlignment="1">
      <alignment horizontal="left" vertical="top" wrapText="1" indent="1"/>
    </xf>
    <xf numFmtId="0" fontId="3" fillId="0" borderId="0" xfId="3" applyAlignment="1">
      <alignment horizontal="right"/>
    </xf>
    <xf numFmtId="44" fontId="3" fillId="7" borderId="15" xfId="3" applyNumberFormat="1" applyFill="1" applyBorder="1"/>
    <xf numFmtId="0" fontId="3" fillId="0" borderId="15" xfId="3" applyBorder="1"/>
    <xf numFmtId="0" fontId="2" fillId="8" borderId="0" xfId="3" applyFont="1" applyFill="1" applyAlignment="1">
      <alignment horizontal="right"/>
    </xf>
    <xf numFmtId="44" fontId="2" fillId="8" borderId="16" xfId="3" applyNumberFormat="1" applyFont="1" applyFill="1" applyBorder="1"/>
    <xf numFmtId="0" fontId="6" fillId="0" borderId="18" xfId="3" applyFont="1" applyBorder="1" applyAlignment="1">
      <alignment vertical="top" wrapText="1"/>
    </xf>
    <xf numFmtId="0" fontId="5" fillId="5" borderId="19" xfId="3" applyFont="1" applyFill="1" applyBorder="1" applyAlignment="1">
      <alignment vertical="top" wrapText="1"/>
    </xf>
    <xf numFmtId="44" fontId="5" fillId="0" borderId="19" xfId="4" applyFont="1" applyBorder="1" applyAlignment="1">
      <alignment vertical="top" wrapText="1"/>
    </xf>
    <xf numFmtId="0" fontId="6" fillId="0" borderId="22" xfId="3" applyFont="1" applyBorder="1" applyAlignment="1">
      <alignment vertical="top" wrapText="1"/>
    </xf>
    <xf numFmtId="0" fontId="1" fillId="0" borderId="0" xfId="3" applyFont="1" applyAlignment="1">
      <alignment horizontal="right"/>
    </xf>
    <xf numFmtId="0" fontId="5" fillId="5" borderId="20" xfId="3" applyFont="1" applyFill="1" applyBorder="1" applyAlignment="1">
      <alignment vertical="top" wrapText="1"/>
    </xf>
    <xf numFmtId="44" fontId="5" fillId="0" borderId="20" xfId="4" applyFont="1" applyBorder="1" applyAlignment="1">
      <alignment vertical="top" wrapText="1"/>
    </xf>
    <xf numFmtId="44" fontId="5" fillId="0" borderId="11" xfId="4" applyFont="1" applyBorder="1" applyAlignment="1">
      <alignment vertical="top" wrapText="1"/>
    </xf>
    <xf numFmtId="0" fontId="5" fillId="5" borderId="10" xfId="3" applyFont="1" applyFill="1" applyBorder="1" applyAlignment="1">
      <alignment vertical="top" wrapText="1"/>
    </xf>
    <xf numFmtId="44" fontId="5" fillId="0" borderId="10" xfId="4" applyFont="1" applyBorder="1" applyAlignment="1">
      <alignment vertical="top" wrapText="1"/>
    </xf>
    <xf numFmtId="0" fontId="5" fillId="0" borderId="29" xfId="3" applyFont="1" applyBorder="1" applyAlignment="1">
      <alignment horizontal="center" vertical="top"/>
    </xf>
    <xf numFmtId="0" fontId="6" fillId="0" borderId="30" xfId="3" applyFont="1" applyBorder="1" applyAlignment="1">
      <alignment horizontal="center" vertical="top"/>
    </xf>
    <xf numFmtId="0" fontId="5" fillId="5" borderId="14" xfId="3" applyFont="1" applyFill="1" applyBorder="1" applyAlignment="1">
      <alignment vertical="top" wrapText="1"/>
    </xf>
    <xf numFmtId="44" fontId="5" fillId="0" borderId="14" xfId="4" applyFont="1" applyBorder="1" applyAlignment="1">
      <alignment vertical="top" wrapText="1"/>
    </xf>
    <xf numFmtId="44" fontId="5" fillId="0" borderId="13" xfId="4" applyFont="1" applyBorder="1" applyAlignment="1">
      <alignment vertical="top" wrapText="1"/>
    </xf>
    <xf numFmtId="0" fontId="5" fillId="0" borderId="0" xfId="3" applyFont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5" fillId="5" borderId="0" xfId="3" applyFont="1" applyFill="1" applyAlignment="1">
      <alignment vertical="top" wrapText="1"/>
    </xf>
    <xf numFmtId="0" fontId="1" fillId="0" borderId="0" xfId="3" applyFont="1"/>
    <xf numFmtId="44" fontId="7" fillId="8" borderId="0" xfId="3" applyNumberFormat="1" applyFont="1" applyFill="1"/>
    <xf numFmtId="0" fontId="5" fillId="5" borderId="0" xfId="3" applyFont="1" applyFill="1" applyBorder="1" applyAlignment="1">
      <alignment vertical="top" wrapText="1"/>
    </xf>
    <xf numFmtId="44" fontId="5" fillId="0" borderId="0" xfId="4" applyFont="1" applyBorder="1" applyAlignment="1">
      <alignment vertical="top" wrapText="1"/>
    </xf>
    <xf numFmtId="0" fontId="3" fillId="0" borderId="0" xfId="3" applyAlignment="1">
      <alignment horizontal="center"/>
    </xf>
    <xf numFmtId="0" fontId="2" fillId="0" borderId="31" xfId="3" applyFont="1" applyBorder="1" applyAlignment="1">
      <alignment horizontal="center"/>
    </xf>
    <xf numFmtId="0" fontId="2" fillId="0" borderId="3" xfId="3" applyFont="1" applyBorder="1" applyAlignment="1">
      <alignment horizontal="center"/>
    </xf>
    <xf numFmtId="0" fontId="2" fillId="0" borderId="4" xfId="3" applyFont="1" applyBorder="1" applyAlignment="1">
      <alignment horizontal="center"/>
    </xf>
    <xf numFmtId="0" fontId="3" fillId="0" borderId="32" xfId="3" applyBorder="1"/>
    <xf numFmtId="0" fontId="3" fillId="0" borderId="35" xfId="3" applyBorder="1"/>
    <xf numFmtId="0" fontId="3" fillId="0" borderId="9" xfId="3" applyBorder="1" applyAlignment="1">
      <alignment horizontal="center" vertical="center"/>
    </xf>
    <xf numFmtId="44" fontId="0" fillId="0" borderId="1" xfId="4" applyFont="1" applyBorder="1" applyAlignment="1">
      <alignment vertical="center"/>
    </xf>
    <xf numFmtId="0" fontId="3" fillId="0" borderId="1" xfId="3" applyBorder="1" applyAlignment="1">
      <alignment horizontal="center" vertical="center"/>
    </xf>
    <xf numFmtId="44" fontId="0" fillId="0" borderId="28" xfId="4" applyFont="1" applyBorder="1" applyAlignment="1">
      <alignment vertical="center"/>
    </xf>
    <xf numFmtId="44" fontId="0" fillId="0" borderId="1" xfId="4" applyFont="1" applyBorder="1"/>
    <xf numFmtId="0" fontId="3" fillId="0" borderId="1" xfId="3" applyBorder="1" applyAlignment="1">
      <alignment horizontal="center"/>
    </xf>
    <xf numFmtId="44" fontId="0" fillId="0" borderId="28" xfId="4" applyFont="1" applyBorder="1"/>
    <xf numFmtId="0" fontId="3" fillId="0" borderId="12" xfId="3" applyBorder="1" applyAlignment="1">
      <alignment horizontal="center" vertical="center"/>
    </xf>
    <xf numFmtId="44" fontId="0" fillId="0" borderId="37" xfId="4" applyFont="1" applyBorder="1"/>
    <xf numFmtId="0" fontId="3" fillId="0" borderId="37" xfId="3" applyBorder="1" applyAlignment="1">
      <alignment horizontal="center"/>
    </xf>
    <xf numFmtId="44" fontId="0" fillId="0" borderId="38" xfId="4" applyFont="1" applyBorder="1"/>
    <xf numFmtId="0" fontId="2" fillId="0" borderId="0" xfId="3" applyFont="1" applyAlignment="1">
      <alignment horizontal="center"/>
    </xf>
    <xf numFmtId="44" fontId="8" fillId="8" borderId="4" xfId="3" applyNumberFormat="1" applyFont="1" applyFill="1" applyBorder="1"/>
    <xf numFmtId="0" fontId="3" fillId="0" borderId="19" xfId="3" applyBorder="1" applyAlignment="1">
      <alignment horizontal="center" vertical="center"/>
    </xf>
    <xf numFmtId="44" fontId="0" fillId="0" borderId="24" xfId="4" applyFont="1" applyBorder="1" applyAlignment="1">
      <alignment horizontal="center" vertical="center"/>
    </xf>
    <xf numFmtId="0" fontId="3" fillId="0" borderId="24" xfId="3" applyBorder="1" applyAlignment="1">
      <alignment horizontal="center" vertical="center"/>
    </xf>
    <xf numFmtId="44" fontId="0" fillId="0" borderId="34" xfId="4" applyFont="1" applyBorder="1" applyAlignment="1">
      <alignment horizontal="center" vertical="center"/>
    </xf>
    <xf numFmtId="44" fontId="5" fillId="6" borderId="19" xfId="4" applyFont="1" applyFill="1" applyBorder="1" applyAlignment="1">
      <alignment horizontal="left" vertical="top" wrapText="1" indent="1"/>
    </xf>
    <xf numFmtId="44" fontId="5" fillId="6" borderId="12" xfId="4" applyFont="1" applyFill="1" applyBorder="1" applyAlignment="1">
      <alignment horizontal="left" vertical="top" wrapText="1" indent="1"/>
    </xf>
    <xf numFmtId="44" fontId="5" fillId="6" borderId="9" xfId="4" applyFont="1" applyFill="1" applyBorder="1" applyAlignment="1">
      <alignment horizontal="left" vertical="top" wrapText="1" indent="1"/>
    </xf>
    <xf numFmtId="44" fontId="5" fillId="6" borderId="7" xfId="4" applyFont="1" applyFill="1" applyBorder="1" applyAlignment="1">
      <alignment horizontal="left" vertical="top" wrapText="1" indent="1"/>
    </xf>
    <xf numFmtId="44" fontId="5" fillId="6" borderId="5" xfId="4" applyFont="1" applyFill="1" applyBorder="1" applyAlignment="1">
      <alignment horizontal="left" vertical="top" wrapText="1" indent="1"/>
    </xf>
    <xf numFmtId="0" fontId="3" fillId="0" borderId="0" xfId="3" applyBorder="1" applyAlignment="1">
      <alignment horizontal="center" vertical="center"/>
    </xf>
    <xf numFmtId="0" fontId="3" fillId="0" borderId="0" xfId="3" applyBorder="1" applyAlignment="1">
      <alignment horizontal="center" vertical="center" wrapText="1"/>
    </xf>
    <xf numFmtId="0" fontId="9" fillId="0" borderId="39" xfId="3" applyFont="1" applyBorder="1" applyAlignment="1">
      <alignment horizontal="left" vertical="center"/>
    </xf>
    <xf numFmtId="0" fontId="9" fillId="0" borderId="0" xfId="3" applyFont="1" applyBorder="1" applyAlignment="1">
      <alignment horizontal="left" vertical="center"/>
    </xf>
    <xf numFmtId="0" fontId="3" fillId="0" borderId="0" xfId="3" applyFont="1" applyAlignment="1">
      <alignment horizontal="left"/>
    </xf>
    <xf numFmtId="0" fontId="9" fillId="0" borderId="36" xfId="3" applyFont="1" applyBorder="1" applyAlignment="1">
      <alignment horizontal="left" vertical="center"/>
    </xf>
    <xf numFmtId="0" fontId="4" fillId="0" borderId="2" xfId="3" applyFont="1" applyBorder="1" applyAlignment="1">
      <alignment horizontal="center"/>
    </xf>
    <xf numFmtId="0" fontId="4" fillId="0" borderId="3" xfId="3" applyFont="1" applyBorder="1" applyAlignment="1">
      <alignment horizontal="center"/>
    </xf>
    <xf numFmtId="0" fontId="5" fillId="0" borderId="5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top"/>
    </xf>
    <xf numFmtId="0" fontId="5" fillId="0" borderId="11" xfId="3" applyFont="1" applyBorder="1" applyAlignment="1">
      <alignment horizontal="center" vertical="top"/>
    </xf>
    <xf numFmtId="0" fontId="5" fillId="0" borderId="12" xfId="3" applyFont="1" applyBorder="1" applyAlignment="1">
      <alignment horizontal="center" vertical="top"/>
    </xf>
    <xf numFmtId="0" fontId="5" fillId="0" borderId="13" xfId="3" applyFont="1" applyBorder="1" applyAlignment="1">
      <alignment horizontal="center" vertical="top"/>
    </xf>
    <xf numFmtId="0" fontId="5" fillId="0" borderId="33" xfId="3" applyFont="1" applyBorder="1" applyAlignment="1">
      <alignment horizontal="center" vertical="top"/>
    </xf>
    <xf numFmtId="0" fontId="7" fillId="8" borderId="0" xfId="3" applyFont="1" applyFill="1" applyAlignment="1">
      <alignment horizontal="center"/>
    </xf>
    <xf numFmtId="0" fontId="2" fillId="0" borderId="17" xfId="3" applyFont="1" applyBorder="1" applyAlignment="1">
      <alignment horizontal="center" vertical="center"/>
    </xf>
    <xf numFmtId="0" fontId="2" fillId="0" borderId="32" xfId="3" applyFont="1" applyBorder="1" applyAlignment="1">
      <alignment horizontal="center" vertical="center"/>
    </xf>
    <xf numFmtId="0" fontId="3" fillId="0" borderId="1" xfId="3" applyBorder="1" applyAlignment="1">
      <alignment horizontal="center" vertical="center"/>
    </xf>
    <xf numFmtId="0" fontId="3" fillId="0" borderId="1" xfId="3" applyBorder="1" applyAlignment="1">
      <alignment horizontal="center" vertical="center" wrapText="1"/>
    </xf>
    <xf numFmtId="0" fontId="5" fillId="0" borderId="17" xfId="3" applyFont="1" applyBorder="1" applyAlignment="1">
      <alignment horizontal="center" vertical="center"/>
    </xf>
    <xf numFmtId="0" fontId="5" fillId="0" borderId="21" xfId="3" applyFont="1" applyBorder="1" applyAlignment="1">
      <alignment horizontal="center" vertical="center"/>
    </xf>
    <xf numFmtId="0" fontId="4" fillId="0" borderId="23" xfId="3" applyFont="1" applyBorder="1" applyAlignment="1">
      <alignment horizontal="center"/>
    </xf>
    <xf numFmtId="0" fontId="4" fillId="0" borderId="24" xfId="3" applyFont="1" applyBorder="1" applyAlignment="1">
      <alignment horizontal="center"/>
    </xf>
    <xf numFmtId="0" fontId="5" fillId="0" borderId="25" xfId="3" applyFont="1" applyBorder="1" applyAlignment="1">
      <alignment horizontal="center" vertical="top"/>
    </xf>
    <xf numFmtId="0" fontId="5" fillId="0" borderId="26" xfId="3" applyFont="1" applyBorder="1" applyAlignment="1">
      <alignment horizontal="center" vertical="top"/>
    </xf>
    <xf numFmtId="0" fontId="5" fillId="0" borderId="27" xfId="3" applyFont="1" applyBorder="1" applyAlignment="1">
      <alignment horizontal="center" vertical="top"/>
    </xf>
    <xf numFmtId="0" fontId="5" fillId="0" borderId="28" xfId="3" applyFont="1" applyBorder="1" applyAlignment="1">
      <alignment horizontal="center" vertical="top"/>
    </xf>
    <xf numFmtId="0" fontId="8" fillId="8" borderId="2" xfId="3" applyFont="1" applyFill="1" applyBorder="1" applyAlignment="1">
      <alignment horizontal="center"/>
    </xf>
    <xf numFmtId="0" fontId="8" fillId="8" borderId="3" xfId="3" applyFont="1" applyFill="1" applyBorder="1" applyAlignment="1">
      <alignment horizontal="center"/>
    </xf>
    <xf numFmtId="0" fontId="9" fillId="0" borderId="31" xfId="3" applyFont="1" applyBorder="1" applyAlignment="1">
      <alignment horizontal="left" vertical="center"/>
    </xf>
    <xf numFmtId="0" fontId="9" fillId="0" borderId="36" xfId="3" applyFont="1" applyBorder="1" applyAlignment="1">
      <alignment horizontal="left" vertical="center"/>
    </xf>
  </cellXfs>
  <cellStyles count="5">
    <cellStyle name="Millares" xfId="1" builtinId="3"/>
    <cellStyle name="Moneda" xfId="2" builtinId="4"/>
    <cellStyle name="Moneda 2" xfId="4" xr:uid="{D59634C5-68C8-44D1-9DD6-5D9B9D0BBB41}"/>
    <cellStyle name="Normal" xfId="0" builtinId="0"/>
    <cellStyle name="Normal 2" xfId="3" xr:uid="{0B4A3A86-6345-4AF7-AA12-45BA007336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tabSelected="1" workbookViewId="0">
      <selection activeCell="F13" sqref="F13"/>
    </sheetView>
  </sheetViews>
  <sheetFormatPr baseColWidth="10" defaultRowHeight="15" x14ac:dyDescent="0.2"/>
  <cols>
    <col min="1" max="1" width="23.1640625" customWidth="1"/>
    <col min="2" max="3" width="20.1640625" customWidth="1"/>
    <col min="4" max="4" width="18.6640625" customWidth="1"/>
  </cols>
  <sheetData>
    <row r="1" spans="1:5" ht="16" x14ac:dyDescent="0.2">
      <c r="A1" s="1" t="s">
        <v>0</v>
      </c>
      <c r="B1" s="5">
        <v>167729000</v>
      </c>
      <c r="C1" s="6">
        <f>+'INSUMOS TALLERES'!E11+EQUIPO!L10</f>
        <v>102700000</v>
      </c>
      <c r="D1" s="6">
        <f>14100000+46400000</f>
        <v>60500000</v>
      </c>
      <c r="E1" s="13"/>
    </row>
    <row r="2" spans="1:5" ht="32" x14ac:dyDescent="0.2">
      <c r="A2" s="1" t="s">
        <v>1</v>
      </c>
      <c r="B2" s="5">
        <v>201000000</v>
      </c>
      <c r="C2" s="6"/>
      <c r="D2" s="6"/>
      <c r="E2" s="13"/>
    </row>
    <row r="3" spans="1:5" ht="32" x14ac:dyDescent="0.2">
      <c r="A3" s="1" t="s">
        <v>2</v>
      </c>
      <c r="B3" s="5">
        <v>12000000</v>
      </c>
      <c r="C3" s="6">
        <v>12200000</v>
      </c>
      <c r="D3" s="6"/>
      <c r="E3" s="13"/>
    </row>
    <row r="4" spans="1:5" ht="16" x14ac:dyDescent="0.2">
      <c r="A4" s="1" t="s">
        <v>3</v>
      </c>
      <c r="B4" s="5">
        <v>10000000</v>
      </c>
      <c r="C4" s="6">
        <f>+'INSUMOS TRANSPORTE'!E10</f>
        <v>12600000</v>
      </c>
      <c r="D4" s="6">
        <v>12000000</v>
      </c>
      <c r="E4" s="13"/>
    </row>
    <row r="5" spans="1:5" ht="16" x14ac:dyDescent="0.2">
      <c r="A5" s="1" t="s">
        <v>4</v>
      </c>
      <c r="B5" s="5">
        <v>16000000</v>
      </c>
      <c r="C5" s="6"/>
      <c r="D5" s="6"/>
      <c r="E5" s="13"/>
    </row>
    <row r="6" spans="1:5" ht="16" x14ac:dyDescent="0.2">
      <c r="A6" s="1" t="s">
        <v>5</v>
      </c>
      <c r="B6" s="5">
        <v>60000000</v>
      </c>
      <c r="C6" s="6">
        <f>+'INSUMOS ASAMBLEA'!E11</f>
        <v>53520000</v>
      </c>
      <c r="D6" s="6">
        <f>26400000</f>
        <v>26400000</v>
      </c>
      <c r="E6" s="13"/>
    </row>
    <row r="7" spans="1:5" ht="32" x14ac:dyDescent="0.2">
      <c r="A7" s="1" t="s">
        <v>6</v>
      </c>
      <c r="B7" s="5">
        <f>3200000*8</f>
        <v>25600000</v>
      </c>
      <c r="C7" s="6"/>
      <c r="D7" s="6">
        <v>40000000</v>
      </c>
      <c r="E7" s="13"/>
    </row>
    <row r="8" spans="1:5" ht="32" x14ac:dyDescent="0.2">
      <c r="A8" s="1" t="s">
        <v>7</v>
      </c>
      <c r="B8" s="5">
        <v>56000000</v>
      </c>
      <c r="C8" s="6">
        <f>+'INSUMOS CONSULTA'!E26</f>
        <v>18980000</v>
      </c>
      <c r="D8" s="6">
        <v>20800000</v>
      </c>
      <c r="E8" s="13"/>
    </row>
    <row r="9" spans="1:5" ht="16" x14ac:dyDescent="0.2">
      <c r="A9" s="2" t="s">
        <v>8</v>
      </c>
      <c r="B9" s="3">
        <f>SUM(B1:B8)</f>
        <v>548329000</v>
      </c>
      <c r="C9" s="6"/>
      <c r="D9" s="4">
        <f>SUM(D1:D8)</f>
        <v>159700000</v>
      </c>
    </row>
    <row r="10" spans="1:5" x14ac:dyDescent="0.2">
      <c r="C10" s="6"/>
      <c r="D10" s="6">
        <v>40300000</v>
      </c>
    </row>
    <row r="11" spans="1:5" x14ac:dyDescent="0.2">
      <c r="C11" s="6">
        <f>SUM(C1:C10)</f>
        <v>200000000</v>
      </c>
      <c r="D11" s="10">
        <f>+D10+D9</f>
        <v>200000000</v>
      </c>
    </row>
    <row r="12" spans="1:5" x14ac:dyDescent="0.2">
      <c r="D12" s="11">
        <f>+B13-D11</f>
        <v>0</v>
      </c>
    </row>
    <row r="13" spans="1:5" ht="16" x14ac:dyDescent="0.2">
      <c r="A13" s="9" t="s">
        <v>9</v>
      </c>
      <c r="B13" s="8">
        <v>200000000</v>
      </c>
      <c r="C13" s="8"/>
    </row>
    <row r="14" spans="1:5" x14ac:dyDescent="0.2">
      <c r="D14" s="12">
        <f>+B13-D15</f>
        <v>200000000</v>
      </c>
    </row>
    <row r="15" spans="1:5" x14ac:dyDescent="0.2">
      <c r="D15" s="7"/>
    </row>
    <row r="16" spans="1:5" x14ac:dyDescent="0.2">
      <c r="D1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7F5E3-2E7F-4247-92DA-684CCB898A34}">
  <dimension ref="A2:E11"/>
  <sheetViews>
    <sheetView workbookViewId="0">
      <selection activeCell="E5" sqref="E5"/>
    </sheetView>
  </sheetViews>
  <sheetFormatPr baseColWidth="10" defaultColWidth="10.6640625" defaultRowHeight="15" x14ac:dyDescent="0.2"/>
  <cols>
    <col min="1" max="1" width="29.5" style="14" customWidth="1"/>
    <col min="2" max="3" width="10.6640625" style="14"/>
    <col min="4" max="4" width="17.1640625" style="14" customWidth="1"/>
    <col min="5" max="5" width="17.6640625" style="14" customWidth="1"/>
    <col min="6" max="16384" width="10.6640625" style="14"/>
  </cols>
  <sheetData>
    <row r="2" spans="1:5" ht="16" thickBot="1" x14ac:dyDescent="0.25"/>
    <row r="3" spans="1:5" ht="22" thickBot="1" x14ac:dyDescent="0.3">
      <c r="A3" s="88" t="s">
        <v>10</v>
      </c>
      <c r="B3" s="89"/>
      <c r="C3" s="15" t="s">
        <v>11</v>
      </c>
      <c r="D3" s="15" t="s">
        <v>12</v>
      </c>
      <c r="E3" s="16" t="s">
        <v>13</v>
      </c>
    </row>
    <row r="4" spans="1:5" ht="24" x14ac:dyDescent="0.2">
      <c r="A4" s="90" t="s">
        <v>14</v>
      </c>
      <c r="B4" s="17" t="s">
        <v>15</v>
      </c>
      <c r="C4" s="18">
        <v>320</v>
      </c>
      <c r="D4" s="19">
        <v>20000</v>
      </c>
      <c r="E4" s="20">
        <f>+D4*C4*2</f>
        <v>12800000</v>
      </c>
    </row>
    <row r="5" spans="1:5" x14ac:dyDescent="0.2">
      <c r="A5" s="91"/>
      <c r="B5" s="17" t="s">
        <v>16</v>
      </c>
      <c r="C5" s="21">
        <v>320</v>
      </c>
      <c r="D5" s="22">
        <v>30000</v>
      </c>
      <c r="E5" s="23">
        <f t="shared" ref="E5:E8" si="0">+D5*C5</f>
        <v>9600000</v>
      </c>
    </row>
    <row r="6" spans="1:5" x14ac:dyDescent="0.2">
      <c r="A6" s="92" t="s">
        <v>17</v>
      </c>
      <c r="B6" s="93"/>
      <c r="C6" s="21">
        <v>1</v>
      </c>
      <c r="D6" s="22">
        <v>1000000</v>
      </c>
      <c r="E6" s="23">
        <f>+D6*C6</f>
        <v>1000000</v>
      </c>
    </row>
    <row r="7" spans="1:5" x14ac:dyDescent="0.2">
      <c r="A7" s="92" t="s">
        <v>18</v>
      </c>
      <c r="B7" s="93"/>
      <c r="C7" s="21">
        <v>8</v>
      </c>
      <c r="D7" s="22">
        <v>380000</v>
      </c>
      <c r="E7" s="23">
        <f t="shared" si="0"/>
        <v>3040000</v>
      </c>
    </row>
    <row r="8" spans="1:5" ht="16" thickBot="1" x14ac:dyDescent="0.25">
      <c r="A8" s="94" t="s">
        <v>19</v>
      </c>
      <c r="B8" s="95"/>
      <c r="C8" s="24">
        <v>320</v>
      </c>
      <c r="D8" s="25">
        <v>1000</v>
      </c>
      <c r="E8" s="26">
        <f t="shared" si="0"/>
        <v>320000</v>
      </c>
    </row>
    <row r="9" spans="1:5" x14ac:dyDescent="0.2">
      <c r="D9" s="27" t="s">
        <v>20</v>
      </c>
      <c r="E9" s="28">
        <f>SUM(E4:E8)</f>
        <v>26760000</v>
      </c>
    </row>
    <row r="10" spans="1:5" x14ac:dyDescent="0.2">
      <c r="D10" s="27" t="s">
        <v>11</v>
      </c>
      <c r="E10" s="29">
        <v>2</v>
      </c>
    </row>
    <row r="11" spans="1:5" ht="16" thickBot="1" x14ac:dyDescent="0.25">
      <c r="D11" s="30" t="s">
        <v>21</v>
      </c>
      <c r="E11" s="31">
        <f>+E9*E10</f>
        <v>53520000</v>
      </c>
    </row>
  </sheetData>
  <mergeCells count="5">
    <mergeCell ref="A3:B3"/>
    <mergeCell ref="A4:A5"/>
    <mergeCell ref="A6:B6"/>
    <mergeCell ref="A7:B7"/>
    <mergeCell ref="A8:B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4440F-9021-467B-85EB-1EC7F3F9BCAE}">
  <dimension ref="A2:E11"/>
  <sheetViews>
    <sheetView workbookViewId="0">
      <selection activeCell="C15" sqref="C15"/>
    </sheetView>
  </sheetViews>
  <sheetFormatPr baseColWidth="10" defaultColWidth="10.6640625" defaultRowHeight="15" x14ac:dyDescent="0.2"/>
  <cols>
    <col min="1" max="1" width="29.5" style="14" customWidth="1"/>
    <col min="2" max="3" width="10.6640625" style="14"/>
    <col min="4" max="4" width="17.1640625" style="14" customWidth="1"/>
    <col min="5" max="5" width="17.6640625" style="14" customWidth="1"/>
    <col min="6" max="16384" width="10.6640625" style="14"/>
  </cols>
  <sheetData>
    <row r="2" spans="1:5" ht="16" thickBot="1" x14ac:dyDescent="0.25"/>
    <row r="3" spans="1:5" ht="22" thickBot="1" x14ac:dyDescent="0.3">
      <c r="A3" s="88" t="s">
        <v>10</v>
      </c>
      <c r="B3" s="89"/>
      <c r="C3" s="15" t="s">
        <v>11</v>
      </c>
      <c r="D3" s="15" t="s">
        <v>12</v>
      </c>
      <c r="E3" s="16" t="s">
        <v>13</v>
      </c>
    </row>
    <row r="4" spans="1:5" ht="24" x14ac:dyDescent="0.2">
      <c r="A4" s="90" t="s">
        <v>14</v>
      </c>
      <c r="B4" s="17" t="s">
        <v>15</v>
      </c>
      <c r="C4" s="18">
        <v>80</v>
      </c>
      <c r="D4" s="19">
        <v>20000</v>
      </c>
      <c r="E4" s="20">
        <f>+D4*C4</f>
        <v>1600000</v>
      </c>
    </row>
    <row r="5" spans="1:5" x14ac:dyDescent="0.2">
      <c r="A5" s="91"/>
      <c r="B5" s="17" t="s">
        <v>16</v>
      </c>
      <c r="C5" s="21">
        <v>80</v>
      </c>
      <c r="D5" s="22">
        <v>30000</v>
      </c>
      <c r="E5" s="23">
        <f t="shared" ref="E5:E8" si="0">+D5*C5</f>
        <v>2400000</v>
      </c>
    </row>
    <row r="6" spans="1:5" x14ac:dyDescent="0.2">
      <c r="A6" s="92" t="s">
        <v>17</v>
      </c>
      <c r="B6" s="93"/>
      <c r="C6" s="21">
        <v>1</v>
      </c>
      <c r="D6" s="22">
        <v>1000000</v>
      </c>
      <c r="E6" s="23">
        <f>+D6*C6</f>
        <v>1000000</v>
      </c>
    </row>
    <row r="7" spans="1:5" x14ac:dyDescent="0.2">
      <c r="A7" s="92" t="s">
        <v>18</v>
      </c>
      <c r="B7" s="93"/>
      <c r="C7" s="21">
        <v>2</v>
      </c>
      <c r="D7" s="22">
        <v>380000</v>
      </c>
      <c r="E7" s="23">
        <f t="shared" si="0"/>
        <v>760000</v>
      </c>
    </row>
    <row r="8" spans="1:5" ht="16" thickBot="1" x14ac:dyDescent="0.25">
      <c r="A8" s="94" t="s">
        <v>19</v>
      </c>
      <c r="B8" s="95"/>
      <c r="C8" s="24">
        <v>80</v>
      </c>
      <c r="D8" s="25">
        <v>1000</v>
      </c>
      <c r="E8" s="26">
        <f t="shared" si="0"/>
        <v>80000</v>
      </c>
    </row>
    <row r="9" spans="1:5" x14ac:dyDescent="0.2">
      <c r="D9" s="27" t="s">
        <v>20</v>
      </c>
      <c r="E9" s="28">
        <f>SUM(E4:E8)</f>
        <v>5840000</v>
      </c>
    </row>
    <row r="10" spans="1:5" x14ac:dyDescent="0.2">
      <c r="D10" s="27" t="s">
        <v>11</v>
      </c>
      <c r="E10" s="29">
        <v>5</v>
      </c>
    </row>
    <row r="11" spans="1:5" ht="16" thickBot="1" x14ac:dyDescent="0.25">
      <c r="D11" s="30" t="s">
        <v>21</v>
      </c>
      <c r="E11" s="31">
        <f>+E9*E10</f>
        <v>29200000</v>
      </c>
    </row>
  </sheetData>
  <mergeCells count="5">
    <mergeCell ref="A3:B3"/>
    <mergeCell ref="A4:A5"/>
    <mergeCell ref="A6:B6"/>
    <mergeCell ref="A7:B7"/>
    <mergeCell ref="A8:B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A5E69-CB08-4BEF-A912-0B860517BE69}">
  <dimension ref="A2:G26"/>
  <sheetViews>
    <sheetView topLeftCell="A24" zoomScale="98" workbookViewId="0">
      <selection activeCell="E25" sqref="E25"/>
    </sheetView>
  </sheetViews>
  <sheetFormatPr baseColWidth="10" defaultColWidth="10.6640625" defaultRowHeight="15" x14ac:dyDescent="0.2"/>
  <cols>
    <col min="1" max="1" width="31.33203125" style="14" customWidth="1"/>
    <col min="2" max="3" width="10.6640625" style="14"/>
    <col min="4" max="4" width="17.1640625" style="14" customWidth="1"/>
    <col min="5" max="5" width="20.33203125" style="14" customWidth="1"/>
    <col min="6" max="16384" width="10.6640625" style="14"/>
  </cols>
  <sheetData>
    <row r="2" spans="1:7" ht="16" thickBot="1" x14ac:dyDescent="0.25"/>
    <row r="3" spans="1:7" ht="22" thickBot="1" x14ac:dyDescent="0.3">
      <c r="A3" s="88" t="s">
        <v>22</v>
      </c>
      <c r="B3" s="89"/>
      <c r="C3" s="15" t="s">
        <v>11</v>
      </c>
      <c r="D3" s="15" t="s">
        <v>12</v>
      </c>
      <c r="E3" s="16" t="s">
        <v>13</v>
      </c>
      <c r="F3" s="98" t="s">
        <v>42</v>
      </c>
      <c r="G3" s="99"/>
    </row>
    <row r="4" spans="1:7" ht="24" x14ac:dyDescent="0.2">
      <c r="A4" s="102" t="s">
        <v>14</v>
      </c>
      <c r="B4" s="32" t="s">
        <v>23</v>
      </c>
      <c r="C4" s="33">
        <v>30</v>
      </c>
      <c r="D4" s="34">
        <v>20000</v>
      </c>
      <c r="E4" s="77">
        <f>+D4*C4*2</f>
        <v>1200000</v>
      </c>
      <c r="F4" s="100" t="s">
        <v>43</v>
      </c>
      <c r="G4" s="100"/>
    </row>
    <row r="5" spans="1:7" ht="16" thickBot="1" x14ac:dyDescent="0.25">
      <c r="A5" s="103"/>
      <c r="B5" s="35" t="s">
        <v>16</v>
      </c>
      <c r="C5" s="24">
        <v>30</v>
      </c>
      <c r="D5" s="25">
        <v>30000</v>
      </c>
      <c r="E5" s="78">
        <f t="shared" ref="E5:E7" si="0">+D5*C5</f>
        <v>900000</v>
      </c>
      <c r="F5" s="100"/>
      <c r="G5" s="100"/>
    </row>
    <row r="6" spans="1:7" x14ac:dyDescent="0.2">
      <c r="A6" s="92" t="s">
        <v>18</v>
      </c>
      <c r="B6" s="93"/>
      <c r="C6" s="21">
        <v>1</v>
      </c>
      <c r="D6" s="22">
        <v>380000</v>
      </c>
      <c r="E6" s="79">
        <f t="shared" si="0"/>
        <v>380000</v>
      </c>
      <c r="F6" s="100"/>
      <c r="G6" s="100"/>
    </row>
    <row r="7" spans="1:7" ht="16" thickBot="1" x14ac:dyDescent="0.25">
      <c r="A7" s="94" t="s">
        <v>19</v>
      </c>
      <c r="B7" s="95"/>
      <c r="C7" s="24">
        <v>30</v>
      </c>
      <c r="D7" s="25">
        <v>1000</v>
      </c>
      <c r="E7" s="78">
        <f t="shared" si="0"/>
        <v>30000</v>
      </c>
      <c r="F7" s="100"/>
      <c r="G7" s="100"/>
    </row>
    <row r="8" spans="1:7" x14ac:dyDescent="0.2">
      <c r="A8" s="96" t="s">
        <v>45</v>
      </c>
      <c r="B8" s="96"/>
      <c r="C8" s="52">
        <v>1</v>
      </c>
      <c r="D8" s="53">
        <v>300000</v>
      </c>
      <c r="E8" s="81">
        <f>+D8</f>
        <v>300000</v>
      </c>
      <c r="F8" s="82"/>
      <c r="G8" s="82"/>
    </row>
    <row r="9" spans="1:7" x14ac:dyDescent="0.2">
      <c r="D9" s="36" t="s">
        <v>24</v>
      </c>
      <c r="E9" s="28">
        <f>SUM(E4:E8)</f>
        <v>2810000</v>
      </c>
    </row>
    <row r="10" spans="1:7" x14ac:dyDescent="0.2">
      <c r="D10" s="27" t="s">
        <v>11</v>
      </c>
      <c r="E10" s="29">
        <v>4</v>
      </c>
    </row>
    <row r="11" spans="1:7" ht="16" thickBot="1" x14ac:dyDescent="0.25">
      <c r="D11" s="30" t="s">
        <v>25</v>
      </c>
      <c r="E11" s="31">
        <f>+E9*E10</f>
        <v>11240000</v>
      </c>
    </row>
    <row r="13" spans="1:7" ht="16" thickBot="1" x14ac:dyDescent="0.25"/>
    <row r="14" spans="1:7" ht="22" thickBot="1" x14ac:dyDescent="0.3">
      <c r="A14" s="88" t="s">
        <v>26</v>
      </c>
      <c r="B14" s="89"/>
      <c r="C14" s="15" t="s">
        <v>11</v>
      </c>
      <c r="D14" s="15" t="s">
        <v>12</v>
      </c>
      <c r="E14" s="16" t="s">
        <v>13</v>
      </c>
      <c r="F14" s="98" t="s">
        <v>42</v>
      </c>
      <c r="G14" s="99"/>
    </row>
    <row r="15" spans="1:7" ht="24" x14ac:dyDescent="0.2">
      <c r="A15" s="90" t="s">
        <v>14</v>
      </c>
      <c r="B15" s="17" t="s">
        <v>23</v>
      </c>
      <c r="C15" s="18">
        <v>80</v>
      </c>
      <c r="D15" s="19">
        <v>20000</v>
      </c>
      <c r="E15" s="80">
        <f>+D15*C15*2</f>
        <v>3200000</v>
      </c>
      <c r="F15" s="101" t="s">
        <v>44</v>
      </c>
      <c r="G15" s="101"/>
    </row>
    <row r="16" spans="1:7" x14ac:dyDescent="0.2">
      <c r="A16" s="91"/>
      <c r="B16" s="17" t="s">
        <v>16</v>
      </c>
      <c r="C16" s="21">
        <v>80</v>
      </c>
      <c r="D16" s="22">
        <v>30000</v>
      </c>
      <c r="E16" s="79">
        <f t="shared" ref="E16" si="1">+D16*C16</f>
        <v>2400000</v>
      </c>
      <c r="F16" s="101"/>
      <c r="G16" s="101"/>
    </row>
    <row r="17" spans="1:7" x14ac:dyDescent="0.2">
      <c r="A17" s="92" t="s">
        <v>17</v>
      </c>
      <c r="B17" s="93"/>
      <c r="C17" s="21">
        <v>1</v>
      </c>
      <c r="D17" s="22">
        <v>1000000</v>
      </c>
      <c r="E17" s="79">
        <f>+D17*C17</f>
        <v>1000000</v>
      </c>
      <c r="F17" s="101"/>
      <c r="G17" s="101"/>
    </row>
    <row r="18" spans="1:7" x14ac:dyDescent="0.2">
      <c r="A18" s="92" t="s">
        <v>18</v>
      </c>
      <c r="B18" s="93"/>
      <c r="C18" s="21">
        <v>2</v>
      </c>
      <c r="D18" s="22">
        <v>380000</v>
      </c>
      <c r="E18" s="79">
        <f t="shared" ref="E18:E19" si="2">+D18*C18</f>
        <v>760000</v>
      </c>
      <c r="F18" s="101"/>
      <c r="G18" s="101"/>
    </row>
    <row r="19" spans="1:7" ht="16" thickBot="1" x14ac:dyDescent="0.25">
      <c r="A19" s="94" t="s">
        <v>19</v>
      </c>
      <c r="B19" s="95"/>
      <c r="C19" s="24">
        <v>80</v>
      </c>
      <c r="D19" s="25">
        <v>1000</v>
      </c>
      <c r="E19" s="78">
        <f t="shared" si="2"/>
        <v>80000</v>
      </c>
      <c r="F19" s="101"/>
      <c r="G19" s="101"/>
    </row>
    <row r="20" spans="1:7" x14ac:dyDescent="0.2">
      <c r="A20" s="96" t="s">
        <v>45</v>
      </c>
      <c r="B20" s="96"/>
      <c r="C20" s="52">
        <v>1</v>
      </c>
      <c r="D20" s="53">
        <v>300000</v>
      </c>
      <c r="E20" s="81">
        <f>+D20</f>
        <v>300000</v>
      </c>
      <c r="F20" s="83"/>
      <c r="G20" s="83"/>
    </row>
    <row r="21" spans="1:7" x14ac:dyDescent="0.2">
      <c r="D21" s="36" t="s">
        <v>24</v>
      </c>
      <c r="E21" s="28">
        <f>SUM(E15:E20)</f>
        <v>7740000</v>
      </c>
    </row>
    <row r="22" spans="1:7" x14ac:dyDescent="0.2">
      <c r="D22" s="27" t="s">
        <v>11</v>
      </c>
      <c r="E22" s="29">
        <v>1</v>
      </c>
    </row>
    <row r="23" spans="1:7" ht="16" thickBot="1" x14ac:dyDescent="0.25">
      <c r="D23" s="30" t="s">
        <v>25</v>
      </c>
      <c r="E23" s="31">
        <f>+E21*E22</f>
        <v>7740000</v>
      </c>
    </row>
    <row r="25" spans="1:7" x14ac:dyDescent="0.2">
      <c r="A25" s="50"/>
    </row>
    <row r="26" spans="1:7" ht="19" x14ac:dyDescent="0.25">
      <c r="A26" s="97" t="s">
        <v>32</v>
      </c>
      <c r="B26" s="97"/>
      <c r="C26" s="97"/>
      <c r="D26" s="97"/>
      <c r="E26" s="51">
        <f>+E23+E11</f>
        <v>18980000</v>
      </c>
    </row>
  </sheetData>
  <mergeCells count="16">
    <mergeCell ref="F3:G3"/>
    <mergeCell ref="F4:G7"/>
    <mergeCell ref="F14:G14"/>
    <mergeCell ref="F15:G19"/>
    <mergeCell ref="A8:B8"/>
    <mergeCell ref="A3:B3"/>
    <mergeCell ref="A4:A5"/>
    <mergeCell ref="A20:B20"/>
    <mergeCell ref="A19:B19"/>
    <mergeCell ref="A26:D26"/>
    <mergeCell ref="A6:B6"/>
    <mergeCell ref="A7:B7"/>
    <mergeCell ref="A14:B14"/>
    <mergeCell ref="A15:A16"/>
    <mergeCell ref="A17:B17"/>
    <mergeCell ref="A18:B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30F49-35EC-4236-B786-22A0A555B9E9}">
  <dimension ref="A1:E10"/>
  <sheetViews>
    <sheetView zoomScale="98" workbookViewId="0">
      <selection activeCell="E10" sqref="E10"/>
    </sheetView>
  </sheetViews>
  <sheetFormatPr baseColWidth="10" defaultColWidth="10.6640625" defaultRowHeight="15" x14ac:dyDescent="0.2"/>
  <cols>
    <col min="1" max="1" width="31.33203125" style="14" customWidth="1"/>
    <col min="2" max="3" width="10.6640625" style="14"/>
    <col min="4" max="4" width="17.1640625" style="14" customWidth="1"/>
    <col min="5" max="5" width="20.33203125" style="14" customWidth="1"/>
    <col min="6" max="16384" width="10.6640625" style="14"/>
  </cols>
  <sheetData>
    <row r="1" spans="1:5" ht="16" thickBot="1" x14ac:dyDescent="0.25"/>
    <row r="2" spans="1:5" ht="22" thickBot="1" x14ac:dyDescent="0.3">
      <c r="A2" s="104" t="s">
        <v>27</v>
      </c>
      <c r="B2" s="105"/>
      <c r="C2" s="15" t="s">
        <v>11</v>
      </c>
      <c r="D2" s="15" t="s">
        <v>12</v>
      </c>
      <c r="E2" s="16" t="s">
        <v>13</v>
      </c>
    </row>
    <row r="3" spans="1:5" x14ac:dyDescent="0.2">
      <c r="A3" s="106" t="s">
        <v>28</v>
      </c>
      <c r="B3" s="107"/>
      <c r="C3" s="37">
        <v>2</v>
      </c>
      <c r="D3" s="38">
        <v>300000</v>
      </c>
      <c r="E3" s="39">
        <f>+D3*C3</f>
        <v>600000</v>
      </c>
    </row>
    <row r="4" spans="1:5" x14ac:dyDescent="0.2">
      <c r="A4" s="108" t="s">
        <v>29</v>
      </c>
      <c r="B4" s="109"/>
      <c r="C4" s="40">
        <v>2</v>
      </c>
      <c r="D4" s="41">
        <v>150000</v>
      </c>
      <c r="E4" s="39">
        <f>+D4*C4</f>
        <v>300000</v>
      </c>
    </row>
    <row r="5" spans="1:5" ht="16" thickBot="1" x14ac:dyDescent="0.25">
      <c r="A5" s="42" t="s">
        <v>30</v>
      </c>
      <c r="B5" s="43" t="s">
        <v>31</v>
      </c>
      <c r="C5" s="44">
        <v>15</v>
      </c>
      <c r="D5" s="45">
        <v>20000</v>
      </c>
      <c r="E5" s="46">
        <f>+D5*C5*4</f>
        <v>1200000</v>
      </c>
    </row>
    <row r="6" spans="1:5" x14ac:dyDescent="0.2">
      <c r="A6" s="47"/>
      <c r="B6" s="48"/>
      <c r="C6" s="49"/>
      <c r="D6" s="36" t="s">
        <v>24</v>
      </c>
      <c r="E6" s="28">
        <f>SUM(E3:E5)</f>
        <v>2100000</v>
      </c>
    </row>
    <row r="7" spans="1:5" x14ac:dyDescent="0.2">
      <c r="A7" s="47"/>
      <c r="B7" s="48"/>
      <c r="C7" s="49"/>
      <c r="D7" s="27" t="s">
        <v>11</v>
      </c>
      <c r="E7" s="29">
        <v>6</v>
      </c>
    </row>
    <row r="8" spans="1:5" ht="16" thickBot="1" x14ac:dyDescent="0.25">
      <c r="A8" s="47"/>
      <c r="B8" s="48"/>
      <c r="C8" s="49"/>
      <c r="D8" s="30" t="s">
        <v>25</v>
      </c>
      <c r="E8" s="31">
        <f>+E6*E7</f>
        <v>12600000</v>
      </c>
    </row>
    <row r="9" spans="1:5" x14ac:dyDescent="0.2">
      <c r="A9" s="50"/>
    </row>
    <row r="10" spans="1:5" ht="19" x14ac:dyDescent="0.25">
      <c r="A10" s="97" t="s">
        <v>32</v>
      </c>
      <c r="B10" s="97"/>
      <c r="C10" s="97"/>
      <c r="D10" s="97"/>
      <c r="E10" s="51">
        <f>+E8</f>
        <v>12600000</v>
      </c>
    </row>
  </sheetData>
  <mergeCells count="4">
    <mergeCell ref="A10:D10"/>
    <mergeCell ref="A2:B2"/>
    <mergeCell ref="A3:B3"/>
    <mergeCell ref="A4: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9FB2E-A6C2-4683-B944-190C6E67D978}">
  <dimension ref="F3:L10"/>
  <sheetViews>
    <sheetView topLeftCell="A2" zoomScale="83" workbookViewId="0">
      <selection activeCell="F5" sqref="F5:G9"/>
    </sheetView>
  </sheetViews>
  <sheetFormatPr baseColWidth="10" defaultColWidth="10.6640625" defaultRowHeight="15" x14ac:dyDescent="0.2"/>
  <cols>
    <col min="1" max="1" width="10.6640625" style="14"/>
    <col min="2" max="2" width="63.83203125" style="14" customWidth="1"/>
    <col min="3" max="9" width="10.6640625" style="14"/>
    <col min="10" max="10" width="20.5" style="14" customWidth="1"/>
    <col min="11" max="11" width="10.6640625" style="54"/>
    <col min="12" max="12" width="19.83203125" style="14" customWidth="1"/>
    <col min="13" max="16384" width="10.6640625" style="14"/>
  </cols>
  <sheetData>
    <row r="3" spans="6:12" ht="16" thickBot="1" x14ac:dyDescent="0.25">
      <c r="J3" s="50" t="s">
        <v>33</v>
      </c>
    </row>
    <row r="4" spans="6:12" ht="16" thickBot="1" x14ac:dyDescent="0.25">
      <c r="I4" s="55" t="s">
        <v>11</v>
      </c>
      <c r="J4" s="56" t="s">
        <v>34</v>
      </c>
      <c r="K4" s="56" t="s">
        <v>35</v>
      </c>
      <c r="L4" s="57" t="s">
        <v>13</v>
      </c>
    </row>
    <row r="5" spans="6:12" x14ac:dyDescent="0.2">
      <c r="F5" s="85" t="s">
        <v>38</v>
      </c>
      <c r="G5" s="85"/>
      <c r="H5" s="58"/>
      <c r="I5" s="73">
        <v>1</v>
      </c>
      <c r="J5" s="74">
        <v>5000000</v>
      </c>
      <c r="K5" s="75">
        <v>3</v>
      </c>
      <c r="L5" s="76">
        <f>+J5*I5*K5</f>
        <v>15000000</v>
      </c>
    </row>
    <row r="6" spans="6:12" ht="16" thickBot="1" x14ac:dyDescent="0.25">
      <c r="F6" s="85" t="s">
        <v>41</v>
      </c>
      <c r="G6" s="86"/>
      <c r="H6" s="59"/>
      <c r="I6" s="60">
        <v>1</v>
      </c>
      <c r="J6" s="61">
        <v>7500000</v>
      </c>
      <c r="K6" s="62">
        <v>2</v>
      </c>
      <c r="L6" s="63">
        <f t="shared" ref="L6" si="0">+J6*I6*K6</f>
        <v>15000000</v>
      </c>
    </row>
    <row r="7" spans="6:12" ht="16" thickBot="1" x14ac:dyDescent="0.25">
      <c r="F7" s="84" t="s">
        <v>40</v>
      </c>
      <c r="G7" s="86"/>
      <c r="H7" s="59"/>
      <c r="I7" s="60">
        <v>1</v>
      </c>
      <c r="J7" s="64">
        <v>2000000</v>
      </c>
      <c r="K7" s="65">
        <v>3</v>
      </c>
      <c r="L7" s="66">
        <f>+J7*K7*I7</f>
        <v>6000000</v>
      </c>
    </row>
    <row r="8" spans="6:12" ht="16" thickBot="1" x14ac:dyDescent="0.25">
      <c r="F8" s="112" t="s">
        <v>36</v>
      </c>
      <c r="G8" s="113"/>
      <c r="H8" s="59"/>
      <c r="I8" s="60">
        <v>1</v>
      </c>
      <c r="J8" s="64">
        <v>3500000</v>
      </c>
      <c r="K8" s="65">
        <v>3</v>
      </c>
      <c r="L8" s="66">
        <f>+K8*J8*I8</f>
        <v>10500000</v>
      </c>
    </row>
    <row r="9" spans="6:12" ht="16" thickBot="1" x14ac:dyDescent="0.25">
      <c r="F9" s="84" t="s">
        <v>39</v>
      </c>
      <c r="G9" s="87"/>
      <c r="I9" s="67">
        <v>5</v>
      </c>
      <c r="J9" s="68">
        <v>1800000</v>
      </c>
      <c r="K9" s="69">
        <v>3</v>
      </c>
      <c r="L9" s="70">
        <f>+J9*K9*I9</f>
        <v>27000000</v>
      </c>
    </row>
    <row r="10" spans="6:12" ht="17" thickBot="1" x14ac:dyDescent="0.25">
      <c r="I10" s="71">
        <f>SUM(I5:I9)</f>
        <v>9</v>
      </c>
      <c r="J10" s="110" t="s">
        <v>37</v>
      </c>
      <c r="K10" s="111"/>
      <c r="L10" s="72">
        <f>SUM(L5:L9)</f>
        <v>73500000</v>
      </c>
    </row>
  </sheetData>
  <mergeCells count="2">
    <mergeCell ref="J10:K10"/>
    <mergeCell ref="F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GLOBAL</vt:lpstr>
      <vt:lpstr>INSUMOS ASAMBLEA</vt:lpstr>
      <vt:lpstr>INSUMOS TALLERES</vt:lpstr>
      <vt:lpstr>INSUMOS CONSULTA</vt:lpstr>
      <vt:lpstr>INSUMOS TRANSPORTE</vt:lpstr>
      <vt:lpstr>EQUIPO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Microsoft Office User</cp:lastModifiedBy>
  <dcterms:created xsi:type="dcterms:W3CDTF">2025-04-24T17:08:42Z</dcterms:created>
  <dcterms:modified xsi:type="dcterms:W3CDTF">2025-08-29T21:27:13Z</dcterms:modified>
</cp:coreProperties>
</file>