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24226"/>
  <mc:AlternateContent xmlns:mc="http://schemas.openxmlformats.org/markup-compatibility/2006">
    <mc:Choice Requires="x15">
      <x15ac:absPath xmlns:x15ac="http://schemas.microsoft.com/office/spreadsheetml/2010/11/ac" url="C:\Users\fabian arcos\Documents\"/>
    </mc:Choice>
  </mc:AlternateContent>
  <xr:revisionPtr revIDLastSave="0" documentId="8_{481BEDE4-7473-4268-BD47-BB8195A187D9}" xr6:coauthVersionLast="47" xr6:coauthVersionMax="47" xr10:uidLastSave="{00000000-0000-0000-0000-000000000000}"/>
  <bookViews>
    <workbookView xWindow="-120" yWindow="-120" windowWidth="29040" windowHeight="15720" tabRatio="798" firstSheet="3" activeTab="10" xr2:uid="{00000000-000D-0000-FFFF-FFFF00000000}"/>
  </bookViews>
  <sheets>
    <sheet name="VERIFICACION EXPERIENCIA" sheetId="4" state="hidden" r:id="rId1"/>
    <sheet name="5.1.3.1EXPERIENCIA GENERAL" sheetId="12" r:id="rId2"/>
    <sheet name="FORMATO DE EXPERIENCIA PROPONEN" sheetId="32" r:id="rId3"/>
    <sheet name="5.1.3.2. CERTIFICADO INTERMEDIA" sheetId="26" r:id="rId4"/>
    <sheet name="5.1.3.3. PÓLIZA DE SEGURO DE RE" sheetId="28" r:id="rId5"/>
    <sheet name="5.1.3.4. ACEPTACIÓN ESPECIFICAC" sheetId="29" r:id="rId6"/>
    <sheet name="5.1.3.6 VERIFICACION TALENTO H" sheetId="18" r:id="rId7"/>
    <sheet name="FORMATO MIPYMES - MUJER" sheetId="15" state="hidden" r:id="rId8"/>
    <sheet name="VERIFICACION TALENTO HUMANO" sheetId="5" state="hidden" r:id="rId9"/>
    <sheet name="FORMATO EXP. HABILITANTE  (2)" sheetId="17" state="hidden" r:id="rId10"/>
    <sheet name="CONSOLIDADO" sheetId="25" r:id="rId11"/>
  </sheets>
  <definedNames>
    <definedName name="_xlnm._FilterDatabase" localSheetId="9" hidden="1">'FORMATO EXP. HABILITANTE  (2)'!$D$3:$D$9</definedName>
    <definedName name="_xlnm.Print_Area" localSheetId="6">'5.1.3.6 VERIFICACION TALENTO H'!$A$1:$Q$17</definedName>
    <definedName name="_xlnm.Print_Area" localSheetId="8">'VERIFICACION TALENTO HUMANO'!$A$1:$M$20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 i="32" l="1"/>
  <c r="C7" i="32"/>
  <c r="C6" i="32"/>
  <c r="C5" i="32"/>
  <c r="D8" i="32"/>
  <c r="D7" i="32"/>
  <c r="D6" i="32"/>
  <c r="D5" i="32"/>
  <c r="B5" i="25"/>
  <c r="B11" i="25"/>
  <c r="B9" i="25"/>
  <c r="B7" i="25"/>
  <c r="F50" i="12" l="1"/>
  <c r="E50" i="12"/>
  <c r="D50" i="12"/>
  <c r="C50" i="12"/>
  <c r="F48" i="12"/>
  <c r="E48" i="12"/>
  <c r="D48" i="12"/>
  <c r="C48" i="12"/>
  <c r="F30" i="12"/>
  <c r="E30" i="12"/>
  <c r="D30" i="12"/>
  <c r="C30" i="12"/>
  <c r="F28" i="12"/>
  <c r="E28" i="12"/>
  <c r="D28" i="12"/>
  <c r="C28" i="12"/>
  <c r="D8" i="12"/>
  <c r="E8" i="12"/>
  <c r="F8" i="12"/>
  <c r="F10" i="12"/>
  <c r="F66" i="12" s="1"/>
  <c r="C8" i="12"/>
  <c r="B52" i="18"/>
  <c r="B25" i="18"/>
  <c r="B22" i="5"/>
  <c r="B11" i="18"/>
  <c r="B51" i="5"/>
  <c r="E10" i="12"/>
  <c r="E66" i="12" s="1"/>
  <c r="D10" i="12"/>
  <c r="D66" i="12" s="1"/>
  <c r="C10" i="12"/>
  <c r="C66" i="12" s="1"/>
  <c r="C11" i="17"/>
  <c r="C9" i="17"/>
  <c r="C7" i="17"/>
  <c r="C5" i="17"/>
  <c r="C12" i="15"/>
  <c r="C10" i="15"/>
  <c r="B39" i="18"/>
  <c r="D65" i="12" l="1"/>
  <c r="C65" i="12"/>
  <c r="E65" i="12"/>
  <c r="F65" i="12"/>
  <c r="B33" i="5"/>
  <c r="C8" i="15"/>
  <c r="C6" i="15"/>
  <c r="B11" i="5"/>
  <c r="H39" i="4" l="1"/>
  <c r="H23" i="4"/>
  <c r="H8" i="4"/>
  <c r="G69" i="4"/>
  <c r="H69" i="4"/>
  <c r="G39" i="4"/>
  <c r="G23" i="4"/>
  <c r="G8" i="4"/>
  <c r="F23" i="4"/>
  <c r="F39" i="4"/>
  <c r="K39" i="4"/>
  <c r="K23" i="4"/>
  <c r="K24" i="4" s="1"/>
  <c r="K8" i="4"/>
  <c r="K9" i="4" s="1"/>
  <c r="J8" i="4"/>
  <c r="J9" i="4"/>
  <c r="D39" i="4"/>
  <c r="D40" i="4"/>
  <c r="D8" i="4"/>
  <c r="D9" i="4"/>
  <c r="K68" i="4" l="1"/>
  <c r="B9" i="4"/>
  <c r="B8" i="4" l="1"/>
  <c r="B68" i="4" s="1"/>
  <c r="J68" i="4"/>
  <c r="L69" i="4" l="1"/>
  <c r="J69" i="4"/>
  <c r="K69" i="4"/>
  <c r="H68" i="4"/>
  <c r="G68" i="4"/>
  <c r="I68" i="4"/>
  <c r="F68" i="4"/>
  <c r="D69" i="4"/>
  <c r="E69" i="4"/>
  <c r="I69" i="4"/>
  <c r="E68" i="4"/>
  <c r="F69" i="4"/>
  <c r="D68" i="4"/>
  <c r="C69" i="4"/>
  <c r="B69" i="4"/>
  <c r="L68" i="4" l="1"/>
  <c r="C68" i="4"/>
</calcChain>
</file>

<file path=xl/sharedStrings.xml><?xml version="1.0" encoding="utf-8"?>
<sst xmlns="http://schemas.openxmlformats.org/spreadsheetml/2006/main" count="989" uniqueCount="385">
  <si>
    <t>PROPONENTE No. 1</t>
  </si>
  <si>
    <t>PROPONENTE No. 2</t>
  </si>
  <si>
    <t>PROPONENTE No. 3</t>
  </si>
  <si>
    <t>PROPONENTE No. 4</t>
  </si>
  <si>
    <t>PROPONENTE No. 5</t>
  </si>
  <si>
    <t xml:space="preserve">NO. DE CONTRATO </t>
  </si>
  <si>
    <t>No. CONSECUTIVO EN EL RUP</t>
  </si>
  <si>
    <t>OBJETO:</t>
  </si>
  <si>
    <t>ENTIDAD QUE EXPIDE LA CERTIFICACIÓN:</t>
  </si>
  <si>
    <t>SMMLV DEL PRESUPUESTO DEL CONTRATO</t>
  </si>
  <si>
    <t>VALOR EN $ DEL PRESUPUESTO</t>
  </si>
  <si>
    <t>SMMLV PRESUPUESTO  OFICIAL</t>
  </si>
  <si>
    <t>VALOR PRESUPUESTO OFICIAL $</t>
  </si>
  <si>
    <t>Códigos UNSPSC</t>
  </si>
  <si>
    <t>OBSERVACIÓN</t>
  </si>
  <si>
    <t>ÍTEM</t>
  </si>
  <si>
    <t xml:space="preserve">        OFERENTES</t>
  </si>
  <si>
    <t>RESULTADO</t>
  </si>
  <si>
    <t>N/A</t>
  </si>
  <si>
    <t>VERIFICACIÓN HOJAS DE VIDA</t>
  </si>
  <si>
    <t>Tarjeta Profesional</t>
  </si>
  <si>
    <t>SI</t>
  </si>
  <si>
    <t>CONTRATO No. 1 GENERAL</t>
  </si>
  <si>
    <t>CONTRATO No. 2 GENERAL</t>
  </si>
  <si>
    <t>CONTRATO No. 3 ESPECIFICA</t>
  </si>
  <si>
    <t>EMPRESA O ENTIDAD</t>
  </si>
  <si>
    <t>INICIO</t>
  </si>
  <si>
    <t>FIN</t>
  </si>
  <si>
    <t>ALCALDIA LOCAL DE ENGATIVA</t>
  </si>
  <si>
    <t>SUMATORIA SMMLV CONTRATOS PROPONENTES</t>
  </si>
  <si>
    <t>PROPONENTE No. 6</t>
  </si>
  <si>
    <t>PROPONENTE No. 7</t>
  </si>
  <si>
    <t>PROPONENTE No. 8</t>
  </si>
  <si>
    <t>PROPONENTE No. 9</t>
  </si>
  <si>
    <t>PROPONENTE No. 10</t>
  </si>
  <si>
    <t>PROPONENTE No. 11</t>
  </si>
  <si>
    <t>EXPERIENCIA</t>
  </si>
  <si>
    <t>CONTRATO No. 4 ESPECIFICA ADICIONAL EMPRESAS MUJER</t>
  </si>
  <si>
    <t>RESULTADO EXPERIENCIA GENERAL</t>
  </si>
  <si>
    <t>RESULTADO EXPERIENCIA ESPECIFICA</t>
  </si>
  <si>
    <t>CUMPLE</t>
  </si>
  <si>
    <t>“FORMATO EXPERIENCIA HABILITANTE DEL PROPONENTE”</t>
  </si>
  <si>
    <t>UT CAMINOS DE EMPODERAMIENTO</t>
  </si>
  <si>
    <t>FDLCB-LP-006-2024 "PRESTAR LOS SERVICIOS PARA DESARROLLAR LAS ACCIONES ENCAMINADAS A LA PREVENCIÓN DE VIOLENCIA INTRAFAMILIAR Y/O VIOLENCIA SEXUAL, LA VIOLENCIA CONTRA LA MUJER Y EL FEMINICIDIO EN LA LOCALIDAD DE CIUDAD BOLÍVAR, EN EL MARCO DEL PLAN DE DESARROLLO LOCAL DE CIUDAD BOLÍVAR 2021-2024"</t>
  </si>
  <si>
    <t>566-2020</t>
  </si>
  <si>
    <t>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t>
  </si>
  <si>
    <t xml:space="preserve">SECRETARIA DISTRITAL DE LA MUJER </t>
  </si>
  <si>
    <t>BRINDAR ATENCIÓN INTEGRAL A TRAVÉS DE ACCIONES TERAPÉUTICAS, PREVENCIÓN DE LA VIOLENCIA (MALTRATO INFANTIL, VIOLENCIA INTRAFAMILIAR, CONFLICTO FAMILIAR, VIOLENCIA DE GÉNERO, VIOLENCIA Y EXPLOTACIÓN SEXUAL COMERCIAL DE NIÑOS, NIÑAS Y ADOLESCENTES,) Y PROMOCIÓN Y GARANTÍA DE LOS DERECHOS, MEDIANTE EL DESARROLLO DEL PROGRAMA SUR DE CONVIVENCIA. EN LAS LOCALIDADES DE CIUDAD BOLÍVAR, RAFAEL URIBE URIBE, SAN CRISTÓBAL Y USME, ZONAS DE INTERVENCIÓN DEL PROGRAMA SUR DE CONVIVENCIA - PSC.</t>
  </si>
  <si>
    <t>272-2014</t>
  </si>
  <si>
    <t>3878-2011</t>
  </si>
  <si>
    <t>SECRETARIA DISTRITAL DE INTEGRACIÓN SOCIAL</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</si>
  <si>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t>
    </r>
  </si>
  <si>
    <t>PRESTACIÓN DE SERVICIOS PARA REALIZAR LOS PROCESOS DE PROMOCIÓN DEL BUEN TRATO DONDE SE INTEGREN ACCIONES DE PREVENCIÓN, ORIENTACIÓN Y ASESORÍA INDIVIDUAL Y FAMILIAR A VÍCTIMAS DE VIOLENCIA INTRAFAMILIAR Y SEXUAL DIRIGIDA A LOS HABITANTES DE LA LOCALIDAD DE ENGATIVÁ.</t>
  </si>
  <si>
    <t xml:space="preserve"> PROPONENTE </t>
  </si>
  <si>
    <t>FUNDESCO</t>
  </si>
  <si>
    <t>96-2016</t>
  </si>
  <si>
    <t>FONDO DE DESARROLLO LOCAL DE BARRIOS UNIDOS</t>
  </si>
  <si>
    <t>REALIZAR ACCIONES PARA LA PREVENCION
DE LA VIOLENCIA INTRAFAMILIAR Y SEXUAL DE
LA LOCALIDAD DE BARRIOS UNIDOS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</si>
  <si>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t>
    </r>
  </si>
  <si>
    <t>CONTRATAR LA PRESTACIÓN DE SERVICIOS
INTEGRALES PARA EL DESARROLLO DE ACCIONES
EN PREVENCIÓN DE VIOLENCIA INTRAFAMILIAR,
VIOLENCIA SEXUAL Y OTRAS VULNERACIONES DE
DERECHOS DE LOS NIÑOS, NIÑAS,
ADOLESCENTES Y SUS FAMILIAS; PROMOVIENDO
EL BUEN TRATO CON ENTORNOS PROTECTORES Y
TERRITORIOS SEGUROS EN LA LOCALIDAD DE
SANTA FE</t>
  </si>
  <si>
    <t>323-2022</t>
  </si>
  <si>
    <t>FONDO DE DESARROLLO LOCAL DE SANTA FE</t>
  </si>
  <si>
    <t>PRESTAR SERVICIOS ENFOCADOS A LA
REALIZACIÒN DE ACCIONES EN DERECHOS
DE LAS MUJERES, PREVENCIÒN DEL
FEMINICIDIO Y VIOLENCIA CONTRA LAS
MUJERES DE LA LOCALIDAD RAFAEL URIBE
URIBE"</t>
  </si>
  <si>
    <t>327-2022</t>
  </si>
  <si>
    <t>FONDO DE DESARROLLO LOCAL DE RAFAEL URIBE URIBE</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</si>
  <si>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DEL FEMINICIDIO Y/O VIOLENCIAS CONTRA LAS MUJERES</t>
    </r>
  </si>
  <si>
    <t>UT BUEN TRATO EUFEES</t>
  </si>
  <si>
    <t xml:space="preserve">PRESTAR EL SERVICIO INTEGRAL PARA LA PUESTA EN MARCHA Y FUNCIONAMIENTO DE LAS CASAS REFUGIO PARA LA ATENCIÓN A MUJERES VÍCTIMAS DE VIOLENCIAS Y SUS PERSONAS A CARGO, DE ACUERDO CON LAS CARACTERÍSTICAS TÉCNICAS DESCRITAS EN EL ANEXO TÉCNICO Y LAS NORMAS VIGENTES QUE REGULAN LA MATERIA </t>
  </si>
  <si>
    <t>SECRETARIA DE LA MUJER</t>
  </si>
  <si>
    <t>565-2020</t>
  </si>
  <si>
    <t>33-210</t>
  </si>
  <si>
    <t xml:space="preserve">SERVICIOS DE PROTECCION A NNA ATENDIDOS EN CENTROS DE PROTECCION SOCIAL DE LA NIÑEZ Y LA ADOLESCENCIA DE PROPIEDAD DE LA BENEFICIENCIA DE CUNDINAMARCA, EXPUESTOS A CONDICIONES DE VULNERACION DE DERECHOS POR VIOLENCIA INTRAFAMILIAR, VILENCIA FISICA, PSICOLOGICA Y SEXUAL, TRABAJO INFANTIL, DESPLAZAMIENTO FORZADO, RIESGO DE RECLUTAMIENTO POR GRUPOS AL MARGEN DE LA LEY Y AQUELLOS RIESGOS QUE ATENTEN CONTRA LA DIGNIDAD, LA EXISTENCIA Y EL DESARROLLO PERSONAL </t>
  </si>
  <si>
    <t>BENEFICIENCIA DE CUNDINAMARCA</t>
  </si>
  <si>
    <t>245 - 2021</t>
  </si>
  <si>
    <t>PRESTAR SERVICIOS INTEGRALES PARA REALIZAR ACTIVIDADES EN EL DESARROLLO DE CAPACIDADES QUE FOMENTEN LA ESTRATEGIA DE CUIDADO A LAS MUJERES CUIDADORAS, CAPACITACLON PARA LA CONSTRUCCION DE CIUDADANIA EN LA PROMOCION DE LOS DERECHOS DE LAS MUJERES Y APOYO A INICIATIVAS RELACIONADAS CON EL DERECHO A UNA VIDA LIBRE DE VIOLENCES PARA LAS MUJERES EN TODAS SUS DIVERSIDADES DE LA LOCALIDAD DE SANTA FE</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</si>
  <si>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DEL FEMINICIDIO,  ESTO SE EVIDENCIA DENTRO DEL ANEXO TECNICO INCLUIDO COMO SOPORTE</t>
    </r>
  </si>
  <si>
    <t>UT MUJERES</t>
  </si>
  <si>
    <t>086-2019</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</si>
  <si>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LA VIOLENCIA, NEGLIGENCIA O ABUSOS EN SU CONTRA, A TRAVÉS DEL MODELO DE ATENCIÓN URBANA.</t>
  </si>
  <si>
    <t>ICBF REEGIONAL VICHADA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</si>
  <si>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 A TRAVÉS DEL MODELO DE ATENCIÓN URBANA RURAL.</t>
  </si>
  <si>
    <t>ICBF REGIONAL TOLIMA</t>
  </si>
  <si>
    <t>PRESTAR EL SERVICIO DE ACOMPAÑAMIENTO PSICOSOCIAL, FAMILIAR Y COMUNITARIO DE LA DIRECCIÓN DE FAMILIAS Y COMUNIDADES PARA IMPLEMENTAR LA MODALIDAD MI FAMILIA, CUYO OBJETIVO ES “FORTALECER A LAS FAMILIAS PARA PROMOVER LA PROTECCIÓN INTEGRAL DE LOS NIÑOS, NIÑAS Y ADOLESCENTES Y CONTRIBUIR A LA PREVENCIÓN DE VIOLENCIA, NEGLIGENCIA O ABUSOS EN SU CONTRA</t>
  </si>
  <si>
    <t>ICBF REGIONAL META</t>
  </si>
  <si>
    <t>RESULTADO SMMLV:</t>
  </si>
  <si>
    <t>MUNICIPIO DE MEDELLIN - SECRETARIA DE LAS MUJERES</t>
  </si>
  <si>
    <t>PRESTACIÓN DE SERVICIOS PARA LA ATENCIÓN TERAPÉUTICA GRUPAL PARA MUJERES VÍCTIMAS DE VIOLENCIA BASADAS EN GÉNERO (UNIÓN TEMPORAL ATENCIÓN TERAPÉUTICA IKASF).</t>
  </si>
  <si>
    <t>4600054155 DE 2014</t>
  </si>
  <si>
    <t>46000076136 DE 2018</t>
  </si>
  <si>
    <t>PRESTACIÓN DE SERVICIOS PARA LA ATENCIÓN DE EMERGENCIA, PROTECCIÓN TEMPORAL Y ATENCIÓN PSICOJURÍDICA EN TERRITORIO A MUJERES EN RIESGO - COMPONENTE 1.</t>
  </si>
  <si>
    <t>MUNICIPIO DE MEDELLIN - SECRETARIA DE SUMINISTROS Y SERVICIOS</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</si>
  <si>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Y ATENCIÓN A MUJERES VICTIMAS DE VIOLENCIAS Y/O PREVENCIÓN DE VIOLENCIA INTRA FAMILAR.</t>
    </r>
  </si>
  <si>
    <t>GJ 178-2020</t>
  </si>
  <si>
    <t>PRESTACIÓN DE SERVICIOS PROFESIONALES DE APOYO TÉCNICO Y LOGÍSTICO PARA DESARROLLAR LAS ACTIVIDADES NECESARIAS DE PREVENCIÓN Y ATENCIÓN DE LAS VIOLENCIAS BASADAS EN GÉNERO EN LA COMUNA 16 EN EL MARCO DEL CONTRATO INTERADMINISTRATIVO 4600085513 DE 2020 SUSCRITO POR LA IU PASCUAL BRAVO CON EL MUNICIPIO DE MEDELLÍN.</t>
  </si>
  <si>
    <t>IU PASCUAL BRAVO</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</si>
  <si>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A LA PREVENCIÓN VIOLENCIAS,  ESTO SE EVIDENCIA DENTRO DE LOS DOCUMENTOS INCLUIDOS  COMO SOPORTE</t>
    </r>
  </si>
  <si>
    <t>UT IKAFAR 2024</t>
  </si>
  <si>
    <t>CORPORACIÓN ESCALANDO FUTURO</t>
  </si>
  <si>
    <t>PROMOVER Y PREVENIR MEDIANTE ATENCIÓN ESPECIALIZADA LA GARANTÍA DE LOS DERECHOS Y LA PROTECCIÓN INTEGRAL DE LOS NIÑOS, NIÑAS Y ADOLESCENTES, VELAR POR EL CUMPLIMIENTO DE LOS MISMOS; LA PREVENCIÓN DE SU AMENAZA O VULNERACIÓN Y LA ACTIVACIÓN DE LA RESPUESTA INSTITUCIONAL MEDIANTE LA IMPLEMENTACIÓN Y OPERACIÓN DEL PROGRAMA DE PROMOCIÓN Y PREVENCIÓN PARA LA PROTECCIÓN INTEGRAL DE NIÑOS, NIÑAS Y ADOLESCENTES -GENERACIONES CON BIENESTAR-</t>
  </si>
  <si>
    <t>INSTITUTO COLOMBIANA DE BIENESTAR FAMILIAR ICBF</t>
  </si>
  <si>
    <t>DEPARTAMENTO ADMINISTRATIVO PARA LA PROSPERIDAD SOCIAL</t>
  </si>
  <si>
    <t>DESARROLLAR EL PROYECTO “MUJERES AHORRADORAS EN ACCIÓN” PARA EL MEJORAMIENTO DE LA CALIDAD DE VIDA, BIENESTAR Y PROSPERIDAD DE LAS MUJERES EN SITUACIÓN DE VULNERABILIDAD SOCIAL Y/O DESPLAZAMIENTO, A TRAVÉS DE LA VINCULACIÓN A LOS SERVICIOS MICRO FINANCIEROS, EL ACOMPAÑAMIENTO PARA LA GENERACIÓN DE LA CULTURA DEL AHORRO Y DEL ASEGURAMIENTO, LA INSTALACIÓN DE CAPACIDADES SOCIO EMPRESARIALES, LA FORMACIÓN INTEGRAL CON ENFOQUE DE GÉNERO, EL FORTALECIMIENTO DE GRUPOS DE MUJERES, LA ARTICULACIÓN INSTITUCIONAL Y LA PROMOCIÓN Y GESTIÓN DEL CONOCIMIENTO, QUE PERMITAN LA FORMACIÓN DE CIUDADANAS CAPACES DE TOMAR DECISIONES Y QUE PROMUEVAN EL EMPRENDIMIENTO, AUTOEMPLEO, GENERACIÓN DE INGRESOS LÍCITOS Y EL DESARROLLO ECONÓMICO, CULTURAL Y SOCIAL DE SUS COMUNIDADES.</t>
  </si>
  <si>
    <t>FUNDACIÓN INTEGRAL SOCIAL DE LAS AMERICAS</t>
  </si>
  <si>
    <t>18-2019</t>
  </si>
  <si>
    <t>PRESTAR SERVICIOS PROFESIONALES CON EL FIN DE ERRADICAR CUALQUIER FORMA DE VIOLENCIA SEXUAL Y GARANTIZAR LA SEGURIDAD Y BIENESTAR DE TODAS LAS PERSONAS INVOLUCRADAS EN EL DEPARTAMENTO DE SANTANDER</t>
  </si>
  <si>
    <t>CORPORACIÓN DUOS</t>
  </si>
  <si>
    <r>
      <t xml:space="preserve">SEGÚN LA CERTIFICACIÓN ALLEGADA </t>
    </r>
    <r>
      <rPr>
        <b/>
        <sz val="11"/>
        <color rgb="FF000000"/>
        <rFont val="Arial Narrow"/>
        <family val="2"/>
      </rPr>
      <t>NO CUMPLE</t>
    </r>
    <r>
      <rPr>
        <sz val="11"/>
        <color rgb="FF000000"/>
        <rFont val="Arial Narrow"/>
        <family val="2"/>
      </rPr>
      <t>, TODA VEZ QUE NO APORTAN EL RUP LO CUAL ES NECESARIO PARA ESTE PROCESO.</t>
    </r>
  </si>
  <si>
    <t>PRESTACIÓN DE SERVICIOS PROFESIONALES PARA LA IMPLEMENTACIÓN, EJECUCIÓN Y GESTIÓN DE PROYECTOS ORIENTADOS A LA PREVENCIÓN DE LA VIOLENCIA INTRAFAMILIAR, EL FEMINICIDIO Y LA VIOLENCIA CONTRA LA MUJER</t>
  </si>
  <si>
    <t>BNP 09/2017</t>
  </si>
  <si>
    <t>FUNDACION MISION GLOBAL</t>
  </si>
  <si>
    <t>SCS 14/2015</t>
  </si>
  <si>
    <t>PRESTACIÓN DE SERVICIOS PROFESIONALES PARA LA IMPLEMENTACIÓN Y EJECUCIÓN DE PROYECTOS DESTINADOS A LA PREVENCIÓN DEL FEMINICIDIO Y LA VIOLENCIA CONTRA LA MUJER</t>
  </si>
  <si>
    <t>FUNDACION VISION GLOBAL</t>
  </si>
  <si>
    <t>529 de 2021</t>
  </si>
  <si>
    <t>CONTRATAR LOS SERVICIOS TÉCNICOS LOGÍSTICOS Y PROFESIONALES PARA LA FORMACIÓN DE PERSONAS EN ESTRATEGIAS INDIVIDUALES Y COMUNITARIAS PARA LA PREVENCIÓN DE LA VIOLENCIA INTRAFAMILIAR Y/O VIOLENCIA SEXUAL EN LA LOCALIDAD DE SUBA</t>
  </si>
  <si>
    <t xml:space="preserve">FONDO DE DESARROLLO LOCAL DE SUBA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</si>
  <si>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</si>
  <si>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327 de 2018</t>
  </si>
  <si>
    <t>PRESTAR SERVICIOS PARA LA REALIZACIÓN DE ACCIONES DE PROMOCIÓN DEL BUEN TRATO Y PREVENCIÓN DE VIOLENCIAS EN LAS QUE SE VEN INVOLUCRADOS LOS NIÑOS Y NIÑAS DE LA LOCALIDAD DE SUBA</t>
  </si>
  <si>
    <t>372-2017</t>
  </si>
  <si>
    <t>CONTRATAR LA PRESTACIÓN DE SERVICIOS A TODO COSTO, PARA EL DESARROLLO DE PROCESOS FORMATIVOS DE PREVENCIÓN, SENSIBILIZACIÓN Y FORTALECIMIENTO DEL PLAN INTEGRAL DE SEGURIDAD Y CONVIVENCIA CIUDADANA.</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</si>
  <si>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ANEXO TECNICO DEL CONTRATO INCLUIDO COMO SOPORTE</t>
    </r>
  </si>
  <si>
    <t>UT MERANI</t>
  </si>
  <si>
    <t>156 DE 2021</t>
  </si>
  <si>
    <t>PRESTAR SERVICIOS PARA REALIZAR ACTIVIDADES QUE
PROMUEVAN LA PREVENCION DE VIOLENCIA
INTRAFAMILIAR Y SEXUAL SOBRE POBLACIONES EN
SITUACIONES DE RIESGO Y VULNERACIÓN DE
DERECHOS EN EL MARCO DEL PROYECTO 1662 LA
CANDELARIA TERRITORIO LIBRE DE VIOLENCIA
INTRAFAMILIAR Y SEXUAL</t>
  </si>
  <si>
    <t xml:space="preserve">ALCALDIA LOCAL DE LA CANDELARIA </t>
  </si>
  <si>
    <t>536-2022</t>
  </si>
  <si>
    <t xml:space="preserve">CONTRATAR LOS SERVICIOS INTEGRALES Y ESPECIALIZADOS PARA LA FORMACIÓN DE PERSONAS EN ESTRATEGIAS PERSONALES Y COMUNITARIAS DE PREVENCIÓN DE LA VIOLENCIA INTRAFAMILIAR Y/O VIOLENCIA SEXUAL EN LA LOCALIDAD DE SUBA </t>
  </si>
  <si>
    <r>
      <t xml:space="preserve">SEGÚN LA CERTIFICACIÓN ALLEGADA </t>
    </r>
    <r>
      <rPr>
        <b/>
        <sz val="11"/>
        <color rgb="FF000000"/>
        <rFont val="Arial Narrow"/>
        <family val="2"/>
      </rPr>
      <t>CUMPLE</t>
    </r>
    <r>
      <rPr>
        <sz val="11"/>
        <color rgb="FF000000"/>
        <rFont val="Arial Narrow"/>
        <family val="2"/>
      </rPr>
      <t xml:space="preserve"> CON LA EXPERIENCIA GENERAL SOLICITADA, TODA VEZ QUE,  CORRESPONDE A ACCIONES EN TORNO A LA PREVENSIÓN DE LA VIOLENCIA INTRAFAMILIAR Y/O VIOLENCIA SEXUAL</t>
    </r>
  </si>
  <si>
    <t>512-2021</t>
  </si>
  <si>
    <t>VINCULAR PERSONAS EN SU DIVERSIDAD, ESPECIALMENTE MUJERES, DE LA LOCALIDAD DE KENNEDY EN ACCIONES PARA LA PREVENCIÓN DEL FEMINICIDIO Y LA VIOLENCIA, QUE CONTRIBUYA A LA GARANTÍA DE SUS DERECHOS EN EL MARCO DEL PROYECTO NO. 2111: KENNEDY POR LOS DERECHOS DE LAS
MUJERES.</t>
  </si>
  <si>
    <t>ALCALDIA LOCAL DE KENNEDY</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</si>
  <si>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ACCIONES PARA LA PREVENCIÓN DEL FEMINICIDIO.</t>
    </r>
  </si>
  <si>
    <t>UT GARANTIA DE DERECHOS</t>
  </si>
  <si>
    <t>487-2022</t>
  </si>
  <si>
    <t>REALIZAR ACCIONES QUE FORTALEZCAN LA PROMOCIÓN DEL BUEN TRATO, LA PROMOCIÓN DE LA VIOLENCIA INTRAFAMILIAR, VIOLENCIA SEXUAL Y VIOLENCIA DE GÉNERO EN LA LOCALIDAD DE ENGATIVÁ</t>
  </si>
  <si>
    <t xml:space="preserve">FONDO DE DESARROLLO LOCAL DE ENGATIVÁ </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</si>
  <si>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t>
    </r>
  </si>
  <si>
    <t>4600087078 de 2020</t>
  </si>
  <si>
    <t>CONVENIO DE ASOCIACIÓN PARA DESARROLLAR ACCIONES CONJUNTAS PARA LA ATENCIÓN PSICOSOCIAL, ORIENTACIÓN JURÍDICA Y LABORAL A POBLACIÓN ADULTA EN EJERCICIO DE PROSTITUCIÓN</t>
  </si>
  <si>
    <t>MUNICIPIO DE MEDELLIN</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</si>
  <si>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 VIOLENCIA SEXUAL Y VIOLENCIA DE GENERO, VERIFICADO EN EL ANEXO TECNICO APORTADO.</t>
    </r>
  </si>
  <si>
    <t>506-2023</t>
  </si>
  <si>
    <t>REALIZAR ACCIONES QUE FORTALEZCAN LA PROMOCIÓN DEL BUEN TRATO, LA PREVENCIÓN DE LA VIOLENCIA, INTRAFAMILIAR, VIOLENCIA SEXUAL Y VIOLENCIA DE GÉNERO EN LA LOCALIDAD DE ENGATIVÁ</t>
  </si>
  <si>
    <t>FONDO DE SESARROLLO LOCAL DE ENGATIVÁ</t>
  </si>
  <si>
    <r>
      <t xml:space="preserve">SEGÚN LA CERTIFICACIÓN ALLEGADA </t>
    </r>
    <r>
      <rPr>
        <b/>
        <sz val="11"/>
        <color rgb="FF000000"/>
        <rFont val="Arial Narrow"/>
        <family val="2"/>
      </rPr>
      <t>CUMPLE</t>
    </r>
    <r>
      <rPr>
        <sz val="11"/>
        <color rgb="FF000000"/>
        <rFont val="Arial Narrow"/>
        <family val="2"/>
      </rPr>
      <t xml:space="preserve"> CON LA EXPERIENCIA ESPECIFICA SOLICITADA, TODA VEZ QUE,  CORRESPONDE A ACCIONE EN TORNO A LA PREVENCIÓN DE VIOLENCIA CONTRA LA MUJER ,  ESTO SE EVIDENCIA DENTRO DEL LOS DOCUEMNTOS  DEL CONTRATO INCLUIDO COMO SOPORTE</t>
    </r>
  </si>
  <si>
    <t>UT-DH</t>
  </si>
  <si>
    <t>UT MUJER Y GENERO CB</t>
  </si>
  <si>
    <t>SM-CM-029 DE 2017</t>
  </si>
  <si>
    <t>DISEÑAR E IMPLEMENTAR UNA ESTRATEGIA INTEGRAL QUE PERMITA DESARROLLAR LAS ACCIONES DE PROMOCION DE LOS DERECHOS HUMANOS DE LAS MUJERES, PREVENCIÓN DE VIOLENCIAS BASADAS EN GÉNERO Y LA VINCULACIÓN DE HOMBRES EN LA DEFENSA DE LA IGUALDAD Y EQUIDAD DE GÉNERO DE ACUERDO CON LAS ACTIVIDADES DEFINIDAS POR LA SECRETARÍA DE LA MUJER Y EQUIDAD DE GÉNERO</t>
  </si>
  <si>
    <t>GOBERNACIÓN DE CUNDINAMARCA</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</si>
  <si>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DEVIOLENCIAS BASADAS EN GENERO, LO CUAL INCLUYE VIOLENCIA INTRAFAMILIAR.</t>
    </r>
  </si>
  <si>
    <t>CONTRATAR LA PRESTACIÓN DE
SERVICIOS PORFESIONALES DE ASESORÍA,
ORIENTACIÓN Y SEGUIMIENTO PARA LA
PREVENCIÓN DE VIOLENCIA INFANTIL E
INTRAFAMILIAR Y LA PROMOCIÓN DEL
BUEN TRATO, LOS SERVICIOS
PROFESIONALES PARA EL DESARROLLO DE
LOS COMPONENTES DE PREVENCIÓN,
ASESORÍA Y SEGUIMIENTO DE LA
ESTRATEGIA ENTORNOS PROTECTORES,
PREVENCIÓN DE LA MATERNIDAD
TEMPRANA Y LA REALIZACIÓN DE LAS
JORNADAS LOCALES DE
POSICIONAMIENTO Y PROMOCION DEL
BUEN TRATO</t>
  </si>
  <si>
    <t>CPS 422 2018</t>
  </si>
  <si>
    <r>
      <t>SEGÚN LA CERTIFICACIÓN ALLEGADA</t>
    </r>
    <r>
      <rPr>
        <b/>
        <sz val="11"/>
        <color rgb="FF000000"/>
        <rFont val="Arial Narrow"/>
        <family val="2"/>
      </rPr>
      <t xml:space="preserve"> CUMPLE</t>
    </r>
    <r>
      <rPr>
        <sz val="11"/>
        <color rgb="FF000000"/>
        <rFont val="Arial Narrow"/>
        <family val="2"/>
      </rPr>
      <t xml:space="preserve"> CON LA EXPERIENCIA GENERAL SOLICITADA, TODA VEZ QUE,  CORRESPONDE A ACCIONES EN TORNO A LA PREVENSIÓN DE LA VIOLENCIA INTRAFAMILIAR.</t>
    </r>
  </si>
  <si>
    <t>DINAMIZAR LOS CENTROS DE EQUIDAD
DE GÉNERO CON ENFOQUE DE GÉNERO -
ALCANCE DEL OBJETO: MUJERES DE LA
CIUDAD DE MEDELLIN Y SUS
CORREGIMIENTOS, ESPECIALMENTE
AQUELLAS CON SECUELAS DE LAS
VIOLENCIAS BASADAS EN EL GÉNERO, O
EN CONDICIONES DE EXCLUSIÓN Y
VULNERABILIDAD.</t>
  </si>
  <si>
    <t>4600075140 - 2018</t>
  </si>
  <si>
    <t>ALCALDIA DE MEDELLIN</t>
  </si>
  <si>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LA DINAMIZACIÓN DE CENTRO DE ATENCIÓN, SE SOLICITA QUE ALLEGUE LA DOCUMENTACIÓN DONDE SE EVIDENCIE QUE DICHA CERTIFICACIÓN CORRESPONDE A LA PREVENCIÓN DEL FEMINICIDIO Y/O VIOLENCIA CONTRA LA MUJER. </t>
    </r>
  </si>
  <si>
    <t>RECHAZADO</t>
  </si>
  <si>
    <r>
      <t>EL OFERENTE NO UTILIZO EL FORMATO DE PROPUESTA ECONOMICA DEFINITIVA PUBLICADO POR LA ENTIDAD , YA QUE EN EL FORMATO DEFINITIVO PUBLICADO , NO SE ESTABLECEN CANTIDADES COMO LA ESPECIFICO EL OFERENTE  ASI MISMO EL PROPONENTE PRESENTA UN FORMATO EN PDF EL CUAL TIENE SOLO UNA DE LAS HOJAS QUE SE DEBIA DILIGENCIAR EN EL EXCEL DE NOMBRE PROPUESTA ECONOMICA VIOLENCIAS - CAUSAL DE RECHAZO NUMERO 17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</si>
  <si>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EL OFERENTE NO UTILIZO EL FORMATO DE PROPUESTA ECONOMICA DEFINITIVA PUBLICADO POR LA ENTIDAD , YA QUE EN EL FORMATO DEFINITIVO PUBLICADO , NO SE ESTABLECEN CANTIDADES COMO LA ESPECIFICO EL OFERENTE - CAUSAL DE RECHAZO NUMERO 17 " </t>
    </r>
    <r>
      <rPr>
        <b/>
        <i/>
        <sz val="10"/>
        <color rgb="FF000000"/>
        <rFont val="Arial Narrow"/>
        <family val="2"/>
      </rPr>
      <t>CUANDO EL PROPONENTE MODIFIQUE, CONDICIONE, ALTERE, EXCLUYA O INCLUYA APARTES QUE IMPIDAN LA EVALUACIÓN CORRESPONDIENTE A LA OFERTA ECONÓMICA. NO SE ACEPTARÁN MODIFICACIONES EN LOS ÍTEMS, NI EN LAS UNIDADES, NI EN LAS CANTIDADES, NI LAS PROPUESTAS CUYOS CAPÍTULOS NO CONTENGAN LA TOTALIDAD DE LOS ÍTEMS ENUNCIADOS EN LOS ANEXOS</t>
    </r>
    <r>
      <rPr>
        <b/>
        <sz val="11"/>
        <color rgb="FF000000"/>
        <rFont val="Arial Narrow"/>
        <family val="2"/>
      </rPr>
      <t>."</t>
    </r>
  </si>
  <si>
    <r>
      <t xml:space="preserve">SEGÚN LA CERTIFICACIÓN ALLEGADA </t>
    </r>
    <r>
      <rPr>
        <b/>
        <sz val="11"/>
        <color rgb="FF000000"/>
        <rFont val="Arial Narrow"/>
        <family val="2"/>
      </rPr>
      <t xml:space="preserve">NO </t>
    </r>
    <r>
      <rPr>
        <sz val="11"/>
        <color rgb="FF000000"/>
        <rFont val="Arial Narrow"/>
        <family val="2"/>
      </rPr>
      <t xml:space="preserve"> </t>
    </r>
    <r>
      <rPr>
        <b/>
        <sz val="11"/>
        <color rgb="FF000000"/>
        <rFont val="Arial Narrow"/>
        <family val="2"/>
      </rPr>
      <t>CUMPLE</t>
    </r>
    <r>
      <rPr>
        <sz val="11"/>
        <color rgb="FF000000"/>
        <rFont val="Arial Narrow"/>
        <family val="2"/>
      </rPr>
      <t xml:space="preserve"> CON LA EXPERIENCIA ESPECIFICA, TODA VEZ QUE, SE EVIDENCIA QUE LA EXPERIENCIA ESTA ENFOCADA EN TERMINOS ECONOMICOS, SE SOLICITA QUE ALLEGUE LA DOCUMENTACIÓN DONDE SE EVIDENCIE QUE DICHA CERTIFICACIÓN CORRESPONDE A LA PREVENCIÓN DEL FEMINICIDIO Y/O VIOLENCIA CONTRA LA MUJER. </t>
    </r>
  </si>
  <si>
    <t>Elaboro: John Alejandro Florez Ulloa - Contratista Planeación Social CPS 1336-2024</t>
  </si>
  <si>
    <t xml:space="preserve">SUBSANACIÓN </t>
  </si>
  <si>
    <r>
      <t>DE CONFORMIDAD CON LA DOCUMENTACIÓN ALLEGADA EN EL PLAZO DE SUBSANACIÓN,  EL OFERENTE REALIZA UNA CLARIDAD SOBRE LA CERTIFICACIÓN APORTADA PARA ACREDITAR LA EXPERIENCIA ESPECIFICA, LA CUAL UNA VEZ REVISADA SE DETERMINA QUE</t>
    </r>
    <r>
      <rPr>
        <b/>
        <sz val="11"/>
        <color rgb="FF000000"/>
        <rFont val="Arial Narrow"/>
        <family val="2"/>
      </rPr>
      <t xml:space="preserve"> CUMPLE</t>
    </r>
    <r>
      <rPr>
        <sz val="11"/>
        <color rgb="FF000000"/>
        <rFont val="Arial Narrow"/>
        <family val="2"/>
      </rPr>
      <t xml:space="preserve"> CON LO EXPERIENCIA ESPECIFICA SOLICITADA POR LA ENTIDAD, TODA VEZ QUE  EN EL ALCANCE DEL OBJETO SE REFIERE A EL DESARROLLO DE ACITIVAVDES DE PREVENCIÓN DE VIOLENCIAS Y  DE GENERO.</t>
    </r>
  </si>
  <si>
    <t>EL OFERENTE SUBSANA EN DEBIDA FORMA, TODA VEZ QUE APORTA UNA NUEVA CERTIFICACIÓN CON LA CUEL ACREDITA LA EXPERIENCIA RELACIONADA CON PREVENCIOÓN DE VIOLENCIA CONTRA LA MUJER. Y  SE REALIZÁ VERIFICACIÓN DE LOS CODIGOS CUMPLIENDO CON EL NUMERO REQUERIDO
80101600
86101700
86111600
93141500
94132000</t>
  </si>
  <si>
    <t>HABILITADO</t>
  </si>
  <si>
    <t>NO CUMPLE</t>
  </si>
  <si>
    <t>Hoja de vida</t>
  </si>
  <si>
    <t>RESULTADO POR PERFIL</t>
  </si>
  <si>
    <t>RESULTADO GENERAL</t>
  </si>
  <si>
    <t>PROPONENTE 1</t>
  </si>
  <si>
    <t>PROPONENTE 2</t>
  </si>
  <si>
    <t>PROPONENTE 3</t>
  </si>
  <si>
    <t xml:space="preserve">PERFILES
</t>
  </si>
  <si>
    <t>FDLCB-PSAMC-001-2025</t>
  </si>
  <si>
    <t>“PRESTAR LOS SERVICIOS PARA LA IMPLEMENTACIÓN DE LAS ACCIONES A REALIZAR DENTRO DE LA ESTRATEGIA DE SALUD MENTAL ESTABLECIDA EN EL PROYECTO DE INVERSIÓN No. 2243. EN CUMPLIMIENTO A LAS METAS DEL PLAN DE DESARROLLO LOCAL “CIUDAD BOLÍVAR CAMINA SEGURA VIGENCIA 2025”.</t>
  </si>
  <si>
    <t>PERFILES FDLCB-PSAMC-001-2025</t>
  </si>
  <si>
    <t>Elaboro: Felix Manrique Torres - Contratista Planeación Social CPS 145-2025</t>
  </si>
  <si>
    <t>PROPONENTE 4</t>
  </si>
  <si>
    <t>}</t>
  </si>
  <si>
    <t>PROFESIONAL</t>
  </si>
  <si>
    <t>FORMATO D</t>
  </si>
  <si>
    <t xml:space="preserve">COORDINADOR/A </t>
  </si>
  <si>
    <t>NOMBRE:</t>
  </si>
  <si>
    <t>OBSERVACIONES</t>
  </si>
  <si>
    <t>Experiencia General - Certificacioes laborales</t>
  </si>
  <si>
    <t>Experiencia Especifica - Certificacioes laborales</t>
  </si>
  <si>
    <t>Si</t>
  </si>
  <si>
    <t>NOMBRE: CLAUDIA MILENA MANJARREZ ALZATE</t>
  </si>
  <si>
    <t xml:space="preserve">fotocopia del diploma respectivo o el acta de grado.- Pregrado
</t>
  </si>
  <si>
    <t xml:space="preserve">fotocopia del diploma respectivo o el acta de grado.-Post grado
</t>
  </si>
  <si>
    <t>SENA</t>
  </si>
  <si>
    <t>Corporación CICCE Instituto colombiano de cualificación empresarial</t>
  </si>
  <si>
    <t>2 años, 3 meses y 9 días</t>
  </si>
  <si>
    <t>8 años, 4 meses y 16 días</t>
  </si>
  <si>
    <t xml:space="preserve">NOMBRE: KATHLEEN JOHANNA QUINTERO GARCIA
</t>
  </si>
  <si>
    <t>No</t>
  </si>
  <si>
    <t>SISTEMAS INTRIVIL S.A.S</t>
  </si>
  <si>
    <t>6 meses y 15 días</t>
  </si>
  <si>
    <t>CONSOLIDADO GENERAL</t>
  </si>
  <si>
    <t xml:space="preserve">NO </t>
  </si>
  <si>
    <t>No Cumple puesto que no presenta las hojas de vidas y soportes del personal minimo requerido según los establecido en el numeral 5.1.3.2.2 Equipo Minimo de trabajo que die "El proponente deberá ofrecer un (1) profesional para desempeñar el cargo de coordinador y un profesional (1) dentro del presente proceso. 
Sera requisito la presentación de las hojas de vida con las certificaciones donde se acrediten los roles del equipo mínimo solicitado, acompañado de las certificaciones de estudio, certificaciones laborales y copia de la tarjeta profesional y demás documentos que acrediten tal calidad."</t>
  </si>
  <si>
    <t>NOMBRE: Oscar Eduardo Sarmiento Saavedra</t>
  </si>
  <si>
    <t>26/09/202024</t>
  </si>
  <si>
    <t>CUN</t>
  </si>
  <si>
    <t>FUNDACION TECNOLOGICA INDUSTRIAL JUAN PABLO SEGUNDO</t>
  </si>
  <si>
    <t>CORPECOL</t>
  </si>
  <si>
    <t>2 meses 21 días</t>
  </si>
  <si>
    <t>3 meses 23 días</t>
  </si>
  <si>
    <t>3 meses 22 días</t>
  </si>
  <si>
    <t>3 meses 24 días</t>
  </si>
  <si>
    <t>1 mes 16 días</t>
  </si>
  <si>
    <t>9 meses 7 días</t>
  </si>
  <si>
    <t>10 meses 16 días</t>
  </si>
  <si>
    <t>1 mes 8 días</t>
  </si>
  <si>
    <t>11 meses 1 día</t>
  </si>
  <si>
    <t>6 meses 12 días</t>
  </si>
  <si>
    <t>NO</t>
  </si>
  <si>
    <t>NOMBRE: JOHN FREDDY GONZALEZ MARTINEZ</t>
  </si>
  <si>
    <t>En el perfil de coordinador, aunque cumple con el tiempo en la experiencia general no cumple la experiencia especifica debidamente certificada en coordinación, gerencia o dirección de al menos dos (2) proyectos sociales orientados a la implementación de actividades o eventos en salud, ejecutados a nivel local o distrital o nacional.
En el perfil del profesional no cumple con la experiencia general de : Mínimo un (1) año de experiencia profesional certificada. ni con la especifica de seis (6) meses de experiencia como instructor en yoga. se gun lo establecido en 5.1.3.2.2 Equipo mínimo de trabajo de los estudios previos</t>
  </si>
  <si>
    <t>En el perfil de coordinador, aunque cumple con el tiempo en la experiencia general no cumple la experiencia especifica debidamente certificada en coordinación, gerencia o dirección de al menos dos (2) proyectos sociales orientados a la implementación de actividades o eventos en salud, ejecutados a nivel local o distrital o nacional.
En el perfil del profesional no cumple con la experiencia general de : Mínimo un (1) año de experiencia profesional certificada. se gun lo establecido en 5.1.3.2.2 Equipo mínimo de trabajo de los estudios previos</t>
  </si>
  <si>
    <t>No habilitado para evaluación debido a no ser  seleccionado en el sorto del proceso</t>
  </si>
  <si>
    <t>Nombre</t>
  </si>
  <si>
    <t xml:space="preserve">
PROFESIONAL
</t>
  </si>
  <si>
    <t>ASEGURAR SEGUROS LTDA - NIT 901134143 9</t>
  </si>
  <si>
    <t>OMEGA AGENCIA DE SEGUROS LIMITADA - NIT :822001579-9</t>
  </si>
  <si>
    <t>C A F ASESORES DE SEGUROS LTDA - NIT 900357596 5</t>
  </si>
  <si>
    <t>GONSEGUROS CORREDORES DE SEGUROS S.A. - NIT 805003801 - 7</t>
  </si>
  <si>
    <t>N.A</t>
  </si>
  <si>
    <t>1. TODO RIESGO DAÑOS MATERIALES</t>
  </si>
  <si>
    <t>2. AUTOMOVILES,</t>
  </si>
  <si>
    <t>3. MANEJO GLOBAL ENTIDADES ESTATALES</t>
  </si>
  <si>
    <t>4. RESPONSABILIDAD CIVIL CONTRACTUAL</t>
  </si>
  <si>
    <t>5. RESPONSABILIDAD CIVIL EXTRACONTRACTUAL</t>
  </si>
  <si>
    <t>6. RESPONSABILIDAD CIVIL SERVIDORES PÚBLICOS</t>
  </si>
  <si>
    <t>7 SOAT</t>
  </si>
  <si>
    <t>8. SEGUROS DE VIDA.</t>
  </si>
  <si>
    <t xml:space="preserve">FORMATO </t>
  </si>
  <si>
    <t>CONTRATO No. 3 GENERAL</t>
  </si>
  <si>
    <t>PRESTAR LOS SERVICIOS ESPECIALIZADOS DE UN INTERMEDIARIO DE SEGUROS PARA LA ASESORÍA, INTERMEDIACIÓN, ADMINISTRACIÓN Y SEGUIMIENTO DEL PROGRAMA DE SEGUROS DEL FONDO DE DESARROLLO LOCAL DE CIUDAD BOLIVAR, INCLUYENDO LA IDENTIFICACIÓN DE RIESGOS, FORMULACIÓN DEL PLAN DE SEGUROS, APOYO EN LA CONTRATACIÓN, PARA AMPARAR LOS BIENES INMUEBLES, MUEBLES Y DEMÁS INTERESES ASEGURABLES DE SU PROPIEDAD Y POR AQUELLOS POR LOS CUALES SEA O LLEGARE A SER LEGALMENTE RESPONSABLE</t>
  </si>
  <si>
    <t>OBSERVACIÓN 1</t>
  </si>
  <si>
    <t>OBSERVACIÓN 2</t>
  </si>
  <si>
    <t>OBSERVACIÓN 3</t>
  </si>
  <si>
    <t xml:space="preserve">OBSERVACION FINAL </t>
  </si>
  <si>
    <t xml:space="preserve"> CUMPLE</t>
  </si>
  <si>
    <t xml:space="preserve">SUMATORIA SMMLV CONTRATOS PROPONENTES </t>
  </si>
  <si>
    <t xml:space="preserve">CUMPLE </t>
  </si>
  <si>
    <t>RESULTADO 5.1.3.1 EXPERIENCIA DEL PROPONENTE</t>
  </si>
  <si>
    <t>5.1.3.2. Сertificado de autorización para ejercer como intermediario de seguros</t>
  </si>
  <si>
    <t>5.1.3.3. PÓLIZA DE SEGURO DE RESPONSABILIDAD CIVIL PROFESIONAL (ERRORES U
OMISIONES)</t>
  </si>
  <si>
    <t>5.1.3.4. Verificación de cumplimiento de los requerimientos y especificaciones mínimas (el proponente deberá allegar 
debidamente suscrito y sin modificación alguna el formato de ACEPTACIÓN ESPECIFICACIONES TÉCNICAS MÍNIMAS,)</t>
  </si>
  <si>
    <t>FDLCB CMA001-2025</t>
  </si>
  <si>
    <t>ALFREDO
MORENO
FERNANDEZ</t>
  </si>
  <si>
    <t>CARLOS FABIO
TAPIAS
MALAGON</t>
  </si>
  <si>
    <t xml:space="preserve">DIRECTOR DEL CONTRATO </t>
  </si>
  <si>
    <t xml:space="preserve">ABOGADO
</t>
  </si>
  <si>
    <t>PERFIL</t>
  </si>
  <si>
    <t xml:space="preserve">EXPERIENCIA GENERAL </t>
  </si>
  <si>
    <t>PERFILES FDLCB CMA001-2025</t>
  </si>
  <si>
    <t xml:space="preserve">ADMINISTRADOR DE EMPRESAS </t>
  </si>
  <si>
    <t xml:space="preserve">ESPECIALISTA EN SEGUROS Y SEGURIDAD SOCIAL </t>
  </si>
  <si>
    <t xml:space="preserve">ASEGURADORA COLSEGUROS 
</t>
  </si>
  <si>
    <t>si</t>
  </si>
  <si>
    <t xml:space="preserve">ABOGADO </t>
  </si>
  <si>
    <t>1. Especialista en Derecho Administrativo y Constitucional
2. Especialización en Derecho Sancionatorio
3. Maestría en Derecho Administrativo</t>
  </si>
  <si>
    <t>0291-2019</t>
  </si>
  <si>
    <t>Contratar los servicios de un intermediario y/o asesor de seguros para
que gestione, acompañe y asesore a la administración municipal, tanto en el proceso de selección de la compañía de seguros para cumplir con la obligación legal de mantener protegidos todos los bienes e intereses patrimoniales de la entidad y de los que llegare a ser responsables el municipio de Funza, Cundinamarca, como en los demás tramites y asuntos relacionadas con temas de seguros que le competan o deban ser desarrollados por el municipio en cumplimiento de sus fines constitucionales y legales.</t>
  </si>
  <si>
    <t>Asesorar a la EMPRESA DE SERVICIOS PUBLICOS LA CALERA
en el proceso de selección de la Aseguradora que suscribió
las pólizas para la vigencia comprendida entre el 11 de agosto de 2023 hasta el 31 de marzo de 2025, en los ramos de: Incendio y Anexos, Terremoto, Actos Mal Intencionados de Terceros, Huelga Motín, Asonada y Conmoción Civil, Sustracción, Equipo Electrónico, Equipo Móvil y Portátil, Rotura de Maquinaria, Responsabilidad Civil Extracontractual, Responsabilidad Civil servidores Públicos, Manejo Global Para Servidores Públicos, Automóviles, Todo Riesgo Maquinaria y Equipo, Cumplimiento y Seguro Obligatorio.</t>
  </si>
  <si>
    <t>RADIO TELEVISION NACIONAL DE COLOMBIA</t>
  </si>
  <si>
    <t>EMPRESAS PUBLICAS DE ZIPAQUIRA EPZ ESP</t>
  </si>
  <si>
    <t xml:space="preserve">Con el fin de cumplir con el deber de vigilar y salvaguardar los bienes y valores encomendados a RTVC, se debe garantizar su protección mediante pólizas de seguros técnicamente bien estructuradas y
acordes a los riesgos, cuyos valores asegurados estén adecuados a su valor </t>
  </si>
  <si>
    <t>1901 de 2019</t>
  </si>
  <si>
    <t>Seleccionar al intermediario de seguros que realizara el apoyo en la
contratación de las pólizas que cubrirán los riesgos a los que se
encuentran expuestos las personas, los bienes muebles e inmuebles,accidentes personales, escolares, vida grupo diputados y demás pólizas denle las cuales el tomador sea el departamento del meta y por las que fuera legalmente responsable el departamento del Meta.</t>
  </si>
  <si>
    <t>DEPARTAMENTO DEL META</t>
  </si>
  <si>
    <t>ENRIQUE MELO GUTIERREZ</t>
  </si>
  <si>
    <t>ADMINISTRADOR DE EMPRESAS</t>
  </si>
  <si>
    <t>ESPECIALISTA EN FINANZAS
ESPECIALISTA EN GERENCIA DE RIESGOS Y SEGUROS
MAGISTER EN ADMINISTACION</t>
  </si>
  <si>
    <t>OMEGA AGENCIA DE
SEGUROS LTDA.</t>
  </si>
  <si>
    <t>18 de Septiembre de 1997</t>
  </si>
  <si>
    <t>ACTUALIDAD</t>
  </si>
  <si>
    <t xml:space="preserve">27 AÑOS 8 MESES </t>
  </si>
  <si>
    <t>SONIA PATRICIA BAQUERO</t>
  </si>
  <si>
    <t>ABOGADA</t>
  </si>
  <si>
    <t xml:space="preserve">ESPECIALIZACION SEGUROS Y SEGURIDAD SOCIAL
</t>
  </si>
  <si>
    <t>02 de enero de 2008</t>
  </si>
  <si>
    <t xml:space="preserve">17 AÑOS 7 MESES </t>
  </si>
  <si>
    <t>2015088-CT-</t>
  </si>
  <si>
    <t>ALCALDÍA DE CHÍA CUNDINAMARCA</t>
  </si>
  <si>
    <t>MUNICIPIO DE FUNZA</t>
  </si>
  <si>
    <t>Selección de intermediario de seguros para que lleve a cabo la asesoría en la contratación y el manejo integral del programa de seguros</t>
  </si>
  <si>
    <t>1686749-2020</t>
  </si>
  <si>
    <t>CONTRALORÍA DE BOGOTÁ</t>
  </si>
  <si>
    <r>
      <t>Prestar los servicios especializados de intermediación de seguros y asesoría integral para la formulación, implementación, manejo, administración, seguimiento y control del programa de seguros, destinados a proteger las personas, bienes e intereses patrimoniales de la Contraloría d</t>
    </r>
    <r>
      <rPr>
        <sz val="12"/>
        <color theme="1"/>
        <rFont val="Calibri"/>
        <family val="2"/>
        <scheme val="minor"/>
      </rPr>
      <t>e Bo</t>
    </r>
    <r>
      <rPr>
        <sz val="11"/>
        <color theme="1"/>
        <rFont val="Calibri"/>
        <family val="2"/>
        <scheme val="minor"/>
      </rPr>
      <t>gotá D.C., o aquellos por los que sea legalmente responsable.</t>
    </r>
  </si>
  <si>
    <t>DEPARTAMENTO ADMINISTRATIVO DE LA DEFENSORÍA DEL ESPACIO PÚBLICO (DADEP)</t>
  </si>
  <si>
    <t>Contratar el servicio de intermediación de seguros y asesoría
para el manejo del programa de seguros requeridos para la
adecuada protección de los bienes del DADEP y de aquellos por
los cuales sea o llegare a ser legal o convencional responsable</t>
  </si>
  <si>
    <t>110-00131-071-0-2020</t>
  </si>
  <si>
    <t>JUAN GABRIEL LOPEZ MORENO</t>
  </si>
  <si>
    <t xml:space="preserve">ESPECIALIZACION GERENCIA DE RIESGOS Y SEGUROS </t>
  </si>
  <si>
    <t>CAF ASESORES DE
SEGUROS LTDA</t>
  </si>
  <si>
    <t>22 DE MARZO 2022</t>
  </si>
  <si>
    <t xml:space="preserve">3 AÑOS 4 MESES </t>
  </si>
  <si>
    <t>JLG CONSULTORES
INTEGRALES LTDA</t>
  </si>
  <si>
    <t xml:space="preserve">16 DE AGOSTO 2019 </t>
  </si>
  <si>
    <t xml:space="preserve">2 AÑOS 5 MESES </t>
  </si>
  <si>
    <t>GESTIONARTE
SEGUROS</t>
  </si>
  <si>
    <t xml:space="preserve">01 DE JUNIO 2018 </t>
  </si>
  <si>
    <t xml:space="preserve">7 MESES </t>
  </si>
  <si>
    <t>SANIN ALIANZA
SEGUROS LTDA</t>
  </si>
  <si>
    <t xml:space="preserve">4 AÑOS 2 MESES </t>
  </si>
  <si>
    <t>ENRIQUE LAURENS RUEDA</t>
  </si>
  <si>
    <t>ESPECIALIZACION DERECHO DE SEGUROS
ESPECIALIZACION DERECHO LABORAL Y SEGURIDAD SOCIAL</t>
  </si>
  <si>
    <t xml:space="preserve">ACTUALIDAD </t>
  </si>
  <si>
    <t xml:space="preserve">5 AÑOS 3 MESES </t>
  </si>
  <si>
    <t>MAPFRE COLOMBIA</t>
  </si>
  <si>
    <t xml:space="preserve">6 AÑOS 8 MESES </t>
  </si>
  <si>
    <t>EQUIDAD SEGUROS</t>
  </si>
  <si>
    <t xml:space="preserve">8 AÑOS 8 MESES </t>
  </si>
  <si>
    <t>PRESTAR LA ASESORIA EN LA CONTRATACION DE LAS DIVERSAS
POLIZAS QUE FORMAN PARTE DEL PROGRAMA DE SEGUROS DE
LA COOPERATIVA, PARA LA VIGENCIA DEL 1 DE ENERO DE 2.009 A 31 DE DICIEMBRE DE 2.015</t>
  </si>
  <si>
    <t>COOPERATIVA DE TRANSPORTADOR ES DE OCCIDENTE</t>
  </si>
  <si>
    <t>C – 016 – 029 – 2016</t>
  </si>
  <si>
    <t xml:space="preserve">SERVICIO DE INTERMEDIACION DE SEGUROS DE LA INSTITUCION, PARA QUE REALICE LA ASESORIA INTEGRAL EN
ADMINISTRACION DE RIESGOS Y EL MANEJO DE LAS POLIZAS DE
SEGUROS QUE AMPAREN LOS DIFERENTES RIESGOS DE LOS BIENES E INTERESES PATRIMONIALES Y PERSONAS VINCULADAS
AL HOSPITAL UNIVERSITARIO DEL VALLE EVARISTO GARCIA E.S.E., AL IGUAL, QUE ASESORAR EN LA CONTRATACION DE LA  ADMINISTRACION DE LOS RIESGOS LABORALES DE LOS SERVIDORES PUBLICOS DEL HOSPITAL UNIVERSITARIO DEL VALLE EVARISTO GARCIA E.S.E. </t>
  </si>
  <si>
    <t>HOSPITAL UNIVERSITARIO DEL VALLE EVARISTO GARCIA E.S.E.</t>
  </si>
  <si>
    <t>PRESTACION DE SERVICIOS PROFESIONAL ES DE ASESORIA EN EL MANEJO DEL PROGRAMA DE SEGUROS, DESTINADO A PROTEGER A LAS PERSONAS, BIENES E INTERESES PATRIMONIAL ES DE  PROPIEDAD DEL HOSPITAL</t>
  </si>
  <si>
    <t>HOSPITAL ISAIAS DUARTE CANCINO E.S.E.</t>
  </si>
  <si>
    <t>CLAUDIA LILIANA
GONGORA
RODRIGUEZ</t>
  </si>
  <si>
    <t>EDGAR BRICEÑO
JARAMILLO</t>
  </si>
  <si>
    <t>Administradora de empresas</t>
  </si>
  <si>
    <t>ABOGADO</t>
  </si>
  <si>
    <t>Especialista en gerencia de riesgos y seguros
-Especialista en economía de empresas</t>
  </si>
  <si>
    <t>Especialista en derecho de seguros</t>
  </si>
  <si>
    <t>GONSEGUROS LTDA. HOY GONSEGUROS
CORREDORES DE SEGUROS S.A.</t>
  </si>
  <si>
    <t>29 AÑOS 4 MESES</t>
  </si>
  <si>
    <t>SEGUROS TEQUENDAMA</t>
  </si>
  <si>
    <t xml:space="preserve">1 AÑO 5 MESES </t>
  </si>
  <si>
    <t>LA NACIONAL DE SEGUROS</t>
  </si>
  <si>
    <t>AGRICOLA DE SEGUROS</t>
  </si>
  <si>
    <t xml:space="preserve">10 AÑOS 3 MESES </t>
  </si>
  <si>
    <t xml:space="preserve">1 AÑO 3 MESES </t>
  </si>
  <si>
    <t xml:space="preserve">2 AÑOS 10 MESES </t>
  </si>
  <si>
    <t>CAJA DE CREDITO AGRARIO INDUSTRIAL Y MINERO</t>
  </si>
  <si>
    <t xml:space="preserve">6 MESES </t>
  </si>
  <si>
    <t xml:space="preserve">10 AÑOS 1 MES </t>
  </si>
  <si>
    <t>GONSEGUROS CORREDORES DE SEGUROS S.A. ANTES GONSEGUROS LTDA</t>
  </si>
  <si>
    <t>OCTBRE 2010</t>
  </si>
  <si>
    <t xml:space="preserve">14 AÑOS 10 MESES </t>
  </si>
  <si>
    <t>ALCALDÍA MUNICIPAL DE CHÍA -JUEZ DE PAZ .</t>
  </si>
  <si>
    <t xml:space="preserve">NO REPORTA CERTIFICACION </t>
  </si>
  <si>
    <t>MINISTERIO DE INTERIOR Y DE JUSTICIACONCILIADOR EN EQUIDAD</t>
  </si>
  <si>
    <t xml:space="preserve">A LA FECHA </t>
  </si>
  <si>
    <t xml:space="preserve">9 AÑOS 5 MESES </t>
  </si>
  <si>
    <t>UNIVERSIDA DISTRITAL FRANCISCO JOSE DE CALDAS</t>
  </si>
  <si>
    <t>ALCALDIA DE UBAQUE</t>
  </si>
  <si>
    <t>GOBERNACION DE CUNDINAMARCA, SECRETARIA DE SALUD</t>
  </si>
  <si>
    <t>MUNICIPIO DE UBAQUE</t>
  </si>
  <si>
    <t>REPORTA CERTIFICACION PERO NO CUMPLE CON LOS CRITERIOS SOLICITADOS</t>
  </si>
  <si>
    <t>el proponente no reporta certificaciones de experiencia como se solicita en la nota 2 delnumeral 5.1.3.6. EQUIPO MÍNIMO DE TRABAJO : 
Nota 2: Las certificaciones para acreditar la experiencia mínima exigida del personal propuesto, deben contener
como mínimo la siguiente información:
Nombre de la entidad contratante, teléfono, dirección y número de identificación tributaria.
Nombre y cédula de la persona contratada.
Cargo desempeñado
Objeto y actividades realizadas
Fecha precisa de iniciación y terminación del respectivo contrato (año, mes, día)
Firma de la persona competente de la entidad contratante.
Fecha de expedición</t>
  </si>
  <si>
    <t xml:space="preserve">VERIFICACION TALENTO HUMANO </t>
  </si>
  <si>
    <t xml:space="preserve">CONSOLIDAD FINAL </t>
  </si>
  <si>
    <t xml:space="preserve">
</t>
  </si>
  <si>
    <t xml:space="preserve">RESULTADO </t>
  </si>
  <si>
    <t>Remite certificado de LA PREVISORA S.A. COMPAÑÍA DE SEGUROS Con fecha del 20 de agosto 2025
Remite certificado de SEGUROS DEL ESTADO Con fecha del 07 de agosto 2025</t>
  </si>
  <si>
    <t xml:space="preserve">HABILITADO </t>
  </si>
  <si>
    <t xml:space="preserve">
Remite certificado de SEGUROS DEL ESTADO Con fecha del 22 de julio 2025</t>
  </si>
  <si>
    <t xml:space="preserve">CERTIFICADO DE AUTORIZACION PARA EJERCER COMO INTERMEDIARIO DE SEGUROS </t>
  </si>
  <si>
    <t xml:space="preserve">PÓLIZA DE SEGURO DE RESPONSABILIDAD CIVIL PROFESIONAL (ERRORES U
OMISIONES) </t>
  </si>
  <si>
    <t>REMITE POLIZA DE POLIZA DE SEGUROS DE R.C.P.
INTERMEDIARIOS DE SEGUROS
VIGENCIA: 16/OCTUBRE/2024 HASTA 16/OCTUBRE/2025
RESPONSABILIDAD CIVIL PROFESIONAL 20,000,000,000.00</t>
  </si>
  <si>
    <r>
      <t xml:space="preserve">El proponente </t>
    </r>
    <r>
      <rPr>
        <b/>
        <sz val="11"/>
        <color theme="1"/>
        <rFont val="Calibri"/>
        <family val="2"/>
        <scheme val="minor"/>
      </rPr>
      <t>CUMPLE</t>
    </r>
    <r>
      <rPr>
        <sz val="11"/>
        <color theme="1"/>
        <rFont val="Calibri"/>
        <family val="2"/>
        <scheme val="minor"/>
      </rPr>
      <t xml:space="preserve"> con el requisito de experiencia del proponente sin embargo debe tener en cuenta todos los requisitos presentes en el  numeral 5.1.3.3 el cual manifiesta :
</t>
    </r>
    <r>
      <rPr>
        <i/>
        <sz val="11"/>
        <color theme="1"/>
        <rFont val="Calibri"/>
        <family val="2"/>
        <scheme val="minor"/>
      </rPr>
      <t>El Proponente debe presentar junto con su propuesta la Póliza de responsabilidad civil profesional (errores u omisiones. El valor asegurado debe ser mínimo de TRES MIL MILLONES DE PESOS ($3.000.000.000) y debe permanecer vigente hasta liquidación del contrato La póliza de RC Errores u Omisiones no debe tener deducibles para Entidades Estatales Para el caso de consorcios y uniones temporales, el valor de la póliza por cada integrante, deberá ser por la suma de TRES MIL MILLONES DE PESOS M/CTE ($3.000.000.000) y cada una debe acreditar que no contiene deducibles para procesos con entidades estatales.</t>
    </r>
  </si>
  <si>
    <t>REMITE POLIZA DE POLIZA DE SEGUROS DE R.C.P.
INTERMEDIARIOS DE SEGUROS
VIGENCIA: 26/JUNIO/2025 HASTA 26/JUNIO/2026
RESPONSABILIDAD CIVIL PROFESIONAL 1,000,000,000.00</t>
  </si>
  <si>
    <t>REMITE POLIZA DE BERKLEY INTERNATIONAL SEGUROS COLOMBIA
VIGENCIA:  13/08/2025 HASTA 01/03/2026
RESPONSABILIDAD CIVIL PROFESIONAL 5.000.000.000,00</t>
  </si>
  <si>
    <t>REMITE POLIZA DE BERKLEY INTERNATIONAL SEGUROS COLOMBIA
VIGENCIA:  31/07/2025 HASTA  18/01/2026
RESPONSABILIDAD CIVIL PROFESIONAL 5.000.000.000,00</t>
  </si>
  <si>
    <t xml:space="preserve"> FORMATO ACEPTACIÓN ESPECIFICACIONES TÉCNICAS MÍNIMAS</t>
  </si>
  <si>
    <t>FORMATO ACEPTACIÓN CUMPLIMIENTO DE LOS REQUERIMIENTOS Y ESPECIFICACIONES MÍNIMAS CON FECHA 21 de agosto de 2025</t>
  </si>
  <si>
    <t>FORMATO ACEPTACIÓN CUMPLIMIENTO DE LOS REQUERIMIENTOS Y ESPECIFICACIONES MÍNIMAS CON FECHA 20 de agosto de 2025</t>
  </si>
  <si>
    <t>Asesorar a EMPRESAS PUBLICAS DE ZIPAQUIRA
EPZ ESP en el proceso de selección de la Aseguradora que suscribió las pólizas para la vigencia comprendida entre el 19 de febrero de
2024 hasta el 01 de enero de 2025, en los ramos de: Incendio y Anexos,Terremoto, Actos Mal Intencionados de Terceros, Huelga Motín, Asonada y Conmoción Civil, Sustracción, Equipo Electrónico, Equipo Móvil y Portátil, Rotura de Maquinaria, Responsabilidad Civil Extracontractual, Responsabilidad Civil servidores Públicos, ' Manejo Global Para Servidores Públicos, Automóviles, Todo Riesgo Maquinaria y Equipo, Cumplimiento y Seguro Obligatorio.</t>
  </si>
  <si>
    <t>ELABORO: ROLF GUNTHER STRAUSS CPS 697-2025 CONTRATISTA FDLCB</t>
  </si>
  <si>
    <t>diligenciar el Formato "EXPERIENCIA HABILITANTE DEL PROPONENTE</t>
  </si>
  <si>
    <t xml:space="preserve">PROPONENTES </t>
  </si>
  <si>
    <t>presento formato establecido</t>
  </si>
  <si>
    <r>
      <t xml:space="preserve">Teniendo en cuenta que el proponente  no allego las subsanaciones solicitadas en el informe de evaluacion preliminar   durante los terminos  establecidos para tal fin, este se encuentra en causal de rechazo tal como lo indica el  Pliego de Condiciones en el </t>
    </r>
    <r>
      <rPr>
        <b/>
        <sz val="11"/>
        <color rgb="FF000000"/>
        <rFont val="Arial Narrow"/>
        <family val="2"/>
      </rPr>
      <t>numeral 6.12 CAUSALES DE RECHAZO, literal 1 "</t>
    </r>
    <r>
      <rPr>
        <b/>
        <i/>
        <sz val="11"/>
        <color rgb="FF000000"/>
        <rFont val="Arial Narrow"/>
        <family val="2"/>
      </rPr>
      <t>Cuando el proponente no subsane alguno de los requisitos habilitantes solicitados en el pliego de condiciones o subsane fuera del término fijado en el pliego de condiciones, la información o documentación solicitada respecto de un requisito o documento habilitante, en los términos previstos por el artículo 5° de la ley 1882 de 2018</t>
    </r>
    <r>
      <rPr>
        <b/>
        <sz val="11"/>
        <color rgb="FF000000"/>
        <rFont val="Arial Narrow"/>
        <family val="2"/>
      </rPr>
      <t>".</t>
    </r>
  </si>
  <si>
    <t>Teniendo en cuenta que el proponente  no allego las subsanaciones solicitadas en el informe de evaluacion preliminar   durante los terminos  establecidos para tal fin, este se encuentra en causal de rechazo tal como lo indica el  Pliego de Condiciones en el numeral 6.12 CAUSALES DE RECHAZO, literal 1 "Cuando el proponente no subsane alguno de los requisitos habilitantes solicitados en el pliego de condiciones o subsane fuera del término fijado en el pliego de condiciones, la información o documentación solicitada respecto de un requisito o documento habilitante, en los términos previstos por el artículo 5° de la ley 1882 de 2018".</t>
  </si>
  <si>
    <t>De acuerdo al documento de subsanacion allegado, CUMPLE, con el requisito de autorizacion como intermediario de seguros.</t>
  </si>
  <si>
    <t xml:space="preserve">El proponente allego subsanacion dentro de los terminos y condiciones fijadas en el pliego de condiciones  </t>
  </si>
  <si>
    <t xml:space="preserve">OBSERVACIONES FINALES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</si>
</sst>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8" formatCode="&quot;$&quot;\ #,##0.00;[Red]\-&quot;$&quot;\ #,##0.00"/>
    <numFmt numFmtId="164" formatCode="&quot;$&quot;\ #,##0.00"/>
    <numFmt numFmtId="165" formatCode="#,##0.0"/>
  </numFmts>
  <fonts count="36" x14ac:knownFonts="1">
    <font>
      <sz val="11"/>
      <color theme="1"/>
      <name val="Calibri"/>
      <family val="2"/>
      <scheme val="minor"/>
    </font>
    <font>
      <b/>
      <sz val="11"/>
      <color rgb="FF000000"/>
      <name val="Arial Narrow"/>
      <family val="2"/>
    </font>
    <font>
      <sz val="11"/>
      <color rgb="FF000000"/>
      <name val="Arial Narrow"/>
      <family val="2"/>
    </font>
    <font>
      <sz val="11"/>
      <name val="Arial Narrow"/>
      <family val="2"/>
    </font>
    <font>
      <sz val="11"/>
      <color theme="1"/>
      <name val="Aptos"/>
      <family val="2"/>
    </font>
    <font>
      <sz val="12"/>
      <color theme="1"/>
      <name val="Arial"/>
      <family val="2"/>
    </font>
    <font>
      <b/>
      <sz val="12"/>
      <color theme="1"/>
      <name val="Arial"/>
      <family val="2"/>
    </font>
    <font>
      <b/>
      <sz val="12"/>
      <color theme="1"/>
      <name val="Arial Narrow"/>
      <family val="2"/>
    </font>
    <font>
      <b/>
      <sz val="12"/>
      <color rgb="FF000000"/>
      <name val="Arial Narrow"/>
      <family val="2"/>
    </font>
    <font>
      <sz val="12"/>
      <color rgb="FF000000"/>
      <name val="Arial Narrow"/>
      <family val="2"/>
    </font>
    <font>
      <b/>
      <sz val="12"/>
      <color theme="1"/>
      <name val="Calibri"/>
      <family val="2"/>
      <scheme val="minor"/>
    </font>
    <font>
      <b/>
      <sz val="18"/>
      <color rgb="FF000000"/>
      <name val="Arial Narrow"/>
      <family val="2"/>
    </font>
    <font>
      <sz val="8"/>
      <name val="Calibri"/>
      <family val="2"/>
      <scheme val="minor"/>
    </font>
    <font>
      <b/>
      <i/>
      <sz val="10"/>
      <color rgb="FF000000"/>
      <name val="Arial Narrow"/>
      <family val="2"/>
    </font>
    <font>
      <b/>
      <sz val="20"/>
      <name val="Arial Narrow"/>
      <family val="2"/>
    </font>
    <font>
      <b/>
      <u/>
      <sz val="20"/>
      <color rgb="FF000000"/>
      <name val="Arial Narrow"/>
      <family val="2"/>
    </font>
    <font>
      <sz val="20"/>
      <color theme="1"/>
      <name val="Calibri"/>
      <family val="2"/>
      <scheme val="minor"/>
    </font>
    <font>
      <b/>
      <sz val="20"/>
      <color rgb="FF000000"/>
      <name val="Arial Narrow"/>
      <family val="2"/>
    </font>
    <font>
      <b/>
      <sz val="10"/>
      <color theme="1"/>
      <name val="Arial"/>
      <family val="2"/>
    </font>
    <font>
      <sz val="10"/>
      <color theme="1"/>
      <name val="Arial"/>
      <family val="2"/>
    </font>
    <font>
      <b/>
      <sz val="22"/>
      <color theme="1"/>
      <name val="Arial"/>
      <family val="2"/>
    </font>
    <font>
      <b/>
      <sz val="14"/>
      <color theme="1"/>
      <name val="Arial"/>
      <family val="2"/>
    </font>
    <font>
      <sz val="20"/>
      <name val="Arial Narrow"/>
      <family val="2"/>
    </font>
    <font>
      <sz val="10"/>
      <color rgb="FF000000"/>
      <name val="Arial Narrow"/>
      <family val="2"/>
    </font>
    <font>
      <b/>
      <sz val="10"/>
      <color rgb="FF000000"/>
      <name val="Arial Narrow"/>
      <family val="2"/>
    </font>
    <font>
      <sz val="10"/>
      <color theme="1"/>
      <name val="Calibri"/>
      <family val="2"/>
      <scheme val="minor"/>
    </font>
    <font>
      <b/>
      <u/>
      <sz val="10"/>
      <color rgb="FF000000"/>
      <name val="Arial Narrow"/>
      <family val="2"/>
    </font>
    <font>
      <b/>
      <sz val="10"/>
      <color theme="1"/>
      <name val="Arial Narrow"/>
      <family val="2"/>
    </font>
    <font>
      <b/>
      <sz val="11"/>
      <color theme="1"/>
      <name val="Arial"/>
      <family val="2"/>
    </font>
    <font>
      <sz val="12"/>
      <color theme="1"/>
      <name val="Calibri"/>
      <family val="2"/>
      <scheme val="minor"/>
    </font>
    <font>
      <b/>
      <sz val="11"/>
      <color theme="1"/>
      <name val="Calibri"/>
      <family val="2"/>
      <scheme val="minor"/>
    </font>
    <font>
      <i/>
      <sz val="11"/>
      <color theme="1"/>
      <name val="Calibri"/>
      <family val="2"/>
      <scheme val="minor"/>
    </font>
    <font>
      <sz val="16"/>
      <color rgb="FF000000"/>
      <name val="Arial Narrow"/>
      <family val="2"/>
    </font>
    <font>
      <sz val="16"/>
      <color theme="1"/>
      <name val="Calibri"/>
      <family val="2"/>
      <scheme val="minor"/>
    </font>
    <font>
      <b/>
      <sz val="11"/>
      <name val="Arial Narrow"/>
      <family val="2"/>
    </font>
    <font>
      <b/>
      <i/>
      <sz val="11"/>
      <color rgb="FF000000"/>
      <name val="Arial Narrow"/>
      <family val="2"/>
    </font>
  </fonts>
  <fills count="15">
    <fill>
      <patternFill patternType="none"/>
    </fill>
    <fill>
      <patternFill patternType="gray125"/>
    </fill>
    <fill>
      <patternFill patternType="solid">
        <fgColor rgb="FFFFFF00"/>
        <bgColor indexed="64"/>
      </patternFill>
    </fill>
    <fill>
      <patternFill patternType="solid">
        <fgColor theme="4" tint="0.39997558519241921"/>
        <bgColor indexed="64"/>
      </patternFill>
    </fill>
    <fill>
      <patternFill patternType="solid">
        <fgColor rgb="FFD9D9D9"/>
        <bgColor indexed="64"/>
      </patternFill>
    </fill>
    <fill>
      <patternFill patternType="solid">
        <fgColor rgb="FFD9E2F3"/>
        <bgColor indexed="64"/>
      </patternFill>
    </fill>
    <fill>
      <patternFill patternType="solid">
        <fgColor rgb="FF00B050"/>
        <bgColor indexed="64"/>
      </patternFill>
    </fill>
    <fill>
      <patternFill patternType="solid">
        <fgColor rgb="FFFF00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rgb="FFC00000"/>
        <bgColor indexed="64"/>
      </patternFill>
    </fill>
    <fill>
      <patternFill patternType="solid">
        <fgColor theme="2" tint="-0.499984740745262"/>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right/>
      <top style="medium">
        <color indexed="64"/>
      </top>
      <bottom/>
      <diagonal/>
    </border>
    <border>
      <left/>
      <right style="thin">
        <color indexed="64"/>
      </right>
      <top style="medium">
        <color indexed="64"/>
      </top>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s>
  <cellStyleXfs count="1">
    <xf numFmtId="0" fontId="0" fillId="0" borderId="0"/>
  </cellStyleXfs>
  <cellXfs count="370">
    <xf numFmtId="0" fontId="0" fillId="0" borderId="0" xfId="0"/>
    <xf numFmtId="0" fontId="0" fillId="0" borderId="0" xfId="0"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6" fontId="2"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4" fontId="2" fillId="0" borderId="1" xfId="0" applyNumberFormat="1" applyFont="1" applyBorder="1" applyAlignment="1">
      <alignment horizontal="center" vertical="center" wrapText="1"/>
    </xf>
    <xf numFmtId="4" fontId="3" fillId="0" borderId="1" xfId="0" applyNumberFormat="1" applyFont="1" applyBorder="1" applyAlignment="1">
      <alignment horizontal="center" vertical="center" wrapText="1"/>
    </xf>
    <xf numFmtId="0" fontId="4" fillId="0" borderId="0" xfId="0" applyFont="1" applyAlignment="1">
      <alignment horizontal="center" vertical="center" wrapText="1"/>
    </xf>
    <xf numFmtId="4" fontId="0" fillId="0" borderId="0" xfId="0" applyNumberFormat="1" applyAlignment="1">
      <alignment horizontal="center"/>
    </xf>
    <xf numFmtId="0" fontId="5" fillId="0" borderId="0" xfId="0" applyFont="1" applyAlignment="1">
      <alignment horizontal="center" vertical="center" wrapText="1"/>
    </xf>
    <xf numFmtId="14" fontId="5" fillId="0" borderId="1" xfId="0" applyNumberFormat="1" applyFont="1" applyBorder="1" applyAlignment="1">
      <alignment horizontal="center" vertical="center" wrapText="1"/>
    </xf>
    <xf numFmtId="0" fontId="0" fillId="0" borderId="0" xfId="0" applyAlignment="1">
      <alignment wrapText="1"/>
    </xf>
    <xf numFmtId="0" fontId="0" fillId="0" borderId="0" xfId="0" applyAlignment="1">
      <alignment horizontal="center"/>
    </xf>
    <xf numFmtId="0" fontId="7" fillId="4" borderId="4"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11" fillId="0" borderId="0" xfId="0" applyFont="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1" fillId="2" borderId="2" xfId="0" applyFont="1" applyFill="1" applyBorder="1" applyAlignment="1">
      <alignment vertical="center" wrapText="1"/>
    </xf>
    <xf numFmtId="0" fontId="1" fillId="2" borderId="3" xfId="0" applyFont="1" applyFill="1" applyBorder="1" applyAlignment="1">
      <alignment vertical="center" wrapText="1"/>
    </xf>
    <xf numFmtId="0" fontId="3" fillId="0" borderId="1" xfId="0" applyFont="1" applyBorder="1" applyAlignment="1">
      <alignment horizontal="center" vertical="center" wrapText="1"/>
    </xf>
    <xf numFmtId="0" fontId="1" fillId="2" borderId="3" xfId="0" applyFont="1" applyFill="1" applyBorder="1" applyAlignment="1">
      <alignment horizontal="center" vertical="center" wrapText="1"/>
    </xf>
    <xf numFmtId="164" fontId="3" fillId="0" borderId="1" xfId="0" applyNumberFormat="1" applyFont="1" applyBorder="1" applyAlignment="1">
      <alignment horizontal="center" vertical="center" wrapText="1"/>
    </xf>
    <xf numFmtId="3" fontId="2" fillId="0" borderId="1" xfId="0" applyNumberFormat="1" applyFont="1" applyBorder="1" applyAlignment="1">
      <alignment horizontal="center" vertical="center" wrapText="1"/>
    </xf>
    <xf numFmtId="3" fontId="0" fillId="0" borderId="0" xfId="0" applyNumberFormat="1" applyAlignment="1">
      <alignment horizontal="center"/>
    </xf>
    <xf numFmtId="0" fontId="2" fillId="0" borderId="9" xfId="0" applyFont="1" applyBorder="1" applyAlignment="1">
      <alignment horizontal="center" vertical="center" wrapText="1"/>
    </xf>
    <xf numFmtId="165" fontId="2" fillId="0" borderId="1" xfId="0" applyNumberFormat="1" applyFont="1" applyBorder="1" applyAlignment="1">
      <alignment horizontal="center" vertical="center" wrapText="1"/>
    </xf>
    <xf numFmtId="0" fontId="2" fillId="6"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8" fillId="0" borderId="1" xfId="0" applyFont="1" applyBorder="1" applyAlignment="1">
      <alignment horizontal="left" vertical="center" wrapText="1"/>
    </xf>
    <xf numFmtId="0" fontId="0" fillId="0" borderId="1" xfId="0" applyBorder="1"/>
    <xf numFmtId="0" fontId="14" fillId="6"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0" fillId="8" borderId="0" xfId="0" applyFill="1"/>
    <xf numFmtId="0" fontId="17" fillId="8" borderId="1" xfId="0" applyFont="1" applyFill="1" applyBorder="1" applyAlignment="1">
      <alignment horizontal="left" vertical="center" wrapText="1"/>
    </xf>
    <xf numFmtId="0" fontId="14" fillId="8" borderId="1" xfId="0" applyFont="1" applyFill="1" applyBorder="1" applyAlignment="1">
      <alignment horizontal="center" vertical="center" wrapText="1"/>
    </xf>
    <xf numFmtId="0" fontId="16" fillId="8" borderId="0" xfId="0" applyFont="1" applyFill="1"/>
    <xf numFmtId="0" fontId="15" fillId="8" borderId="4" xfId="0" applyFont="1" applyFill="1" applyBorder="1" applyAlignment="1">
      <alignment horizontal="center" vertical="center" wrapText="1"/>
    </xf>
    <xf numFmtId="0" fontId="14" fillId="8" borderId="5"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19" fillId="0" borderId="0" xfId="0" applyFont="1" applyAlignment="1">
      <alignment horizontal="center" vertical="center" wrapText="1"/>
    </xf>
    <xf numFmtId="0" fontId="6" fillId="9"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5" fillId="0" borderId="29"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29" xfId="0" applyFont="1" applyBorder="1" applyAlignment="1">
      <alignment horizontal="center" vertical="center" wrapText="1"/>
    </xf>
    <xf numFmtId="0" fontId="14" fillId="0" borderId="30" xfId="0" applyFont="1" applyBorder="1" applyAlignment="1">
      <alignment vertical="center" wrapText="1"/>
    </xf>
    <xf numFmtId="0" fontId="18" fillId="0" borderId="3" xfId="0" applyFont="1" applyBorder="1" applyAlignment="1">
      <alignment horizontal="center" vertical="center" wrapText="1"/>
    </xf>
    <xf numFmtId="0" fontId="5" fillId="2" borderId="29" xfId="0" applyFont="1" applyFill="1" applyBorder="1" applyAlignment="1">
      <alignment horizontal="center" vertical="center" wrapText="1"/>
    </xf>
    <xf numFmtId="0" fontId="14" fillId="0" borderId="9" xfId="0" applyFont="1" applyBorder="1" applyAlignment="1">
      <alignment horizontal="center" vertical="center" wrapText="1"/>
    </xf>
    <xf numFmtId="14" fontId="5" fillId="0" borderId="1" xfId="0" applyNumberFormat="1" applyFont="1" applyBorder="1" applyAlignment="1">
      <alignment horizontal="left" vertical="center" wrapText="1"/>
    </xf>
    <xf numFmtId="14" fontId="5" fillId="2" borderId="1" xfId="0" applyNumberFormat="1" applyFont="1" applyFill="1" applyBorder="1" applyAlignment="1">
      <alignment horizontal="center" vertical="center" wrapText="1"/>
    </xf>
    <xf numFmtId="14" fontId="5" fillId="2" borderId="1" xfId="0" applyNumberFormat="1" applyFont="1" applyFill="1" applyBorder="1" applyAlignment="1">
      <alignment horizontal="left" vertical="center" wrapText="1"/>
    </xf>
    <xf numFmtId="0" fontId="6" fillId="0" borderId="0" xfId="0" applyFont="1" applyAlignment="1">
      <alignment horizontal="center" vertical="center" wrapText="1"/>
    </xf>
    <xf numFmtId="14" fontId="5" fillId="0" borderId="0" xfId="0" applyNumberFormat="1" applyFont="1" applyAlignment="1">
      <alignment horizontal="center" vertical="center" wrapText="1"/>
    </xf>
    <xf numFmtId="0" fontId="14" fillId="0" borderId="0" xfId="0" applyFont="1" applyAlignment="1">
      <alignment horizontal="center" vertical="center" wrapText="1"/>
    </xf>
    <xf numFmtId="0" fontId="18" fillId="0" borderId="0" xfId="0" applyFont="1" applyAlignment="1">
      <alignment horizontal="center" vertical="center" wrapText="1"/>
    </xf>
    <xf numFmtId="0" fontId="6" fillId="10" borderId="33" xfId="0" applyFont="1" applyFill="1" applyBorder="1" applyAlignment="1">
      <alignment horizontal="center" vertical="center" wrapText="1"/>
    </xf>
    <xf numFmtId="0" fontId="6" fillId="10" borderId="18" xfId="0" applyFont="1" applyFill="1" applyBorder="1" applyAlignment="1">
      <alignment horizontal="center" vertical="center" wrapText="1"/>
    </xf>
    <xf numFmtId="0" fontId="6" fillId="0" borderId="33" xfId="0" applyFont="1" applyBorder="1" applyAlignment="1">
      <alignment horizontal="center" vertical="center" wrapText="1"/>
    </xf>
    <xf numFmtId="14" fontId="5" fillId="0" borderId="18" xfId="0" applyNumberFormat="1" applyFont="1" applyBorder="1" applyAlignment="1">
      <alignment horizontal="center" vertical="center" wrapText="1"/>
    </xf>
    <xf numFmtId="0" fontId="6" fillId="0" borderId="27" xfId="0" applyFont="1" applyBorder="1" applyAlignment="1">
      <alignment horizontal="center" vertical="center" wrapText="1"/>
    </xf>
    <xf numFmtId="14" fontId="5" fillId="0" borderId="49" xfId="0" applyNumberFormat="1" applyFont="1" applyBorder="1" applyAlignment="1">
      <alignment horizontal="center" vertical="center" wrapText="1"/>
    </xf>
    <xf numFmtId="14" fontId="5" fillId="0" borderId="50" xfId="0" applyNumberFormat="1" applyFont="1" applyBorder="1" applyAlignment="1">
      <alignment horizontal="center" vertical="center" wrapText="1"/>
    </xf>
    <xf numFmtId="0" fontId="6" fillId="0" borderId="47" xfId="0" applyFont="1" applyBorder="1" applyAlignment="1">
      <alignment horizontal="center" vertical="center" wrapText="1"/>
    </xf>
    <xf numFmtId="0" fontId="18" fillId="0" borderId="33" xfId="0" applyFont="1" applyBorder="1" applyAlignment="1">
      <alignment horizontal="center" vertical="center" wrapText="1"/>
    </xf>
    <xf numFmtId="14" fontId="5" fillId="0" borderId="18" xfId="0" applyNumberFormat="1" applyFont="1" applyBorder="1" applyAlignment="1">
      <alignment horizontal="left" vertical="center" wrapText="1"/>
    </xf>
    <xf numFmtId="0" fontId="5" fillId="0" borderId="1" xfId="0" applyFont="1" applyBorder="1" applyAlignment="1">
      <alignment horizontal="center" vertical="center" wrapText="1"/>
    </xf>
    <xf numFmtId="0" fontId="0" fillId="0" borderId="22" xfId="0" applyBorder="1"/>
    <xf numFmtId="0" fontId="0" fillId="0" borderId="45" xfId="0" applyBorder="1"/>
    <xf numFmtId="0" fontId="0" fillId="0" borderId="35" xfId="0" applyBorder="1"/>
    <xf numFmtId="0" fontId="0" fillId="0" borderId="34" xfId="0" applyBorder="1"/>
    <xf numFmtId="0" fontId="2" fillId="0" borderId="42" xfId="0" applyFont="1" applyBorder="1" applyAlignment="1">
      <alignment horizontal="center" vertical="center" wrapText="1"/>
    </xf>
    <xf numFmtId="4" fontId="3" fillId="0" borderId="42" xfId="0" applyNumberFormat="1" applyFont="1" applyBorder="1" applyAlignment="1">
      <alignment horizontal="center" vertical="center" wrapText="1"/>
    </xf>
    <xf numFmtId="4" fontId="2" fillId="2" borderId="42" xfId="0" applyNumberFormat="1" applyFont="1" applyFill="1" applyBorder="1" applyAlignment="1">
      <alignment horizontal="center" vertical="center" wrapText="1"/>
    </xf>
    <xf numFmtId="6" fontId="2" fillId="0" borderId="43" xfId="0" applyNumberFormat="1" applyFont="1" applyBorder="1" applyAlignment="1">
      <alignment horizontal="center" vertical="center" wrapText="1"/>
    </xf>
    <xf numFmtId="0" fontId="2" fillId="0" borderId="39"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17" xfId="0" applyFont="1" applyBorder="1" applyAlignment="1">
      <alignment horizontal="center" vertical="center" wrapText="1"/>
    </xf>
    <xf numFmtId="6" fontId="2" fillId="0" borderId="42" xfId="0" applyNumberFormat="1" applyFont="1" applyBorder="1" applyAlignment="1">
      <alignment horizontal="center" vertical="center" wrapText="1"/>
    </xf>
    <xf numFmtId="0" fontId="0" fillId="0" borderId="44" xfId="0" applyBorder="1"/>
    <xf numFmtId="0" fontId="0" fillId="8" borderId="6" xfId="0" applyFill="1" applyBorder="1"/>
    <xf numFmtId="0" fontId="0" fillId="0" borderId="7" xfId="0" applyBorder="1"/>
    <xf numFmtId="0" fontId="0" fillId="0" borderId="19" xfId="0" applyBorder="1"/>
    <xf numFmtId="0" fontId="2" fillId="0" borderId="44" xfId="0" applyFont="1" applyBorder="1" applyAlignment="1">
      <alignment horizontal="center" vertical="center" wrapText="1"/>
    </xf>
    <xf numFmtId="0" fontId="0" fillId="0" borderId="6" xfId="0" applyBorder="1"/>
    <xf numFmtId="0" fontId="2" fillId="0" borderId="4"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0" fontId="23" fillId="0" borderId="43" xfId="0" applyFont="1" applyBorder="1" applyAlignment="1">
      <alignment horizontal="center" vertical="center" wrapText="1"/>
    </xf>
    <xf numFmtId="0" fontId="2" fillId="0" borderId="43" xfId="0" applyFont="1" applyBorder="1" applyAlignment="1">
      <alignment horizontal="center" vertical="center" wrapText="1"/>
    </xf>
    <xf numFmtId="4" fontId="3" fillId="0" borderId="17" xfId="0" applyNumberFormat="1" applyFont="1" applyBorder="1" applyAlignment="1">
      <alignment horizontal="center" vertical="center" wrapText="1"/>
    </xf>
    <xf numFmtId="0" fontId="0" fillId="12" borderId="6" xfId="0" applyFill="1" applyBorder="1"/>
    <xf numFmtId="0" fontId="0" fillId="12" borderId="7" xfId="0" applyFill="1" applyBorder="1"/>
    <xf numFmtId="0" fontId="1" fillId="12" borderId="4" xfId="0" applyFont="1" applyFill="1" applyBorder="1" applyAlignment="1">
      <alignment horizontal="center" vertical="center" wrapText="1"/>
    </xf>
    <xf numFmtId="0" fontId="0" fillId="12" borderId="0" xfId="0" applyFill="1"/>
    <xf numFmtId="0" fontId="24" fillId="12" borderId="33" xfId="0" applyFont="1" applyFill="1" applyBorder="1" applyAlignment="1">
      <alignment horizontal="center" vertical="center" wrapText="1"/>
    </xf>
    <xf numFmtId="0" fontId="24" fillId="12" borderId="47" xfId="0" applyFont="1" applyFill="1" applyBorder="1" applyAlignment="1">
      <alignment horizontal="center" vertical="center" wrapText="1"/>
    </xf>
    <xf numFmtId="0" fontId="24" fillId="12" borderId="6" xfId="0" applyFont="1" applyFill="1" applyBorder="1" applyAlignment="1">
      <alignment horizontal="center" vertical="center" wrapText="1"/>
    </xf>
    <xf numFmtId="0" fontId="24" fillId="12" borderId="26" xfId="0" applyFont="1" applyFill="1" applyBorder="1" applyAlignment="1">
      <alignment horizontal="center" vertical="center" wrapText="1"/>
    </xf>
    <xf numFmtId="0" fontId="24" fillId="12" borderId="22" xfId="0" applyFont="1" applyFill="1" applyBorder="1" applyAlignment="1">
      <alignment horizontal="center" vertical="center" wrapText="1"/>
    </xf>
    <xf numFmtId="0" fontId="24" fillId="12" borderId="19" xfId="0" applyFont="1" applyFill="1" applyBorder="1" applyAlignment="1">
      <alignment horizontal="center" vertical="center" wrapText="1"/>
    </xf>
    <xf numFmtId="0" fontId="24" fillId="12" borderId="35" xfId="0" applyFont="1" applyFill="1" applyBorder="1" applyAlignment="1">
      <alignment horizontal="center" vertical="center" wrapText="1"/>
    </xf>
    <xf numFmtId="0" fontId="25" fillId="12" borderId="19" xfId="0" applyFont="1" applyFill="1" applyBorder="1" applyAlignment="1">
      <alignment horizontal="center"/>
    </xf>
    <xf numFmtId="0" fontId="1" fillId="12" borderId="6" xfId="0" applyFont="1" applyFill="1" applyBorder="1" applyAlignment="1">
      <alignment horizontal="center" vertical="center" wrapText="1"/>
    </xf>
    <xf numFmtId="0" fontId="2" fillId="0" borderId="33" xfId="0" applyFont="1" applyBorder="1" applyAlignment="1">
      <alignment horizontal="center" vertical="center" wrapText="1"/>
    </xf>
    <xf numFmtId="0" fontId="23" fillId="0" borderId="47" xfId="0" applyFont="1" applyBorder="1" applyAlignment="1">
      <alignment horizontal="center" vertical="center" wrapText="1"/>
    </xf>
    <xf numFmtId="0" fontId="2" fillId="0" borderId="6" xfId="0" applyFont="1" applyBorder="1" applyAlignment="1">
      <alignment horizontal="center" vertical="center" wrapText="1"/>
    </xf>
    <xf numFmtId="4" fontId="3" fillId="0" borderId="26" xfId="0" applyNumberFormat="1" applyFont="1" applyBorder="1" applyAlignment="1">
      <alignment horizontal="center" vertical="center" wrapText="1"/>
    </xf>
    <xf numFmtId="164" fontId="3" fillId="0" borderId="33" xfId="0" applyNumberFormat="1" applyFont="1" applyBorder="1" applyAlignment="1">
      <alignment horizontal="center" vertical="center" wrapText="1"/>
    </xf>
    <xf numFmtId="4" fontId="2" fillId="2" borderId="33" xfId="0" applyNumberFormat="1" applyFont="1" applyFill="1" applyBorder="1" applyAlignment="1">
      <alignment horizontal="center" vertical="center" wrapText="1"/>
    </xf>
    <xf numFmtId="6" fontId="2" fillId="0" borderId="47" xfId="0" applyNumberFormat="1" applyFont="1" applyBorder="1" applyAlignment="1">
      <alignment horizontal="center" vertical="center" wrapText="1"/>
    </xf>
    <xf numFmtId="0" fontId="2" fillId="0" borderId="32"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26" xfId="0" applyFont="1" applyBorder="1" applyAlignment="1">
      <alignment horizontal="center" vertical="center" wrapText="1"/>
    </xf>
    <xf numFmtId="4" fontId="3" fillId="0" borderId="33" xfId="0" applyNumberFormat="1" applyFont="1" applyBorder="1" applyAlignment="1">
      <alignment horizontal="center" vertical="center" wrapText="1"/>
    </xf>
    <xf numFmtId="0" fontId="2" fillId="0" borderId="47" xfId="0" applyFont="1" applyBorder="1" applyAlignment="1">
      <alignment horizontal="center" vertical="center" wrapText="1"/>
    </xf>
    <xf numFmtId="8" fontId="2" fillId="0" borderId="33" xfId="0" applyNumberFormat="1" applyFont="1" applyBorder="1" applyAlignment="1">
      <alignment horizontal="center" vertical="center" wrapText="1"/>
    </xf>
    <xf numFmtId="0" fontId="0" fillId="8" borderId="22" xfId="0" applyFill="1" applyBorder="1"/>
    <xf numFmtId="0" fontId="0" fillId="0" borderId="1" xfId="0" applyBorder="1" applyAlignment="1">
      <alignment horizontal="center" vertical="center"/>
    </xf>
    <xf numFmtId="0" fontId="0" fillId="0" borderId="19" xfId="0" applyBorder="1" applyAlignment="1">
      <alignment horizontal="center" vertical="center" wrapText="1"/>
    </xf>
    <xf numFmtId="17" fontId="5" fillId="0" borderId="1" xfId="0" applyNumberFormat="1" applyFont="1" applyBorder="1" applyAlignment="1">
      <alignment horizontal="center" vertical="center" wrapText="1"/>
    </xf>
    <xf numFmtId="0" fontId="0" fillId="0" borderId="1" xfId="0" applyBorder="1" applyAlignment="1">
      <alignment wrapText="1"/>
    </xf>
    <xf numFmtId="0" fontId="27" fillId="4" borderId="4" xfId="0" applyFont="1" applyFill="1" applyBorder="1" applyAlignment="1">
      <alignment horizontal="center" vertical="center" wrapText="1"/>
    </xf>
    <xf numFmtId="0" fontId="24" fillId="4" borderId="4" xfId="0" applyFont="1" applyFill="1" applyBorder="1" applyAlignment="1">
      <alignment horizontal="center" vertical="center" wrapText="1"/>
    </xf>
    <xf numFmtId="0" fontId="24" fillId="4" borderId="10" xfId="0" applyFont="1" applyFill="1" applyBorder="1" applyAlignment="1">
      <alignment horizontal="center" vertical="center" wrapText="1"/>
    </xf>
    <xf numFmtId="0" fontId="25" fillId="0" borderId="0" xfId="0" applyFont="1"/>
    <xf numFmtId="0" fontId="24" fillId="4" borderId="11" xfId="0" applyFont="1" applyFill="1" applyBorder="1" applyAlignment="1">
      <alignment horizontal="center" vertical="center" wrapText="1"/>
    </xf>
    <xf numFmtId="0" fontId="6" fillId="12" borderId="46" xfId="0" applyFont="1" applyFill="1" applyBorder="1" applyAlignment="1">
      <alignment horizontal="center" vertical="center" wrapText="1"/>
    </xf>
    <xf numFmtId="0" fontId="6" fillId="12" borderId="31" xfId="0" applyFont="1" applyFill="1" applyBorder="1" applyAlignment="1">
      <alignment horizontal="center" vertical="center" wrapText="1"/>
    </xf>
    <xf numFmtId="0" fontId="6" fillId="12" borderId="33" xfId="0" applyFont="1" applyFill="1" applyBorder="1" applyAlignment="1">
      <alignment horizontal="center" vertical="center" wrapText="1"/>
    </xf>
    <xf numFmtId="0" fontId="6" fillId="12" borderId="1" xfId="0" applyFont="1" applyFill="1" applyBorder="1" applyAlignment="1">
      <alignment horizontal="center" vertical="center" wrapText="1"/>
    </xf>
    <xf numFmtId="0" fontId="6" fillId="12" borderId="18" xfId="0" applyFont="1" applyFill="1" applyBorder="1" applyAlignment="1">
      <alignment horizontal="center" vertical="center" wrapText="1"/>
    </xf>
    <xf numFmtId="0" fontId="6" fillId="12" borderId="32" xfId="0" applyFont="1" applyFill="1" applyBorder="1" applyAlignment="1">
      <alignment horizontal="center" vertical="center" wrapText="1"/>
    </xf>
    <xf numFmtId="0" fontId="6" fillId="12" borderId="53" xfId="0" applyFont="1" applyFill="1" applyBorder="1" applyAlignment="1">
      <alignment horizontal="center" vertical="center" wrapText="1"/>
    </xf>
    <xf numFmtId="0" fontId="6" fillId="12" borderId="54" xfId="0" applyFont="1" applyFill="1" applyBorder="1" applyAlignment="1">
      <alignment horizontal="center" vertical="center" wrapText="1"/>
    </xf>
    <xf numFmtId="0" fontId="6" fillId="10" borderId="3" xfId="0" applyFont="1" applyFill="1" applyBorder="1" applyAlignment="1">
      <alignment horizontal="center" vertical="center" wrapText="1"/>
    </xf>
    <xf numFmtId="0" fontId="0" fillId="0" borderId="13" xfId="0" applyBorder="1"/>
    <xf numFmtId="0" fontId="24" fillId="12" borderId="13" xfId="0" applyFont="1" applyFill="1" applyBorder="1" applyAlignment="1">
      <alignment horizontal="center" vertical="center" wrapText="1"/>
    </xf>
    <xf numFmtId="0" fontId="0" fillId="0" borderId="4" xfId="0" applyBorder="1" applyAlignment="1">
      <alignment horizontal="center" vertical="center" wrapText="1"/>
    </xf>
    <xf numFmtId="0" fontId="0" fillId="0" borderId="44" xfId="0" applyBorder="1" applyAlignment="1">
      <alignment horizontal="center" vertical="center" wrapText="1"/>
    </xf>
    <xf numFmtId="0" fontId="30" fillId="12" borderId="13" xfId="0" applyFont="1" applyFill="1" applyBorder="1" applyAlignment="1">
      <alignment horizontal="center" vertical="center"/>
    </xf>
    <xf numFmtId="0" fontId="30" fillId="12" borderId="4" xfId="0" applyFont="1" applyFill="1" applyBorder="1" applyAlignment="1">
      <alignment horizontal="center" vertical="center" wrapText="1"/>
    </xf>
    <xf numFmtId="0" fontId="31" fillId="0" borderId="13" xfId="0" applyFont="1" applyBorder="1" applyAlignment="1">
      <alignment horizontal="center" vertical="center" wrapText="1"/>
    </xf>
    <xf numFmtId="0" fontId="0" fillId="0" borderId="44" xfId="0" applyBorder="1" applyAlignment="1">
      <alignment horizontal="center"/>
    </xf>
    <xf numFmtId="0" fontId="25" fillId="0" borderId="35" xfId="0" applyFont="1" applyBorder="1" applyAlignment="1">
      <alignment horizontal="center"/>
    </xf>
    <xf numFmtId="0" fontId="25" fillId="0" borderId="19" xfId="0" applyFont="1" applyBorder="1" applyAlignment="1">
      <alignment horizontal="center"/>
    </xf>
    <xf numFmtId="0" fontId="1" fillId="12" borderId="19" xfId="0" applyFont="1" applyFill="1" applyBorder="1" applyAlignment="1">
      <alignment horizontal="center" vertical="center" wrapText="1"/>
    </xf>
    <xf numFmtId="0" fontId="1" fillId="12" borderId="44" xfId="0" applyFont="1" applyFill="1" applyBorder="1" applyAlignment="1">
      <alignment horizontal="center" vertical="center" wrapText="1"/>
    </xf>
    <xf numFmtId="0" fontId="0" fillId="0" borderId="1" xfId="0" applyBorder="1" applyAlignment="1">
      <alignment vertical="center"/>
    </xf>
    <xf numFmtId="0" fontId="6" fillId="0" borderId="1" xfId="0" applyFont="1" applyBorder="1" applyAlignment="1">
      <alignment vertical="center" wrapText="1"/>
    </xf>
    <xf numFmtId="0" fontId="6" fillId="0" borderId="33" xfId="0" applyFont="1" applyBorder="1" applyAlignment="1">
      <alignment vertical="center" wrapText="1"/>
    </xf>
    <xf numFmtId="0" fontId="6" fillId="0" borderId="47" xfId="0" applyFont="1" applyBorder="1" applyAlignment="1">
      <alignment vertical="center" wrapText="1"/>
    </xf>
    <xf numFmtId="0" fontId="25" fillId="0" borderId="19"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4" xfId="0" applyFont="1" applyBorder="1" applyAlignment="1">
      <alignment horizontal="center" vertical="center" wrapText="1"/>
    </xf>
    <xf numFmtId="0" fontId="30" fillId="12" borderId="11" xfId="0" applyFont="1" applyFill="1" applyBorder="1" applyAlignment="1">
      <alignment vertical="center"/>
    </xf>
    <xf numFmtId="0" fontId="30" fillId="12" borderId="44" xfId="0" applyFont="1" applyFill="1" applyBorder="1" applyAlignment="1">
      <alignment vertical="center"/>
    </xf>
    <xf numFmtId="0" fontId="30" fillId="12" borderId="13" xfId="0" applyFont="1" applyFill="1" applyBorder="1" applyAlignment="1">
      <alignment vertical="center"/>
    </xf>
    <xf numFmtId="0" fontId="30" fillId="0" borderId="11" xfId="0" applyFont="1" applyBorder="1" applyAlignment="1">
      <alignment horizontal="center" vertical="center"/>
    </xf>
    <xf numFmtId="0" fontId="30" fillId="0" borderId="4" xfId="0" applyFont="1" applyBorder="1" applyAlignment="1">
      <alignment horizontal="center" vertical="center"/>
    </xf>
    <xf numFmtId="0" fontId="25" fillId="0" borderId="4" xfId="0" applyFont="1" applyBorder="1" applyAlignment="1">
      <alignment horizontal="center" wrapText="1"/>
    </xf>
    <xf numFmtId="14" fontId="6" fillId="0" borderId="1" xfId="0" applyNumberFormat="1" applyFont="1" applyBorder="1" applyAlignment="1">
      <alignment horizontal="center" vertical="center" wrapText="1"/>
    </xf>
    <xf numFmtId="14" fontId="6" fillId="0" borderId="18" xfId="0" applyNumberFormat="1" applyFont="1" applyBorder="1" applyAlignment="1">
      <alignment horizontal="center" vertical="center" wrapText="1"/>
    </xf>
    <xf numFmtId="14" fontId="6" fillId="0" borderId="49" xfId="0" applyNumberFormat="1" applyFont="1" applyBorder="1" applyAlignment="1">
      <alignment horizontal="center" vertical="center" wrapText="1"/>
    </xf>
    <xf numFmtId="14" fontId="6" fillId="0" borderId="50" xfId="0" applyNumberFormat="1" applyFont="1" applyBorder="1" applyAlignment="1">
      <alignment horizontal="center" vertical="center" wrapText="1"/>
    </xf>
    <xf numFmtId="0" fontId="30" fillId="0" borderId="35" xfId="0" applyFont="1" applyBorder="1" applyAlignment="1">
      <alignment horizontal="center" vertical="center"/>
    </xf>
    <xf numFmtId="4" fontId="3" fillId="6" borderId="47" xfId="0" applyNumberFormat="1" applyFont="1" applyFill="1" applyBorder="1" applyAlignment="1">
      <alignment horizontal="center" vertical="center" wrapText="1"/>
    </xf>
    <xf numFmtId="4" fontId="3" fillId="6" borderId="43" xfId="0" applyNumberFormat="1" applyFont="1" applyFill="1" applyBorder="1" applyAlignment="1">
      <alignment horizontal="center" vertical="center" wrapText="1"/>
    </xf>
    <xf numFmtId="4" fontId="34" fillId="6" borderId="22" xfId="0" applyNumberFormat="1" applyFont="1" applyFill="1" applyBorder="1" applyAlignment="1">
      <alignment horizontal="center" vertical="center" wrapText="1"/>
    </xf>
    <xf numFmtId="4" fontId="34" fillId="6" borderId="47" xfId="0" applyNumberFormat="1" applyFont="1" applyFill="1" applyBorder="1" applyAlignment="1">
      <alignment horizontal="center" vertical="center" wrapText="1"/>
    </xf>
    <xf numFmtId="4" fontId="34" fillId="6" borderId="27" xfId="0" applyNumberFormat="1" applyFont="1" applyFill="1" applyBorder="1" applyAlignment="1">
      <alignment horizontal="center" vertical="center" wrapText="1"/>
    </xf>
    <xf numFmtId="0" fontId="33" fillId="6" borderId="4" xfId="0" applyFont="1" applyFill="1" applyBorder="1" applyAlignment="1">
      <alignment horizontal="center" vertical="center"/>
    </xf>
    <xf numFmtId="0" fontId="26" fillId="12" borderId="22" xfId="0" applyFont="1" applyFill="1" applyBorder="1" applyAlignment="1">
      <alignment horizontal="center" vertical="center" wrapText="1"/>
    </xf>
    <xf numFmtId="0" fontId="26" fillId="12" borderId="35" xfId="0" applyFont="1" applyFill="1" applyBorder="1" applyAlignment="1">
      <alignment horizontal="center" vertical="center" wrapText="1"/>
    </xf>
    <xf numFmtId="4" fontId="3" fillId="7" borderId="26" xfId="0" applyNumberFormat="1" applyFont="1" applyFill="1" applyBorder="1" applyAlignment="1">
      <alignment horizontal="center" vertical="center" wrapText="1"/>
    </xf>
    <xf numFmtId="0" fontId="32" fillId="7" borderId="7" xfId="0" applyFont="1" applyFill="1" applyBorder="1" applyAlignment="1">
      <alignment horizontal="center" vertical="center" wrapText="1"/>
    </xf>
    <xf numFmtId="0" fontId="24" fillId="0" borderId="0" xfId="0" applyFont="1" applyAlignment="1">
      <alignment horizontal="center" vertical="center" wrapText="1"/>
    </xf>
    <xf numFmtId="0" fontId="0" fillId="0" borderId="0" xfId="0" applyAlignment="1">
      <alignment horizontal="center" vertical="center" wrapText="1"/>
    </xf>
    <xf numFmtId="0" fontId="1" fillId="8" borderId="1" xfId="0" applyFont="1" applyFill="1" applyBorder="1" applyAlignment="1">
      <alignment horizontal="center" vertical="center" wrapText="1"/>
    </xf>
    <xf numFmtId="0" fontId="1" fillId="0" borderId="15" xfId="0" applyFont="1" applyBorder="1" applyAlignment="1">
      <alignment horizontal="left" vertical="center" wrapText="1"/>
    </xf>
    <xf numFmtId="0" fontId="1" fillId="0" borderId="9" xfId="0" applyFont="1" applyBorder="1" applyAlignment="1">
      <alignment horizontal="left" vertical="center" wrapText="1"/>
    </xf>
    <xf numFmtId="0" fontId="1" fillId="0" borderId="1" xfId="0" applyFont="1" applyBorder="1" applyAlignment="1">
      <alignment horizontal="left" vertical="center" wrapText="1"/>
    </xf>
    <xf numFmtId="0" fontId="24" fillId="12" borderId="32" xfId="0" applyFont="1" applyFill="1" applyBorder="1" applyAlignment="1">
      <alignment horizontal="center" vertical="center" wrapText="1"/>
    </xf>
    <xf numFmtId="0" fontId="24" fillId="12" borderId="33" xfId="0" applyFont="1" applyFill="1" applyBorder="1" applyAlignment="1">
      <alignment horizontal="center" vertical="center" wrapText="1"/>
    </xf>
    <xf numFmtId="0" fontId="24" fillId="12" borderId="27"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8" fillId="2" borderId="7" xfId="0" applyFont="1" applyFill="1" applyBorder="1" applyAlignment="1">
      <alignment horizontal="left" vertical="center" wrapText="1"/>
    </xf>
    <xf numFmtId="0" fontId="8" fillId="2" borderId="4" xfId="0" applyFont="1" applyFill="1" applyBorder="1" applyAlignment="1">
      <alignment horizontal="left" vertical="center" wrapText="1"/>
    </xf>
    <xf numFmtId="0" fontId="0" fillId="12" borderId="22" xfId="0" applyFill="1" applyBorder="1" applyAlignment="1">
      <alignment horizontal="center" vertical="center" wrapText="1"/>
    </xf>
    <xf numFmtId="0" fontId="0" fillId="12" borderId="45" xfId="0" applyFill="1" applyBorder="1" applyAlignment="1">
      <alignment horizontal="center" vertical="center" wrapText="1"/>
    </xf>
    <xf numFmtId="0" fontId="0" fillId="12" borderId="35" xfId="0" applyFill="1" applyBorder="1" applyAlignment="1">
      <alignment horizontal="center" vertical="center" wrapText="1"/>
    </xf>
    <xf numFmtId="0" fontId="0" fillId="12" borderId="34" xfId="0" applyFill="1" applyBorder="1" applyAlignment="1">
      <alignment horizontal="center" vertical="center" wrapText="1"/>
    </xf>
    <xf numFmtId="0" fontId="0" fillId="12" borderId="6" xfId="0" applyFill="1" applyBorder="1" applyAlignment="1">
      <alignment horizontal="center" wrapText="1"/>
    </xf>
    <xf numFmtId="0" fontId="0" fillId="12" borderId="7" xfId="0" applyFill="1" applyBorder="1" applyAlignment="1">
      <alignment horizontal="center" wrapText="1"/>
    </xf>
    <xf numFmtId="0" fontId="8" fillId="2" borderId="0" xfId="0" applyFont="1" applyFill="1" applyAlignment="1">
      <alignment horizontal="left" vertical="center" wrapText="1"/>
    </xf>
    <xf numFmtId="0" fontId="8" fillId="2" borderId="17" xfId="0" applyFont="1" applyFill="1" applyBorder="1" applyAlignment="1">
      <alignment horizontal="left" vertical="center" wrapText="1"/>
    </xf>
    <xf numFmtId="0" fontId="0" fillId="12" borderId="0" xfId="0" applyFill="1" applyAlignment="1">
      <alignment horizontal="center" wrapText="1"/>
    </xf>
    <xf numFmtId="0" fontId="24" fillId="12" borderId="39" xfId="0" applyFont="1" applyFill="1" applyBorder="1" applyAlignment="1">
      <alignment horizontal="center" vertical="center" wrapText="1"/>
    </xf>
    <xf numFmtId="0" fontId="24" fillId="12" borderId="40" xfId="0" applyFont="1" applyFill="1" applyBorder="1" applyAlignment="1">
      <alignment horizontal="center" vertical="center" wrapText="1"/>
    </xf>
    <xf numFmtId="0" fontId="19" fillId="0" borderId="11" xfId="0" applyFont="1" applyBorder="1" applyAlignment="1">
      <alignment horizontal="center" vertical="center" wrapText="1"/>
    </xf>
    <xf numFmtId="0" fontId="19" fillId="0" borderId="44" xfId="0" applyFont="1" applyBorder="1" applyAlignment="1">
      <alignment horizontal="center" vertical="center" wrapText="1"/>
    </xf>
    <xf numFmtId="0" fontId="19" fillId="0" borderId="1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44" xfId="0" applyFont="1" applyBorder="1" applyAlignment="1">
      <alignment horizontal="center" vertical="center" wrapText="1"/>
    </xf>
    <xf numFmtId="0" fontId="14" fillId="0" borderId="13"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2" xfId="0" applyFont="1" applyBorder="1" applyAlignment="1">
      <alignment horizontal="center" vertical="center" wrapText="1"/>
    </xf>
    <xf numFmtId="0" fontId="14" fillId="0" borderId="19" xfId="0" applyFont="1" applyBorder="1" applyAlignment="1">
      <alignment horizontal="center" vertical="center" wrapText="1"/>
    </xf>
    <xf numFmtId="0" fontId="22" fillId="14" borderId="11" xfId="0" applyFont="1" applyFill="1" applyBorder="1" applyAlignment="1">
      <alignment horizontal="center" vertical="center" wrapText="1"/>
    </xf>
    <xf numFmtId="0" fontId="14" fillId="14" borderId="44" xfId="0" applyFont="1" applyFill="1" applyBorder="1" applyAlignment="1">
      <alignment horizontal="center" vertical="center" wrapText="1"/>
    </xf>
    <xf numFmtId="0" fontId="14" fillId="14" borderId="13" xfId="0" applyFont="1" applyFill="1" applyBorder="1" applyAlignment="1">
      <alignment horizontal="center" vertical="center" wrapText="1"/>
    </xf>
    <xf numFmtId="0" fontId="22" fillId="13" borderId="39" xfId="0" applyFont="1" applyFill="1" applyBorder="1" applyAlignment="1">
      <alignment horizontal="center" vertical="center" wrapText="1"/>
    </xf>
    <xf numFmtId="0" fontId="14" fillId="13" borderId="42" xfId="0" applyFont="1" applyFill="1" applyBorder="1" applyAlignment="1">
      <alignment horizontal="center" vertical="center" wrapText="1"/>
    </xf>
    <xf numFmtId="0" fontId="14" fillId="13" borderId="40" xfId="0" applyFont="1" applyFill="1" applyBorder="1" applyAlignment="1">
      <alignment horizontal="center" vertical="center" wrapText="1"/>
    </xf>
    <xf numFmtId="0" fontId="21" fillId="12" borderId="32" xfId="0" applyFont="1" applyFill="1" applyBorder="1" applyAlignment="1">
      <alignment horizontal="center" wrapText="1"/>
    </xf>
    <xf numFmtId="0" fontId="21" fillId="12" borderId="37" xfId="0" applyFont="1" applyFill="1" applyBorder="1" applyAlignment="1">
      <alignment horizontal="center" wrapText="1"/>
    </xf>
    <xf numFmtId="0" fontId="21" fillId="12" borderId="48" xfId="0" applyFont="1" applyFill="1" applyBorder="1" applyAlignment="1">
      <alignment horizontal="center" wrapText="1"/>
    </xf>
    <xf numFmtId="0" fontId="6" fillId="0" borderId="11"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44" xfId="0" applyFont="1" applyBorder="1" applyAlignment="1">
      <alignment horizontal="center" vertical="center" wrapText="1"/>
    </xf>
    <xf numFmtId="0" fontId="28" fillId="0" borderId="11" xfId="0" applyFont="1" applyBorder="1" applyAlignment="1">
      <alignment horizontal="center" vertical="center" textRotation="90" wrapText="1"/>
    </xf>
    <xf numFmtId="0" fontId="28" fillId="0" borderId="13" xfId="0" applyFont="1" applyBorder="1" applyAlignment="1">
      <alignment horizontal="center" vertical="center" textRotation="90" wrapText="1"/>
    </xf>
    <xf numFmtId="0" fontId="20" fillId="0" borderId="22" xfId="0" applyFont="1" applyBorder="1" applyAlignment="1">
      <alignment horizontal="center" vertical="center" wrapText="1"/>
    </xf>
    <xf numFmtId="0" fontId="20" fillId="0" borderId="45"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35" xfId="0" applyFont="1" applyBorder="1" applyAlignment="1">
      <alignment horizontal="center" vertical="center" wrapText="1"/>
    </xf>
    <xf numFmtId="0" fontId="20" fillId="0" borderId="34" xfId="0" applyFont="1" applyBorder="1" applyAlignment="1">
      <alignment horizontal="center" vertical="center" wrapText="1"/>
    </xf>
    <xf numFmtId="0" fontId="20" fillId="0" borderId="8"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40" xfId="0" applyFont="1" applyBorder="1" applyAlignment="1">
      <alignment horizontal="center" vertical="center" wrapText="1"/>
    </xf>
    <xf numFmtId="0" fontId="14" fillId="0" borderId="25" xfId="0" applyFont="1" applyBorder="1" applyAlignment="1">
      <alignment horizontal="center" vertical="center" wrapText="1"/>
    </xf>
    <xf numFmtId="0" fontId="6" fillId="3" borderId="11" xfId="0" applyFont="1" applyFill="1" applyBorder="1" applyAlignment="1">
      <alignment horizontal="center" vertical="center" wrapText="1"/>
    </xf>
    <xf numFmtId="0" fontId="6" fillId="3" borderId="44"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21" fillId="10" borderId="32" xfId="0" applyFont="1" applyFill="1" applyBorder="1" applyAlignment="1">
      <alignment horizontal="center" vertical="center" wrapText="1"/>
    </xf>
    <xf numFmtId="0" fontId="21" fillId="10" borderId="37" xfId="0" applyFont="1" applyFill="1" applyBorder="1" applyAlignment="1">
      <alignment horizontal="center" vertical="center" wrapText="1"/>
    </xf>
    <xf numFmtId="0" fontId="21" fillId="10" borderId="48" xfId="0" applyFont="1" applyFill="1" applyBorder="1" applyAlignment="1">
      <alignment horizontal="center" vertical="center" wrapText="1"/>
    </xf>
    <xf numFmtId="0" fontId="5" fillId="0" borderId="43" xfId="0" applyFont="1" applyBorder="1" applyAlignment="1">
      <alignment horizontal="center" vertical="center" wrapText="1"/>
    </xf>
    <xf numFmtId="0" fontId="22" fillId="8" borderId="11" xfId="0" applyFont="1" applyFill="1" applyBorder="1" applyAlignment="1">
      <alignment horizontal="center" vertical="center" wrapText="1"/>
    </xf>
    <xf numFmtId="0" fontId="14" fillId="8" borderId="44" xfId="0" applyFont="1" applyFill="1" applyBorder="1" applyAlignment="1">
      <alignment horizontal="center" vertical="center" wrapText="1"/>
    </xf>
    <xf numFmtId="0" fontId="14" fillId="8" borderId="13" xfId="0" applyFont="1" applyFill="1" applyBorder="1" applyAlignment="1">
      <alignment horizontal="center" vertical="center" wrapText="1"/>
    </xf>
    <xf numFmtId="0" fontId="6" fillId="0" borderId="11" xfId="0" applyFont="1" applyBorder="1" applyAlignment="1">
      <alignment horizontal="center" vertical="center" textRotation="90" wrapText="1"/>
    </xf>
    <xf numFmtId="0" fontId="6" fillId="0" borderId="13" xfId="0" applyFont="1" applyBorder="1" applyAlignment="1">
      <alignment horizontal="center" vertical="center" textRotation="90" wrapText="1"/>
    </xf>
    <xf numFmtId="0" fontId="5" fillId="0" borderId="33" xfId="0" applyFont="1" applyBorder="1" applyAlignment="1">
      <alignment horizontal="center" vertical="center" wrapText="1"/>
    </xf>
    <xf numFmtId="0" fontId="5" fillId="0" borderId="39" xfId="0" applyFont="1" applyBorder="1" applyAlignment="1">
      <alignment horizontal="center" vertical="center"/>
    </xf>
    <xf numFmtId="0" fontId="5" fillId="0" borderId="42" xfId="0" applyFont="1" applyBorder="1" applyAlignment="1">
      <alignment horizontal="center" vertical="center"/>
    </xf>
    <xf numFmtId="0" fontId="5" fillId="0" borderId="43" xfId="0" applyFont="1" applyBorder="1" applyAlignment="1">
      <alignment horizontal="center" vertical="center"/>
    </xf>
    <xf numFmtId="0" fontId="5" fillId="0" borderId="40" xfId="0" applyFont="1" applyBorder="1" applyAlignment="1">
      <alignment horizontal="center" vertical="center"/>
    </xf>
    <xf numFmtId="0" fontId="5" fillId="0" borderId="11"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3"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2"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40" xfId="0" applyFont="1" applyBorder="1" applyAlignment="1">
      <alignment horizontal="center" vertical="center" wrapText="1"/>
    </xf>
    <xf numFmtId="0" fontId="22" fillId="13" borderId="11" xfId="0" applyFont="1" applyFill="1" applyBorder="1" applyAlignment="1">
      <alignment horizontal="center" vertical="center" wrapText="1"/>
    </xf>
    <xf numFmtId="0" fontId="14" fillId="13" borderId="44" xfId="0" applyFont="1" applyFill="1" applyBorder="1" applyAlignment="1">
      <alignment horizontal="center" vertical="center" wrapText="1"/>
    </xf>
    <xf numFmtId="0" fontId="14" fillId="13" borderId="13" xfId="0" applyFont="1" applyFill="1" applyBorder="1" applyAlignment="1">
      <alignment horizontal="center" vertical="center" wrapText="1"/>
    </xf>
    <xf numFmtId="0" fontId="22" fillId="8" borderId="39" xfId="0" applyFont="1" applyFill="1" applyBorder="1" applyAlignment="1">
      <alignment horizontal="center" vertical="center" wrapText="1"/>
    </xf>
    <xf numFmtId="0" fontId="14" fillId="8" borderId="42" xfId="0" applyFont="1" applyFill="1" applyBorder="1" applyAlignment="1">
      <alignment horizontal="center" vertical="center" wrapText="1"/>
    </xf>
    <xf numFmtId="0" fontId="14" fillId="8" borderId="40" xfId="0" applyFont="1" applyFill="1" applyBorder="1" applyAlignment="1">
      <alignment horizontal="center" vertical="center" wrapText="1"/>
    </xf>
    <xf numFmtId="0" fontId="21" fillId="12" borderId="22" xfId="0" applyFont="1" applyFill="1" applyBorder="1" applyAlignment="1">
      <alignment horizontal="center" wrapText="1"/>
    </xf>
    <xf numFmtId="0" fontId="21" fillId="12" borderId="45" xfId="0" applyFont="1" applyFill="1" applyBorder="1" applyAlignment="1">
      <alignment horizontal="center" wrapText="1"/>
    </xf>
    <xf numFmtId="0" fontId="21" fillId="12" borderId="10" xfId="0" applyFont="1" applyFill="1" applyBorder="1" applyAlignment="1">
      <alignment horizont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51" xfId="0" applyFont="1" applyBorder="1" applyAlignment="1">
      <alignment horizontal="center" vertical="center" wrapText="1"/>
    </xf>
    <xf numFmtId="0" fontId="6" fillId="0" borderId="52" xfId="0" applyFont="1" applyBorder="1" applyAlignment="1">
      <alignment horizontal="center" vertical="center" wrapText="1"/>
    </xf>
    <xf numFmtId="0" fontId="5" fillId="0" borderId="27" xfId="0" applyFont="1" applyBorder="1" applyAlignment="1">
      <alignment horizontal="center" vertical="center" wrapText="1"/>
    </xf>
    <xf numFmtId="0" fontId="14" fillId="0" borderId="39" xfId="0" applyFont="1" applyBorder="1" applyAlignment="1">
      <alignment horizontal="center" vertical="center" wrapText="1"/>
    </xf>
    <xf numFmtId="0" fontId="14" fillId="0" borderId="42" xfId="0" applyFont="1" applyBorder="1" applyAlignment="1">
      <alignment horizontal="center" vertical="center" wrapText="1"/>
    </xf>
    <xf numFmtId="0" fontId="14" fillId="0" borderId="56" xfId="0" applyFont="1" applyBorder="1" applyAlignment="1">
      <alignment horizontal="center" vertical="center" wrapText="1"/>
    </xf>
    <xf numFmtId="0" fontId="14" fillId="0" borderId="40" xfId="0" applyFont="1" applyBorder="1" applyAlignment="1">
      <alignment horizontal="center" vertical="center" wrapText="1"/>
    </xf>
    <xf numFmtId="0" fontId="22" fillId="0" borderId="41" xfId="0" applyFont="1" applyBorder="1" applyAlignment="1">
      <alignment horizontal="center" vertical="center" wrapText="1"/>
    </xf>
    <xf numFmtId="0" fontId="14" fillId="0" borderId="3" xfId="0" applyFont="1" applyBorder="1" applyAlignment="1">
      <alignment horizontal="center" vertical="center" wrapText="1"/>
    </xf>
    <xf numFmtId="0" fontId="10" fillId="0" borderId="6" xfId="0" applyFont="1" applyBorder="1" applyAlignment="1">
      <alignment horizontal="center" wrapText="1"/>
    </xf>
    <xf numFmtId="0" fontId="10" fillId="0" borderId="7" xfId="0" applyFont="1" applyBorder="1" applyAlignment="1">
      <alignment horizontal="center" wrapText="1"/>
    </xf>
    <xf numFmtId="0" fontId="10" fillId="0" borderId="5" xfId="0" applyFont="1" applyBorder="1" applyAlignment="1">
      <alignment horizontal="center" wrapText="1"/>
    </xf>
    <xf numFmtId="0" fontId="8" fillId="5" borderId="11"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14" fillId="0" borderId="17"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3" xfId="0" applyFont="1" applyBorder="1" applyAlignment="1">
      <alignment horizontal="center" vertical="center" wrapText="1"/>
    </xf>
    <xf numFmtId="0" fontId="6" fillId="11" borderId="31" xfId="0" applyFont="1" applyFill="1" applyBorder="1" applyAlignment="1">
      <alignment horizontal="center" vertical="center" wrapText="1"/>
    </xf>
    <xf numFmtId="0" fontId="6" fillId="11" borderId="9" xfId="0" applyFont="1" applyFill="1" applyBorder="1" applyAlignment="1">
      <alignment horizontal="center" vertical="center" wrapText="1"/>
    </xf>
    <xf numFmtId="0" fontId="6" fillId="11" borderId="14" xfId="0" applyFont="1" applyFill="1" applyBorder="1" applyAlignment="1">
      <alignment horizontal="center" vertical="center" wrapText="1"/>
    </xf>
    <xf numFmtId="0" fontId="5" fillId="0" borderId="15"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29" xfId="0" applyFont="1" applyBorder="1" applyAlignment="1">
      <alignment horizontal="center" vertical="center" wrapText="1"/>
    </xf>
    <xf numFmtId="0" fontId="6" fillId="9" borderId="2"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6" fillId="9" borderId="29" xfId="0" applyFont="1" applyFill="1" applyBorder="1" applyAlignment="1">
      <alignment horizontal="center" vertical="center" wrapText="1"/>
    </xf>
    <xf numFmtId="0" fontId="6" fillId="10" borderId="2" xfId="0" applyFont="1" applyFill="1" applyBorder="1" applyAlignment="1">
      <alignment horizontal="center" vertical="center" wrapText="1"/>
    </xf>
    <xf numFmtId="0" fontId="6" fillId="10" borderId="3" xfId="0" applyFont="1" applyFill="1" applyBorder="1" applyAlignment="1">
      <alignment horizontal="center" vertical="center" wrapText="1"/>
    </xf>
    <xf numFmtId="0" fontId="6" fillId="10" borderId="29" xfId="0" applyFont="1" applyFill="1" applyBorder="1" applyAlignment="1">
      <alignment horizontal="center" vertical="center" wrapText="1"/>
    </xf>
    <xf numFmtId="0" fontId="6" fillId="0" borderId="22"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16" xfId="0" applyFont="1" applyBorder="1" applyAlignment="1">
      <alignment horizontal="center" vertical="center" wrapText="1"/>
    </xf>
    <xf numFmtId="0" fontId="6" fillId="3" borderId="12"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6" fillId="3" borderId="33"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6" fillId="3" borderId="38" xfId="0" applyFont="1" applyFill="1" applyBorder="1" applyAlignment="1">
      <alignment horizontal="center" vertical="center" wrapText="1"/>
    </xf>
    <xf numFmtId="0" fontId="6" fillId="0" borderId="20" xfId="0" applyFont="1" applyBorder="1" applyAlignment="1">
      <alignment horizontal="center" vertical="center" wrapText="1"/>
    </xf>
    <xf numFmtId="0" fontId="6" fillId="9" borderId="36" xfId="0" applyFont="1" applyFill="1" applyBorder="1" applyAlignment="1">
      <alignment horizontal="center" vertical="center" wrapText="1"/>
    </xf>
    <xf numFmtId="0" fontId="6" fillId="9" borderId="37" xfId="0" applyFont="1" applyFill="1" applyBorder="1" applyAlignment="1">
      <alignment horizontal="center" vertical="center" wrapText="1"/>
    </xf>
    <xf numFmtId="0" fontId="6" fillId="9" borderId="28" xfId="0" applyFont="1" applyFill="1" applyBorder="1" applyAlignment="1">
      <alignment horizontal="center" vertical="center" wrapText="1"/>
    </xf>
    <xf numFmtId="0" fontId="20" fillId="0" borderId="19" xfId="0" applyFont="1" applyBorder="1" applyAlignment="1">
      <alignment horizontal="center" vertical="center" wrapText="1"/>
    </xf>
    <xf numFmtId="0" fontId="20" fillId="0" borderId="0" xfId="0" applyFont="1" applyAlignment="1">
      <alignment horizontal="center" vertical="center" wrapText="1"/>
    </xf>
    <xf numFmtId="0" fontId="20" fillId="0" borderId="25" xfId="0" applyFont="1" applyBorder="1" applyAlignment="1">
      <alignment horizontal="center" vertical="center" wrapText="1"/>
    </xf>
    <xf numFmtId="0" fontId="6" fillId="10" borderId="36" xfId="0" applyFont="1" applyFill="1" applyBorder="1" applyAlignment="1">
      <alignment horizontal="center" vertical="center" wrapText="1"/>
    </xf>
    <xf numFmtId="0" fontId="6" fillId="10" borderId="37" xfId="0" applyFont="1" applyFill="1" applyBorder="1" applyAlignment="1">
      <alignment horizontal="center" vertical="center" wrapText="1"/>
    </xf>
    <xf numFmtId="0" fontId="6" fillId="10" borderId="28" xfId="0" applyFont="1" applyFill="1" applyBorder="1" applyAlignment="1">
      <alignment horizontal="center" vertical="center" wrapText="1"/>
    </xf>
    <xf numFmtId="0" fontId="5" fillId="0" borderId="25"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30"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1" xfId="0" applyFont="1" applyBorder="1" applyAlignment="1">
      <alignment horizontal="center" vertical="center" wrapText="1"/>
    </xf>
    <xf numFmtId="0" fontId="6" fillId="10" borderId="31" xfId="0" applyFont="1" applyFill="1" applyBorder="1" applyAlignment="1">
      <alignment horizontal="center" vertical="center" wrapText="1"/>
    </xf>
    <xf numFmtId="0" fontId="6" fillId="10" borderId="9" xfId="0" applyFont="1" applyFill="1" applyBorder="1" applyAlignment="1">
      <alignment horizontal="center" vertical="center" wrapText="1"/>
    </xf>
    <xf numFmtId="0" fontId="6" fillId="10" borderId="14"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9" borderId="31" xfId="0" applyFont="1" applyFill="1" applyBorder="1" applyAlignment="1">
      <alignment horizontal="center" vertical="center" wrapText="1"/>
    </xf>
    <xf numFmtId="0" fontId="6" fillId="9" borderId="9" xfId="0" applyFont="1" applyFill="1" applyBorder="1" applyAlignment="1">
      <alignment horizontal="center" vertical="center" wrapText="1"/>
    </xf>
    <xf numFmtId="0" fontId="6" fillId="9" borderId="14" xfId="0" applyFont="1" applyFill="1"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10" fillId="10" borderId="6" xfId="0" applyFont="1" applyFill="1" applyBorder="1" applyAlignment="1">
      <alignment horizontal="center" wrapText="1"/>
    </xf>
    <xf numFmtId="0" fontId="10" fillId="10" borderId="7" xfId="0" applyFont="1" applyFill="1" applyBorder="1" applyAlignment="1">
      <alignment horizontal="center" wrapText="1"/>
    </xf>
    <xf numFmtId="0" fontId="10" fillId="10" borderId="5" xfId="0" applyFont="1" applyFill="1" applyBorder="1" applyAlignment="1">
      <alignment horizontal="center" wrapText="1"/>
    </xf>
    <xf numFmtId="0" fontId="8" fillId="10" borderId="39" xfId="0" applyFont="1" applyFill="1" applyBorder="1" applyAlignment="1">
      <alignment horizontal="center" vertical="center" wrapText="1"/>
    </xf>
    <xf numFmtId="0" fontId="8" fillId="10" borderId="40" xfId="0" applyFont="1" applyFill="1" applyBorder="1" applyAlignment="1">
      <alignment horizontal="center" vertical="center" wrapText="1"/>
    </xf>
    <xf numFmtId="0" fontId="0" fillId="6" borderId="11" xfId="0" applyFill="1" applyBorder="1" applyAlignment="1">
      <alignment horizontal="center" vertical="center" wrapText="1"/>
    </xf>
    <xf numFmtId="0" fontId="0" fillId="6" borderId="13" xfId="0" applyFill="1" applyBorder="1" applyAlignment="1">
      <alignment horizontal="center" vertical="center" wrapText="1"/>
    </xf>
    <xf numFmtId="0" fontId="0" fillId="7" borderId="11" xfId="0" applyFill="1" applyBorder="1" applyAlignment="1">
      <alignment horizontal="center" vertical="center" wrapText="1"/>
    </xf>
    <xf numFmtId="0" fontId="0" fillId="7" borderId="13" xfId="0" applyFill="1" applyBorder="1" applyAlignment="1">
      <alignment horizontal="center" vertical="center" wrapText="1"/>
    </xf>
    <xf numFmtId="0" fontId="0" fillId="2" borderId="11" xfId="0" applyFill="1" applyBorder="1" applyAlignment="1">
      <alignment horizontal="center" vertical="center" wrapText="1"/>
    </xf>
    <xf numFmtId="0" fontId="0" fillId="2" borderId="13" xfId="0" applyFill="1" applyBorder="1" applyAlignment="1">
      <alignment horizontal="center" vertical="center" wrapText="1"/>
    </xf>
    <xf numFmtId="0" fontId="8" fillId="10" borderId="33" xfId="0" applyFont="1" applyFill="1" applyBorder="1" applyAlignment="1">
      <alignment horizontal="center" vertical="center" wrapText="1"/>
    </xf>
    <xf numFmtId="0" fontId="8" fillId="10" borderId="27" xfId="0" applyFont="1" applyFill="1" applyBorder="1" applyAlignment="1">
      <alignment horizontal="center" vertical="center" wrapText="1"/>
    </xf>
    <xf numFmtId="0" fontId="0" fillId="2" borderId="22" xfId="0" applyFill="1" applyBorder="1" applyAlignment="1">
      <alignment horizontal="center" vertical="center" wrapText="1"/>
    </xf>
    <xf numFmtId="0" fontId="0" fillId="2" borderId="35" xfId="0" applyFill="1" applyBorder="1" applyAlignment="1">
      <alignment horizontal="center" vertical="center" wrapText="1"/>
    </xf>
    <xf numFmtId="0" fontId="0" fillId="0" borderId="11" xfId="0" applyBorder="1" applyAlignment="1">
      <alignment horizontal="center" wrapText="1"/>
    </xf>
    <xf numFmtId="0" fontId="0" fillId="0" borderId="13" xfId="0" applyBorder="1" applyAlignment="1">
      <alignment horizontal="center" wrapText="1"/>
    </xf>
    <xf numFmtId="0" fontId="0" fillId="0" borderId="11" xfId="0" applyBorder="1" applyAlignment="1">
      <alignment horizontal="center" vertical="top" wrapText="1"/>
    </xf>
    <xf numFmtId="0" fontId="0" fillId="0" borderId="13" xfId="0" applyBorder="1" applyAlignment="1">
      <alignment horizontal="center" vertical="top" wrapText="1"/>
    </xf>
  </cellXfs>
  <cellStyles count="1">
    <cellStyle name="Normal" xfId="0" builtinId="0"/>
  </cellStyles>
  <dxfs count="140">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3425535</xdr:colOff>
      <xdr:row>72</xdr:row>
      <xdr:rowOff>99456</xdr:rowOff>
    </xdr:from>
    <xdr:to>
      <xdr:col>3</xdr:col>
      <xdr:colOff>152400</xdr:colOff>
      <xdr:row>79</xdr:row>
      <xdr:rowOff>65807</xdr:rowOff>
    </xdr:to>
    <xdr:pic>
      <xdr:nvPicPr>
        <xdr:cNvPr id="3" name="Imagen 2">
          <a:extLst>
            <a:ext uri="{FF2B5EF4-FFF2-40B4-BE49-F238E27FC236}">
              <a16:creationId xmlns:a16="http://schemas.microsoft.com/office/drawing/2014/main" id="{F7C736A7-8425-673B-4F7B-711CAD63C6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35" y="35255365"/>
          <a:ext cx="969819" cy="129985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L76"/>
  <sheetViews>
    <sheetView zoomScale="55" zoomScaleNormal="55" workbookViewId="0">
      <pane xSplit="1" ySplit="2" topLeftCell="B52" activePane="bottomRight" state="frozen"/>
      <selection pane="topRight" activeCell="C1" sqref="C1"/>
      <selection pane="bottomLeft" activeCell="A3" sqref="A3"/>
      <selection pane="bottomRight" activeCell="F72" sqref="F72"/>
    </sheetView>
  </sheetViews>
  <sheetFormatPr baseColWidth="10" defaultColWidth="10.7109375" defaultRowHeight="15" x14ac:dyDescent="0.25"/>
  <cols>
    <col min="1" max="1" width="57.42578125" customWidth="1"/>
    <col min="2" max="2" width="32" customWidth="1"/>
    <col min="3" max="3" width="63.5703125" customWidth="1"/>
    <col min="4" max="4" width="29.5703125" customWidth="1"/>
    <col min="5" max="5" width="35.7109375" customWidth="1"/>
    <col min="6" max="6" width="50.85546875" customWidth="1"/>
    <col min="7" max="7" width="50.140625" customWidth="1"/>
    <col min="8" max="8" width="45.7109375" customWidth="1"/>
    <col min="9" max="9" width="59" customWidth="1"/>
    <col min="10" max="10" width="56.7109375" customWidth="1"/>
    <col min="11" max="11" width="49.28515625" customWidth="1"/>
    <col min="12" max="12" width="39.140625" customWidth="1"/>
  </cols>
  <sheetData>
    <row r="1" spans="1:12" s="39" customFormat="1" ht="50.25" customHeight="1" x14ac:dyDescent="0.25">
      <c r="A1" s="188" t="s">
        <v>43</v>
      </c>
      <c r="B1" s="38" t="s">
        <v>0</v>
      </c>
      <c r="C1" s="38" t="s">
        <v>1</v>
      </c>
      <c r="D1" s="38" t="s">
        <v>2</v>
      </c>
      <c r="E1" s="38" t="s">
        <v>3</v>
      </c>
      <c r="F1" s="38" t="s">
        <v>4</v>
      </c>
      <c r="G1" s="38" t="s">
        <v>30</v>
      </c>
      <c r="H1" s="38" t="s">
        <v>31</v>
      </c>
      <c r="I1" s="38" t="s">
        <v>32</v>
      </c>
      <c r="J1" s="38" t="s">
        <v>33</v>
      </c>
      <c r="K1" s="38" t="s">
        <v>34</v>
      </c>
      <c r="L1" s="38" t="s">
        <v>35</v>
      </c>
    </row>
    <row r="2" spans="1:12" s="39" customFormat="1" ht="33.75" customHeight="1" x14ac:dyDescent="0.25">
      <c r="A2" s="188"/>
      <c r="B2" s="38" t="s">
        <v>42</v>
      </c>
      <c r="C2" s="38" t="s">
        <v>54</v>
      </c>
      <c r="D2" s="38" t="s">
        <v>66</v>
      </c>
      <c r="E2" s="38" t="s">
        <v>76</v>
      </c>
      <c r="F2" s="38" t="s">
        <v>122</v>
      </c>
      <c r="G2" s="38" t="s">
        <v>133</v>
      </c>
      <c r="H2" s="38" t="s">
        <v>146</v>
      </c>
      <c r="I2" s="38" t="s">
        <v>147</v>
      </c>
      <c r="J2" s="38" t="s">
        <v>96</v>
      </c>
      <c r="K2" s="38" t="s">
        <v>97</v>
      </c>
      <c r="L2" s="38" t="s">
        <v>102</v>
      </c>
    </row>
    <row r="3" spans="1:12" ht="16.5" x14ac:dyDescent="0.25">
      <c r="A3" s="24" t="s">
        <v>22</v>
      </c>
      <c r="B3" s="27"/>
      <c r="C3" s="25"/>
      <c r="D3" s="25"/>
      <c r="E3" s="25"/>
      <c r="F3" s="25"/>
      <c r="G3" s="25"/>
      <c r="H3" s="25"/>
      <c r="I3" s="25"/>
      <c r="J3" s="25"/>
      <c r="K3" s="25"/>
      <c r="L3" s="25"/>
    </row>
    <row r="4" spans="1:12" ht="16.5" x14ac:dyDescent="0.25">
      <c r="A4" s="5" t="s">
        <v>5</v>
      </c>
      <c r="B4" s="2" t="s">
        <v>44</v>
      </c>
      <c r="C4" s="2" t="s">
        <v>55</v>
      </c>
      <c r="D4" s="2" t="s">
        <v>69</v>
      </c>
      <c r="E4" s="2" t="s">
        <v>77</v>
      </c>
      <c r="F4" s="2" t="s">
        <v>113</v>
      </c>
      <c r="G4" s="2" t="s">
        <v>123</v>
      </c>
      <c r="H4" s="2" t="s">
        <v>134</v>
      </c>
      <c r="I4" s="2" t="s">
        <v>148</v>
      </c>
      <c r="J4" s="2" t="s">
        <v>87</v>
      </c>
      <c r="K4" s="2"/>
      <c r="L4" s="2" t="s">
        <v>103</v>
      </c>
    </row>
    <row r="5" spans="1:12" ht="16.5" x14ac:dyDescent="0.25">
      <c r="A5" s="5" t="s">
        <v>6</v>
      </c>
      <c r="B5" s="2">
        <v>251</v>
      </c>
      <c r="C5" s="2">
        <v>16</v>
      </c>
      <c r="D5" s="2">
        <v>68</v>
      </c>
      <c r="E5" s="2">
        <v>27</v>
      </c>
      <c r="F5" s="2">
        <v>175</v>
      </c>
      <c r="G5" s="2">
        <v>98</v>
      </c>
      <c r="H5" s="2">
        <v>79</v>
      </c>
      <c r="I5" s="2">
        <v>109</v>
      </c>
      <c r="J5" s="2">
        <v>92</v>
      </c>
      <c r="K5" s="2">
        <v>78</v>
      </c>
      <c r="L5" s="2"/>
    </row>
    <row r="6" spans="1:12" ht="91.5" customHeight="1" x14ac:dyDescent="0.25">
      <c r="A6" s="5" t="s">
        <v>7</v>
      </c>
      <c r="B6" s="2" t="s">
        <v>45</v>
      </c>
      <c r="C6" s="2" t="s">
        <v>57</v>
      </c>
      <c r="D6" s="2" t="s">
        <v>67</v>
      </c>
      <c r="E6" s="2" t="s">
        <v>78</v>
      </c>
      <c r="F6" s="2" t="s">
        <v>114</v>
      </c>
      <c r="G6" s="2" t="s">
        <v>124</v>
      </c>
      <c r="H6" s="2" t="s">
        <v>135</v>
      </c>
      <c r="I6" s="2" t="s">
        <v>149</v>
      </c>
      <c r="J6" s="3" t="s">
        <v>86</v>
      </c>
      <c r="K6" s="3" t="s">
        <v>98</v>
      </c>
      <c r="L6" s="3" t="s">
        <v>104</v>
      </c>
    </row>
    <row r="7" spans="1:12" ht="33" x14ac:dyDescent="0.25">
      <c r="A7" s="5" t="s">
        <v>8</v>
      </c>
      <c r="B7" s="2" t="s">
        <v>46</v>
      </c>
      <c r="C7" s="2" t="s">
        <v>56</v>
      </c>
      <c r="D7" s="2" t="s">
        <v>68</v>
      </c>
      <c r="E7" s="2" t="s">
        <v>79</v>
      </c>
      <c r="F7" s="2" t="s">
        <v>115</v>
      </c>
      <c r="G7" s="4" t="s">
        <v>125</v>
      </c>
      <c r="H7" s="2" t="s">
        <v>136</v>
      </c>
      <c r="I7" s="2" t="s">
        <v>150</v>
      </c>
      <c r="J7" s="2" t="s">
        <v>85</v>
      </c>
      <c r="K7" s="2" t="s">
        <v>99</v>
      </c>
      <c r="L7" s="2" t="s">
        <v>105</v>
      </c>
    </row>
    <row r="8" spans="1:12" ht="16.5" x14ac:dyDescent="0.25">
      <c r="A8" s="5" t="s">
        <v>9</v>
      </c>
      <c r="B8" s="7">
        <f>1861.98*0.5</f>
        <v>930.99</v>
      </c>
      <c r="C8" s="6">
        <v>188.77</v>
      </c>
      <c r="D8" s="6">
        <f>877.97*0.5</f>
        <v>438.98500000000001</v>
      </c>
      <c r="E8" s="6">
        <v>971.21</v>
      </c>
      <c r="F8" s="29">
        <v>1222</v>
      </c>
      <c r="G8" s="6">
        <f>G9/908526</f>
        <v>116.33789236631642</v>
      </c>
      <c r="H8" s="6">
        <f>H9/1160000</f>
        <v>1855.4425982758621</v>
      </c>
      <c r="I8" s="32">
        <v>173.5</v>
      </c>
      <c r="J8" s="6">
        <f>1774.3*0.33</f>
        <v>585.51900000000001</v>
      </c>
      <c r="K8" s="6">
        <f>2020.39*0.7</f>
        <v>1414.2729999999999</v>
      </c>
      <c r="L8" s="6"/>
    </row>
    <row r="9" spans="1:12" ht="16.5" x14ac:dyDescent="0.25">
      <c r="A9" s="5" t="s">
        <v>10</v>
      </c>
      <c r="B9" s="28">
        <f>1691664659*0.5</f>
        <v>845832329.5</v>
      </c>
      <c r="C9" s="4">
        <v>139257000</v>
      </c>
      <c r="D9" s="4">
        <f>797660103*0.5</f>
        <v>398830051.5</v>
      </c>
      <c r="E9" s="4">
        <v>852533369</v>
      </c>
      <c r="F9" s="4">
        <v>1110320512</v>
      </c>
      <c r="G9" s="4">
        <v>105696000</v>
      </c>
      <c r="H9" s="4">
        <v>2152313414</v>
      </c>
      <c r="I9" s="4">
        <v>128000000</v>
      </c>
      <c r="J9" s="4">
        <f>1092970448*0.33</f>
        <v>360680247.84000003</v>
      </c>
      <c r="K9" s="4">
        <f>+K8*1160000</f>
        <v>1640556680</v>
      </c>
      <c r="L9" s="4">
        <v>798892000</v>
      </c>
    </row>
    <row r="10" spans="1:12" ht="16.5" x14ac:dyDescent="0.25">
      <c r="A10" s="5" t="s">
        <v>11</v>
      </c>
      <c r="B10" s="6">
        <v>1171</v>
      </c>
      <c r="C10" s="6">
        <v>1171</v>
      </c>
      <c r="D10" s="6">
        <v>1171</v>
      </c>
      <c r="E10" s="6">
        <v>1171</v>
      </c>
      <c r="F10" s="29">
        <v>1171</v>
      </c>
      <c r="G10" s="29">
        <v>1171</v>
      </c>
      <c r="H10" s="6">
        <v>1171</v>
      </c>
      <c r="I10" s="6">
        <v>1171</v>
      </c>
      <c r="J10" s="6">
        <v>1171</v>
      </c>
      <c r="K10" s="6">
        <v>1171</v>
      </c>
      <c r="L10" s="6">
        <v>1171</v>
      </c>
    </row>
    <row r="11" spans="1:12" ht="16.5" x14ac:dyDescent="0.25">
      <c r="A11" s="5" t="s">
        <v>12</v>
      </c>
      <c r="B11" s="4">
        <v>1522911450</v>
      </c>
      <c r="C11" s="4">
        <v>1522911450</v>
      </c>
      <c r="D11" s="4">
        <v>1522911450</v>
      </c>
      <c r="E11" s="4">
        <v>1522911450</v>
      </c>
      <c r="F11" s="4">
        <v>1522911450</v>
      </c>
      <c r="G11" s="4">
        <v>1522911450</v>
      </c>
      <c r="H11" s="4">
        <v>1522911450</v>
      </c>
      <c r="I11" s="4">
        <v>1522911450</v>
      </c>
      <c r="J11" s="4">
        <v>1522911450</v>
      </c>
      <c r="K11" s="4">
        <v>1522911450</v>
      </c>
      <c r="L11" s="4">
        <v>1522911450</v>
      </c>
    </row>
    <row r="12" spans="1:12" ht="16.5" x14ac:dyDescent="0.25">
      <c r="A12" s="191" t="s">
        <v>13</v>
      </c>
      <c r="B12" s="2">
        <v>80101600</v>
      </c>
      <c r="C12" s="2">
        <v>60121600</v>
      </c>
      <c r="D12" s="2">
        <v>80101600</v>
      </c>
      <c r="E12" s="2">
        <v>80101600</v>
      </c>
      <c r="F12" s="2">
        <v>80111600</v>
      </c>
      <c r="G12" s="2">
        <v>60124100</v>
      </c>
      <c r="H12" s="2">
        <v>60121600</v>
      </c>
      <c r="I12" s="2">
        <v>80101600</v>
      </c>
      <c r="J12" s="2">
        <v>80101600</v>
      </c>
      <c r="K12" s="2">
        <v>80101600</v>
      </c>
      <c r="L12" s="2"/>
    </row>
    <row r="13" spans="1:12" ht="16.5" x14ac:dyDescent="0.25">
      <c r="A13" s="191"/>
      <c r="B13" s="2">
        <v>86101700</v>
      </c>
      <c r="C13" s="2">
        <v>80101600</v>
      </c>
      <c r="D13" s="2">
        <v>80111600</v>
      </c>
      <c r="E13" s="2">
        <v>80111600</v>
      </c>
      <c r="F13" s="2">
        <v>80101600</v>
      </c>
      <c r="G13" s="2">
        <v>80101600</v>
      </c>
      <c r="H13" s="2">
        <v>60124100</v>
      </c>
      <c r="I13" s="2">
        <v>80111600</v>
      </c>
      <c r="J13" s="2">
        <v>80111600</v>
      </c>
      <c r="K13" s="2">
        <v>80111600</v>
      </c>
      <c r="L13" s="2"/>
    </row>
    <row r="14" spans="1:12" ht="16.5" x14ac:dyDescent="0.25">
      <c r="A14" s="191"/>
      <c r="B14" s="2">
        <v>86111600</v>
      </c>
      <c r="C14" s="2">
        <v>80141900</v>
      </c>
      <c r="D14" s="2">
        <v>86101700</v>
      </c>
      <c r="E14" s="2">
        <v>80141900</v>
      </c>
      <c r="F14" s="2">
        <v>86111600</v>
      </c>
      <c r="G14" s="2">
        <v>80111600</v>
      </c>
      <c r="H14" s="2">
        <v>80101600</v>
      </c>
      <c r="I14" s="2">
        <v>86111600</v>
      </c>
      <c r="J14" s="2">
        <v>86101700</v>
      </c>
      <c r="K14" s="2">
        <v>86111600</v>
      </c>
      <c r="L14" s="2"/>
    </row>
    <row r="15" spans="1:12" ht="16.5" x14ac:dyDescent="0.25">
      <c r="A15" s="191"/>
      <c r="B15" s="2">
        <v>90101600</v>
      </c>
      <c r="C15" s="2">
        <v>86101700</v>
      </c>
      <c r="D15" s="2">
        <v>90101600</v>
      </c>
      <c r="E15" s="2">
        <v>86101700</v>
      </c>
      <c r="F15" s="2">
        <v>90101600</v>
      </c>
      <c r="G15" s="2">
        <v>93141600</v>
      </c>
      <c r="H15" s="2">
        <v>80111600</v>
      </c>
      <c r="I15" s="2">
        <v>93141500</v>
      </c>
      <c r="J15" s="2">
        <v>86111600</v>
      </c>
      <c r="K15" s="2">
        <v>93141500</v>
      </c>
      <c r="L15" s="2"/>
    </row>
    <row r="16" spans="1:12" ht="16.5" x14ac:dyDescent="0.25">
      <c r="A16" s="191"/>
      <c r="B16" s="2">
        <v>93141500</v>
      </c>
      <c r="C16" s="2">
        <v>86101700</v>
      </c>
      <c r="D16" s="2">
        <v>93141600</v>
      </c>
      <c r="E16" s="2">
        <v>86111600</v>
      </c>
      <c r="F16" s="2">
        <v>93141500</v>
      </c>
      <c r="G16" s="2">
        <v>93141700</v>
      </c>
      <c r="H16" s="2">
        <v>80141900</v>
      </c>
      <c r="I16" s="2">
        <v>93141600</v>
      </c>
      <c r="J16" s="2">
        <v>93141700</v>
      </c>
      <c r="K16" s="2">
        <v>94132000</v>
      </c>
      <c r="L16" s="2"/>
    </row>
    <row r="17" spans="1:12" ht="108.6" customHeight="1" x14ac:dyDescent="0.25">
      <c r="A17" s="5" t="s">
        <v>14</v>
      </c>
      <c r="B17" s="34"/>
      <c r="C17" s="33" t="s">
        <v>58</v>
      </c>
      <c r="D17" s="33" t="s">
        <v>51</v>
      </c>
      <c r="E17" s="33" t="s">
        <v>58</v>
      </c>
      <c r="F17" s="33" t="s">
        <v>116</v>
      </c>
      <c r="G17" s="33" t="s">
        <v>116</v>
      </c>
      <c r="H17" s="33" t="s">
        <v>137</v>
      </c>
      <c r="I17" s="33" t="s">
        <v>151</v>
      </c>
      <c r="J17" s="33" t="s">
        <v>51</v>
      </c>
      <c r="K17" s="33" t="s">
        <v>58</v>
      </c>
      <c r="L17" s="34" t="s">
        <v>106</v>
      </c>
    </row>
    <row r="18" spans="1:12" ht="16.5" x14ac:dyDescent="0.25">
      <c r="A18" s="24" t="s">
        <v>23</v>
      </c>
      <c r="B18" s="25"/>
      <c r="C18" s="25"/>
      <c r="D18" s="25"/>
      <c r="E18" s="25"/>
      <c r="F18" s="25"/>
      <c r="G18" s="25"/>
      <c r="H18" s="25"/>
      <c r="I18" s="25"/>
      <c r="J18" s="25"/>
      <c r="K18" s="25"/>
      <c r="L18" s="25"/>
    </row>
    <row r="19" spans="1:12" ht="16.5" x14ac:dyDescent="0.25">
      <c r="A19" s="5" t="s">
        <v>5</v>
      </c>
      <c r="B19" s="2" t="s">
        <v>49</v>
      </c>
      <c r="C19" s="2" t="s">
        <v>60</v>
      </c>
      <c r="D19" s="2" t="s">
        <v>70</v>
      </c>
      <c r="E19" s="2">
        <v>73003312021</v>
      </c>
      <c r="F19" s="13" t="s">
        <v>117</v>
      </c>
      <c r="G19" s="2" t="s">
        <v>126</v>
      </c>
      <c r="H19" s="2" t="s">
        <v>138</v>
      </c>
      <c r="I19" s="2" t="s">
        <v>153</v>
      </c>
      <c r="J19" s="2" t="s">
        <v>88</v>
      </c>
      <c r="K19" s="2"/>
      <c r="L19" s="2" t="s">
        <v>108</v>
      </c>
    </row>
    <row r="20" spans="1:12" ht="16.5" x14ac:dyDescent="0.25">
      <c r="A20" s="5" t="s">
        <v>6</v>
      </c>
      <c r="B20" s="2">
        <v>69</v>
      </c>
      <c r="C20" s="2">
        <v>71</v>
      </c>
      <c r="D20" s="13">
        <v>58</v>
      </c>
      <c r="E20" s="2">
        <v>90</v>
      </c>
      <c r="F20" s="2">
        <v>159</v>
      </c>
      <c r="G20" s="2">
        <v>114</v>
      </c>
      <c r="H20" s="2">
        <v>67</v>
      </c>
      <c r="I20" s="2">
        <v>122</v>
      </c>
      <c r="J20" s="2">
        <v>121</v>
      </c>
      <c r="K20" s="2">
        <v>79</v>
      </c>
      <c r="L20" s="2"/>
    </row>
    <row r="21" spans="1:12" ht="225.6" customHeight="1" x14ac:dyDescent="0.25">
      <c r="A21" s="5" t="s">
        <v>7</v>
      </c>
      <c r="B21" s="2" t="s">
        <v>47</v>
      </c>
      <c r="C21" s="8" t="s">
        <v>59</v>
      </c>
      <c r="D21" s="2" t="s">
        <v>71</v>
      </c>
      <c r="E21" s="2" t="s">
        <v>80</v>
      </c>
      <c r="F21" s="3" t="s">
        <v>118</v>
      </c>
      <c r="G21" s="2" t="s">
        <v>127</v>
      </c>
      <c r="H21" s="3" t="s">
        <v>139</v>
      </c>
      <c r="I21" s="2" t="s">
        <v>152</v>
      </c>
      <c r="J21" s="3" t="s">
        <v>89</v>
      </c>
      <c r="K21" s="3" t="s">
        <v>98</v>
      </c>
      <c r="L21" s="3" t="s">
        <v>107</v>
      </c>
    </row>
    <row r="22" spans="1:12" ht="33" x14ac:dyDescent="0.25">
      <c r="A22" s="5" t="s">
        <v>8</v>
      </c>
      <c r="B22" s="2" t="s">
        <v>50</v>
      </c>
      <c r="C22" s="2" t="s">
        <v>61</v>
      </c>
      <c r="D22" s="2" t="s">
        <v>72</v>
      </c>
      <c r="E22" s="2" t="s">
        <v>81</v>
      </c>
      <c r="F22" s="2" t="s">
        <v>115</v>
      </c>
      <c r="G22" s="2" t="s">
        <v>115</v>
      </c>
      <c r="H22" s="2" t="s">
        <v>140</v>
      </c>
      <c r="I22" s="2" t="s">
        <v>131</v>
      </c>
      <c r="J22" s="2" t="s">
        <v>90</v>
      </c>
      <c r="K22" s="2" t="s">
        <v>99</v>
      </c>
      <c r="L22" s="2" t="s">
        <v>109</v>
      </c>
    </row>
    <row r="23" spans="1:12" ht="16.5" x14ac:dyDescent="0.25">
      <c r="A23" s="5" t="s">
        <v>9</v>
      </c>
      <c r="B23" s="6">
        <v>570.95000000000005</v>
      </c>
      <c r="C23" s="6">
        <v>106.74</v>
      </c>
      <c r="D23" s="2">
        <v>2684.4</v>
      </c>
      <c r="E23" s="9">
        <v>5271.88</v>
      </c>
      <c r="F23" s="30">
        <f>F24/781.242</f>
        <v>572282.67297457124</v>
      </c>
      <c r="G23" s="6">
        <f>G24/1160000</f>
        <v>1121.231274137931</v>
      </c>
      <c r="H23" s="6">
        <f>H24/877803</f>
        <v>578.57651204199578</v>
      </c>
      <c r="I23" s="6">
        <v>778.1</v>
      </c>
      <c r="J23" s="6">
        <v>2586.64</v>
      </c>
      <c r="K23" s="6">
        <f>783.8*0.7</f>
        <v>548.66</v>
      </c>
      <c r="L23" s="6"/>
    </row>
    <row r="24" spans="1:12" ht="16.5" x14ac:dyDescent="0.25">
      <c r="A24" s="5" t="s">
        <v>10</v>
      </c>
      <c r="B24" s="4">
        <v>323558348</v>
      </c>
      <c r="C24" s="4">
        <v>123828194</v>
      </c>
      <c r="D24" s="4">
        <v>1437765596.5999999</v>
      </c>
      <c r="E24" s="4">
        <v>5271882428</v>
      </c>
      <c r="F24" s="4">
        <v>447091260</v>
      </c>
      <c r="G24" s="4">
        <v>1300628278</v>
      </c>
      <c r="H24" s="4">
        <v>507876198</v>
      </c>
      <c r="I24" s="4">
        <v>644414923</v>
      </c>
      <c r="J24" s="4">
        <v>2142043844</v>
      </c>
      <c r="K24" s="4">
        <f>+K23*1160000</f>
        <v>636445600</v>
      </c>
      <c r="L24" s="4">
        <v>717353683</v>
      </c>
    </row>
    <row r="25" spans="1:12" ht="16.5" x14ac:dyDescent="0.25">
      <c r="A25" s="5" t="s">
        <v>11</v>
      </c>
      <c r="B25" s="6">
        <v>1171</v>
      </c>
      <c r="C25" s="6">
        <v>1171</v>
      </c>
      <c r="D25" s="6">
        <v>1171</v>
      </c>
      <c r="E25" s="6">
        <v>1171</v>
      </c>
      <c r="F25" s="6">
        <v>1171</v>
      </c>
      <c r="G25" s="6">
        <v>1171</v>
      </c>
      <c r="H25" s="6">
        <v>1171</v>
      </c>
      <c r="I25" s="6">
        <v>1171</v>
      </c>
      <c r="J25" s="6">
        <v>1171</v>
      </c>
      <c r="K25" s="6">
        <v>1171</v>
      </c>
      <c r="L25" s="6">
        <v>1171</v>
      </c>
    </row>
    <row r="26" spans="1:12" ht="16.5" x14ac:dyDescent="0.25">
      <c r="A26" s="5" t="s">
        <v>12</v>
      </c>
      <c r="B26" s="4">
        <v>1522911450</v>
      </c>
      <c r="C26" s="4">
        <v>1522911450</v>
      </c>
      <c r="D26" s="4">
        <v>1522911450</v>
      </c>
      <c r="E26" s="4">
        <v>1522911450</v>
      </c>
      <c r="F26" s="4">
        <v>1522911450</v>
      </c>
      <c r="G26" s="4">
        <v>1522911450</v>
      </c>
      <c r="H26" s="4">
        <v>1522911450</v>
      </c>
      <c r="I26" s="4">
        <v>1522911450</v>
      </c>
      <c r="J26" s="4">
        <v>1522911450</v>
      </c>
      <c r="K26" s="4">
        <v>1522911450</v>
      </c>
      <c r="L26" s="4">
        <v>1522911450</v>
      </c>
    </row>
    <row r="27" spans="1:12" ht="16.5" x14ac:dyDescent="0.25">
      <c r="A27" s="189" t="s">
        <v>13</v>
      </c>
      <c r="B27" s="2">
        <v>80101600</v>
      </c>
      <c r="C27" s="2">
        <v>80111600</v>
      </c>
      <c r="D27" s="2">
        <v>86111600</v>
      </c>
      <c r="E27" s="2">
        <v>80101600</v>
      </c>
      <c r="F27" s="2">
        <v>80101600</v>
      </c>
      <c r="G27" s="2">
        <v>60124100</v>
      </c>
      <c r="H27" s="2">
        <v>60124100</v>
      </c>
      <c r="I27" s="2">
        <v>80101600</v>
      </c>
      <c r="J27" s="2">
        <v>80101600</v>
      </c>
      <c r="K27" s="2">
        <v>80101600</v>
      </c>
      <c r="L27" s="2"/>
    </row>
    <row r="28" spans="1:12" ht="16.5" x14ac:dyDescent="0.25">
      <c r="A28" s="190"/>
      <c r="B28" s="2">
        <v>80111600</v>
      </c>
      <c r="C28" s="2">
        <v>86101700</v>
      </c>
      <c r="D28" s="2">
        <v>90101600</v>
      </c>
      <c r="E28" s="2">
        <v>80111600</v>
      </c>
      <c r="F28" s="2">
        <v>80111600</v>
      </c>
      <c r="G28" s="2">
        <v>80101600</v>
      </c>
      <c r="H28" s="2">
        <v>80101600</v>
      </c>
      <c r="I28" s="2">
        <v>80111600</v>
      </c>
      <c r="J28" s="2">
        <v>80111600</v>
      </c>
      <c r="K28" s="2">
        <v>80111600</v>
      </c>
      <c r="L28" s="2"/>
    </row>
    <row r="29" spans="1:12" ht="16.5" x14ac:dyDescent="0.25">
      <c r="A29" s="190"/>
      <c r="B29" s="2">
        <v>86101700</v>
      </c>
      <c r="C29" s="2">
        <v>86111600</v>
      </c>
      <c r="D29" s="2">
        <v>93141500</v>
      </c>
      <c r="E29" s="2">
        <v>80141900</v>
      </c>
      <c r="F29" s="2">
        <v>86101700</v>
      </c>
      <c r="G29" s="2">
        <v>90101600</v>
      </c>
      <c r="H29" s="2">
        <v>86101700</v>
      </c>
      <c r="I29" s="2">
        <v>93141500</v>
      </c>
      <c r="J29" s="2">
        <v>80141900</v>
      </c>
      <c r="K29" s="2">
        <v>86101700</v>
      </c>
      <c r="L29" s="2"/>
    </row>
    <row r="30" spans="1:12" ht="16.5" x14ac:dyDescent="0.25">
      <c r="A30" s="190"/>
      <c r="B30" s="2">
        <v>93141500</v>
      </c>
      <c r="C30" s="2">
        <v>90101600</v>
      </c>
      <c r="D30" s="2">
        <v>93141600</v>
      </c>
      <c r="E30" s="2">
        <v>86111600</v>
      </c>
      <c r="F30" s="2">
        <v>90101600</v>
      </c>
      <c r="G30" s="2">
        <v>93141500</v>
      </c>
      <c r="H30" s="2">
        <v>90101600</v>
      </c>
      <c r="I30" s="2">
        <v>93141600</v>
      </c>
      <c r="J30" s="2">
        <v>86101700</v>
      </c>
      <c r="K30" s="2">
        <v>86111600</v>
      </c>
      <c r="L30" s="2"/>
    </row>
    <row r="31" spans="1:12" ht="16.5" x14ac:dyDescent="0.25">
      <c r="A31" s="190"/>
      <c r="B31" s="2">
        <v>93141700</v>
      </c>
      <c r="C31" s="2">
        <v>93141700</v>
      </c>
      <c r="D31" s="2">
        <v>93141700</v>
      </c>
      <c r="E31" s="2">
        <v>90101600</v>
      </c>
      <c r="F31" s="2">
        <v>93141500</v>
      </c>
      <c r="G31" s="2">
        <v>801419</v>
      </c>
      <c r="H31" s="2">
        <v>93141500</v>
      </c>
      <c r="I31" s="2">
        <v>90101600</v>
      </c>
      <c r="J31" s="2">
        <v>86111600</v>
      </c>
      <c r="K31" s="2">
        <v>93141700</v>
      </c>
      <c r="L31" s="2"/>
    </row>
    <row r="32" spans="1:12" ht="240.6" customHeight="1" x14ac:dyDescent="0.25">
      <c r="A32" s="22" t="s">
        <v>14</v>
      </c>
      <c r="B32" s="22" t="s">
        <v>160</v>
      </c>
      <c r="C32" s="2" t="s">
        <v>58</v>
      </c>
      <c r="D32" s="2" t="s">
        <v>58</v>
      </c>
      <c r="E32" s="22" t="s">
        <v>161</v>
      </c>
      <c r="F32" s="2" t="s">
        <v>58</v>
      </c>
      <c r="G32" s="2" t="s">
        <v>128</v>
      </c>
      <c r="H32" s="2" t="s">
        <v>141</v>
      </c>
      <c r="I32" s="2" t="s">
        <v>154</v>
      </c>
      <c r="J32" s="2" t="s">
        <v>91</v>
      </c>
      <c r="K32" s="2" t="s">
        <v>58</v>
      </c>
      <c r="L32" s="22" t="s">
        <v>161</v>
      </c>
    </row>
    <row r="33" spans="1:12" s="42" customFormat="1" ht="81.75" customHeight="1" x14ac:dyDescent="0.4">
      <c r="A33" s="40" t="s">
        <v>38</v>
      </c>
      <c r="B33" s="41" t="s">
        <v>40</v>
      </c>
      <c r="C33" s="37" t="s">
        <v>167</v>
      </c>
      <c r="D33" s="41" t="s">
        <v>40</v>
      </c>
      <c r="E33" s="41" t="s">
        <v>40</v>
      </c>
      <c r="F33" s="37" t="s">
        <v>167</v>
      </c>
      <c r="G33" s="41" t="s">
        <v>40</v>
      </c>
      <c r="H33" s="41" t="s">
        <v>40</v>
      </c>
      <c r="I33" s="41" t="s">
        <v>40</v>
      </c>
      <c r="J33" s="41" t="s">
        <v>40</v>
      </c>
      <c r="K33" s="41" t="s">
        <v>40</v>
      </c>
      <c r="L33" s="41" t="s">
        <v>159</v>
      </c>
    </row>
    <row r="34" spans="1:12" ht="16.5" x14ac:dyDescent="0.25">
      <c r="A34" s="24" t="s">
        <v>24</v>
      </c>
      <c r="B34" s="25"/>
      <c r="C34" s="25"/>
      <c r="D34" s="25"/>
      <c r="E34" s="25"/>
      <c r="F34" s="25"/>
      <c r="G34" s="25"/>
      <c r="H34" s="25"/>
      <c r="I34" s="25"/>
      <c r="J34" s="25"/>
      <c r="K34" s="25"/>
      <c r="L34" s="25"/>
    </row>
    <row r="35" spans="1:12" ht="16.5" x14ac:dyDescent="0.25">
      <c r="A35" s="5" t="s">
        <v>5</v>
      </c>
      <c r="B35" s="2" t="s">
        <v>48</v>
      </c>
      <c r="C35" s="2" t="s">
        <v>63</v>
      </c>
      <c r="D35" s="2" t="s">
        <v>73</v>
      </c>
      <c r="E35" s="2">
        <v>50001892021</v>
      </c>
      <c r="F35" s="6" t="s">
        <v>119</v>
      </c>
      <c r="G35" s="2" t="s">
        <v>129</v>
      </c>
      <c r="H35" s="31" t="s">
        <v>142</v>
      </c>
      <c r="I35" s="2" t="s">
        <v>156</v>
      </c>
      <c r="J35" s="2" t="s">
        <v>92</v>
      </c>
      <c r="K35" s="2"/>
      <c r="L35" s="2" t="s">
        <v>110</v>
      </c>
    </row>
    <row r="36" spans="1:12" ht="16.5" x14ac:dyDescent="0.25">
      <c r="A36" s="5" t="s">
        <v>6</v>
      </c>
      <c r="B36" s="2">
        <v>170</v>
      </c>
      <c r="C36" s="2">
        <v>67</v>
      </c>
      <c r="D36" s="2">
        <v>111</v>
      </c>
      <c r="E36" s="2">
        <v>88</v>
      </c>
      <c r="F36" s="2">
        <v>136</v>
      </c>
      <c r="G36" s="2">
        <v>102</v>
      </c>
      <c r="H36" s="2">
        <v>81</v>
      </c>
      <c r="I36" s="2">
        <v>119</v>
      </c>
      <c r="J36" s="2">
        <v>129</v>
      </c>
      <c r="K36" s="2">
        <v>47</v>
      </c>
      <c r="L36" s="2"/>
    </row>
    <row r="37" spans="1:12" ht="231" customHeight="1" x14ac:dyDescent="0.25">
      <c r="A37" s="5" t="s">
        <v>7</v>
      </c>
      <c r="B37" s="2" t="s">
        <v>52</v>
      </c>
      <c r="C37" s="8" t="s">
        <v>62</v>
      </c>
      <c r="D37" s="2" t="s">
        <v>74</v>
      </c>
      <c r="E37" s="2" t="s">
        <v>82</v>
      </c>
      <c r="F37" s="3" t="s">
        <v>120</v>
      </c>
      <c r="G37" s="2" t="s">
        <v>130</v>
      </c>
      <c r="H37" s="2" t="s">
        <v>143</v>
      </c>
      <c r="I37" s="2" t="s">
        <v>155</v>
      </c>
      <c r="J37" s="3" t="s">
        <v>93</v>
      </c>
      <c r="K37" s="3" t="s">
        <v>101</v>
      </c>
      <c r="L37" s="3" t="s">
        <v>111</v>
      </c>
    </row>
    <row r="38" spans="1:12" ht="33" x14ac:dyDescent="0.25">
      <c r="A38" s="5" t="s">
        <v>8</v>
      </c>
      <c r="B38" s="2" t="s">
        <v>28</v>
      </c>
      <c r="C38" s="2" t="s">
        <v>64</v>
      </c>
      <c r="D38" s="2" t="s">
        <v>61</v>
      </c>
      <c r="E38" s="2" t="s">
        <v>83</v>
      </c>
      <c r="F38" s="2" t="s">
        <v>115</v>
      </c>
      <c r="G38" s="2" t="s">
        <v>131</v>
      </c>
      <c r="H38" s="2" t="s">
        <v>144</v>
      </c>
      <c r="I38" s="2" t="s">
        <v>157</v>
      </c>
      <c r="J38" s="2" t="s">
        <v>94</v>
      </c>
      <c r="K38" s="2" t="s">
        <v>100</v>
      </c>
      <c r="L38" s="2" t="s">
        <v>112</v>
      </c>
    </row>
    <row r="39" spans="1:12" ht="16.5" x14ac:dyDescent="0.25">
      <c r="A39" s="5" t="s">
        <v>9</v>
      </c>
      <c r="B39" s="13">
        <v>675.56</v>
      </c>
      <c r="C39" s="6">
        <v>1308.83</v>
      </c>
      <c r="D39" s="2">
        <f>723.48*50/100</f>
        <v>361.74</v>
      </c>
      <c r="E39" s="9">
        <v>2397.59</v>
      </c>
      <c r="F39" s="29">
        <f>F40/737.717</f>
        <v>777226.46217994159</v>
      </c>
      <c r="G39" s="6">
        <f>G40/908526</f>
        <v>1023.6360874647506</v>
      </c>
      <c r="H39" s="6">
        <f>H40/1160000</f>
        <v>2581.2844310344826</v>
      </c>
      <c r="I39" s="6">
        <v>525.99</v>
      </c>
      <c r="J39" s="6">
        <v>374.65</v>
      </c>
      <c r="K39" s="6">
        <f>55945.47*0.3</f>
        <v>16783.641</v>
      </c>
      <c r="L39" s="6"/>
    </row>
    <row r="40" spans="1:12" ht="16.5" x14ac:dyDescent="0.25">
      <c r="A40" s="5" t="s">
        <v>10</v>
      </c>
      <c r="B40" s="6">
        <v>435296000</v>
      </c>
      <c r="C40" s="4">
        <v>1518249989</v>
      </c>
      <c r="D40" s="4">
        <f>723486000*0.5</f>
        <v>361743000</v>
      </c>
      <c r="E40" s="4">
        <v>2397599780</v>
      </c>
      <c r="F40" s="4">
        <v>573373174</v>
      </c>
      <c r="G40" s="4">
        <v>930000000</v>
      </c>
      <c r="H40" s="4">
        <v>2994289940</v>
      </c>
      <c r="I40" s="4">
        <v>410933007</v>
      </c>
      <c r="J40" s="4">
        <v>340385945</v>
      </c>
      <c r="K40" s="4"/>
      <c r="L40" s="4">
        <v>842500000</v>
      </c>
    </row>
    <row r="41" spans="1:12" ht="16.5" x14ac:dyDescent="0.25">
      <c r="A41" s="5" t="s">
        <v>11</v>
      </c>
      <c r="B41" s="6">
        <v>1171</v>
      </c>
      <c r="C41" s="6">
        <v>1171</v>
      </c>
      <c r="D41" s="6">
        <v>1171</v>
      </c>
      <c r="E41" s="6">
        <v>1171</v>
      </c>
      <c r="F41" s="6">
        <v>1171</v>
      </c>
      <c r="G41" s="6">
        <v>1171</v>
      </c>
      <c r="H41" s="6">
        <v>1171</v>
      </c>
      <c r="I41" s="6">
        <v>1171</v>
      </c>
      <c r="J41" s="6">
        <v>1171</v>
      </c>
      <c r="K41" s="6">
        <v>1171</v>
      </c>
      <c r="L41" s="6">
        <v>1171</v>
      </c>
    </row>
    <row r="42" spans="1:12" ht="16.5" x14ac:dyDescent="0.25">
      <c r="A42" s="5" t="s">
        <v>12</v>
      </c>
      <c r="B42" s="4">
        <v>1522911450</v>
      </c>
      <c r="C42" s="4">
        <v>1522911450</v>
      </c>
      <c r="D42" s="4">
        <v>1522911450</v>
      </c>
      <c r="E42" s="4">
        <v>1522911450</v>
      </c>
      <c r="F42" s="4">
        <v>1522911450</v>
      </c>
      <c r="G42" s="4">
        <v>1522911450</v>
      </c>
      <c r="H42" s="4">
        <v>1522911450</v>
      </c>
      <c r="I42" s="4">
        <v>1522911450</v>
      </c>
      <c r="J42" s="4">
        <v>1522911450</v>
      </c>
      <c r="K42" s="4">
        <v>1522911450</v>
      </c>
      <c r="L42" s="4">
        <v>1522911450</v>
      </c>
    </row>
    <row r="43" spans="1:12" ht="16.5" x14ac:dyDescent="0.25">
      <c r="A43" s="189" t="s">
        <v>13</v>
      </c>
      <c r="B43" s="2">
        <v>80101600</v>
      </c>
      <c r="C43" s="2">
        <v>60124100</v>
      </c>
      <c r="D43" s="2">
        <v>80101600</v>
      </c>
      <c r="E43" s="2">
        <v>80101600</v>
      </c>
      <c r="F43" s="2">
        <v>80101600</v>
      </c>
      <c r="G43" s="2">
        <v>60124100</v>
      </c>
      <c r="H43" s="2">
        <v>60121600</v>
      </c>
      <c r="I43" s="2">
        <v>80101600</v>
      </c>
      <c r="J43" s="2">
        <v>601221600</v>
      </c>
      <c r="K43" s="2">
        <v>80101600</v>
      </c>
      <c r="L43" s="2"/>
    </row>
    <row r="44" spans="1:12" ht="16.5" x14ac:dyDescent="0.25">
      <c r="A44" s="190"/>
      <c r="B44" s="2">
        <v>80111600</v>
      </c>
      <c r="C44" s="2">
        <v>80101600</v>
      </c>
      <c r="D44" s="2">
        <v>80111600</v>
      </c>
      <c r="E44" s="2">
        <v>80111600</v>
      </c>
      <c r="F44" s="2">
        <v>80111600</v>
      </c>
      <c r="G44" s="2">
        <v>80101600</v>
      </c>
      <c r="H44" s="2">
        <v>60124100</v>
      </c>
      <c r="I44" s="2">
        <v>80111600</v>
      </c>
      <c r="J44" s="2">
        <v>60124100</v>
      </c>
      <c r="K44" s="2">
        <v>80111600</v>
      </c>
      <c r="L44" s="2"/>
    </row>
    <row r="45" spans="1:12" ht="16.5" x14ac:dyDescent="0.25">
      <c r="A45" s="190"/>
      <c r="B45" s="2">
        <v>86101700</v>
      </c>
      <c r="C45" s="2">
        <v>86101700</v>
      </c>
      <c r="D45" s="2">
        <v>86101700</v>
      </c>
      <c r="E45" s="2">
        <v>80141900</v>
      </c>
      <c r="F45" s="2">
        <v>86101700</v>
      </c>
      <c r="G45" s="2">
        <v>80111600</v>
      </c>
      <c r="H45" s="2">
        <v>80101600</v>
      </c>
      <c r="I45" s="2">
        <v>86111600</v>
      </c>
      <c r="J45" s="2">
        <v>80111600</v>
      </c>
      <c r="K45" s="2">
        <v>80141900</v>
      </c>
      <c r="L45" s="2"/>
    </row>
    <row r="46" spans="1:12" ht="16.5" x14ac:dyDescent="0.25">
      <c r="A46" s="190"/>
      <c r="B46" s="2">
        <v>93141500</v>
      </c>
      <c r="C46" s="2">
        <v>93141600</v>
      </c>
      <c r="D46" s="2">
        <v>86111600</v>
      </c>
      <c r="E46" s="2">
        <v>86101700</v>
      </c>
      <c r="F46" s="2">
        <v>86111600</v>
      </c>
      <c r="G46" s="2">
        <v>80141900</v>
      </c>
      <c r="H46" s="2">
        <v>80111600</v>
      </c>
      <c r="I46" s="2">
        <v>93141600</v>
      </c>
      <c r="J46" s="2">
        <v>80141900</v>
      </c>
      <c r="K46" s="2">
        <v>86101700</v>
      </c>
      <c r="L46" s="2"/>
    </row>
    <row r="47" spans="1:12" ht="16.5" x14ac:dyDescent="0.25">
      <c r="A47" s="190"/>
      <c r="B47" s="2">
        <v>93141700</v>
      </c>
      <c r="C47" s="2">
        <v>93141700</v>
      </c>
      <c r="D47" s="2">
        <v>90101600</v>
      </c>
      <c r="E47" s="2">
        <v>86111600</v>
      </c>
      <c r="F47" s="2">
        <v>90101600</v>
      </c>
      <c r="G47" s="2">
        <v>90101600</v>
      </c>
      <c r="H47" s="2">
        <v>93141600</v>
      </c>
      <c r="I47" s="2">
        <v>93141700</v>
      </c>
      <c r="J47" s="2">
        <v>86101700</v>
      </c>
      <c r="K47" s="2">
        <v>86111600</v>
      </c>
      <c r="L47" s="2"/>
    </row>
    <row r="48" spans="1:12" ht="172.5" customHeight="1" x14ac:dyDescent="0.25">
      <c r="A48" s="5" t="s">
        <v>14</v>
      </c>
      <c r="B48" s="22" t="s">
        <v>160</v>
      </c>
      <c r="C48" s="2" t="s">
        <v>65</v>
      </c>
      <c r="D48" s="2" t="s">
        <v>75</v>
      </c>
      <c r="E48" s="22" t="s">
        <v>161</v>
      </c>
      <c r="F48" s="2" t="s">
        <v>121</v>
      </c>
      <c r="G48" s="2" t="s">
        <v>132</v>
      </c>
      <c r="H48" s="2" t="s">
        <v>145</v>
      </c>
      <c r="I48" s="2" t="s">
        <v>158</v>
      </c>
      <c r="J48" s="2" t="s">
        <v>95</v>
      </c>
      <c r="K48" s="2" t="s">
        <v>162</v>
      </c>
      <c r="L48" s="22" t="s">
        <v>161</v>
      </c>
    </row>
    <row r="49" spans="1:12" ht="198" customHeight="1" x14ac:dyDescent="0.25">
      <c r="A49" s="35" t="s">
        <v>164</v>
      </c>
      <c r="B49" s="22"/>
      <c r="C49" s="2"/>
      <c r="D49" s="2"/>
      <c r="E49" s="22"/>
      <c r="F49" s="2"/>
      <c r="G49" s="2"/>
      <c r="H49" s="2"/>
      <c r="I49" s="33" t="s">
        <v>165</v>
      </c>
      <c r="J49" s="36"/>
      <c r="K49" s="33" t="s">
        <v>166</v>
      </c>
      <c r="L49" s="22"/>
    </row>
    <row r="50" spans="1:12" ht="57.75" customHeight="1" x14ac:dyDescent="0.25">
      <c r="A50" s="35"/>
      <c r="B50" s="22"/>
      <c r="C50" s="2"/>
      <c r="D50" s="2"/>
      <c r="E50" s="22"/>
      <c r="F50" s="2"/>
      <c r="G50" s="2"/>
      <c r="H50" s="2"/>
      <c r="I50" s="2"/>
      <c r="J50" s="36"/>
      <c r="K50" s="33">
        <v>90.63</v>
      </c>
      <c r="L50" s="22"/>
    </row>
    <row r="51" spans="1:12" ht="32.450000000000003" customHeight="1" x14ac:dyDescent="0.25">
      <c r="A51" s="24" t="s">
        <v>37</v>
      </c>
      <c r="B51" s="25"/>
      <c r="C51" s="25"/>
      <c r="D51" s="25"/>
      <c r="E51" s="25"/>
      <c r="F51" s="25"/>
      <c r="G51" s="25"/>
      <c r="H51" s="25"/>
      <c r="I51" s="25"/>
      <c r="J51" s="25"/>
      <c r="K51" s="25"/>
      <c r="L51" s="25"/>
    </row>
    <row r="52" spans="1:12" ht="16.5" x14ac:dyDescent="0.25">
      <c r="A52" s="5" t="s">
        <v>5</v>
      </c>
      <c r="B52" s="23"/>
      <c r="C52" s="2"/>
      <c r="D52" s="2"/>
      <c r="E52" s="2"/>
      <c r="F52" s="2"/>
      <c r="G52" s="2"/>
      <c r="H52" s="2"/>
      <c r="I52" s="2"/>
      <c r="J52" s="2"/>
      <c r="K52" s="2"/>
      <c r="L52" s="2"/>
    </row>
    <row r="53" spans="1:12" ht="16.5" x14ac:dyDescent="0.25">
      <c r="A53" s="5" t="s">
        <v>6</v>
      </c>
      <c r="B53" s="2"/>
      <c r="C53" s="2"/>
      <c r="D53" s="2"/>
      <c r="E53" s="2"/>
      <c r="F53" s="2"/>
      <c r="G53" s="2"/>
      <c r="H53" s="2"/>
      <c r="I53" s="2"/>
      <c r="J53" s="2"/>
      <c r="K53" s="2"/>
      <c r="L53" s="2"/>
    </row>
    <row r="54" spans="1:12" ht="47.25" customHeight="1" x14ac:dyDescent="0.25">
      <c r="A54" s="5" t="s">
        <v>7</v>
      </c>
      <c r="B54" s="3"/>
      <c r="C54" s="8"/>
      <c r="D54" s="2"/>
      <c r="E54" s="2"/>
      <c r="F54" s="3"/>
      <c r="G54" s="3"/>
      <c r="H54" s="3"/>
      <c r="I54" s="3"/>
      <c r="J54" s="3"/>
      <c r="K54" s="3"/>
      <c r="L54" s="3"/>
    </row>
    <row r="55" spans="1:12" ht="16.5" x14ac:dyDescent="0.25">
      <c r="A55" s="5" t="s">
        <v>8</v>
      </c>
      <c r="B55" s="2"/>
      <c r="C55" s="2"/>
      <c r="D55" s="2"/>
      <c r="E55" s="2"/>
      <c r="F55" s="2"/>
      <c r="G55" s="2"/>
      <c r="H55" s="2"/>
      <c r="I55" s="2"/>
      <c r="J55" s="2"/>
      <c r="K55" s="2"/>
      <c r="L55" s="2"/>
    </row>
    <row r="56" spans="1:12" ht="16.5" x14ac:dyDescent="0.25">
      <c r="A56" s="5" t="s">
        <v>9</v>
      </c>
      <c r="B56" s="6"/>
      <c r="C56" s="6"/>
      <c r="D56" s="2"/>
      <c r="E56" s="9"/>
      <c r="F56" s="6"/>
      <c r="G56" s="6"/>
      <c r="H56" s="6"/>
      <c r="I56" s="6"/>
      <c r="J56" s="6"/>
      <c r="K56" s="6"/>
      <c r="L56" s="6"/>
    </row>
    <row r="57" spans="1:12" ht="16.5" x14ac:dyDescent="0.25">
      <c r="A57" s="5" t="s">
        <v>10</v>
      </c>
      <c r="B57" s="4"/>
      <c r="C57" s="4"/>
      <c r="D57" s="4"/>
      <c r="E57" s="4"/>
      <c r="F57" s="4"/>
      <c r="G57" s="4"/>
      <c r="H57" s="4"/>
      <c r="I57" s="4"/>
      <c r="J57" s="4"/>
      <c r="K57" s="4"/>
      <c r="L57" s="4"/>
    </row>
    <row r="58" spans="1:12" ht="16.5" x14ac:dyDescent="0.25">
      <c r="A58" s="5" t="s">
        <v>11</v>
      </c>
      <c r="B58" s="6"/>
      <c r="C58" s="6"/>
      <c r="D58" s="6"/>
      <c r="E58" s="6"/>
      <c r="F58" s="6"/>
      <c r="G58" s="6"/>
      <c r="H58" s="6"/>
      <c r="I58" s="6"/>
      <c r="J58" s="6"/>
      <c r="K58" s="6"/>
      <c r="L58" s="6"/>
    </row>
    <row r="59" spans="1:12" ht="16.5" x14ac:dyDescent="0.25">
      <c r="A59" s="5" t="s">
        <v>12</v>
      </c>
      <c r="B59" s="4"/>
      <c r="C59" s="4"/>
      <c r="D59" s="4"/>
      <c r="E59" s="4"/>
      <c r="F59" s="4"/>
      <c r="G59" s="4"/>
      <c r="H59" s="4"/>
      <c r="I59" s="4"/>
      <c r="J59" s="4"/>
      <c r="K59" s="4"/>
      <c r="L59" s="4"/>
    </row>
    <row r="60" spans="1:12" ht="16.5" x14ac:dyDescent="0.25">
      <c r="A60" s="189" t="s">
        <v>13</v>
      </c>
      <c r="B60" s="2"/>
      <c r="C60" s="2"/>
      <c r="D60" s="2"/>
      <c r="E60" s="2"/>
      <c r="F60" s="2"/>
      <c r="G60" s="2"/>
      <c r="H60" s="2"/>
      <c r="I60" s="2"/>
      <c r="J60" s="2"/>
      <c r="K60" s="2"/>
      <c r="L60" s="2"/>
    </row>
    <row r="61" spans="1:12" ht="16.5" x14ac:dyDescent="0.25">
      <c r="A61" s="190"/>
      <c r="B61" s="2"/>
      <c r="C61" s="2"/>
      <c r="D61" s="2"/>
      <c r="E61" s="2"/>
      <c r="F61" s="2"/>
      <c r="G61" s="2"/>
      <c r="H61" s="2"/>
      <c r="I61" s="2"/>
      <c r="J61" s="2"/>
      <c r="K61" s="2"/>
      <c r="L61" s="2"/>
    </row>
    <row r="62" spans="1:12" ht="16.5" x14ac:dyDescent="0.25">
      <c r="A62" s="190"/>
      <c r="B62" s="2"/>
      <c r="C62" s="2"/>
      <c r="D62" s="2"/>
      <c r="E62" s="2"/>
      <c r="F62" s="2"/>
      <c r="G62" s="2"/>
      <c r="H62" s="2"/>
      <c r="I62" s="2"/>
      <c r="J62" s="2"/>
      <c r="K62" s="2"/>
      <c r="L62" s="2"/>
    </row>
    <row r="63" spans="1:12" ht="16.5" x14ac:dyDescent="0.25">
      <c r="A63" s="190"/>
      <c r="B63" s="2"/>
      <c r="C63" s="2"/>
      <c r="D63" s="2"/>
      <c r="E63" s="2"/>
      <c r="F63" s="2"/>
      <c r="G63" s="2"/>
      <c r="H63" s="2"/>
      <c r="I63" s="2"/>
      <c r="J63" s="2"/>
      <c r="K63" s="2"/>
      <c r="L63" s="2"/>
    </row>
    <row r="64" spans="1:12" ht="16.5" x14ac:dyDescent="0.25">
      <c r="A64" s="190"/>
      <c r="B64" s="2"/>
      <c r="C64" s="2"/>
      <c r="D64" s="2"/>
      <c r="E64" s="2"/>
      <c r="F64" s="2"/>
      <c r="G64" s="2"/>
      <c r="H64" s="2"/>
      <c r="I64" s="2"/>
      <c r="J64" s="2"/>
      <c r="K64" s="2"/>
      <c r="L64" s="2"/>
    </row>
    <row r="65" spans="1:12" ht="58.5" customHeight="1" x14ac:dyDescent="0.25">
      <c r="A65" s="5" t="s">
        <v>14</v>
      </c>
      <c r="B65" s="26"/>
      <c r="C65" s="2"/>
      <c r="D65" s="2"/>
      <c r="E65" s="2"/>
      <c r="F65" s="2"/>
      <c r="G65" s="17"/>
      <c r="H65" s="17"/>
      <c r="I65" s="17"/>
      <c r="J65" s="17"/>
      <c r="K65" s="17"/>
      <c r="L65" s="17"/>
    </row>
    <row r="66" spans="1:12" s="42" customFormat="1" ht="73.5" customHeight="1" x14ac:dyDescent="0.4">
      <c r="A66" s="40" t="s">
        <v>39</v>
      </c>
      <c r="B66" s="41" t="s">
        <v>40</v>
      </c>
      <c r="C66" s="37" t="s">
        <v>167</v>
      </c>
      <c r="D66" s="41" t="s">
        <v>40</v>
      </c>
      <c r="E66" s="41" t="s">
        <v>40</v>
      </c>
      <c r="F66" s="37" t="s">
        <v>167</v>
      </c>
      <c r="G66" s="41" t="s">
        <v>40</v>
      </c>
      <c r="H66" s="41" t="s">
        <v>40</v>
      </c>
      <c r="I66" s="41" t="s">
        <v>40</v>
      </c>
      <c r="J66" s="41" t="s">
        <v>40</v>
      </c>
      <c r="K66" s="41" t="s">
        <v>40</v>
      </c>
      <c r="L66" s="41" t="s">
        <v>159</v>
      </c>
    </row>
    <row r="67" spans="1:12" ht="30.6" customHeight="1" x14ac:dyDescent="0.25">
      <c r="A67" s="18"/>
      <c r="B67" s="19"/>
      <c r="C67" s="20"/>
      <c r="D67" s="20"/>
      <c r="E67" s="21"/>
      <c r="F67" s="20"/>
      <c r="G67" s="20"/>
      <c r="H67" s="20"/>
      <c r="I67" s="20"/>
      <c r="J67" s="20"/>
      <c r="K67" s="20"/>
      <c r="L67" s="20"/>
    </row>
    <row r="68" spans="1:12" ht="31.9" customHeight="1" x14ac:dyDescent="0.25">
      <c r="A68" s="5" t="s">
        <v>29</v>
      </c>
      <c r="B68" s="7">
        <f>+B56+B39+B23+B8</f>
        <v>2177.5</v>
      </c>
      <c r="C68" s="7">
        <f>+C39+C23+C8</f>
        <v>1604.34</v>
      </c>
      <c r="D68" s="7">
        <f>+D39+D23+D8</f>
        <v>3485.1250000000005</v>
      </c>
      <c r="E68" s="7">
        <f>+E39+E23+E8</f>
        <v>8640.68</v>
      </c>
      <c r="F68" s="7">
        <f>+F39+F23+F8+F56</f>
        <v>1350731.1351545127</v>
      </c>
      <c r="G68" s="7">
        <f>+G39+G23+G8+G56</f>
        <v>2261.205253968998</v>
      </c>
      <c r="H68" s="7">
        <f>+H39+H23+H8+H56</f>
        <v>5015.3035413523403</v>
      </c>
      <c r="I68" s="7">
        <f>+I39+I23+I8+I56</f>
        <v>1477.5900000000001</v>
      </c>
      <c r="J68" s="7">
        <f>+J39+J23+J8+J56</f>
        <v>3546.8090000000002</v>
      </c>
      <c r="K68" s="7">
        <f>+K39+K23+K8+K50</f>
        <v>18837.204000000002</v>
      </c>
      <c r="L68" s="7">
        <f>+L39+L23+L8+L56</f>
        <v>0</v>
      </c>
    </row>
    <row r="69" spans="1:12" ht="31.9" customHeight="1" x14ac:dyDescent="0.25">
      <c r="A69" s="5" t="s">
        <v>11</v>
      </c>
      <c r="B69" s="7">
        <f>+B41</f>
        <v>1171</v>
      </c>
      <c r="C69" s="7">
        <f>+C41</f>
        <v>1171</v>
      </c>
      <c r="D69" s="7">
        <f t="shared" ref="D69:L69" si="0">+D41</f>
        <v>1171</v>
      </c>
      <c r="E69" s="7">
        <f t="shared" si="0"/>
        <v>1171</v>
      </c>
      <c r="F69" s="7">
        <f t="shared" si="0"/>
        <v>1171</v>
      </c>
      <c r="G69" s="7">
        <f t="shared" si="0"/>
        <v>1171</v>
      </c>
      <c r="H69" s="7">
        <f>+H41</f>
        <v>1171</v>
      </c>
      <c r="I69" s="7">
        <f t="shared" si="0"/>
        <v>1171</v>
      </c>
      <c r="J69" s="7">
        <f t="shared" si="0"/>
        <v>1171</v>
      </c>
      <c r="K69" s="7">
        <f t="shared" si="0"/>
        <v>1171</v>
      </c>
      <c r="L69" s="7">
        <f t="shared" si="0"/>
        <v>1171</v>
      </c>
    </row>
    <row r="70" spans="1:12" ht="20.45" customHeight="1" x14ac:dyDescent="0.25">
      <c r="A70" s="18"/>
      <c r="B70" s="19"/>
      <c r="C70" s="20"/>
      <c r="D70" s="20"/>
      <c r="E70" s="21"/>
      <c r="F70" s="20"/>
      <c r="G70" s="20"/>
      <c r="H70" s="20"/>
      <c r="I70" s="20"/>
      <c r="J70" s="20"/>
      <c r="K70" s="20"/>
      <c r="L70" s="20"/>
    </row>
    <row r="71" spans="1:12" ht="15.75" thickBot="1" x14ac:dyDescent="0.3">
      <c r="A71" s="1"/>
      <c r="B71" s="1"/>
      <c r="C71" s="1"/>
      <c r="D71" s="1"/>
      <c r="E71" s="1"/>
      <c r="F71" s="1"/>
      <c r="G71" s="1"/>
      <c r="H71" s="1"/>
      <c r="I71" s="1"/>
      <c r="J71" s="1"/>
      <c r="K71" s="1"/>
      <c r="L71" s="1"/>
    </row>
    <row r="72" spans="1:12" s="42" customFormat="1" ht="52.5" customHeight="1" thickBot="1" x14ac:dyDescent="0.45">
      <c r="A72" s="43" t="s">
        <v>84</v>
      </c>
      <c r="B72" s="44" t="s">
        <v>40</v>
      </c>
      <c r="C72" s="37" t="s">
        <v>167</v>
      </c>
      <c r="D72" s="41" t="s">
        <v>40</v>
      </c>
      <c r="E72" s="41" t="s">
        <v>40</v>
      </c>
      <c r="F72" s="37" t="s">
        <v>167</v>
      </c>
      <c r="G72" s="41" t="s">
        <v>40</v>
      </c>
      <c r="H72" s="41" t="s">
        <v>40</v>
      </c>
      <c r="I72" s="44" t="s">
        <v>40</v>
      </c>
      <c r="J72" s="44" t="s">
        <v>40</v>
      </c>
      <c r="K72" s="44" t="s">
        <v>40</v>
      </c>
      <c r="L72" s="41" t="s">
        <v>159</v>
      </c>
    </row>
    <row r="76" spans="1:12" x14ac:dyDescent="0.25">
      <c r="B76" t="s">
        <v>163</v>
      </c>
    </row>
  </sheetData>
  <sheetProtection formatCells="0" formatColumns="0" formatRows="0" insertColumns="0" insertRows="0" insertHyperlinks="0" deleteColumns="0" deleteRows="0" sort="0" autoFilter="0" pivotTables="0"/>
  <mergeCells count="5">
    <mergeCell ref="A1:A2"/>
    <mergeCell ref="A60:A64"/>
    <mergeCell ref="A12:A16"/>
    <mergeCell ref="A43:A47"/>
    <mergeCell ref="A27:A3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F78"/>
  <sheetViews>
    <sheetView zoomScale="90" zoomScaleNormal="90" workbookViewId="0">
      <pane xSplit="2" ySplit="2" topLeftCell="C62" activePane="bottomRight" state="frozen"/>
      <selection pane="topRight" activeCell="C1" sqref="C1"/>
      <selection pane="bottomLeft" activeCell="A3" sqref="A3"/>
      <selection pane="bottomRight" activeCell="C22" sqref="C22"/>
    </sheetView>
  </sheetViews>
  <sheetFormatPr baseColWidth="10" defaultColWidth="10.7109375" defaultRowHeight="15" x14ac:dyDescent="0.25"/>
  <cols>
    <col min="1" max="1" width="0" hidden="1" customWidth="1"/>
    <col min="2" max="2" width="57.42578125" style="109" customWidth="1"/>
    <col min="3" max="3" width="47.7109375" style="89" customWidth="1"/>
    <col min="4" max="4" width="55.85546875" style="89" customWidth="1"/>
    <col min="5" max="5" width="55.7109375" style="89" customWidth="1"/>
    <col min="6" max="6" width="55.5703125" style="86" customWidth="1"/>
  </cols>
  <sheetData>
    <row r="1" spans="1:6" s="99" customFormat="1" ht="50.25" customHeight="1" thickBot="1" x14ac:dyDescent="0.3">
      <c r="A1" s="98"/>
      <c r="B1" s="192" t="s">
        <v>241</v>
      </c>
      <c r="C1" s="110" t="s">
        <v>0</v>
      </c>
      <c r="D1" s="110" t="s">
        <v>1</v>
      </c>
      <c r="E1" s="110" t="s">
        <v>2</v>
      </c>
      <c r="F1" s="100" t="s">
        <v>3</v>
      </c>
    </row>
    <row r="2" spans="1:6" s="101" customFormat="1" ht="86.25" customHeight="1" thickBot="1" x14ac:dyDescent="0.3">
      <c r="B2" s="193"/>
      <c r="C2" s="156" t="s">
        <v>226</v>
      </c>
      <c r="D2" s="156" t="s">
        <v>227</v>
      </c>
      <c r="E2" s="156" t="s">
        <v>228</v>
      </c>
      <c r="F2" s="157" t="s">
        <v>229</v>
      </c>
    </row>
    <row r="3" spans="1:6" s="197" customFormat="1" ht="29.25" customHeight="1" thickBot="1" x14ac:dyDescent="0.3">
      <c r="A3" s="195" t="s">
        <v>22</v>
      </c>
      <c r="B3" s="196"/>
      <c r="C3" s="196"/>
      <c r="D3" s="196"/>
      <c r="E3" s="196"/>
      <c r="F3" s="196"/>
    </row>
    <row r="4" spans="1:6" ht="16.5" x14ac:dyDescent="0.25">
      <c r="B4" s="105" t="s">
        <v>5</v>
      </c>
      <c r="C4" s="123" t="s">
        <v>230</v>
      </c>
      <c r="D4" s="123" t="s">
        <v>267</v>
      </c>
      <c r="E4" s="123" t="s">
        <v>288</v>
      </c>
      <c r="F4" s="84" t="s">
        <v>230</v>
      </c>
    </row>
    <row r="5" spans="1:6" ht="24" customHeight="1" x14ac:dyDescent="0.25">
      <c r="B5" s="102" t="s">
        <v>6</v>
      </c>
      <c r="C5" s="111">
        <v>255</v>
      </c>
      <c r="D5" s="111">
        <v>27</v>
      </c>
      <c r="E5" s="111">
        <v>42</v>
      </c>
      <c r="F5" s="78">
        <v>42</v>
      </c>
    </row>
    <row r="6" spans="1:6" ht="156" customHeight="1" thickBot="1" x14ac:dyDescent="0.3">
      <c r="B6" s="103" t="s">
        <v>7</v>
      </c>
      <c r="C6" s="112" t="s">
        <v>269</v>
      </c>
      <c r="D6" s="112" t="s">
        <v>268</v>
      </c>
      <c r="E6" s="112" t="s">
        <v>291</v>
      </c>
      <c r="F6" s="95" t="s">
        <v>319</v>
      </c>
    </row>
    <row r="7" spans="1:6" s="88" customFormat="1" ht="33.75" thickBot="1" x14ac:dyDescent="0.3">
      <c r="A7" s="91"/>
      <c r="B7" s="104" t="s">
        <v>8</v>
      </c>
      <c r="C7" s="113" t="s">
        <v>360</v>
      </c>
      <c r="D7" s="113" t="s">
        <v>290</v>
      </c>
      <c r="E7" s="113" t="s">
        <v>289</v>
      </c>
      <c r="F7" s="92" t="s">
        <v>320</v>
      </c>
    </row>
    <row r="8" spans="1:6" ht="16.5" x14ac:dyDescent="0.25">
      <c r="B8" s="105" t="s">
        <v>9</v>
      </c>
      <c r="C8" s="114">
        <f>C9/1423500</f>
        <v>159.20664699683877</v>
      </c>
      <c r="D8" s="114">
        <f t="shared" ref="D8:F8" si="0">D9/1423500</f>
        <v>320.11041447137336</v>
      </c>
      <c r="E8" s="114">
        <f t="shared" si="0"/>
        <v>916.37389041095889</v>
      </c>
      <c r="F8" s="97">
        <f t="shared" si="0"/>
        <v>861.60395012293645</v>
      </c>
    </row>
    <row r="9" spans="1:6" ht="16.5" x14ac:dyDescent="0.25">
      <c r="B9" s="102" t="s">
        <v>10</v>
      </c>
      <c r="C9" s="115">
        <v>226630662</v>
      </c>
      <c r="D9" s="117">
        <v>455677175</v>
      </c>
      <c r="E9" s="126">
        <v>1304458233</v>
      </c>
      <c r="F9" s="81">
        <v>1226493223</v>
      </c>
    </row>
    <row r="10" spans="1:6" ht="16.5" x14ac:dyDescent="0.25">
      <c r="B10" s="102" t="s">
        <v>11</v>
      </c>
      <c r="C10" s="116">
        <f>C11/1423500</f>
        <v>290.98181735159818</v>
      </c>
      <c r="D10" s="116">
        <f>D11/1423500</f>
        <v>290.98181735159818</v>
      </c>
      <c r="E10" s="116">
        <f>E11/1423500</f>
        <v>290.98181735159818</v>
      </c>
      <c r="F10" s="80">
        <f>F11/1423500</f>
        <v>290.98181735159818</v>
      </c>
    </row>
    <row r="11" spans="1:6" ht="17.25" thickBot="1" x14ac:dyDescent="0.3">
      <c r="B11" s="103" t="s">
        <v>12</v>
      </c>
      <c r="C11" s="117">
        <v>414212617</v>
      </c>
      <c r="D11" s="117">
        <v>414212617</v>
      </c>
      <c r="E11" s="117">
        <v>414212617</v>
      </c>
      <c r="F11" s="81">
        <v>414212617</v>
      </c>
    </row>
    <row r="12" spans="1:6" s="75" customFormat="1" ht="16.5" x14ac:dyDescent="0.25">
      <c r="A12" s="74"/>
      <c r="B12" s="192" t="s">
        <v>13</v>
      </c>
      <c r="C12" s="118">
        <v>84131500</v>
      </c>
      <c r="D12" s="118">
        <v>84131500</v>
      </c>
      <c r="E12" s="118">
        <v>84131500</v>
      </c>
      <c r="F12" s="82">
        <v>84131500</v>
      </c>
    </row>
    <row r="13" spans="1:6" s="77" customFormat="1" ht="17.25" thickBot="1" x14ac:dyDescent="0.3">
      <c r="A13" s="76"/>
      <c r="B13" s="194"/>
      <c r="C13" s="119">
        <v>84131600</v>
      </c>
      <c r="D13" s="119">
        <v>84131600</v>
      </c>
      <c r="E13" s="119">
        <v>84131600</v>
      </c>
      <c r="F13" s="83">
        <v>84131600</v>
      </c>
    </row>
    <row r="14" spans="1:6" s="75" customFormat="1" ht="16.5" x14ac:dyDescent="0.25">
      <c r="A14" s="74"/>
      <c r="B14" s="106" t="s">
        <v>231</v>
      </c>
      <c r="C14" s="120"/>
      <c r="D14" s="121" t="s">
        <v>21</v>
      </c>
      <c r="E14" s="121" t="s">
        <v>21</v>
      </c>
      <c r="F14" s="90" t="s">
        <v>21</v>
      </c>
    </row>
    <row r="15" spans="1:6" ht="16.5" x14ac:dyDescent="0.25">
      <c r="A15" s="89"/>
      <c r="B15" s="107" t="s">
        <v>232</v>
      </c>
      <c r="C15" s="121" t="s">
        <v>21</v>
      </c>
      <c r="D15" s="121" t="s">
        <v>21</v>
      </c>
      <c r="E15" s="121" t="s">
        <v>21</v>
      </c>
      <c r="F15" s="90" t="s">
        <v>21</v>
      </c>
    </row>
    <row r="16" spans="1:6" ht="16.5" x14ac:dyDescent="0.25">
      <c r="A16" s="89"/>
      <c r="B16" s="107" t="s">
        <v>233</v>
      </c>
      <c r="C16" s="121"/>
      <c r="D16" s="121" t="s">
        <v>21</v>
      </c>
      <c r="E16" s="121" t="s">
        <v>21</v>
      </c>
      <c r="F16" s="90"/>
    </row>
    <row r="17" spans="1:6" ht="16.5" x14ac:dyDescent="0.25">
      <c r="A17" s="89"/>
      <c r="B17" s="107" t="s">
        <v>234</v>
      </c>
      <c r="C17" s="121"/>
      <c r="D17" s="121"/>
      <c r="E17" s="121"/>
      <c r="F17" s="90" t="s">
        <v>21</v>
      </c>
    </row>
    <row r="18" spans="1:6" ht="16.5" x14ac:dyDescent="0.25">
      <c r="A18" s="89"/>
      <c r="B18" s="107" t="s">
        <v>235</v>
      </c>
      <c r="C18" s="121" t="s">
        <v>21</v>
      </c>
      <c r="D18" s="121" t="s">
        <v>21</v>
      </c>
      <c r="E18" s="121" t="s">
        <v>21</v>
      </c>
      <c r="F18" s="90" t="s">
        <v>21</v>
      </c>
    </row>
    <row r="19" spans="1:6" ht="16.5" x14ac:dyDescent="0.25">
      <c r="A19" s="89"/>
      <c r="B19" s="107" t="s">
        <v>236</v>
      </c>
      <c r="C19" s="121" t="s">
        <v>21</v>
      </c>
      <c r="D19" s="121" t="s">
        <v>21</v>
      </c>
      <c r="E19" s="121" t="s">
        <v>21</v>
      </c>
      <c r="F19" s="90"/>
    </row>
    <row r="20" spans="1:6" ht="16.5" x14ac:dyDescent="0.25">
      <c r="A20" s="89"/>
      <c r="B20" s="107" t="s">
        <v>237</v>
      </c>
      <c r="C20" s="121" t="s">
        <v>21</v>
      </c>
      <c r="D20" s="121" t="s">
        <v>21</v>
      </c>
      <c r="E20" s="121" t="s">
        <v>21</v>
      </c>
      <c r="F20" s="90" t="s">
        <v>21</v>
      </c>
    </row>
    <row r="21" spans="1:6" ht="17.25" thickBot="1" x14ac:dyDescent="0.3">
      <c r="A21" s="89"/>
      <c r="B21" s="107" t="s">
        <v>238</v>
      </c>
      <c r="C21" s="121"/>
      <c r="D21" s="121" t="s">
        <v>21</v>
      </c>
      <c r="E21" s="121" t="s">
        <v>21</v>
      </c>
      <c r="F21" s="90" t="s">
        <v>21</v>
      </c>
    </row>
    <row r="22" spans="1:6" s="88" customFormat="1" ht="215.25" thickBot="1" x14ac:dyDescent="0.3">
      <c r="A22" s="87"/>
      <c r="B22" s="104" t="s">
        <v>242</v>
      </c>
      <c r="C22" s="113" t="s">
        <v>380</v>
      </c>
      <c r="D22" s="113" t="s">
        <v>40</v>
      </c>
      <c r="E22" s="113" t="s">
        <v>40</v>
      </c>
      <c r="F22" s="92" t="s">
        <v>40</v>
      </c>
    </row>
    <row r="23" spans="1:6" s="205" customFormat="1" ht="35.25" customHeight="1" x14ac:dyDescent="0.25">
      <c r="A23" s="204" t="s">
        <v>23</v>
      </c>
      <c r="B23" s="204"/>
      <c r="C23" s="204"/>
      <c r="D23" s="204"/>
      <c r="E23" s="204"/>
      <c r="F23" s="204"/>
    </row>
    <row r="24" spans="1:6" ht="16.5" x14ac:dyDescent="0.25">
      <c r="B24" s="102" t="s">
        <v>5</v>
      </c>
      <c r="C24" s="111" t="s">
        <v>230</v>
      </c>
      <c r="D24" s="111">
        <v>53367</v>
      </c>
      <c r="E24" s="111" t="s">
        <v>292</v>
      </c>
      <c r="F24" s="78" t="s">
        <v>321</v>
      </c>
    </row>
    <row r="25" spans="1:6" ht="16.5" x14ac:dyDescent="0.25">
      <c r="B25" s="102" t="s">
        <v>6</v>
      </c>
      <c r="C25" s="111">
        <v>254</v>
      </c>
      <c r="D25" s="111">
        <v>28</v>
      </c>
      <c r="E25" s="111">
        <v>68</v>
      </c>
      <c r="F25" s="78">
        <v>71</v>
      </c>
    </row>
    <row r="26" spans="1:6" ht="141" thickBot="1" x14ac:dyDescent="0.3">
      <c r="B26" s="103" t="s">
        <v>7</v>
      </c>
      <c r="C26" s="112" t="s">
        <v>375</v>
      </c>
      <c r="D26" s="125" t="s">
        <v>272</v>
      </c>
      <c r="E26" s="129" t="s">
        <v>294</v>
      </c>
      <c r="F26" s="95" t="s">
        <v>322</v>
      </c>
    </row>
    <row r="27" spans="1:6" s="88" customFormat="1" ht="17.25" thickBot="1" x14ac:dyDescent="0.3">
      <c r="A27" s="91"/>
      <c r="B27" s="104" t="s">
        <v>8</v>
      </c>
      <c r="C27" s="113" t="s">
        <v>271</v>
      </c>
      <c r="D27" s="113" t="s">
        <v>270</v>
      </c>
      <c r="E27" s="113" t="s">
        <v>293</v>
      </c>
      <c r="F27" s="92" t="s">
        <v>323</v>
      </c>
    </row>
    <row r="28" spans="1:6" ht="16.5" x14ac:dyDescent="0.25">
      <c r="B28" s="105" t="s">
        <v>9</v>
      </c>
      <c r="C28" s="114">
        <f>C29/1423500</f>
        <v>285.41334738321041</v>
      </c>
      <c r="D28" s="114">
        <f t="shared" ref="D28" si="1">D29/1423500</f>
        <v>2909.9575911485776</v>
      </c>
      <c r="E28" s="114">
        <f t="shared" ref="E28" si="2">E29/1423500</f>
        <v>214.61330944854234</v>
      </c>
      <c r="F28" s="97">
        <f t="shared" ref="F28" si="3">F29/1423500</f>
        <v>1388.4019683877766</v>
      </c>
    </row>
    <row r="29" spans="1:6" ht="16.5" x14ac:dyDescent="0.25">
      <c r="B29" s="102" t="s">
        <v>10</v>
      </c>
      <c r="C29" s="117">
        <v>406285900</v>
      </c>
      <c r="D29" s="117">
        <v>4142324631</v>
      </c>
      <c r="E29" s="126">
        <v>305502046</v>
      </c>
      <c r="F29" s="81">
        <v>1976390202</v>
      </c>
    </row>
    <row r="30" spans="1:6" ht="16.5" x14ac:dyDescent="0.25">
      <c r="B30" s="102" t="s">
        <v>11</v>
      </c>
      <c r="C30" s="116">
        <f>C31/1423500</f>
        <v>290.98181735159818</v>
      </c>
      <c r="D30" s="116">
        <f>D31/1423500</f>
        <v>290.98181735159818</v>
      </c>
      <c r="E30" s="116">
        <f>E31/1423500</f>
        <v>290.98181735159818</v>
      </c>
      <c r="F30" s="80">
        <f>F31/1423500</f>
        <v>290.98181735159818</v>
      </c>
    </row>
    <row r="31" spans="1:6" ht="17.25" thickBot="1" x14ac:dyDescent="0.3">
      <c r="B31" s="103" t="s">
        <v>12</v>
      </c>
      <c r="C31" s="117">
        <v>414212617</v>
      </c>
      <c r="D31" s="117">
        <v>414212617</v>
      </c>
      <c r="E31" s="117">
        <v>414212617</v>
      </c>
      <c r="F31" s="81">
        <v>414212617</v>
      </c>
    </row>
    <row r="32" spans="1:6" s="75" customFormat="1" ht="76.5" customHeight="1" x14ac:dyDescent="0.25">
      <c r="A32" s="74"/>
      <c r="B32" s="192" t="s">
        <v>13</v>
      </c>
      <c r="C32" s="118">
        <v>84131500</v>
      </c>
      <c r="D32" s="118">
        <v>84131500</v>
      </c>
      <c r="E32" s="118">
        <v>84131500</v>
      </c>
      <c r="F32" s="82">
        <v>84131500</v>
      </c>
    </row>
    <row r="33" spans="1:6" s="77" customFormat="1" ht="76.5" customHeight="1" thickBot="1" x14ac:dyDescent="0.3">
      <c r="A33" s="76"/>
      <c r="B33" s="194"/>
      <c r="C33" s="119">
        <v>84131600</v>
      </c>
      <c r="D33" s="119">
        <v>84131600</v>
      </c>
      <c r="E33" s="119">
        <v>84131600</v>
      </c>
      <c r="F33" s="83">
        <v>84131600</v>
      </c>
    </row>
    <row r="34" spans="1:6" s="75" customFormat="1" ht="16.5" x14ac:dyDescent="0.25">
      <c r="A34" s="74"/>
      <c r="B34" s="106" t="s">
        <v>231</v>
      </c>
      <c r="C34" s="121" t="s">
        <v>21</v>
      </c>
      <c r="D34" s="121" t="s">
        <v>21</v>
      </c>
      <c r="E34" s="121" t="s">
        <v>21</v>
      </c>
      <c r="F34" s="90" t="s">
        <v>21</v>
      </c>
    </row>
    <row r="35" spans="1:6" ht="16.5" x14ac:dyDescent="0.25">
      <c r="A35" s="89"/>
      <c r="B35" s="107" t="s">
        <v>232</v>
      </c>
      <c r="C35" s="121" t="s">
        <v>21</v>
      </c>
      <c r="D35" s="121" t="s">
        <v>21</v>
      </c>
      <c r="E35" s="121" t="s">
        <v>21</v>
      </c>
      <c r="F35" s="90" t="s">
        <v>21</v>
      </c>
    </row>
    <row r="36" spans="1:6" ht="16.5" x14ac:dyDescent="0.25">
      <c r="A36" s="89"/>
      <c r="B36" s="107" t="s">
        <v>233</v>
      </c>
      <c r="C36" s="121"/>
      <c r="D36" s="121"/>
      <c r="E36" s="121" t="s">
        <v>21</v>
      </c>
      <c r="F36" s="90" t="s">
        <v>21</v>
      </c>
    </row>
    <row r="37" spans="1:6" ht="16.5" x14ac:dyDescent="0.25">
      <c r="A37" s="89"/>
      <c r="B37" s="107" t="s">
        <v>234</v>
      </c>
      <c r="C37" s="121"/>
      <c r="D37" s="121"/>
      <c r="E37" s="121"/>
      <c r="F37" s="90" t="s">
        <v>21</v>
      </c>
    </row>
    <row r="38" spans="1:6" ht="16.5" x14ac:dyDescent="0.25">
      <c r="A38" s="89"/>
      <c r="B38" s="107" t="s">
        <v>235</v>
      </c>
      <c r="C38" s="121" t="s">
        <v>21</v>
      </c>
      <c r="D38" s="121" t="s">
        <v>21</v>
      </c>
      <c r="E38" s="121" t="s">
        <v>21</v>
      </c>
      <c r="F38" s="90" t="s">
        <v>21</v>
      </c>
    </row>
    <row r="39" spans="1:6" ht="16.5" x14ac:dyDescent="0.25">
      <c r="A39" s="89"/>
      <c r="B39" s="107" t="s">
        <v>236</v>
      </c>
      <c r="C39" s="121" t="s">
        <v>21</v>
      </c>
      <c r="D39" s="121" t="s">
        <v>21</v>
      </c>
      <c r="E39" s="121" t="s">
        <v>21</v>
      </c>
      <c r="F39" s="90" t="s">
        <v>21</v>
      </c>
    </row>
    <row r="40" spans="1:6" ht="16.5" x14ac:dyDescent="0.25">
      <c r="A40" s="89"/>
      <c r="B40" s="107" t="s">
        <v>237</v>
      </c>
      <c r="C40" s="121" t="s">
        <v>21</v>
      </c>
      <c r="D40" s="121" t="s">
        <v>21</v>
      </c>
      <c r="E40" s="121" t="s">
        <v>21</v>
      </c>
      <c r="F40" s="90" t="s">
        <v>21</v>
      </c>
    </row>
    <row r="41" spans="1:6" s="77" customFormat="1" ht="17.25" thickBot="1" x14ac:dyDescent="0.3">
      <c r="A41" s="76"/>
      <c r="B41" s="108" t="s">
        <v>238</v>
      </c>
      <c r="C41" s="122"/>
      <c r="D41" s="122"/>
      <c r="E41" s="122"/>
      <c r="F41" s="94"/>
    </row>
    <row r="42" spans="1:6" ht="57" customHeight="1" thickBot="1" x14ac:dyDescent="0.3">
      <c r="A42" s="39"/>
      <c r="B42" s="107" t="s">
        <v>243</v>
      </c>
      <c r="C42" s="121" t="s">
        <v>246</v>
      </c>
      <c r="D42" s="121" t="s">
        <v>246</v>
      </c>
      <c r="E42" s="121" t="s">
        <v>246</v>
      </c>
      <c r="F42" s="90" t="s">
        <v>246</v>
      </c>
    </row>
    <row r="43" spans="1:6" s="197" customFormat="1" ht="33.75" customHeight="1" thickBot="1" x14ac:dyDescent="0.3">
      <c r="A43" s="195" t="s">
        <v>240</v>
      </c>
      <c r="B43" s="196"/>
      <c r="C43" s="196"/>
      <c r="D43" s="196"/>
      <c r="E43" s="196"/>
      <c r="F43" s="196"/>
    </row>
    <row r="44" spans="1:6" ht="16.5" x14ac:dyDescent="0.25">
      <c r="B44" s="105" t="s">
        <v>5</v>
      </c>
      <c r="C44" s="123"/>
      <c r="D44" s="123" t="s">
        <v>273</v>
      </c>
      <c r="E44" s="123" t="s">
        <v>297</v>
      </c>
      <c r="F44" s="153" t="s">
        <v>230</v>
      </c>
    </row>
    <row r="45" spans="1:6" ht="16.5" x14ac:dyDescent="0.25">
      <c r="B45" s="102" t="s">
        <v>6</v>
      </c>
      <c r="C45" s="111"/>
      <c r="D45" s="111">
        <v>61</v>
      </c>
      <c r="E45" s="111">
        <v>73</v>
      </c>
      <c r="F45" s="78">
        <v>168</v>
      </c>
    </row>
    <row r="46" spans="1:6" ht="132" customHeight="1" thickBot="1" x14ac:dyDescent="0.3">
      <c r="B46" s="103" t="s">
        <v>7</v>
      </c>
      <c r="C46" s="112"/>
      <c r="D46" s="125" t="s">
        <v>274</v>
      </c>
      <c r="E46" s="125" t="s">
        <v>296</v>
      </c>
      <c r="F46" s="96" t="s">
        <v>324</v>
      </c>
    </row>
    <row r="47" spans="1:6" s="88" customFormat="1" ht="33.75" thickBot="1" x14ac:dyDescent="0.3">
      <c r="A47" s="91"/>
      <c r="B47" s="104" t="s">
        <v>8</v>
      </c>
      <c r="C47" s="113"/>
      <c r="D47" s="113" t="s">
        <v>275</v>
      </c>
      <c r="E47" s="113" t="s">
        <v>295</v>
      </c>
      <c r="F47" s="92" t="s">
        <v>325</v>
      </c>
    </row>
    <row r="48" spans="1:6" ht="16.5" x14ac:dyDescent="0.25">
      <c r="B48" s="105" t="s">
        <v>9</v>
      </c>
      <c r="C48" s="114">
        <f>C49/1423500</f>
        <v>0</v>
      </c>
      <c r="D48" s="114">
        <f t="shared" ref="D48" si="4">D49/1423500</f>
        <v>1539.1846203020723</v>
      </c>
      <c r="E48" s="114">
        <f t="shared" ref="E48" si="5">E49/1423500</f>
        <v>307.02560028099754</v>
      </c>
      <c r="F48" s="97">
        <f t="shared" ref="F48" si="6">F49/1423500</f>
        <v>263.33193958552863</v>
      </c>
    </row>
    <row r="49" spans="1:6" ht="16.5" x14ac:dyDescent="0.25">
      <c r="B49" s="102" t="s">
        <v>10</v>
      </c>
      <c r="C49" s="115"/>
      <c r="D49" s="117">
        <v>2191029307</v>
      </c>
      <c r="E49" s="126">
        <v>437050942</v>
      </c>
      <c r="F49" s="85">
        <v>374853016</v>
      </c>
    </row>
    <row r="50" spans="1:6" ht="16.5" x14ac:dyDescent="0.25">
      <c r="B50" s="102" t="s">
        <v>11</v>
      </c>
      <c r="C50" s="116">
        <f>C51/1423500</f>
        <v>290.98181735159818</v>
      </c>
      <c r="D50" s="116">
        <f>D51/1423500</f>
        <v>290.98181735159818</v>
      </c>
      <c r="E50" s="116">
        <f>E51/1423500</f>
        <v>290.98181735159818</v>
      </c>
      <c r="F50" s="80">
        <f>F51/1423500</f>
        <v>290.98181735159818</v>
      </c>
    </row>
    <row r="51" spans="1:6" ht="17.25" thickBot="1" x14ac:dyDescent="0.3">
      <c r="B51" s="103" t="s">
        <v>12</v>
      </c>
      <c r="C51" s="117">
        <v>414212617</v>
      </c>
      <c r="D51" s="117">
        <v>414212617</v>
      </c>
      <c r="E51" s="117">
        <v>414212617</v>
      </c>
      <c r="F51" s="81">
        <v>414212617</v>
      </c>
    </row>
    <row r="52" spans="1:6" s="75" customFormat="1" ht="57" customHeight="1" x14ac:dyDescent="0.25">
      <c r="A52" s="74"/>
      <c r="B52" s="192" t="s">
        <v>13</v>
      </c>
      <c r="C52" s="118"/>
      <c r="D52" s="118">
        <v>84131500</v>
      </c>
      <c r="E52" s="118">
        <v>84131500</v>
      </c>
      <c r="F52" s="82">
        <v>84131500</v>
      </c>
    </row>
    <row r="53" spans="1:6" s="77" customFormat="1" ht="57" customHeight="1" thickBot="1" x14ac:dyDescent="0.3">
      <c r="A53" s="76"/>
      <c r="B53" s="194"/>
      <c r="C53" s="119"/>
      <c r="D53" s="119">
        <v>84131600</v>
      </c>
      <c r="E53" s="119">
        <v>84131600</v>
      </c>
      <c r="F53" s="83">
        <v>84131600</v>
      </c>
    </row>
    <row r="54" spans="1:6" s="75" customFormat="1" ht="16.5" x14ac:dyDescent="0.25">
      <c r="A54" s="74"/>
      <c r="B54" s="106" t="s">
        <v>231</v>
      </c>
      <c r="C54" s="120"/>
      <c r="D54" s="121" t="s">
        <v>21</v>
      </c>
      <c r="E54" s="121" t="s">
        <v>21</v>
      </c>
      <c r="F54" s="90" t="s">
        <v>21</v>
      </c>
    </row>
    <row r="55" spans="1:6" ht="16.5" x14ac:dyDescent="0.25">
      <c r="A55" s="89"/>
      <c r="B55" s="107" t="s">
        <v>232</v>
      </c>
      <c r="C55" s="121"/>
      <c r="D55" s="121" t="s">
        <v>21</v>
      </c>
      <c r="E55" s="121" t="s">
        <v>21</v>
      </c>
      <c r="F55" s="90" t="s">
        <v>21</v>
      </c>
    </row>
    <row r="56" spans="1:6" ht="16.5" x14ac:dyDescent="0.25">
      <c r="A56" s="89"/>
      <c r="B56" s="107" t="s">
        <v>233</v>
      </c>
      <c r="C56" s="121"/>
      <c r="D56" s="121"/>
      <c r="E56" s="121" t="s">
        <v>21</v>
      </c>
      <c r="F56" s="90"/>
    </row>
    <row r="57" spans="1:6" ht="16.5" x14ac:dyDescent="0.25">
      <c r="A57" s="89"/>
      <c r="B57" s="107" t="s">
        <v>234</v>
      </c>
      <c r="C57" s="121"/>
      <c r="D57" s="121"/>
      <c r="E57" s="121"/>
      <c r="F57" s="90"/>
    </row>
    <row r="58" spans="1:6" ht="16.5" x14ac:dyDescent="0.25">
      <c r="A58" s="89"/>
      <c r="B58" s="107" t="s">
        <v>235</v>
      </c>
      <c r="C58" s="121"/>
      <c r="D58" s="121" t="s">
        <v>21</v>
      </c>
      <c r="E58" s="121" t="s">
        <v>21</v>
      </c>
      <c r="F58" s="90" t="s">
        <v>21</v>
      </c>
    </row>
    <row r="59" spans="1:6" ht="16.5" x14ac:dyDescent="0.25">
      <c r="A59" s="89"/>
      <c r="B59" s="107" t="s">
        <v>236</v>
      </c>
      <c r="C59" s="121"/>
      <c r="D59" s="121" t="s">
        <v>21</v>
      </c>
      <c r="E59" s="121" t="s">
        <v>21</v>
      </c>
      <c r="F59" s="90" t="s">
        <v>21</v>
      </c>
    </row>
    <row r="60" spans="1:6" ht="16.5" x14ac:dyDescent="0.25">
      <c r="A60" s="89"/>
      <c r="B60" s="107" t="s">
        <v>237</v>
      </c>
      <c r="C60" s="121"/>
      <c r="D60" s="121" t="s">
        <v>21</v>
      </c>
      <c r="E60" s="121" t="s">
        <v>21</v>
      </c>
      <c r="F60" s="90" t="s">
        <v>21</v>
      </c>
    </row>
    <row r="61" spans="1:6" ht="17.25" thickBot="1" x14ac:dyDescent="0.3">
      <c r="A61" s="89"/>
      <c r="B61" s="107" t="s">
        <v>238</v>
      </c>
      <c r="C61" s="121"/>
      <c r="D61" s="121" t="s">
        <v>21</v>
      </c>
      <c r="E61" s="121"/>
      <c r="F61" s="90"/>
    </row>
    <row r="62" spans="1:6" s="75" customFormat="1" ht="215.25" thickBot="1" x14ac:dyDescent="0.3">
      <c r="A62" s="127"/>
      <c r="B62" s="106" t="s">
        <v>244</v>
      </c>
      <c r="C62" s="113" t="s">
        <v>380</v>
      </c>
      <c r="D62" s="120" t="s">
        <v>40</v>
      </c>
      <c r="E62" s="120" t="s">
        <v>40</v>
      </c>
      <c r="F62" s="93" t="s">
        <v>40</v>
      </c>
    </row>
    <row r="63" spans="1:6" s="199" customFormat="1" ht="6.75" customHeight="1" x14ac:dyDescent="0.25">
      <c r="A63" s="198"/>
    </row>
    <row r="64" spans="1:6" s="201" customFormat="1" ht="6.75" customHeight="1" thickBot="1" x14ac:dyDescent="0.3">
      <c r="A64" s="200"/>
    </row>
    <row r="65" spans="1:6" ht="60" customHeight="1" x14ac:dyDescent="0.25">
      <c r="A65" s="89"/>
      <c r="B65" s="105" t="s">
        <v>247</v>
      </c>
      <c r="C65" s="114">
        <f>C8+C28+C48</f>
        <v>444.61999438004921</v>
      </c>
      <c r="D65" s="114">
        <f>D8+D28+D48</f>
        <v>4769.2526259220231</v>
      </c>
      <c r="E65" s="114">
        <f>E8+E28+E48</f>
        <v>1438.0128001404987</v>
      </c>
      <c r="F65" s="97">
        <f>F8+F28+F48</f>
        <v>2513.3378580962417</v>
      </c>
    </row>
    <row r="66" spans="1:6" ht="60" customHeight="1" thickBot="1" x14ac:dyDescent="0.3">
      <c r="A66" s="89"/>
      <c r="B66" s="102" t="s">
        <v>11</v>
      </c>
      <c r="C66" s="124">
        <f>+C10</f>
        <v>290.98181735159818</v>
      </c>
      <c r="D66" s="124">
        <f>+D10</f>
        <v>290.98181735159818</v>
      </c>
      <c r="E66" s="124">
        <f>+E10</f>
        <v>290.98181735159818</v>
      </c>
      <c r="F66" s="79">
        <f>+F10</f>
        <v>290.98181735159818</v>
      </c>
    </row>
    <row r="67" spans="1:6" ht="60" customHeight="1" thickBot="1" x14ac:dyDescent="0.3">
      <c r="A67" s="89"/>
      <c r="B67" s="182" t="s">
        <v>84</v>
      </c>
      <c r="C67" s="176" t="s">
        <v>248</v>
      </c>
      <c r="D67" s="176" t="s">
        <v>248</v>
      </c>
      <c r="E67" s="176" t="s">
        <v>248</v>
      </c>
      <c r="F67" s="177" t="s">
        <v>248</v>
      </c>
    </row>
    <row r="68" spans="1:6" s="203" customFormat="1" ht="13.5" customHeight="1" thickBot="1" x14ac:dyDescent="0.3">
      <c r="A68" s="202"/>
    </row>
    <row r="69" spans="1:6" ht="60" customHeight="1" thickBot="1" x14ac:dyDescent="0.3">
      <c r="A69" s="89"/>
      <c r="B69" s="183" t="s">
        <v>249</v>
      </c>
      <c r="C69" s="184" t="s">
        <v>159</v>
      </c>
      <c r="D69" s="176" t="s">
        <v>248</v>
      </c>
      <c r="E69" s="176" t="s">
        <v>248</v>
      </c>
      <c r="F69" s="177" t="s">
        <v>248</v>
      </c>
    </row>
    <row r="70" spans="1:6" s="77" customFormat="1" ht="11.25" customHeight="1" thickBot="1" x14ac:dyDescent="0.3">
      <c r="A70" s="76"/>
      <c r="B70" s="154"/>
      <c r="C70" s="76"/>
      <c r="D70" s="76"/>
      <c r="E70" s="76"/>
      <c r="F70" s="146"/>
    </row>
    <row r="71" spans="1:6" x14ac:dyDescent="0.25">
      <c r="B71" s="155"/>
    </row>
    <row r="72" spans="1:6" x14ac:dyDescent="0.25">
      <c r="B72" s="155"/>
    </row>
    <row r="73" spans="1:6" x14ac:dyDescent="0.25">
      <c r="B73" s="155" t="s">
        <v>376</v>
      </c>
    </row>
    <row r="74" spans="1:6" x14ac:dyDescent="0.25">
      <c r="B74" s="155"/>
    </row>
    <row r="75" spans="1:6" x14ac:dyDescent="0.25">
      <c r="B75" s="155"/>
    </row>
    <row r="76" spans="1:6" x14ac:dyDescent="0.25">
      <c r="B76" s="155"/>
    </row>
    <row r="77" spans="1:6" x14ac:dyDescent="0.25">
      <c r="B77" s="155"/>
    </row>
    <row r="78" spans="1:6" x14ac:dyDescent="0.25">
      <c r="B78" s="155"/>
    </row>
  </sheetData>
  <sheetProtection formatCells="0" formatColumns="0" formatRows="0" insertColumns="0" insertRows="0" insertHyperlinks="0" deleteColumns="0" deleteRows="0" sort="0" autoFilter="0" pivotTables="0"/>
  <mergeCells count="9">
    <mergeCell ref="B1:B2"/>
    <mergeCell ref="B12:B13"/>
    <mergeCell ref="A3:XFD3"/>
    <mergeCell ref="A63:XFD64"/>
    <mergeCell ref="A68:XFD68"/>
    <mergeCell ref="B32:B33"/>
    <mergeCell ref="B52:B53"/>
    <mergeCell ref="A43:XFD43"/>
    <mergeCell ref="A23:XFD23"/>
  </mergeCells>
  <phoneticPr fontId="12"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DE0E3-69A3-4683-8C2C-68CC54773C31}">
  <dimension ref="C2:F11"/>
  <sheetViews>
    <sheetView workbookViewId="0">
      <selection activeCell="E21" sqref="E21"/>
    </sheetView>
  </sheetViews>
  <sheetFormatPr baseColWidth="10" defaultColWidth="9.140625" defaultRowHeight="15" x14ac:dyDescent="0.25"/>
  <cols>
    <col min="3" max="3" width="18.42578125" bestFit="1" customWidth="1"/>
    <col min="4" max="4" width="37.140625" customWidth="1"/>
    <col min="5" max="5" width="18.140625" customWidth="1"/>
    <col min="6" max="6" width="27.85546875" bestFit="1" customWidth="1"/>
  </cols>
  <sheetData>
    <row r="2" spans="3:6" x14ac:dyDescent="0.25">
      <c r="C2" s="206" t="s">
        <v>377</v>
      </c>
      <c r="D2" s="206"/>
      <c r="E2" s="206"/>
      <c r="F2" s="206"/>
    </row>
    <row r="3" spans="3:6" ht="15.75" thickBot="1" x14ac:dyDescent="0.3"/>
    <row r="4" spans="3:6" ht="16.5" thickBot="1" x14ac:dyDescent="0.3">
      <c r="C4" s="14" t="s">
        <v>15</v>
      </c>
      <c r="D4" s="15" t="s">
        <v>378</v>
      </c>
      <c r="E4" s="15" t="s">
        <v>17</v>
      </c>
      <c r="F4" s="15" t="s">
        <v>14</v>
      </c>
    </row>
    <row r="5" spans="3:6" ht="32.25" customHeight="1" thickBot="1" x14ac:dyDescent="0.3">
      <c r="C5" s="165" t="str">
        <f>'5.1.3.1EXPERIENCIA GENERAL'!C1</f>
        <v>PROPONENTE No. 1</v>
      </c>
      <c r="D5" s="164" t="str">
        <f>'5.1.3.1EXPERIENCIA GENERAL'!C2</f>
        <v>ASEGURAR SEGUROS LTDA - NIT 901134143 9</v>
      </c>
      <c r="E5" s="178" t="s">
        <v>248</v>
      </c>
      <c r="F5" s="168" t="s">
        <v>379</v>
      </c>
    </row>
    <row r="6" spans="3:6" ht="30.75" customHeight="1" thickBot="1" x14ac:dyDescent="0.3">
      <c r="C6" s="166" t="str">
        <f>'5.1.3.1EXPERIENCIA GENERAL'!D1</f>
        <v>PROPONENTE No. 2</v>
      </c>
      <c r="D6" s="164" t="str">
        <f>'5.1.3.1EXPERIENCIA GENERAL'!D2</f>
        <v>OMEGA AGENCIA DE SEGUROS LIMITADA - NIT :822001579-9</v>
      </c>
      <c r="E6" s="179" t="s">
        <v>248</v>
      </c>
      <c r="F6" s="168" t="s">
        <v>379</v>
      </c>
    </row>
    <row r="7" spans="3:6" ht="29.25" customHeight="1" thickBot="1" x14ac:dyDescent="0.3">
      <c r="C7" s="166" t="str">
        <f>'5.1.3.1EXPERIENCIA GENERAL'!E1</f>
        <v>PROPONENTE No. 3</v>
      </c>
      <c r="D7" s="164" t="str">
        <f>'5.1.3.1EXPERIENCIA GENERAL'!E2</f>
        <v>C A F ASESORES DE SEGUROS LTDA - NIT 900357596 5</v>
      </c>
      <c r="E7" s="179" t="s">
        <v>248</v>
      </c>
      <c r="F7" s="168" t="s">
        <v>379</v>
      </c>
    </row>
    <row r="8" spans="3:6" ht="37.5" customHeight="1" thickBot="1" x14ac:dyDescent="0.3">
      <c r="C8" s="167" t="str">
        <f>'5.1.3.1EXPERIENCIA GENERAL'!F1</f>
        <v>PROPONENTE No. 4</v>
      </c>
      <c r="D8" s="163" t="str">
        <f>'5.1.3.1EXPERIENCIA GENERAL'!F2</f>
        <v>GONSEGUROS CORREDORES DE SEGUROS S.A. - NIT 805003801 - 7</v>
      </c>
      <c r="E8" s="180" t="s">
        <v>248</v>
      </c>
      <c r="F8" s="169" t="s">
        <v>379</v>
      </c>
    </row>
    <row r="9" spans="3:6" ht="17.25" customHeight="1" x14ac:dyDescent="0.25"/>
    <row r="10" spans="3:6" ht="15.75" thickBot="1" x14ac:dyDescent="0.3"/>
    <row r="11" spans="3:6" ht="52.5" thickBot="1" x14ac:dyDescent="0.3">
      <c r="C11" s="170" t="s">
        <v>376</v>
      </c>
    </row>
  </sheetData>
  <mergeCells count="1">
    <mergeCell ref="C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4BDFF-79C3-4E52-A252-9C6B20859732}">
  <dimension ref="A1:E7"/>
  <sheetViews>
    <sheetView zoomScale="80" zoomScaleNormal="80" workbookViewId="0">
      <selection activeCell="E3" sqref="E3"/>
    </sheetView>
  </sheetViews>
  <sheetFormatPr baseColWidth="10" defaultColWidth="9.140625" defaultRowHeight="15" x14ac:dyDescent="0.25"/>
  <cols>
    <col min="1" max="1" width="44.7109375" style="13" customWidth="1"/>
    <col min="2" max="2" width="71.7109375" customWidth="1"/>
    <col min="3" max="3" width="31.7109375" customWidth="1"/>
    <col min="4" max="4" width="22.140625" customWidth="1"/>
    <col min="5" max="5" width="60.140625" customWidth="1"/>
  </cols>
  <sheetData>
    <row r="1" spans="1:5" ht="17.25" thickBot="1" x14ac:dyDescent="0.3">
      <c r="A1" s="207" t="s">
        <v>241</v>
      </c>
      <c r="B1" s="100" t="s">
        <v>0</v>
      </c>
      <c r="C1" s="100" t="s">
        <v>1</v>
      </c>
      <c r="D1" s="100" t="s">
        <v>2</v>
      </c>
      <c r="E1" s="100" t="s">
        <v>3</v>
      </c>
    </row>
    <row r="2" spans="1:5" ht="158.25" customHeight="1" thickBot="1" x14ac:dyDescent="0.3">
      <c r="A2" s="208"/>
      <c r="B2" s="100" t="s">
        <v>226</v>
      </c>
      <c r="C2" s="100" t="s">
        <v>227</v>
      </c>
      <c r="D2" s="100" t="s">
        <v>228</v>
      </c>
      <c r="E2" s="100" t="s">
        <v>229</v>
      </c>
    </row>
    <row r="3" spans="1:5" ht="155.25" customHeight="1" thickBot="1" x14ac:dyDescent="0.3">
      <c r="A3" s="151" t="s">
        <v>250</v>
      </c>
      <c r="B3" s="113" t="s">
        <v>380</v>
      </c>
      <c r="C3" s="148" t="s">
        <v>362</v>
      </c>
      <c r="D3" s="148" t="s">
        <v>364</v>
      </c>
      <c r="E3" s="148" t="s">
        <v>382</v>
      </c>
    </row>
    <row r="4" spans="1:5" ht="77.25" customHeight="1" thickBot="1" x14ac:dyDescent="0.3">
      <c r="A4" s="150" t="s">
        <v>361</v>
      </c>
      <c r="B4" s="185" t="s">
        <v>159</v>
      </c>
      <c r="C4" s="181" t="s">
        <v>40</v>
      </c>
      <c r="D4" s="181" t="s">
        <v>40</v>
      </c>
      <c r="E4" s="181" t="s">
        <v>40</v>
      </c>
    </row>
    <row r="7" spans="1:5" ht="25.5" x14ac:dyDescent="0.25">
      <c r="A7" s="162" t="s">
        <v>376</v>
      </c>
    </row>
  </sheetData>
  <mergeCells count="1">
    <mergeCell ref="A1:A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F1133-0905-49FC-A9C5-7EA68CA5EF77}">
  <dimension ref="A1:E8"/>
  <sheetViews>
    <sheetView topLeftCell="A2" workbookViewId="0">
      <selection activeCell="C4" sqref="C4"/>
    </sheetView>
  </sheetViews>
  <sheetFormatPr baseColWidth="10" defaultColWidth="9.140625" defaultRowHeight="15" x14ac:dyDescent="0.25"/>
  <cols>
    <col min="1" max="1" width="40.28515625" style="13" customWidth="1"/>
    <col min="2" max="2" width="56.140625" customWidth="1"/>
    <col min="3" max="4" width="55.140625" customWidth="1"/>
    <col min="5" max="5" width="55" customWidth="1"/>
  </cols>
  <sheetData>
    <row r="1" spans="1:5" ht="17.25" thickBot="1" x14ac:dyDescent="0.3">
      <c r="A1" s="207" t="s">
        <v>241</v>
      </c>
      <c r="B1" s="100" t="s">
        <v>0</v>
      </c>
      <c r="C1" s="100" t="s">
        <v>1</v>
      </c>
      <c r="D1" s="100" t="s">
        <v>2</v>
      </c>
      <c r="E1" s="100" t="s">
        <v>3</v>
      </c>
    </row>
    <row r="2" spans="1:5" ht="116.25" customHeight="1" thickBot="1" x14ac:dyDescent="0.3">
      <c r="A2" s="208"/>
      <c r="B2" s="100" t="s">
        <v>226</v>
      </c>
      <c r="C2" s="100" t="s">
        <v>227</v>
      </c>
      <c r="D2" s="100" t="s">
        <v>228</v>
      </c>
      <c r="E2" s="100" t="s">
        <v>229</v>
      </c>
    </row>
    <row r="3" spans="1:5" ht="106.5" customHeight="1" thickBot="1" x14ac:dyDescent="0.3">
      <c r="A3" s="151" t="s">
        <v>251</v>
      </c>
      <c r="B3" s="148" t="s">
        <v>369</v>
      </c>
      <c r="C3" s="148" t="s">
        <v>370</v>
      </c>
      <c r="D3" s="148" t="s">
        <v>371</v>
      </c>
      <c r="E3" s="148" t="s">
        <v>367</v>
      </c>
    </row>
    <row r="4" spans="1:5" ht="240.75" thickBot="1" x14ac:dyDescent="0.3">
      <c r="A4" s="147" t="s">
        <v>245</v>
      </c>
      <c r="B4" s="113" t="s">
        <v>380</v>
      </c>
      <c r="C4" s="149" t="s">
        <v>368</v>
      </c>
      <c r="D4" s="149" t="s">
        <v>368</v>
      </c>
      <c r="E4" s="149" t="s">
        <v>368</v>
      </c>
    </row>
    <row r="5" spans="1:5" ht="77.25" customHeight="1" thickBot="1" x14ac:dyDescent="0.3">
      <c r="A5" s="150" t="s">
        <v>361</v>
      </c>
      <c r="B5" s="185" t="s">
        <v>159</v>
      </c>
      <c r="C5" s="181" t="s">
        <v>40</v>
      </c>
      <c r="D5" s="181" t="s">
        <v>40</v>
      </c>
      <c r="E5" s="181" t="s">
        <v>40</v>
      </c>
    </row>
    <row r="8" spans="1:5" ht="25.5" x14ac:dyDescent="0.25">
      <c r="A8" s="162" t="s">
        <v>376</v>
      </c>
    </row>
  </sheetData>
  <mergeCells count="1">
    <mergeCell ref="A1:A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6AEB9-6B99-4645-A318-B3ED84BD289B}">
  <dimension ref="A1:E8"/>
  <sheetViews>
    <sheetView workbookViewId="0">
      <selection activeCell="D9" sqref="D9"/>
    </sheetView>
  </sheetViews>
  <sheetFormatPr baseColWidth="10" defaultColWidth="9.140625" defaultRowHeight="15" x14ac:dyDescent="0.25"/>
  <cols>
    <col min="1" max="1" width="39.28515625" style="13" customWidth="1"/>
    <col min="2" max="2" width="40.42578125" customWidth="1"/>
    <col min="3" max="3" width="40.140625" customWidth="1"/>
    <col min="4" max="4" width="40.42578125" customWidth="1"/>
    <col min="5" max="5" width="40.140625" customWidth="1"/>
  </cols>
  <sheetData>
    <row r="1" spans="1:5" ht="17.25" thickBot="1" x14ac:dyDescent="0.3">
      <c r="A1" s="207" t="s">
        <v>241</v>
      </c>
      <c r="B1" s="100" t="s">
        <v>0</v>
      </c>
      <c r="C1" s="100" t="s">
        <v>1</v>
      </c>
      <c r="D1" s="100" t="s">
        <v>2</v>
      </c>
      <c r="E1" s="100" t="s">
        <v>3</v>
      </c>
    </row>
    <row r="2" spans="1:5" ht="158.25" customHeight="1" thickBot="1" x14ac:dyDescent="0.3">
      <c r="A2" s="208"/>
      <c r="B2" s="100" t="s">
        <v>226</v>
      </c>
      <c r="C2" s="100" t="s">
        <v>227</v>
      </c>
      <c r="D2" s="100" t="s">
        <v>228</v>
      </c>
      <c r="E2" s="100" t="s">
        <v>229</v>
      </c>
    </row>
    <row r="3" spans="1:5" ht="153.75" customHeight="1" thickBot="1" x14ac:dyDescent="0.3">
      <c r="A3" s="151" t="s">
        <v>252</v>
      </c>
      <c r="B3" s="148" t="s">
        <v>374</v>
      </c>
      <c r="C3" s="148" t="s">
        <v>373</v>
      </c>
      <c r="D3" s="148" t="s">
        <v>373</v>
      </c>
      <c r="E3" s="148" t="s">
        <v>373</v>
      </c>
    </row>
    <row r="4" spans="1:5" ht="15.75" thickBot="1" x14ac:dyDescent="0.3">
      <c r="A4" s="147" t="s">
        <v>245</v>
      </c>
      <c r="B4" s="152"/>
      <c r="C4" s="149"/>
      <c r="D4" s="149"/>
      <c r="E4" s="149"/>
    </row>
    <row r="5" spans="1:5" ht="77.25" customHeight="1" thickBot="1" x14ac:dyDescent="0.3">
      <c r="A5" s="150" t="s">
        <v>361</v>
      </c>
      <c r="B5" s="181" t="s">
        <v>40</v>
      </c>
      <c r="C5" s="181" t="s">
        <v>40</v>
      </c>
      <c r="D5" s="181" t="s">
        <v>40</v>
      </c>
      <c r="E5" s="181" t="s">
        <v>40</v>
      </c>
    </row>
    <row r="8" spans="1:5" ht="25.5" x14ac:dyDescent="0.25">
      <c r="A8" s="162" t="s">
        <v>376</v>
      </c>
    </row>
  </sheetData>
  <mergeCells count="1">
    <mergeCell ref="A1:A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CFF03-2E78-4333-8CF7-9C7B9B1BD0E3}">
  <dimension ref="A2:U70"/>
  <sheetViews>
    <sheetView showGridLines="0" topLeftCell="C1" zoomScale="70" zoomScaleNormal="70" workbookViewId="0">
      <pane ySplit="10" topLeftCell="A14" activePane="bottomLeft" state="frozen"/>
      <selection pane="bottomLeft" activeCell="P12" sqref="P12:P17"/>
    </sheetView>
  </sheetViews>
  <sheetFormatPr baseColWidth="10" defaultColWidth="11.42578125" defaultRowHeight="15" x14ac:dyDescent="0.25"/>
  <cols>
    <col min="1" max="1" width="12.140625" style="10" customWidth="1"/>
    <col min="2" max="2" width="37.85546875" style="10" customWidth="1"/>
    <col min="3" max="3" width="28.140625" style="10" customWidth="1"/>
    <col min="4" max="4" width="11.85546875" style="10" customWidth="1"/>
    <col min="5" max="5" width="19.42578125" style="10" customWidth="1"/>
    <col min="6" max="6" width="20.140625" style="10" customWidth="1"/>
    <col min="7" max="7" width="12.140625" style="10" customWidth="1"/>
    <col min="8" max="8" width="11.140625" style="10" customWidth="1"/>
    <col min="9" max="10" width="10.85546875" style="10" customWidth="1"/>
    <col min="11" max="11" width="36" style="10" customWidth="1"/>
    <col min="12" max="12" width="29.5703125" style="10" customWidth="1"/>
    <col min="13" max="13" width="25" style="10" customWidth="1"/>
    <col min="14" max="14" width="35" style="10" customWidth="1"/>
    <col min="15" max="17" width="28.28515625" style="10" customWidth="1"/>
    <col min="18" max="18" width="33" style="10" customWidth="1"/>
    <col min="19" max="19" width="20.5703125" style="10" customWidth="1"/>
    <col min="20" max="20" width="33" style="10" customWidth="1"/>
    <col min="21" max="21" width="28.5703125" style="10" customWidth="1"/>
    <col min="22" max="16384" width="11.42578125" style="10"/>
  </cols>
  <sheetData>
    <row r="2" spans="1:17" ht="13.5" customHeight="1" x14ac:dyDescent="0.25"/>
    <row r="3" spans="1:17" ht="24" customHeight="1" x14ac:dyDescent="0.25">
      <c r="B3" s="275" t="s">
        <v>253</v>
      </c>
      <c r="C3" s="276"/>
      <c r="D3" s="276"/>
      <c r="E3" s="276"/>
      <c r="F3" s="276"/>
      <c r="G3" s="276"/>
      <c r="H3" s="276"/>
      <c r="I3" s="276"/>
      <c r="J3" s="276"/>
      <c r="K3" s="276"/>
      <c r="L3" s="276"/>
      <c r="M3" s="276"/>
      <c r="N3" s="276"/>
      <c r="O3" s="276"/>
      <c r="P3" s="276"/>
      <c r="Q3" s="277"/>
    </row>
    <row r="4" spans="1:17" ht="84.75" customHeight="1" x14ac:dyDescent="0.25">
      <c r="B4" s="275" t="s">
        <v>177</v>
      </c>
      <c r="C4" s="276"/>
      <c r="D4" s="276"/>
      <c r="E4" s="276"/>
      <c r="F4" s="276"/>
      <c r="G4" s="276"/>
      <c r="H4" s="276"/>
      <c r="I4" s="276"/>
      <c r="J4" s="276"/>
      <c r="K4" s="276"/>
      <c r="L4" s="276"/>
      <c r="M4" s="276"/>
      <c r="N4" s="276"/>
      <c r="O4" s="276"/>
      <c r="P4" s="276"/>
      <c r="Q4" s="277"/>
    </row>
    <row r="5" spans="1:17" ht="11.45" customHeight="1" x14ac:dyDescent="0.25"/>
    <row r="6" spans="1:17" ht="21" customHeight="1" x14ac:dyDescent="0.25">
      <c r="B6" s="275" t="s">
        <v>19</v>
      </c>
      <c r="C6" s="276"/>
      <c r="D6" s="276"/>
      <c r="E6" s="276"/>
      <c r="F6" s="276"/>
      <c r="G6" s="276"/>
      <c r="H6" s="276"/>
      <c r="I6" s="276"/>
      <c r="J6" s="276"/>
      <c r="K6" s="276"/>
      <c r="L6" s="276"/>
      <c r="M6" s="276"/>
      <c r="N6" s="276"/>
      <c r="O6" s="276"/>
      <c r="P6" s="276"/>
      <c r="Q6" s="277"/>
    </row>
    <row r="7" spans="1:17" ht="8.4499999999999993" customHeight="1" x14ac:dyDescent="0.25"/>
    <row r="8" spans="1:17" ht="24" customHeight="1" thickBot="1" x14ac:dyDescent="0.3">
      <c r="B8" s="278" t="s">
        <v>260</v>
      </c>
      <c r="C8" s="279"/>
      <c r="D8" s="279"/>
      <c r="E8" s="279"/>
      <c r="F8" s="279"/>
      <c r="G8" s="279"/>
      <c r="H8" s="279"/>
      <c r="I8" s="279"/>
      <c r="J8" s="279"/>
      <c r="K8" s="279"/>
      <c r="L8" s="279"/>
      <c r="M8" s="279"/>
      <c r="N8" s="279"/>
      <c r="O8" s="279"/>
      <c r="P8" s="279"/>
      <c r="Q8" s="280"/>
    </row>
    <row r="9" spans="1:17" ht="57" customHeight="1" x14ac:dyDescent="0.25">
      <c r="B9" s="227" t="s">
        <v>53</v>
      </c>
      <c r="C9" s="227" t="s">
        <v>224</v>
      </c>
      <c r="D9" s="230" t="s">
        <v>169</v>
      </c>
      <c r="E9" s="230" t="s">
        <v>258</v>
      </c>
      <c r="F9" s="230" t="s">
        <v>259</v>
      </c>
      <c r="G9" s="252" t="s">
        <v>191</v>
      </c>
      <c r="H9" s="252" t="s">
        <v>192</v>
      </c>
      <c r="I9" s="252" t="s">
        <v>20</v>
      </c>
      <c r="J9" s="252" t="s">
        <v>239</v>
      </c>
      <c r="K9" s="232" t="s">
        <v>175</v>
      </c>
      <c r="L9" s="233"/>
      <c r="M9" s="233"/>
      <c r="N9" s="233"/>
      <c r="O9" s="233"/>
      <c r="P9" s="233"/>
      <c r="Q9" s="234"/>
    </row>
    <row r="10" spans="1:17" ht="89.25" customHeight="1" thickBot="1" x14ac:dyDescent="0.3">
      <c r="B10" s="228"/>
      <c r="C10" s="229"/>
      <c r="D10" s="231"/>
      <c r="E10" s="231"/>
      <c r="F10" s="231"/>
      <c r="G10" s="253"/>
      <c r="H10" s="253"/>
      <c r="I10" s="253"/>
      <c r="J10" s="253"/>
      <c r="K10" s="235"/>
      <c r="L10" s="236"/>
      <c r="M10" s="236"/>
      <c r="N10" s="236"/>
      <c r="O10" s="236"/>
      <c r="P10" s="236"/>
      <c r="Q10" s="237"/>
    </row>
    <row r="11" spans="1:17" ht="27.75" customHeight="1" thickBot="1" x14ac:dyDescent="0.3">
      <c r="A11" s="227" t="s">
        <v>172</v>
      </c>
      <c r="B11" s="242" t="str">
        <f>+'5.1.3.1EXPERIENCIA GENERAL'!C2</f>
        <v>ASEGURAR SEGUROS LTDA - NIT 901134143 9</v>
      </c>
      <c r="C11" s="262" t="s">
        <v>254</v>
      </c>
      <c r="D11" s="238" t="s">
        <v>21</v>
      </c>
      <c r="E11" s="238" t="s">
        <v>261</v>
      </c>
      <c r="F11" s="238" t="s">
        <v>262</v>
      </c>
      <c r="G11" s="238" t="s">
        <v>21</v>
      </c>
      <c r="H11" s="255" t="s">
        <v>21</v>
      </c>
      <c r="I11" s="238" t="s">
        <v>21</v>
      </c>
      <c r="J11" s="238" t="s">
        <v>21</v>
      </c>
      <c r="K11" s="224" t="s">
        <v>256</v>
      </c>
      <c r="L11" s="225"/>
      <c r="M11" s="225"/>
      <c r="N11" s="226"/>
      <c r="O11" s="137" t="s">
        <v>170</v>
      </c>
      <c r="P11" s="138" t="s">
        <v>186</v>
      </c>
      <c r="Q11" s="138" t="s">
        <v>171</v>
      </c>
    </row>
    <row r="12" spans="1:17" ht="15.6" customHeight="1" x14ac:dyDescent="0.25">
      <c r="A12" s="229"/>
      <c r="B12" s="243"/>
      <c r="C12" s="263"/>
      <c r="D12" s="239"/>
      <c r="E12" s="239"/>
      <c r="F12" s="239"/>
      <c r="G12" s="239"/>
      <c r="H12" s="256"/>
      <c r="I12" s="239"/>
      <c r="J12" s="239"/>
      <c r="K12" s="139" t="s">
        <v>25</v>
      </c>
      <c r="L12" s="140" t="s">
        <v>26</v>
      </c>
      <c r="M12" s="140" t="s">
        <v>27</v>
      </c>
      <c r="N12" s="141" t="s">
        <v>36</v>
      </c>
      <c r="O12" s="215" t="s">
        <v>40</v>
      </c>
      <c r="P12" s="209" t="s">
        <v>357</v>
      </c>
      <c r="Q12" s="266" t="s">
        <v>159</v>
      </c>
    </row>
    <row r="13" spans="1:17" ht="45.95" customHeight="1" x14ac:dyDescent="0.25">
      <c r="A13" s="229"/>
      <c r="B13" s="243"/>
      <c r="C13" s="263"/>
      <c r="D13" s="239"/>
      <c r="E13" s="239"/>
      <c r="F13" s="239"/>
      <c r="G13" s="239"/>
      <c r="H13" s="256"/>
      <c r="I13" s="239"/>
      <c r="J13" s="254"/>
      <c r="K13" s="159" t="s">
        <v>347</v>
      </c>
      <c r="L13" s="73"/>
      <c r="M13" s="73"/>
      <c r="N13" s="73" t="s">
        <v>348</v>
      </c>
      <c r="O13" s="241"/>
      <c r="P13" s="210"/>
      <c r="Q13" s="267"/>
    </row>
    <row r="14" spans="1:17" ht="51.95" customHeight="1" x14ac:dyDescent="0.25">
      <c r="A14" s="229"/>
      <c r="B14" s="243"/>
      <c r="C14" s="263"/>
      <c r="D14" s="239"/>
      <c r="E14" s="239"/>
      <c r="F14" s="239"/>
      <c r="G14" s="239"/>
      <c r="H14" s="256"/>
      <c r="I14" s="239"/>
      <c r="J14" s="254"/>
      <c r="K14" s="159" t="s">
        <v>349</v>
      </c>
      <c r="L14" s="11"/>
      <c r="M14" s="11"/>
      <c r="N14" s="73" t="s">
        <v>348</v>
      </c>
      <c r="O14" s="241"/>
      <c r="P14" s="210"/>
      <c r="Q14" s="267"/>
    </row>
    <row r="15" spans="1:17" ht="48.6" customHeight="1" x14ac:dyDescent="0.25">
      <c r="A15" s="229"/>
      <c r="B15" s="243"/>
      <c r="C15" s="263"/>
      <c r="D15" s="239"/>
      <c r="E15" s="239"/>
      <c r="F15" s="239"/>
      <c r="G15" s="239"/>
      <c r="H15" s="256"/>
      <c r="I15" s="239"/>
      <c r="J15" s="239"/>
      <c r="K15" s="160" t="s">
        <v>263</v>
      </c>
      <c r="L15" s="11">
        <v>42430</v>
      </c>
      <c r="M15" s="11" t="s">
        <v>350</v>
      </c>
      <c r="N15" s="73" t="s">
        <v>351</v>
      </c>
      <c r="O15" s="213"/>
      <c r="P15" s="210"/>
      <c r="Q15" s="267"/>
    </row>
    <row r="16" spans="1:17" ht="48.6" customHeight="1" x14ac:dyDescent="0.25">
      <c r="A16" s="229"/>
      <c r="B16" s="243"/>
      <c r="C16" s="264"/>
      <c r="D16" s="248"/>
      <c r="E16" s="248"/>
      <c r="F16" s="248"/>
      <c r="G16" s="248"/>
      <c r="H16" s="257"/>
      <c r="I16" s="248"/>
      <c r="J16" s="248"/>
      <c r="K16" s="161"/>
      <c r="L16" s="11"/>
      <c r="M16" s="11"/>
      <c r="N16" s="66"/>
      <c r="O16" s="213"/>
      <c r="P16" s="210"/>
      <c r="Q16" s="267"/>
    </row>
    <row r="17" spans="1:21" ht="140.25" customHeight="1" thickBot="1" x14ac:dyDescent="0.3">
      <c r="A17" s="229"/>
      <c r="B17" s="243"/>
      <c r="C17" s="265"/>
      <c r="D17" s="240"/>
      <c r="E17" s="240"/>
      <c r="F17" s="240"/>
      <c r="G17" s="240"/>
      <c r="H17" s="258"/>
      <c r="I17" s="240"/>
      <c r="J17" s="240"/>
      <c r="K17" s="67"/>
      <c r="L17" s="68"/>
      <c r="M17" s="68"/>
      <c r="N17" s="69"/>
      <c r="O17" s="214"/>
      <c r="P17" s="210"/>
      <c r="Q17" s="267"/>
    </row>
    <row r="18" spans="1:21" ht="35.1" customHeight="1" x14ac:dyDescent="0.25">
      <c r="A18" s="229"/>
      <c r="B18" s="243"/>
      <c r="C18" s="227" t="s">
        <v>255</v>
      </c>
      <c r="D18" s="238" t="s">
        <v>264</v>
      </c>
      <c r="E18" s="238" t="s">
        <v>265</v>
      </c>
      <c r="F18" s="259" t="s">
        <v>266</v>
      </c>
      <c r="G18" s="238"/>
      <c r="H18" s="238"/>
      <c r="I18" s="238"/>
      <c r="J18" s="238"/>
      <c r="K18" s="245" t="s">
        <v>257</v>
      </c>
      <c r="L18" s="246"/>
      <c r="M18" s="246"/>
      <c r="N18" s="247"/>
      <c r="O18" s="221" t="s">
        <v>168</v>
      </c>
      <c r="P18" s="210" t="s">
        <v>381</v>
      </c>
      <c r="Q18" s="267"/>
      <c r="T18" s="46"/>
      <c r="U18" s="61"/>
    </row>
    <row r="19" spans="1:21" ht="35.1" customHeight="1" x14ac:dyDescent="0.25">
      <c r="A19" s="229"/>
      <c r="B19" s="243"/>
      <c r="C19" s="229"/>
      <c r="D19" s="239"/>
      <c r="E19" s="239"/>
      <c r="F19" s="260"/>
      <c r="G19" s="239"/>
      <c r="H19" s="239"/>
      <c r="I19" s="239"/>
      <c r="J19" s="239"/>
      <c r="K19" s="63" t="s">
        <v>25</v>
      </c>
      <c r="L19" s="48" t="s">
        <v>26</v>
      </c>
      <c r="M19" s="48" t="s">
        <v>27</v>
      </c>
      <c r="N19" s="64" t="s">
        <v>36</v>
      </c>
      <c r="O19" s="222"/>
      <c r="P19" s="210"/>
      <c r="Q19" s="267"/>
      <c r="T19" s="46"/>
      <c r="U19" s="61"/>
    </row>
    <row r="20" spans="1:21" ht="47.25" x14ac:dyDescent="0.25">
      <c r="A20" s="229"/>
      <c r="B20" s="243"/>
      <c r="C20" s="229"/>
      <c r="D20" s="239"/>
      <c r="E20" s="239"/>
      <c r="F20" s="260"/>
      <c r="G20" s="239"/>
      <c r="H20" s="239"/>
      <c r="I20" s="239"/>
      <c r="J20" s="239"/>
      <c r="K20" s="65" t="s">
        <v>352</v>
      </c>
      <c r="L20" s="171">
        <v>39942</v>
      </c>
      <c r="M20" s="171">
        <v>41026</v>
      </c>
      <c r="N20" s="172" t="s">
        <v>356</v>
      </c>
      <c r="O20" s="222"/>
      <c r="P20" s="210"/>
      <c r="Q20" s="267"/>
      <c r="T20" s="46"/>
      <c r="U20" s="61"/>
    </row>
    <row r="21" spans="1:21" ht="47.25" x14ac:dyDescent="0.25">
      <c r="A21" s="229"/>
      <c r="B21" s="243"/>
      <c r="C21" s="229"/>
      <c r="D21" s="239"/>
      <c r="E21" s="239"/>
      <c r="F21" s="260"/>
      <c r="G21" s="239"/>
      <c r="H21" s="239"/>
      <c r="I21" s="239"/>
      <c r="J21" s="239"/>
      <c r="K21" s="65" t="s">
        <v>353</v>
      </c>
      <c r="L21" s="171">
        <v>41261</v>
      </c>
      <c r="M21" s="171">
        <v>42852</v>
      </c>
      <c r="N21" s="172" t="s">
        <v>356</v>
      </c>
      <c r="O21" s="222"/>
      <c r="P21" s="210"/>
      <c r="Q21" s="267"/>
      <c r="T21" s="46"/>
      <c r="U21" s="61"/>
    </row>
    <row r="22" spans="1:21" ht="47.25" x14ac:dyDescent="0.25">
      <c r="A22" s="229"/>
      <c r="B22" s="243"/>
      <c r="C22" s="229"/>
      <c r="D22" s="239"/>
      <c r="E22" s="239"/>
      <c r="F22" s="260"/>
      <c r="G22" s="239"/>
      <c r="H22" s="239"/>
      <c r="I22" s="239"/>
      <c r="J22" s="239"/>
      <c r="K22" s="65" t="s">
        <v>354</v>
      </c>
      <c r="L22" s="171">
        <v>41879</v>
      </c>
      <c r="M22" s="171">
        <v>42154</v>
      </c>
      <c r="N22" s="172" t="s">
        <v>356</v>
      </c>
      <c r="O22" s="222"/>
      <c r="P22" s="210"/>
      <c r="Q22" s="267"/>
      <c r="T22" s="46"/>
      <c r="U22" s="61"/>
    </row>
    <row r="23" spans="1:21" ht="35.1" customHeight="1" thickBot="1" x14ac:dyDescent="0.3">
      <c r="A23" s="228"/>
      <c r="B23" s="244"/>
      <c r="C23" s="228"/>
      <c r="D23" s="240"/>
      <c r="E23" s="240"/>
      <c r="F23" s="261"/>
      <c r="G23" s="240"/>
      <c r="H23" s="240"/>
      <c r="I23" s="240"/>
      <c r="J23" s="240"/>
      <c r="K23" s="175" t="s">
        <v>355</v>
      </c>
      <c r="L23" s="173">
        <v>41947</v>
      </c>
      <c r="M23" s="173">
        <v>42262</v>
      </c>
      <c r="N23" s="174"/>
      <c r="O23" s="223"/>
      <c r="P23" s="211"/>
      <c r="Q23" s="268"/>
      <c r="T23" s="46"/>
      <c r="U23" s="61"/>
    </row>
    <row r="24" spans="1:21" ht="35.1" customHeight="1" thickBot="1" x14ac:dyDescent="0.3">
      <c r="A24" s="59"/>
      <c r="B24" s="59"/>
      <c r="C24" s="59"/>
      <c r="D24" s="59"/>
      <c r="E24" s="59"/>
      <c r="F24" s="59"/>
      <c r="G24" s="59"/>
      <c r="H24" s="59"/>
      <c r="I24" s="59"/>
      <c r="J24" s="59"/>
      <c r="K24" s="59"/>
      <c r="L24" s="60"/>
      <c r="M24" s="60"/>
      <c r="N24" s="60"/>
      <c r="O24" s="61"/>
      <c r="P24" s="61"/>
      <c r="Q24" s="61"/>
      <c r="T24" s="46"/>
      <c r="U24" s="61"/>
    </row>
    <row r="25" spans="1:21" ht="35.1" customHeight="1" thickBot="1" x14ac:dyDescent="0.3">
      <c r="A25" s="227" t="s">
        <v>173</v>
      </c>
      <c r="B25" s="242" t="str">
        <f>+'5.1.3.1EXPERIENCIA GENERAL'!D2</f>
        <v>OMEGA AGENCIA DE SEGUROS LIMITADA - NIT :822001579-9</v>
      </c>
      <c r="C25" s="262" t="s">
        <v>276</v>
      </c>
      <c r="D25" s="238" t="s">
        <v>21</v>
      </c>
      <c r="E25" s="238" t="s">
        <v>277</v>
      </c>
      <c r="F25" s="238" t="s">
        <v>278</v>
      </c>
      <c r="G25" s="238" t="s">
        <v>21</v>
      </c>
      <c r="H25" s="238" t="s">
        <v>21</v>
      </c>
      <c r="I25" s="238" t="s">
        <v>21</v>
      </c>
      <c r="J25" s="238" t="s">
        <v>21</v>
      </c>
      <c r="K25" s="224" t="s">
        <v>184</v>
      </c>
      <c r="L25" s="225"/>
      <c r="M25" s="225"/>
      <c r="N25" s="226"/>
      <c r="O25" s="137" t="s">
        <v>170</v>
      </c>
      <c r="P25" s="138" t="s">
        <v>186</v>
      </c>
      <c r="Q25" s="138" t="s">
        <v>171</v>
      </c>
      <c r="T25" s="46"/>
      <c r="U25" s="61"/>
    </row>
    <row r="26" spans="1:21" ht="35.1" customHeight="1" x14ac:dyDescent="0.25">
      <c r="A26" s="229"/>
      <c r="B26" s="243"/>
      <c r="C26" s="263"/>
      <c r="D26" s="239"/>
      <c r="E26" s="239"/>
      <c r="F26" s="239"/>
      <c r="G26" s="239"/>
      <c r="H26" s="239"/>
      <c r="I26" s="239"/>
      <c r="J26" s="239"/>
      <c r="K26" s="139" t="s">
        <v>25</v>
      </c>
      <c r="L26" s="140" t="s">
        <v>26</v>
      </c>
      <c r="M26" s="140" t="s">
        <v>27</v>
      </c>
      <c r="N26" s="141" t="s">
        <v>36</v>
      </c>
      <c r="O26" s="249" t="s">
        <v>40</v>
      </c>
      <c r="P26" s="209"/>
      <c r="Q26" s="218" t="s">
        <v>40</v>
      </c>
      <c r="T26" s="46"/>
      <c r="U26" s="61"/>
    </row>
    <row r="27" spans="1:21" ht="35.1" customHeight="1" x14ac:dyDescent="0.25">
      <c r="A27" s="229"/>
      <c r="B27" s="243"/>
      <c r="C27" s="263"/>
      <c r="D27" s="239"/>
      <c r="E27" s="239"/>
      <c r="F27" s="239"/>
      <c r="G27" s="239"/>
      <c r="H27" s="239"/>
      <c r="I27" s="239"/>
      <c r="J27" s="239"/>
      <c r="K27" s="65" t="s">
        <v>279</v>
      </c>
      <c r="L27" s="128" t="s">
        <v>280</v>
      </c>
      <c r="M27" s="11" t="s">
        <v>281</v>
      </c>
      <c r="N27" s="66" t="s">
        <v>282</v>
      </c>
      <c r="O27" s="250"/>
      <c r="P27" s="210"/>
      <c r="Q27" s="219"/>
      <c r="T27" s="46"/>
      <c r="U27" s="61"/>
    </row>
    <row r="28" spans="1:21" ht="35.1" customHeight="1" x14ac:dyDescent="0.25">
      <c r="A28" s="229"/>
      <c r="B28" s="243"/>
      <c r="C28" s="263"/>
      <c r="D28" s="239"/>
      <c r="E28" s="239"/>
      <c r="F28" s="239"/>
      <c r="G28" s="239"/>
      <c r="H28" s="239"/>
      <c r="I28" s="239"/>
      <c r="J28" s="239"/>
      <c r="K28" s="65"/>
      <c r="L28" s="11"/>
      <c r="M28" s="11"/>
      <c r="N28" s="66"/>
      <c r="O28" s="250"/>
      <c r="P28" s="210"/>
      <c r="Q28" s="219"/>
      <c r="T28" s="46"/>
      <c r="U28" s="61"/>
    </row>
    <row r="29" spans="1:21" ht="35.1" customHeight="1" x14ac:dyDescent="0.25">
      <c r="A29" s="229"/>
      <c r="B29" s="243"/>
      <c r="C29" s="263"/>
      <c r="D29" s="239"/>
      <c r="E29" s="239"/>
      <c r="F29" s="239"/>
      <c r="G29" s="239"/>
      <c r="H29" s="239"/>
      <c r="I29" s="239"/>
      <c r="J29" s="239"/>
      <c r="K29" s="65"/>
      <c r="L29" s="11"/>
      <c r="M29" s="11"/>
      <c r="N29" s="66"/>
      <c r="O29" s="250"/>
      <c r="P29" s="210"/>
      <c r="Q29" s="219"/>
      <c r="T29" s="46"/>
      <c r="U29" s="61"/>
    </row>
    <row r="30" spans="1:21" ht="35.1" customHeight="1" x14ac:dyDescent="0.25">
      <c r="A30" s="229"/>
      <c r="B30" s="243"/>
      <c r="C30" s="264"/>
      <c r="D30" s="248"/>
      <c r="E30" s="248"/>
      <c r="F30" s="248"/>
      <c r="G30" s="248"/>
      <c r="H30" s="248"/>
      <c r="I30" s="248"/>
      <c r="J30" s="248"/>
      <c r="K30" s="70"/>
      <c r="L30" s="11"/>
      <c r="M30" s="11"/>
      <c r="N30" s="66"/>
      <c r="O30" s="250"/>
      <c r="P30" s="210"/>
      <c r="Q30" s="219"/>
      <c r="T30" s="46"/>
      <c r="U30" s="61"/>
    </row>
    <row r="31" spans="1:21" ht="35.1" customHeight="1" thickBot="1" x14ac:dyDescent="0.3">
      <c r="A31" s="229"/>
      <c r="B31" s="243"/>
      <c r="C31" s="265"/>
      <c r="D31" s="240"/>
      <c r="E31" s="240"/>
      <c r="F31" s="240"/>
      <c r="G31" s="240"/>
      <c r="H31" s="240"/>
      <c r="I31" s="240"/>
      <c r="J31" s="240"/>
      <c r="K31" s="67"/>
      <c r="L31" s="68"/>
      <c r="M31" s="68"/>
      <c r="N31" s="69"/>
      <c r="O31" s="251"/>
      <c r="P31" s="210"/>
      <c r="Q31" s="219"/>
      <c r="T31" s="46"/>
      <c r="U31" s="61"/>
    </row>
    <row r="32" spans="1:21" ht="35.1" customHeight="1" x14ac:dyDescent="0.25">
      <c r="A32" s="229"/>
      <c r="B32" s="243"/>
      <c r="C32" s="227" t="s">
        <v>283</v>
      </c>
      <c r="D32" s="238" t="s">
        <v>21</v>
      </c>
      <c r="E32" s="238" t="s">
        <v>284</v>
      </c>
      <c r="F32" s="238" t="s">
        <v>285</v>
      </c>
      <c r="G32" s="259" t="s">
        <v>21</v>
      </c>
      <c r="H32" s="259" t="s">
        <v>21</v>
      </c>
      <c r="I32" s="259" t="s">
        <v>21</v>
      </c>
      <c r="J32" s="259" t="s">
        <v>21</v>
      </c>
      <c r="K32" s="245" t="s">
        <v>225</v>
      </c>
      <c r="L32" s="246"/>
      <c r="M32" s="246"/>
      <c r="N32" s="247"/>
      <c r="O32" s="269" t="s">
        <v>40</v>
      </c>
      <c r="P32" s="210"/>
      <c r="Q32" s="219"/>
      <c r="T32" s="46"/>
      <c r="U32" s="61"/>
    </row>
    <row r="33" spans="1:21" ht="35.1" customHeight="1" x14ac:dyDescent="0.25">
      <c r="A33" s="229"/>
      <c r="B33" s="243"/>
      <c r="C33" s="229"/>
      <c r="D33" s="239"/>
      <c r="E33" s="239"/>
      <c r="F33" s="239"/>
      <c r="G33" s="260"/>
      <c r="H33" s="260"/>
      <c r="I33" s="260"/>
      <c r="J33" s="260"/>
      <c r="K33" s="63" t="s">
        <v>25</v>
      </c>
      <c r="L33" s="48" t="s">
        <v>26</v>
      </c>
      <c r="M33" s="48" t="s">
        <v>27</v>
      </c>
      <c r="N33" s="64" t="s">
        <v>36</v>
      </c>
      <c r="O33" s="270"/>
      <c r="P33" s="210"/>
      <c r="Q33" s="219"/>
      <c r="T33" s="46"/>
      <c r="U33" s="61"/>
    </row>
    <row r="34" spans="1:21" ht="35.1" customHeight="1" x14ac:dyDescent="0.25">
      <c r="A34" s="229"/>
      <c r="B34" s="243"/>
      <c r="C34" s="229"/>
      <c r="D34" s="239"/>
      <c r="E34" s="239"/>
      <c r="F34" s="239"/>
      <c r="G34" s="260"/>
      <c r="H34" s="260"/>
      <c r="I34" s="260"/>
      <c r="J34" s="260"/>
      <c r="K34" s="65" t="s">
        <v>279</v>
      </c>
      <c r="L34" s="128" t="s">
        <v>286</v>
      </c>
      <c r="M34" s="11" t="s">
        <v>281</v>
      </c>
      <c r="N34" s="66" t="s">
        <v>287</v>
      </c>
      <c r="O34" s="270"/>
      <c r="P34" s="210"/>
      <c r="Q34" s="219"/>
      <c r="T34" s="46"/>
      <c r="U34" s="61"/>
    </row>
    <row r="35" spans="1:21" ht="35.1" customHeight="1" x14ac:dyDescent="0.25">
      <c r="A35" s="229"/>
      <c r="B35" s="243"/>
      <c r="C35" s="229"/>
      <c r="D35" s="239"/>
      <c r="E35" s="239"/>
      <c r="F35" s="239"/>
      <c r="G35" s="260"/>
      <c r="H35" s="260"/>
      <c r="I35" s="260"/>
      <c r="J35" s="260"/>
      <c r="K35" s="65"/>
      <c r="L35" s="11"/>
      <c r="M35" s="11"/>
      <c r="N35" s="66"/>
      <c r="O35" s="270"/>
      <c r="P35" s="210"/>
      <c r="Q35" s="219"/>
      <c r="T35" s="46"/>
      <c r="U35" s="61"/>
    </row>
    <row r="36" spans="1:21" ht="35.1" customHeight="1" x14ac:dyDescent="0.25">
      <c r="A36" s="229"/>
      <c r="B36" s="243"/>
      <c r="C36" s="229"/>
      <c r="D36" s="239"/>
      <c r="E36" s="239"/>
      <c r="F36" s="239"/>
      <c r="G36" s="260"/>
      <c r="H36" s="260"/>
      <c r="I36" s="260"/>
      <c r="J36" s="260"/>
      <c r="K36" s="65"/>
      <c r="L36" s="11"/>
      <c r="M36" s="11"/>
      <c r="N36" s="66"/>
      <c r="O36" s="270"/>
      <c r="P36" s="210"/>
      <c r="Q36" s="219"/>
      <c r="T36" s="46"/>
      <c r="U36" s="61"/>
    </row>
    <row r="37" spans="1:21" ht="35.1" customHeight="1" thickBot="1" x14ac:dyDescent="0.3">
      <c r="A37" s="228"/>
      <c r="B37" s="244"/>
      <c r="C37" s="228"/>
      <c r="D37" s="240"/>
      <c r="E37" s="240"/>
      <c r="F37" s="240"/>
      <c r="G37" s="261"/>
      <c r="H37" s="261"/>
      <c r="I37" s="261"/>
      <c r="J37" s="261"/>
      <c r="K37" s="67"/>
      <c r="L37" s="68"/>
      <c r="M37" s="68"/>
      <c r="N37" s="69"/>
      <c r="O37" s="271"/>
      <c r="P37" s="211"/>
      <c r="Q37" s="220"/>
      <c r="T37" s="46"/>
      <c r="U37" s="61"/>
    </row>
    <row r="38" spans="1:21" ht="35.1" customHeight="1" thickBot="1" x14ac:dyDescent="0.3">
      <c r="A38" s="59"/>
      <c r="B38" s="59"/>
      <c r="C38" s="59"/>
      <c r="D38" s="59"/>
      <c r="E38" s="59"/>
      <c r="F38" s="59"/>
      <c r="G38" s="59"/>
      <c r="H38" s="59"/>
      <c r="I38" s="59"/>
      <c r="J38" s="59"/>
      <c r="K38" s="59"/>
      <c r="L38" s="60"/>
      <c r="M38" s="60"/>
      <c r="N38" s="60"/>
      <c r="O38" s="61"/>
      <c r="P38" s="61"/>
      <c r="Q38" s="61"/>
      <c r="T38" s="46"/>
      <c r="U38" s="61"/>
    </row>
    <row r="39" spans="1:21" ht="35.1" customHeight="1" thickBot="1" x14ac:dyDescent="0.3">
      <c r="A39" s="227" t="s">
        <v>174</v>
      </c>
      <c r="B39" s="242" t="e">
        <f>+#REF!</f>
        <v>#REF!</v>
      </c>
      <c r="C39" s="262" t="s">
        <v>298</v>
      </c>
      <c r="D39" s="238" t="s">
        <v>21</v>
      </c>
      <c r="E39" s="238" t="s">
        <v>261</v>
      </c>
      <c r="F39" s="238" t="s">
        <v>299</v>
      </c>
      <c r="G39" s="238" t="s">
        <v>21</v>
      </c>
      <c r="H39" s="238" t="s">
        <v>21</v>
      </c>
      <c r="I39" s="238" t="s">
        <v>21</v>
      </c>
      <c r="J39" s="238" t="s">
        <v>21</v>
      </c>
      <c r="K39" s="272" t="s">
        <v>184</v>
      </c>
      <c r="L39" s="273"/>
      <c r="M39" s="273"/>
      <c r="N39" s="274"/>
      <c r="O39" s="137" t="s">
        <v>170</v>
      </c>
      <c r="P39" s="138" t="s">
        <v>186</v>
      </c>
      <c r="Q39" s="138" t="s">
        <v>171</v>
      </c>
      <c r="T39" s="46"/>
      <c r="U39" s="61"/>
    </row>
    <row r="40" spans="1:21" ht="35.1" customHeight="1" x14ac:dyDescent="0.25">
      <c r="A40" s="229"/>
      <c r="B40" s="243"/>
      <c r="C40" s="263"/>
      <c r="D40" s="239"/>
      <c r="E40" s="239"/>
      <c r="F40" s="239"/>
      <c r="G40" s="239"/>
      <c r="H40" s="239"/>
      <c r="I40" s="239"/>
      <c r="J40" s="239"/>
      <c r="K40" s="142" t="s">
        <v>25</v>
      </c>
      <c r="L40" s="143" t="s">
        <v>26</v>
      </c>
      <c r="M40" s="143" t="s">
        <v>27</v>
      </c>
      <c r="N40" s="144" t="s">
        <v>36</v>
      </c>
      <c r="O40" s="216" t="s">
        <v>40</v>
      </c>
      <c r="P40" s="209"/>
      <c r="Q40" s="215" t="s">
        <v>40</v>
      </c>
      <c r="T40" s="46"/>
      <c r="U40" s="61"/>
    </row>
    <row r="41" spans="1:21" ht="35.1" customHeight="1" x14ac:dyDescent="0.25">
      <c r="A41" s="229"/>
      <c r="B41" s="243"/>
      <c r="C41" s="263"/>
      <c r="D41" s="239"/>
      <c r="E41" s="239"/>
      <c r="F41" s="239"/>
      <c r="G41" s="239"/>
      <c r="H41" s="239"/>
      <c r="I41" s="239"/>
      <c r="J41" s="239"/>
      <c r="K41" s="71" t="s">
        <v>300</v>
      </c>
      <c r="L41" s="11" t="s">
        <v>301</v>
      </c>
      <c r="M41" s="11" t="s">
        <v>281</v>
      </c>
      <c r="N41" s="72" t="s">
        <v>302</v>
      </c>
      <c r="O41" s="217"/>
      <c r="P41" s="210"/>
      <c r="Q41" s="213"/>
      <c r="T41" s="46"/>
      <c r="U41" s="61"/>
    </row>
    <row r="42" spans="1:21" ht="35.1" customHeight="1" x14ac:dyDescent="0.25">
      <c r="A42" s="229"/>
      <c r="B42" s="243"/>
      <c r="C42" s="263"/>
      <c r="D42" s="239"/>
      <c r="E42" s="239"/>
      <c r="F42" s="239"/>
      <c r="G42" s="239"/>
      <c r="H42" s="239"/>
      <c r="I42" s="239"/>
      <c r="J42" s="239"/>
      <c r="K42" s="71" t="s">
        <v>303</v>
      </c>
      <c r="L42" s="11" t="s">
        <v>304</v>
      </c>
      <c r="M42" s="11">
        <v>44593</v>
      </c>
      <c r="N42" s="72" t="s">
        <v>305</v>
      </c>
      <c r="O42" s="217"/>
      <c r="P42" s="210"/>
      <c r="Q42" s="213"/>
      <c r="T42" s="46"/>
      <c r="U42" s="61"/>
    </row>
    <row r="43" spans="1:21" ht="35.1" customHeight="1" x14ac:dyDescent="0.25">
      <c r="A43" s="229"/>
      <c r="B43" s="243"/>
      <c r="C43" s="263"/>
      <c r="D43" s="239"/>
      <c r="E43" s="239"/>
      <c r="F43" s="239"/>
      <c r="G43" s="239"/>
      <c r="H43" s="239"/>
      <c r="I43" s="239"/>
      <c r="J43" s="239"/>
      <c r="K43" s="71" t="s">
        <v>306</v>
      </c>
      <c r="L43" s="11" t="s">
        <v>307</v>
      </c>
      <c r="M43" s="11">
        <v>43495</v>
      </c>
      <c r="N43" s="72" t="s">
        <v>308</v>
      </c>
      <c r="O43" s="217"/>
      <c r="P43" s="210"/>
      <c r="Q43" s="213"/>
      <c r="T43" s="46"/>
      <c r="U43" s="61"/>
    </row>
    <row r="44" spans="1:21" ht="35.1" customHeight="1" thickBot="1" x14ac:dyDescent="0.3">
      <c r="A44" s="229"/>
      <c r="B44" s="243"/>
      <c r="C44" s="263"/>
      <c r="D44" s="239"/>
      <c r="E44" s="239"/>
      <c r="F44" s="239"/>
      <c r="G44" s="239"/>
      <c r="H44" s="239"/>
      <c r="I44" s="239"/>
      <c r="J44" s="239"/>
      <c r="K44" s="71" t="s">
        <v>309</v>
      </c>
      <c r="L44" s="11">
        <v>41708</v>
      </c>
      <c r="M44" s="11">
        <v>43253</v>
      </c>
      <c r="N44" s="72" t="s">
        <v>310</v>
      </c>
      <c r="O44" s="217"/>
      <c r="P44" s="210"/>
      <c r="Q44" s="213"/>
      <c r="T44" s="46"/>
      <c r="U44" s="61"/>
    </row>
    <row r="45" spans="1:21" ht="32.1" customHeight="1" x14ac:dyDescent="0.25">
      <c r="A45" s="229"/>
      <c r="B45" s="243"/>
      <c r="C45" s="227" t="s">
        <v>311</v>
      </c>
      <c r="D45" s="238" t="s">
        <v>21</v>
      </c>
      <c r="E45" s="238" t="s">
        <v>265</v>
      </c>
      <c r="F45" s="238" t="s">
        <v>312</v>
      </c>
      <c r="G45" s="238" t="s">
        <v>21</v>
      </c>
      <c r="H45" s="238" t="s">
        <v>21</v>
      </c>
      <c r="I45" s="238" t="s">
        <v>21</v>
      </c>
      <c r="J45" s="238" t="s">
        <v>21</v>
      </c>
      <c r="K45" s="245" t="s">
        <v>225</v>
      </c>
      <c r="L45" s="246"/>
      <c r="M45" s="246"/>
      <c r="N45" s="247"/>
      <c r="O45" s="286" t="s">
        <v>40</v>
      </c>
      <c r="P45" s="210"/>
      <c r="Q45" s="213"/>
      <c r="T45" s="46"/>
      <c r="U45" s="55"/>
    </row>
    <row r="46" spans="1:21" ht="32.1" customHeight="1" x14ac:dyDescent="0.25">
      <c r="A46" s="229"/>
      <c r="B46" s="243"/>
      <c r="C46" s="229"/>
      <c r="D46" s="239"/>
      <c r="E46" s="239"/>
      <c r="F46" s="239"/>
      <c r="G46" s="239"/>
      <c r="H46" s="239"/>
      <c r="I46" s="239"/>
      <c r="J46" s="239"/>
      <c r="K46" s="63" t="s">
        <v>25</v>
      </c>
      <c r="L46" s="48" t="s">
        <v>26</v>
      </c>
      <c r="M46" s="48" t="s">
        <v>27</v>
      </c>
      <c r="N46" s="64" t="s">
        <v>36</v>
      </c>
      <c r="O46" s="287"/>
      <c r="P46" s="210"/>
      <c r="Q46" s="213"/>
      <c r="T46" s="46"/>
      <c r="U46" s="55"/>
    </row>
    <row r="47" spans="1:21" ht="32.1" customHeight="1" x14ac:dyDescent="0.25">
      <c r="A47" s="229"/>
      <c r="B47" s="243"/>
      <c r="C47" s="229"/>
      <c r="D47" s="239"/>
      <c r="E47" s="239"/>
      <c r="F47" s="239"/>
      <c r="G47" s="239"/>
      <c r="H47" s="239"/>
      <c r="I47" s="239"/>
      <c r="J47" s="239"/>
      <c r="K47" s="65" t="s">
        <v>300</v>
      </c>
      <c r="L47" s="11">
        <v>43951</v>
      </c>
      <c r="M47" s="11" t="s">
        <v>313</v>
      </c>
      <c r="N47" s="66" t="s">
        <v>314</v>
      </c>
      <c r="O47" s="287"/>
      <c r="P47" s="210"/>
      <c r="Q47" s="213"/>
      <c r="T47" s="46"/>
      <c r="U47" s="55"/>
    </row>
    <row r="48" spans="1:21" ht="32.1" customHeight="1" x14ac:dyDescent="0.25">
      <c r="A48" s="229"/>
      <c r="B48" s="243"/>
      <c r="C48" s="229"/>
      <c r="D48" s="239"/>
      <c r="E48" s="239"/>
      <c r="F48" s="239"/>
      <c r="G48" s="239"/>
      <c r="H48" s="239"/>
      <c r="I48" s="239"/>
      <c r="J48" s="239"/>
      <c r="K48" s="65" t="s">
        <v>315</v>
      </c>
      <c r="L48" s="11">
        <v>40644</v>
      </c>
      <c r="M48" s="11">
        <v>43108</v>
      </c>
      <c r="N48" s="66" t="s">
        <v>316</v>
      </c>
      <c r="O48" s="287"/>
      <c r="P48" s="210"/>
      <c r="Q48" s="213"/>
      <c r="T48" s="46"/>
      <c r="U48" s="55"/>
    </row>
    <row r="49" spans="1:21" ht="32.1" customHeight="1" x14ac:dyDescent="0.25">
      <c r="A49" s="229"/>
      <c r="B49" s="243"/>
      <c r="C49" s="229"/>
      <c r="D49" s="239"/>
      <c r="E49" s="239"/>
      <c r="F49" s="239"/>
      <c r="G49" s="239"/>
      <c r="H49" s="239"/>
      <c r="I49" s="239"/>
      <c r="J49" s="239"/>
      <c r="K49" s="65" t="s">
        <v>317</v>
      </c>
      <c r="L49" s="11">
        <v>37473</v>
      </c>
      <c r="M49" s="11">
        <v>40641</v>
      </c>
      <c r="N49" s="66" t="s">
        <v>318</v>
      </c>
      <c r="O49" s="287"/>
      <c r="P49" s="210"/>
      <c r="Q49" s="213"/>
      <c r="T49" s="46"/>
      <c r="U49" s="55"/>
    </row>
    <row r="50" spans="1:21" ht="32.1" customHeight="1" thickBot="1" x14ac:dyDescent="0.3">
      <c r="A50" s="228"/>
      <c r="B50" s="244"/>
      <c r="C50" s="228"/>
      <c r="D50" s="240"/>
      <c r="E50" s="240"/>
      <c r="F50" s="240"/>
      <c r="G50" s="239"/>
      <c r="H50" s="239"/>
      <c r="I50" s="239"/>
      <c r="J50" s="239"/>
      <c r="K50" s="67"/>
      <c r="L50" s="68"/>
      <c r="M50" s="68"/>
      <c r="N50" s="69"/>
      <c r="O50" s="287"/>
      <c r="P50" s="211"/>
      <c r="Q50" s="214"/>
      <c r="T50" s="46"/>
      <c r="U50" s="55"/>
    </row>
    <row r="51" spans="1:21" ht="32.1" customHeight="1" thickBot="1" x14ac:dyDescent="0.3">
      <c r="A51" s="59"/>
      <c r="B51" s="59"/>
      <c r="C51" s="59"/>
      <c r="D51" s="59"/>
      <c r="E51" s="59"/>
      <c r="F51" s="59"/>
      <c r="G51" s="59"/>
      <c r="H51" s="59"/>
      <c r="I51" s="59"/>
      <c r="J51" s="59"/>
      <c r="K51" s="62"/>
      <c r="L51" s="60"/>
      <c r="M51" s="60"/>
      <c r="N51" s="60"/>
      <c r="O51" s="55"/>
      <c r="P51" s="61"/>
      <c r="Q51" s="61"/>
      <c r="T51" s="46"/>
      <c r="U51" s="55"/>
    </row>
    <row r="52" spans="1:21" ht="32.1" customHeight="1" thickBot="1" x14ac:dyDescent="0.3">
      <c r="A52" s="227" t="s">
        <v>180</v>
      </c>
      <c r="B52" s="242" t="str">
        <f>'5.1.3.1EXPERIENCIA GENERAL'!F2</f>
        <v>GONSEGUROS CORREDORES DE SEGUROS S.A. - NIT 805003801 - 7</v>
      </c>
      <c r="C52" s="262" t="s">
        <v>326</v>
      </c>
      <c r="D52" s="238" t="s">
        <v>21</v>
      </c>
      <c r="E52" s="238" t="s">
        <v>328</v>
      </c>
      <c r="F52" s="238" t="s">
        <v>330</v>
      </c>
      <c r="G52" s="238" t="s">
        <v>21</v>
      </c>
      <c r="H52" s="238" t="s">
        <v>21</v>
      </c>
      <c r="I52" s="238" t="s">
        <v>21</v>
      </c>
      <c r="J52" s="238" t="s">
        <v>21</v>
      </c>
      <c r="K52" s="224" t="s">
        <v>184</v>
      </c>
      <c r="L52" s="225"/>
      <c r="M52" s="225"/>
      <c r="N52" s="226"/>
      <c r="O52" s="137" t="s">
        <v>170</v>
      </c>
      <c r="P52" s="138" t="s">
        <v>186</v>
      </c>
      <c r="Q52" s="138" t="s">
        <v>171</v>
      </c>
      <c r="T52" s="46"/>
      <c r="U52" s="55"/>
    </row>
    <row r="53" spans="1:21" ht="32.1" customHeight="1" x14ac:dyDescent="0.25">
      <c r="A53" s="229"/>
      <c r="B53" s="243"/>
      <c r="C53" s="263"/>
      <c r="D53" s="239"/>
      <c r="E53" s="239"/>
      <c r="F53" s="239"/>
      <c r="G53" s="239"/>
      <c r="H53" s="239"/>
      <c r="I53" s="239"/>
      <c r="J53" s="239"/>
      <c r="K53" s="139" t="s">
        <v>25</v>
      </c>
      <c r="L53" s="140" t="s">
        <v>26</v>
      </c>
      <c r="M53" s="140" t="s">
        <v>27</v>
      </c>
      <c r="N53" s="141" t="s">
        <v>36</v>
      </c>
      <c r="O53" s="212" t="s">
        <v>40</v>
      </c>
      <c r="P53" s="209"/>
      <c r="Q53" s="212" t="s">
        <v>40</v>
      </c>
      <c r="T53" s="46"/>
      <c r="U53" s="55"/>
    </row>
    <row r="54" spans="1:21" ht="32.1" customHeight="1" x14ac:dyDescent="0.25">
      <c r="A54" s="229"/>
      <c r="B54" s="243"/>
      <c r="C54" s="263"/>
      <c r="D54" s="239"/>
      <c r="E54" s="239"/>
      <c r="F54" s="239"/>
      <c r="G54" s="239"/>
      <c r="H54" s="239"/>
      <c r="I54" s="239"/>
      <c r="J54" s="239"/>
      <c r="K54" s="65" t="s">
        <v>332</v>
      </c>
      <c r="L54" s="11">
        <v>35156</v>
      </c>
      <c r="M54" s="11" t="s">
        <v>281</v>
      </c>
      <c r="N54" s="66" t="s">
        <v>333</v>
      </c>
      <c r="O54" s="213"/>
      <c r="P54" s="210"/>
      <c r="Q54" s="213"/>
      <c r="T54" s="46"/>
      <c r="U54" s="55"/>
    </row>
    <row r="55" spans="1:21" ht="32.1" customHeight="1" x14ac:dyDescent="0.25">
      <c r="A55" s="229"/>
      <c r="B55" s="243"/>
      <c r="C55" s="263"/>
      <c r="D55" s="239"/>
      <c r="E55" s="239"/>
      <c r="F55" s="239"/>
      <c r="G55" s="239"/>
      <c r="H55" s="239"/>
      <c r="I55" s="239"/>
      <c r="J55" s="239"/>
      <c r="K55" s="65"/>
      <c r="L55" s="11"/>
      <c r="M55" s="11"/>
      <c r="N55" s="66"/>
      <c r="O55" s="213"/>
      <c r="P55" s="210"/>
      <c r="Q55" s="213"/>
      <c r="T55" s="46"/>
      <c r="U55" s="55"/>
    </row>
    <row r="56" spans="1:21" ht="32.1" customHeight="1" x14ac:dyDescent="0.25">
      <c r="A56" s="229"/>
      <c r="B56" s="243"/>
      <c r="C56" s="263"/>
      <c r="D56" s="239"/>
      <c r="E56" s="239"/>
      <c r="F56" s="239"/>
      <c r="G56" s="239"/>
      <c r="H56" s="239"/>
      <c r="I56" s="239"/>
      <c r="J56" s="239"/>
      <c r="K56" s="65"/>
      <c r="L56" s="11"/>
      <c r="M56" s="11"/>
      <c r="N56" s="66"/>
      <c r="O56" s="213"/>
      <c r="P56" s="210"/>
      <c r="Q56" s="213"/>
      <c r="T56" s="46"/>
      <c r="U56" s="55"/>
    </row>
    <row r="57" spans="1:21" ht="32.1" customHeight="1" x14ac:dyDescent="0.25">
      <c r="A57" s="229"/>
      <c r="B57" s="243"/>
      <c r="C57" s="264"/>
      <c r="D57" s="248"/>
      <c r="E57" s="248"/>
      <c r="F57" s="248"/>
      <c r="G57" s="248"/>
      <c r="H57" s="248"/>
      <c r="I57" s="248"/>
      <c r="J57" s="248"/>
      <c r="K57" s="70"/>
      <c r="L57" s="11"/>
      <c r="M57" s="11"/>
      <c r="N57" s="66"/>
      <c r="O57" s="213"/>
      <c r="P57" s="210"/>
      <c r="Q57" s="213"/>
      <c r="T57" s="46"/>
      <c r="U57" s="55"/>
    </row>
    <row r="58" spans="1:21" ht="32.1" customHeight="1" thickBot="1" x14ac:dyDescent="0.3">
      <c r="A58" s="229"/>
      <c r="B58" s="243"/>
      <c r="C58" s="265"/>
      <c r="D58" s="240"/>
      <c r="E58" s="240"/>
      <c r="F58" s="240"/>
      <c r="G58" s="240"/>
      <c r="H58" s="240"/>
      <c r="I58" s="240"/>
      <c r="J58" s="240"/>
      <c r="K58" s="67"/>
      <c r="L58" s="68"/>
      <c r="M58" s="68"/>
      <c r="N58" s="69"/>
      <c r="O58" s="214"/>
      <c r="P58" s="210"/>
      <c r="Q58" s="213"/>
      <c r="T58" s="46"/>
      <c r="U58" s="55"/>
    </row>
    <row r="59" spans="1:21" ht="32.1" customHeight="1" x14ac:dyDescent="0.25">
      <c r="A59" s="229"/>
      <c r="B59" s="243"/>
      <c r="C59" s="227" t="s">
        <v>327</v>
      </c>
      <c r="D59" s="238"/>
      <c r="E59" s="238" t="s">
        <v>329</v>
      </c>
      <c r="F59" s="238" t="s">
        <v>331</v>
      </c>
      <c r="G59" s="238" t="s">
        <v>21</v>
      </c>
      <c r="H59" s="238" t="s">
        <v>21</v>
      </c>
      <c r="I59" s="238" t="s">
        <v>21</v>
      </c>
      <c r="J59" s="238" t="s">
        <v>21</v>
      </c>
      <c r="K59" s="246" t="s">
        <v>225</v>
      </c>
      <c r="L59" s="246"/>
      <c r="M59" s="246"/>
      <c r="N59" s="247"/>
      <c r="O59" s="282" t="s">
        <v>40</v>
      </c>
      <c r="P59" s="210"/>
      <c r="Q59" s="213"/>
      <c r="T59" s="46"/>
      <c r="U59" s="55"/>
    </row>
    <row r="60" spans="1:21" ht="32.1" customHeight="1" x14ac:dyDescent="0.25">
      <c r="A60" s="229"/>
      <c r="B60" s="243"/>
      <c r="C60" s="229"/>
      <c r="D60" s="239"/>
      <c r="E60" s="239"/>
      <c r="F60" s="239"/>
      <c r="G60" s="239"/>
      <c r="H60" s="239"/>
      <c r="I60" s="239"/>
      <c r="J60" s="239"/>
      <c r="K60" s="145" t="s">
        <v>25</v>
      </c>
      <c r="L60" s="48" t="s">
        <v>26</v>
      </c>
      <c r="M60" s="48" t="s">
        <v>27</v>
      </c>
      <c r="N60" s="64" t="s">
        <v>36</v>
      </c>
      <c r="O60" s="283"/>
      <c r="P60" s="210"/>
      <c r="Q60" s="213"/>
      <c r="T60" s="46"/>
      <c r="U60" s="55"/>
    </row>
    <row r="61" spans="1:21" ht="32.1" customHeight="1" x14ac:dyDescent="0.25">
      <c r="A61" s="229"/>
      <c r="B61" s="243"/>
      <c r="C61" s="229"/>
      <c r="D61" s="239"/>
      <c r="E61" s="239"/>
      <c r="F61" s="239"/>
      <c r="G61" s="239"/>
      <c r="H61" s="239"/>
      <c r="I61" s="239"/>
      <c r="J61" s="254"/>
      <c r="K61" s="36" t="s">
        <v>334</v>
      </c>
      <c r="L61" s="130">
        <v>28734</v>
      </c>
      <c r="M61" s="130">
        <v>29252</v>
      </c>
      <c r="N61" s="11" t="s">
        <v>335</v>
      </c>
      <c r="O61" s="284"/>
      <c r="P61" s="210"/>
      <c r="Q61" s="213"/>
      <c r="T61" s="46"/>
      <c r="U61" s="55"/>
    </row>
    <row r="62" spans="1:21" ht="32.1" customHeight="1" x14ac:dyDescent="0.25">
      <c r="A62" s="229"/>
      <c r="B62" s="243"/>
      <c r="C62" s="229"/>
      <c r="D62" s="239"/>
      <c r="E62" s="239"/>
      <c r="F62" s="239"/>
      <c r="G62" s="239"/>
      <c r="H62" s="239"/>
      <c r="I62" s="239"/>
      <c r="J62" s="254"/>
      <c r="K62" s="36" t="s">
        <v>336</v>
      </c>
      <c r="L62" s="130">
        <v>29252</v>
      </c>
      <c r="M62" s="130">
        <v>29707</v>
      </c>
      <c r="N62" s="11" t="s">
        <v>339</v>
      </c>
      <c r="O62" s="284"/>
      <c r="P62" s="210"/>
      <c r="Q62" s="213"/>
      <c r="T62" s="46"/>
      <c r="U62" s="55"/>
    </row>
    <row r="63" spans="1:21" ht="32.1" customHeight="1" x14ac:dyDescent="0.25">
      <c r="A63" s="229"/>
      <c r="B63" s="243"/>
      <c r="C63" s="229"/>
      <c r="D63" s="239"/>
      <c r="E63" s="239"/>
      <c r="F63" s="239"/>
      <c r="G63" s="239"/>
      <c r="H63" s="239"/>
      <c r="I63" s="239"/>
      <c r="J63" s="254"/>
      <c r="K63" s="36" t="s">
        <v>337</v>
      </c>
      <c r="L63" s="130">
        <v>29768</v>
      </c>
      <c r="M63" s="130">
        <v>33878</v>
      </c>
      <c r="N63" s="11" t="s">
        <v>338</v>
      </c>
      <c r="O63" s="284"/>
      <c r="P63" s="210"/>
      <c r="Q63" s="213"/>
      <c r="T63" s="46"/>
      <c r="U63" s="55"/>
    </row>
    <row r="64" spans="1:21" ht="32.1" customHeight="1" x14ac:dyDescent="0.25">
      <c r="A64" s="229"/>
      <c r="B64" s="243"/>
      <c r="C64" s="229"/>
      <c r="D64" s="239"/>
      <c r="E64" s="239"/>
      <c r="F64" s="239"/>
      <c r="G64" s="239"/>
      <c r="H64" s="239"/>
      <c r="I64" s="239"/>
      <c r="J64" s="254"/>
      <c r="K64" s="36" t="s">
        <v>337</v>
      </c>
      <c r="L64" s="130">
        <v>33909</v>
      </c>
      <c r="M64" s="130">
        <v>34943</v>
      </c>
      <c r="N64" s="11" t="s">
        <v>340</v>
      </c>
      <c r="O64" s="284"/>
      <c r="P64" s="210"/>
      <c r="Q64" s="213"/>
      <c r="T64" s="46"/>
      <c r="U64" s="55"/>
    </row>
    <row r="65" spans="1:21" ht="32.1" customHeight="1" x14ac:dyDescent="0.25">
      <c r="A65" s="229"/>
      <c r="B65" s="243"/>
      <c r="C65" s="229"/>
      <c r="D65" s="239"/>
      <c r="E65" s="239"/>
      <c r="F65" s="239"/>
      <c r="G65" s="239"/>
      <c r="H65" s="239"/>
      <c r="I65" s="239"/>
      <c r="J65" s="254"/>
      <c r="K65" s="131" t="s">
        <v>341</v>
      </c>
      <c r="L65" s="130">
        <v>34973</v>
      </c>
      <c r="M65" s="130">
        <v>35156</v>
      </c>
      <c r="N65" s="11" t="s">
        <v>342</v>
      </c>
      <c r="O65" s="284"/>
      <c r="P65" s="210"/>
      <c r="Q65" s="213"/>
      <c r="T65" s="46"/>
      <c r="U65" s="55"/>
    </row>
    <row r="66" spans="1:21" ht="32.1" customHeight="1" x14ac:dyDescent="0.25">
      <c r="A66" s="229"/>
      <c r="B66" s="243"/>
      <c r="C66" s="229"/>
      <c r="D66" s="239"/>
      <c r="E66" s="239"/>
      <c r="F66" s="239"/>
      <c r="G66" s="239"/>
      <c r="H66" s="239"/>
      <c r="I66" s="239"/>
      <c r="J66" s="254"/>
      <c r="K66" s="158" t="s">
        <v>337</v>
      </c>
      <c r="L66" s="130">
        <v>35156</v>
      </c>
      <c r="M66" s="130">
        <v>38838</v>
      </c>
      <c r="N66" s="11" t="s">
        <v>343</v>
      </c>
      <c r="O66" s="284"/>
      <c r="P66" s="210"/>
      <c r="Q66" s="213"/>
      <c r="T66" s="46"/>
      <c r="U66" s="55"/>
    </row>
    <row r="67" spans="1:21" ht="32.1" customHeight="1" thickBot="1" x14ac:dyDescent="0.3">
      <c r="A67" s="228"/>
      <c r="B67" s="244"/>
      <c r="C67" s="228"/>
      <c r="D67" s="240"/>
      <c r="E67" s="240"/>
      <c r="F67" s="240"/>
      <c r="G67" s="240"/>
      <c r="H67" s="240"/>
      <c r="I67" s="240"/>
      <c r="J67" s="281"/>
      <c r="K67" s="131" t="s">
        <v>344</v>
      </c>
      <c r="L67" s="130" t="s">
        <v>345</v>
      </c>
      <c r="M67" s="130" t="s">
        <v>313</v>
      </c>
      <c r="N67" s="69" t="s">
        <v>346</v>
      </c>
      <c r="O67" s="285"/>
      <c r="P67" s="211"/>
      <c r="Q67" s="214"/>
      <c r="T67" s="46"/>
      <c r="U67" s="55"/>
    </row>
    <row r="68" spans="1:21" ht="32.1" customHeight="1" x14ac:dyDescent="0.25">
      <c r="A68" s="59"/>
      <c r="B68" s="59"/>
      <c r="C68" s="59"/>
      <c r="D68" s="59"/>
      <c r="E68" s="59"/>
      <c r="F68" s="59"/>
      <c r="G68" s="59"/>
      <c r="H68" s="59"/>
      <c r="I68" s="59"/>
      <c r="J68" s="59"/>
      <c r="K68" s="62"/>
      <c r="L68" s="60"/>
      <c r="M68" s="60"/>
      <c r="N68" s="60"/>
      <c r="O68" s="60"/>
      <c r="P68" s="60"/>
      <c r="Q68" s="60"/>
      <c r="T68" s="46"/>
      <c r="U68" s="55"/>
    </row>
    <row r="69" spans="1:21" ht="32.1" customHeight="1" x14ac:dyDescent="0.25">
      <c r="A69" s="59"/>
      <c r="B69" s="162" t="s">
        <v>376</v>
      </c>
      <c r="C69" s="59"/>
      <c r="D69" s="59"/>
      <c r="E69" s="59"/>
      <c r="F69" s="59"/>
      <c r="G69" s="59"/>
      <c r="H69" s="59"/>
      <c r="I69" s="59"/>
      <c r="J69" s="59"/>
      <c r="K69" s="62"/>
      <c r="L69" s="60"/>
      <c r="M69" s="60"/>
      <c r="N69" s="60"/>
      <c r="O69" s="60"/>
      <c r="P69" s="60"/>
      <c r="Q69" s="60"/>
      <c r="T69" s="46"/>
      <c r="U69" s="55"/>
    </row>
    <row r="70" spans="1:21" x14ac:dyDescent="0.25">
      <c r="B70"/>
      <c r="C70"/>
      <c r="D70"/>
      <c r="E70"/>
      <c r="F70"/>
      <c r="G70"/>
      <c r="H70"/>
      <c r="I70"/>
      <c r="J70"/>
    </row>
  </sheetData>
  <sheetProtection formatCells="0" formatColumns="0" formatRows="0" insertColumns="0" insertRows="0" insertHyperlinks="0" deleteColumns="0" deleteRows="0" sort="0" autoFilter="0" pivotTables="0"/>
  <mergeCells count="111">
    <mergeCell ref="B3:Q3"/>
    <mergeCell ref="B4:Q4"/>
    <mergeCell ref="B6:Q6"/>
    <mergeCell ref="B8:Q8"/>
    <mergeCell ref="I59:I67"/>
    <mergeCell ref="J59:J67"/>
    <mergeCell ref="K59:N59"/>
    <mergeCell ref="O59:O67"/>
    <mergeCell ref="C59:C67"/>
    <mergeCell ref="D59:D67"/>
    <mergeCell ref="E59:E67"/>
    <mergeCell ref="F59:F67"/>
    <mergeCell ref="G59:G67"/>
    <mergeCell ref="H59:H67"/>
    <mergeCell ref="G52:G58"/>
    <mergeCell ref="H52:H58"/>
    <mergeCell ref="I52:I58"/>
    <mergeCell ref="J52:J58"/>
    <mergeCell ref="K52:N52"/>
    <mergeCell ref="O53:O58"/>
    <mergeCell ref="I45:I50"/>
    <mergeCell ref="J45:J50"/>
    <mergeCell ref="K45:N45"/>
    <mergeCell ref="O45:O50"/>
    <mergeCell ref="A52:A67"/>
    <mergeCell ref="B52:B67"/>
    <mergeCell ref="C52:C58"/>
    <mergeCell ref="D52:D58"/>
    <mergeCell ref="E52:E58"/>
    <mergeCell ref="F52:F58"/>
    <mergeCell ref="C45:C50"/>
    <mergeCell ref="D45:D50"/>
    <mergeCell ref="E45:E50"/>
    <mergeCell ref="F45:F50"/>
    <mergeCell ref="A39:A50"/>
    <mergeCell ref="B39:B50"/>
    <mergeCell ref="C39:C44"/>
    <mergeCell ref="D39:D44"/>
    <mergeCell ref="E39:E44"/>
    <mergeCell ref="F39:F44"/>
    <mergeCell ref="I32:I37"/>
    <mergeCell ref="Q12:Q23"/>
    <mergeCell ref="O32:O37"/>
    <mergeCell ref="P12:P17"/>
    <mergeCell ref="P18:P23"/>
    <mergeCell ref="G45:G50"/>
    <mergeCell ref="H45:H50"/>
    <mergeCell ref="G39:G44"/>
    <mergeCell ref="H39:H44"/>
    <mergeCell ref="I39:I44"/>
    <mergeCell ref="J39:J44"/>
    <mergeCell ref="K39:N39"/>
    <mergeCell ref="J32:J37"/>
    <mergeCell ref="K32:N32"/>
    <mergeCell ref="A25:A37"/>
    <mergeCell ref="B25:B37"/>
    <mergeCell ref="C25:C31"/>
    <mergeCell ref="D25:D31"/>
    <mergeCell ref="E25:E31"/>
    <mergeCell ref="F25:F31"/>
    <mergeCell ref="G25:G31"/>
    <mergeCell ref="H25:H31"/>
    <mergeCell ref="G11:G17"/>
    <mergeCell ref="G32:G37"/>
    <mergeCell ref="H32:H37"/>
    <mergeCell ref="A11:A23"/>
    <mergeCell ref="C11:C17"/>
    <mergeCell ref="C32:C37"/>
    <mergeCell ref="D32:D37"/>
    <mergeCell ref="E32:E37"/>
    <mergeCell ref="F32:F37"/>
    <mergeCell ref="J9:J10"/>
    <mergeCell ref="J11:J17"/>
    <mergeCell ref="I11:I17"/>
    <mergeCell ref="H11:H17"/>
    <mergeCell ref="D18:D23"/>
    <mergeCell ref="E18:E23"/>
    <mergeCell ref="F18:F23"/>
    <mergeCell ref="G18:G23"/>
    <mergeCell ref="H18:H23"/>
    <mergeCell ref="I18:I23"/>
    <mergeCell ref="G9:G10"/>
    <mergeCell ref="H9:H10"/>
    <mergeCell ref="I9:I10"/>
    <mergeCell ref="E11:E17"/>
    <mergeCell ref="D11:D17"/>
    <mergeCell ref="F11:F17"/>
    <mergeCell ref="P53:P67"/>
    <mergeCell ref="Q53:Q67"/>
    <mergeCell ref="P40:P50"/>
    <mergeCell ref="Q40:Q50"/>
    <mergeCell ref="O40:O44"/>
    <mergeCell ref="Q26:Q37"/>
    <mergeCell ref="O18:O23"/>
    <mergeCell ref="K11:N11"/>
    <mergeCell ref="B9:B10"/>
    <mergeCell ref="C9:C10"/>
    <mergeCell ref="D9:D10"/>
    <mergeCell ref="E9:E10"/>
    <mergeCell ref="F9:F10"/>
    <mergeCell ref="K9:Q10"/>
    <mergeCell ref="J18:J23"/>
    <mergeCell ref="O12:O17"/>
    <mergeCell ref="C18:C23"/>
    <mergeCell ref="B11:B23"/>
    <mergeCell ref="K18:N18"/>
    <mergeCell ref="I25:I31"/>
    <mergeCell ref="J25:J31"/>
    <mergeCell ref="K25:N25"/>
    <mergeCell ref="O26:O31"/>
    <mergeCell ref="P26:P37"/>
  </mergeCells>
  <conditionalFormatting sqref="O12 Q12">
    <cfRule type="containsText" dxfId="138" priority="104" operator="containsText" text="NO CUMPLE">
      <formula>NOT(ISERROR(SEARCH("NO CUMPLE",O12)))</formula>
    </cfRule>
    <cfRule type="containsText" dxfId="137" priority="103" operator="containsText" text="HABILITADO">
      <formula>NOT(ISERROR(SEARCH("HABILITADO",O12)))</formula>
    </cfRule>
    <cfRule type="containsText" dxfId="136" priority="102" operator="containsText" text="RECHAZADO">
      <formula>NOT(ISERROR(SEARCH("RECHAZADO",O12)))</formula>
    </cfRule>
  </conditionalFormatting>
  <conditionalFormatting sqref="O18">
    <cfRule type="containsText" dxfId="135" priority="88" operator="containsText" text="HABILITADO">
      <formula>NOT(ISERROR(SEARCH("HABILITADO",O18)))</formula>
    </cfRule>
    <cfRule type="containsText" dxfId="133" priority="89" operator="containsText" text="NO CUMPLE">
      <formula>NOT(ISERROR(SEARCH("NO CUMPLE",O18)))</formula>
    </cfRule>
    <cfRule type="containsText" dxfId="132" priority="87" operator="containsText" text="RECHAZADO">
      <formula>NOT(ISERROR(SEARCH("RECHAZADO",O18)))</formula>
    </cfRule>
    <cfRule type="containsText" dxfId="131" priority="86" operator="containsText" text="NO CUMPLE">
      <formula>NOT(ISERROR(SEARCH("NO CUMPLE",O18)))</formula>
    </cfRule>
  </conditionalFormatting>
  <conditionalFormatting sqref="O26 Q26">
    <cfRule type="containsText" dxfId="130" priority="44" operator="containsText" text="NO CUMPLE">
      <formula>NOT(ISERROR(SEARCH("NO CUMPLE",O26)))</formula>
    </cfRule>
    <cfRule type="containsText" dxfId="129" priority="43" operator="containsText" text="HABILITADO">
      <formula>NOT(ISERROR(SEARCH("HABILITADO",O26)))</formula>
    </cfRule>
    <cfRule type="containsText" dxfId="128" priority="42" operator="containsText" text="RECHAZADO">
      <formula>NOT(ISERROR(SEARCH("RECHAZADO",O26)))</formula>
    </cfRule>
  </conditionalFormatting>
  <conditionalFormatting sqref="O32">
    <cfRule type="containsText" dxfId="127" priority="38" operator="containsText" text="HABILITADO">
      <formula>NOT(ISERROR(SEARCH("HABILITADO",O32)))</formula>
    </cfRule>
    <cfRule type="containsText" dxfId="126" priority="36" operator="containsText" text="NO CUMPLE">
      <formula>NOT(ISERROR(SEARCH("NO CUMPLE",O32)))</formula>
    </cfRule>
    <cfRule type="containsText" dxfId="125" priority="37" operator="containsText" text="RECHAZADO">
      <formula>NOT(ISERROR(SEARCH("RECHAZADO",O32)))</formula>
    </cfRule>
    <cfRule type="containsText" dxfId="123" priority="39" operator="containsText" text="NO CUMPLE">
      <formula>NOT(ISERROR(SEARCH("NO CUMPLE",O32)))</formula>
    </cfRule>
  </conditionalFormatting>
  <conditionalFormatting sqref="O40 Q40">
    <cfRule type="containsText" dxfId="122" priority="27" operator="containsText" text="RECHAZADO">
      <formula>NOT(ISERROR(SEARCH("RECHAZADO",O40)))</formula>
    </cfRule>
    <cfRule type="containsText" dxfId="121" priority="28" operator="containsText" text="HABILITADO">
      <formula>NOT(ISERROR(SEARCH("HABILITADO",O40)))</formula>
    </cfRule>
    <cfRule type="containsText" dxfId="120" priority="29" operator="containsText" text="NO CUMPLE">
      <formula>NOT(ISERROR(SEARCH("NO CUMPLE",O40)))</formula>
    </cfRule>
  </conditionalFormatting>
  <conditionalFormatting sqref="O45">
    <cfRule type="containsText" dxfId="119" priority="24" operator="containsText" text="NO CUMPLE">
      <formula>NOT(ISERROR(SEARCH("NO CUMPLE",O45)))</formula>
    </cfRule>
    <cfRule type="containsText" dxfId="118" priority="21" operator="containsText" text="NO CUMPLE">
      <formula>NOT(ISERROR(SEARCH("NO CUMPLE",O45)))</formula>
    </cfRule>
    <cfRule type="containsText" dxfId="117" priority="22" operator="containsText" text="RECHAZADO">
      <formula>NOT(ISERROR(SEARCH("RECHAZADO",O45)))</formula>
    </cfRule>
    <cfRule type="containsText" dxfId="116" priority="23" operator="containsText" text="HABILITADO">
      <formula>NOT(ISERROR(SEARCH("HABILITADO",O45)))</formula>
    </cfRule>
  </conditionalFormatting>
  <conditionalFormatting sqref="O53 Q53">
    <cfRule type="containsText" dxfId="114" priority="14" operator="containsText" text="NO CUMPLE">
      <formula>NOT(ISERROR(SEARCH("NO CUMPLE",O53)))</formula>
    </cfRule>
    <cfRule type="containsText" dxfId="113" priority="12" operator="containsText" text="RECHAZADO">
      <formula>NOT(ISERROR(SEARCH("RECHAZADO",O53)))</formula>
    </cfRule>
    <cfRule type="containsText" dxfId="112" priority="13" operator="containsText" text="HABILITADO">
      <formula>NOT(ISERROR(SEARCH("HABILITADO",O53)))</formula>
    </cfRule>
  </conditionalFormatting>
  <conditionalFormatting sqref="O59">
    <cfRule type="containsText" dxfId="111" priority="8" operator="containsText" text="HABILITADO">
      <formula>NOT(ISERROR(SEARCH("HABILITADO",O59)))</formula>
    </cfRule>
    <cfRule type="containsText" dxfId="110" priority="7" operator="containsText" text="RECHAZADO">
      <formula>NOT(ISERROR(SEARCH("RECHAZADO",O59)))</formula>
    </cfRule>
    <cfRule type="containsText" dxfId="109" priority="9" operator="containsText" text="NO CUMPLE">
      <formula>NOT(ISERROR(SEARCH("NO CUMPLE",O59)))</formula>
    </cfRule>
    <cfRule type="containsText" dxfId="107" priority="6" operator="containsText" text="NO CUMPLE">
      <formula>NOT(ISERROR(SEARCH("NO CUMPLE",O59)))</formula>
    </cfRule>
  </conditionalFormatting>
  <conditionalFormatting sqref="Q12 O12">
    <cfRule type="containsText" dxfId="106" priority="101" operator="containsText" text="NO CUMPLE">
      <formula>NOT(ISERROR(SEARCH("NO CUMPLE",O12)))</formula>
    </cfRule>
  </conditionalFormatting>
  <conditionalFormatting sqref="Q12">
    <cfRule type="containsText" dxfId="105" priority="63" operator="containsText" text="HABILITADO">
      <formula>NOT(ISERROR(SEARCH("HABILITADO",Q12)))</formula>
    </cfRule>
    <cfRule type="containsText" dxfId="104" priority="64" operator="containsText" text="NO CUMPLE">
      <formula>NOT(ISERROR(SEARCH("NO CUMPLE",Q12)))</formula>
    </cfRule>
    <cfRule type="containsText" dxfId="102" priority="61" operator="containsText" text="NO CUMPLE">
      <formula>NOT(ISERROR(SEARCH("NO CUMPLE",Q12)))</formula>
    </cfRule>
    <cfRule type="containsText" dxfId="101" priority="62" operator="containsText" text="RECHAZADO">
      <formula>NOT(ISERROR(SEARCH("RECHAZADO",Q12)))</formula>
    </cfRule>
  </conditionalFormatting>
  <conditionalFormatting sqref="Q26 O26">
    <cfRule type="containsText" dxfId="100" priority="41" operator="containsText" text="NO CUMPLE">
      <formula>NOT(ISERROR(SEARCH("NO CUMPLE",O26)))</formula>
    </cfRule>
  </conditionalFormatting>
  <conditionalFormatting sqref="Q26">
    <cfRule type="containsText" dxfId="99" priority="32" operator="containsText" text="RECHAZADO">
      <formula>NOT(ISERROR(SEARCH("RECHAZADO",Q26)))</formula>
    </cfRule>
    <cfRule type="containsText" dxfId="98" priority="33" operator="containsText" text="HABILITADO">
      <formula>NOT(ISERROR(SEARCH("HABILITADO",Q26)))</formula>
    </cfRule>
    <cfRule type="containsText" dxfId="97" priority="34" operator="containsText" text="NO CUMPLE">
      <formula>NOT(ISERROR(SEARCH("NO CUMPLE",Q26)))</formula>
    </cfRule>
    <cfRule type="containsText" dxfId="94" priority="31" operator="containsText" text="NO CUMPLE">
      <formula>NOT(ISERROR(SEARCH("NO CUMPLE",Q26)))</formula>
    </cfRule>
  </conditionalFormatting>
  <conditionalFormatting sqref="Q40 O40">
    <cfRule type="containsText" dxfId="93" priority="26" operator="containsText" text="NO CUMPLE">
      <formula>NOT(ISERROR(SEARCH("NO CUMPLE",O40)))</formula>
    </cfRule>
  </conditionalFormatting>
  <conditionalFormatting sqref="Q40">
    <cfRule type="containsText" dxfId="92" priority="16" operator="containsText" text="NO CUMPLE">
      <formula>NOT(ISERROR(SEARCH("NO CUMPLE",Q40)))</formula>
    </cfRule>
    <cfRule type="containsText" dxfId="91" priority="18" operator="containsText" text="HABILITADO">
      <formula>NOT(ISERROR(SEARCH("HABILITADO",Q40)))</formula>
    </cfRule>
    <cfRule type="containsText" dxfId="90" priority="19" operator="containsText" text="NO CUMPLE">
      <formula>NOT(ISERROR(SEARCH("NO CUMPLE",Q40)))</formula>
    </cfRule>
    <cfRule type="containsText" dxfId="87" priority="17" operator="containsText" text="RECHAZADO">
      <formula>NOT(ISERROR(SEARCH("RECHAZADO",Q40)))</formula>
    </cfRule>
  </conditionalFormatting>
  <conditionalFormatting sqref="Q53 O53">
    <cfRule type="containsText" dxfId="86" priority="11" operator="containsText" text="NO CUMPLE">
      <formula>NOT(ISERROR(SEARCH("NO CUMPLE",O53)))</formula>
    </cfRule>
  </conditionalFormatting>
  <conditionalFormatting sqref="Q53">
    <cfRule type="containsText" dxfId="85" priority="2" operator="containsText" text="RECHAZADO">
      <formula>NOT(ISERROR(SEARCH("RECHAZADO",Q53)))</formula>
    </cfRule>
    <cfRule type="containsText" dxfId="84" priority="3" operator="containsText" text="HABILITADO">
      <formula>NOT(ISERROR(SEARCH("HABILITADO",Q53)))</formula>
    </cfRule>
    <cfRule type="containsText" dxfId="83" priority="4" operator="containsText" text="NO CUMPLE">
      <formula>NOT(ISERROR(SEARCH("NO CUMPLE",Q53)))</formula>
    </cfRule>
    <cfRule type="containsText" dxfId="80" priority="1" operator="containsText" text="NO CUMPLE">
      <formula>NOT(ISERROR(SEARCH("NO CUMPLE",Q53)))</formula>
    </cfRule>
  </conditionalFormatting>
  <dataValidations count="1">
    <dataValidation type="list" allowBlank="1" showInputMessage="1" showErrorMessage="1" sqref="O18 Q12 O12 O32 Q26 O26 O45 Q40 O40 O59 Q53 O53" xr:uid="{FC6CC888-9594-4525-9833-F515DEE4D5BD}">
      <formula1>#REF!</formula1>
    </dataValidation>
  </dataValidations>
  <printOptions horizontalCentered="1"/>
  <pageMargins left="0.70866141732283472" right="0.70866141732283472" top="0.74803149606299213" bottom="0.74803149606299213" header="0.31496062992125984" footer="0.31496062992125984"/>
  <pageSetup scale="28" orientation="landscape" r:id="rId1"/>
  <extLst>
    <ext xmlns:x14="http://schemas.microsoft.com/office/spreadsheetml/2009/9/main" uri="{78C0D931-6437-407d-A8EE-F0AAD7539E65}">
      <x14:conditionalFormattings>
        <x14:conditionalFormatting xmlns:xm="http://schemas.microsoft.com/office/excel/2006/main">
          <x14:cfRule type="containsText" priority="105" operator="containsText" id="{0045841E-6568-4C2A-9D9C-F674C400A174}">
            <xm:f>NOT(ISERROR(SEARCH($B$76,O12)))</xm:f>
            <xm:f>$B$76</xm:f>
            <x14:dxf>
              <fill>
                <patternFill>
                  <bgColor rgb="FF00B050"/>
                </patternFill>
              </fill>
            </x14:dxf>
          </x14:cfRule>
          <xm:sqref>O12 Q12 O26 O40 O53</xm:sqref>
        </x14:conditionalFormatting>
        <x14:conditionalFormatting xmlns:xm="http://schemas.microsoft.com/office/excel/2006/main">
          <x14:cfRule type="containsText" priority="90" operator="containsText" id="{6FFC5B66-5EAA-4A98-8CA3-F21A3CBF4AE8}">
            <xm:f>NOT(ISERROR(SEARCH($B$76,O18)))</xm:f>
            <xm:f>$B$76</xm:f>
            <x14:dxf>
              <fill>
                <patternFill>
                  <bgColor rgb="FF00B050"/>
                </patternFill>
              </fill>
            </x14:dxf>
          </x14:cfRule>
          <xm:sqref>O18</xm:sqref>
        </x14:conditionalFormatting>
        <x14:conditionalFormatting xmlns:xm="http://schemas.microsoft.com/office/excel/2006/main">
          <x14:cfRule type="containsText" priority="40" operator="containsText" id="{8A8AC373-965C-4CF9-AA77-31497FC3DFE9}">
            <xm:f>NOT(ISERROR(SEARCH($B$76,O32)))</xm:f>
            <xm:f>$B$76</xm:f>
            <x14:dxf>
              <fill>
                <patternFill>
                  <bgColor rgb="FF00B050"/>
                </patternFill>
              </fill>
            </x14:dxf>
          </x14:cfRule>
          <xm:sqref>O32</xm:sqref>
        </x14:conditionalFormatting>
        <x14:conditionalFormatting xmlns:xm="http://schemas.microsoft.com/office/excel/2006/main">
          <x14:cfRule type="containsText" priority="25" operator="containsText" id="{FCBE5C18-E31A-4FCB-9598-D91B4E947430}">
            <xm:f>NOT(ISERROR(SEARCH($B$76,O45)))</xm:f>
            <xm:f>$B$76</xm:f>
            <x14:dxf>
              <fill>
                <patternFill>
                  <bgColor rgb="FF00B050"/>
                </patternFill>
              </fill>
            </x14:dxf>
          </x14:cfRule>
          <xm:sqref>O45</xm:sqref>
        </x14:conditionalFormatting>
        <x14:conditionalFormatting xmlns:xm="http://schemas.microsoft.com/office/excel/2006/main">
          <x14:cfRule type="containsText" priority="10" operator="containsText" id="{C43AC515-9776-4B19-ADE7-03E2DE082E2F}">
            <xm:f>NOT(ISERROR(SEARCH($B$76,O59)))</xm:f>
            <xm:f>$B$76</xm:f>
            <x14:dxf>
              <fill>
                <patternFill>
                  <bgColor rgb="FF00B050"/>
                </patternFill>
              </fill>
            </x14:dxf>
          </x14:cfRule>
          <xm:sqref>O59</xm:sqref>
        </x14:conditionalFormatting>
        <x14:conditionalFormatting xmlns:xm="http://schemas.microsoft.com/office/excel/2006/main">
          <x14:cfRule type="containsText" priority="65" operator="containsText" id="{19451BBC-2966-4903-81F1-A585207C67A4}">
            <xm:f>NOT(ISERROR(SEARCH($B$76,Q12)))</xm:f>
            <xm:f>$B$76</xm:f>
            <x14:dxf>
              <fill>
                <patternFill>
                  <bgColor rgb="FF00B050"/>
                </patternFill>
              </fill>
            </x14:dxf>
          </x14:cfRule>
          <xm:sqref>Q12</xm:sqref>
        </x14:conditionalFormatting>
        <x14:conditionalFormatting xmlns:xm="http://schemas.microsoft.com/office/excel/2006/main">
          <x14:cfRule type="containsText" priority="35" operator="containsText" id="{CFB92E83-FE63-4AAA-9184-D6740DCFD14B}">
            <xm:f>NOT(ISERROR(SEARCH($B$76,Q26)))</xm:f>
            <xm:f>$B$76</xm:f>
            <x14:dxf>
              <fill>
                <patternFill>
                  <bgColor rgb="FF00B050"/>
                </patternFill>
              </fill>
            </x14:dxf>
          </x14:cfRule>
          <x14:cfRule type="containsText" priority="45" operator="containsText" id="{A8219700-C797-4E93-B864-3AB89D1E1595}">
            <xm:f>NOT(ISERROR(SEARCH($B$76,Q26)))</xm:f>
            <xm:f>$B$76</xm:f>
            <x14:dxf>
              <fill>
                <patternFill>
                  <bgColor rgb="FF00B050"/>
                </patternFill>
              </fill>
            </x14:dxf>
          </x14:cfRule>
          <xm:sqref>Q26</xm:sqref>
        </x14:conditionalFormatting>
        <x14:conditionalFormatting xmlns:xm="http://schemas.microsoft.com/office/excel/2006/main">
          <x14:cfRule type="containsText" priority="20" operator="containsText" id="{5E85CC22-BBFC-422C-BF6E-5BCB61399AB3}">
            <xm:f>NOT(ISERROR(SEARCH($B$76,Q40)))</xm:f>
            <xm:f>$B$76</xm:f>
            <x14:dxf>
              <fill>
                <patternFill>
                  <bgColor rgb="FF00B050"/>
                </patternFill>
              </fill>
            </x14:dxf>
          </x14:cfRule>
          <x14:cfRule type="containsText" priority="30" operator="containsText" id="{C381602A-C9B1-4956-B6AF-AEBD3899CD06}">
            <xm:f>NOT(ISERROR(SEARCH($B$76,Q40)))</xm:f>
            <xm:f>$B$76</xm:f>
            <x14:dxf>
              <fill>
                <patternFill>
                  <bgColor rgb="FF00B050"/>
                </patternFill>
              </fill>
            </x14:dxf>
          </x14:cfRule>
          <xm:sqref>Q40</xm:sqref>
        </x14:conditionalFormatting>
        <x14:conditionalFormatting xmlns:xm="http://schemas.microsoft.com/office/excel/2006/main">
          <x14:cfRule type="containsText" priority="5" operator="containsText" id="{87214E4A-9239-468E-BE9C-209FB3AA2871}">
            <xm:f>NOT(ISERROR(SEARCH($B$76,Q53)))</xm:f>
            <xm:f>$B$76</xm:f>
            <x14:dxf>
              <fill>
                <patternFill>
                  <bgColor rgb="FF00B050"/>
                </patternFill>
              </fill>
            </x14:dxf>
          </x14:cfRule>
          <x14:cfRule type="containsText" priority="15" operator="containsText" id="{90779FDB-25DF-4FEF-A21D-C8D26FE852B3}">
            <xm:f>NOT(ISERROR(SEARCH($B$76,Q53)))</xm:f>
            <xm:f>$B$76</xm:f>
            <x14:dxf>
              <fill>
                <patternFill>
                  <bgColor rgb="FF00B050"/>
                </patternFill>
              </fill>
            </x14:dxf>
          </x14:cfRule>
          <xm:sqref>Q53</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6C8DE-07FE-4BEC-B5D8-8EE2E862BA01}">
  <dimension ref="B1:E18"/>
  <sheetViews>
    <sheetView zoomScale="70" workbookViewId="0">
      <selection activeCell="C5" sqref="C5:C12"/>
    </sheetView>
  </sheetViews>
  <sheetFormatPr baseColWidth="10" defaultColWidth="11.42578125" defaultRowHeight="15" x14ac:dyDescent="0.25"/>
  <cols>
    <col min="3" max="3" width="40.28515625" customWidth="1"/>
    <col min="4" max="4" width="24.5703125" customWidth="1"/>
    <col min="5" max="5" width="40.5703125" customWidth="1"/>
  </cols>
  <sheetData>
    <row r="1" spans="2:5" ht="15.75" thickBot="1" x14ac:dyDescent="0.3"/>
    <row r="2" spans="2:5" ht="16.5" thickBot="1" x14ac:dyDescent="0.3">
      <c r="B2" s="288"/>
      <c r="C2" s="289"/>
      <c r="D2" s="289"/>
      <c r="E2" s="290"/>
    </row>
    <row r="3" spans="2:5" ht="15.75" thickBot="1" x14ac:dyDescent="0.3">
      <c r="C3" s="13"/>
    </row>
    <row r="4" spans="2:5" ht="16.5" thickBot="1" x14ac:dyDescent="0.3">
      <c r="B4" s="14" t="s">
        <v>15</v>
      </c>
      <c r="C4" s="15" t="s">
        <v>16</v>
      </c>
      <c r="D4" s="15" t="s">
        <v>17</v>
      </c>
      <c r="E4" s="15" t="s">
        <v>14</v>
      </c>
    </row>
    <row r="5" spans="2:5" ht="16.5" thickBot="1" x14ac:dyDescent="0.3">
      <c r="B5" s="291">
        <v>1</v>
      </c>
      <c r="C5" s="45" t="s">
        <v>0</v>
      </c>
      <c r="D5" s="212" t="s">
        <v>167</v>
      </c>
      <c r="E5" s="294" t="s">
        <v>18</v>
      </c>
    </row>
    <row r="6" spans="2:5" ht="32.25" thickBot="1" x14ac:dyDescent="0.3">
      <c r="B6" s="292"/>
      <c r="C6" s="16" t="str">
        <f>+'5.1.3.1EXPERIENCIA GENERAL'!C2</f>
        <v>ASEGURAR SEGUROS LTDA - NIT 901134143 9</v>
      </c>
      <c r="D6" s="293"/>
      <c r="E6" s="295"/>
    </row>
    <row r="7" spans="2:5" ht="16.5" thickBot="1" x14ac:dyDescent="0.3">
      <c r="B7" s="291">
        <v>2</v>
      </c>
      <c r="C7" s="16" t="s">
        <v>1</v>
      </c>
      <c r="D7" s="212" t="s">
        <v>167</v>
      </c>
      <c r="E7" s="294" t="s">
        <v>18</v>
      </c>
    </row>
    <row r="8" spans="2:5" ht="32.25" thickBot="1" x14ac:dyDescent="0.3">
      <c r="B8" s="292"/>
      <c r="C8" s="16" t="str">
        <f>+'5.1.3.1EXPERIENCIA GENERAL'!D2</f>
        <v>OMEGA AGENCIA DE SEGUROS LIMITADA - NIT :822001579-9</v>
      </c>
      <c r="D8" s="293"/>
      <c r="E8" s="295"/>
    </row>
    <row r="9" spans="2:5" ht="16.5" thickBot="1" x14ac:dyDescent="0.3">
      <c r="B9" s="291">
        <v>3</v>
      </c>
      <c r="C9" s="16" t="s">
        <v>2</v>
      </c>
      <c r="D9" s="212" t="s">
        <v>167</v>
      </c>
      <c r="E9" s="294" t="s">
        <v>18</v>
      </c>
    </row>
    <row r="10" spans="2:5" ht="32.25" thickBot="1" x14ac:dyDescent="0.3">
      <c r="B10" s="292"/>
      <c r="C10" s="16" t="str">
        <f>'5.1.3.1EXPERIENCIA GENERAL'!E2</f>
        <v>C A F ASESORES DE SEGUROS LTDA - NIT 900357596 5</v>
      </c>
      <c r="D10" s="293"/>
      <c r="E10" s="295"/>
    </row>
    <row r="11" spans="2:5" ht="16.5" thickBot="1" x14ac:dyDescent="0.3">
      <c r="B11" s="291">
        <v>4</v>
      </c>
      <c r="C11" s="16" t="s">
        <v>2</v>
      </c>
      <c r="D11" s="212" t="s">
        <v>159</v>
      </c>
      <c r="E11" s="294" t="s">
        <v>18</v>
      </c>
    </row>
    <row r="12" spans="2:5" ht="32.25" thickBot="1" x14ac:dyDescent="0.3">
      <c r="B12" s="292"/>
      <c r="C12" s="16" t="str">
        <f>'5.1.3.1EXPERIENCIA GENERAL'!F2</f>
        <v>GONSEGUROS CORREDORES DE SEGUROS S.A. - NIT 805003801 - 7</v>
      </c>
      <c r="D12" s="293"/>
      <c r="E12" s="295"/>
    </row>
    <row r="13" spans="2:5" x14ac:dyDescent="0.25">
      <c r="C13" s="13"/>
    </row>
    <row r="14" spans="2:5" x14ac:dyDescent="0.25">
      <c r="B14" t="s">
        <v>179</v>
      </c>
      <c r="C14" s="13"/>
    </row>
    <row r="15" spans="2:5" x14ac:dyDescent="0.25">
      <c r="C15" s="13"/>
    </row>
    <row r="16" spans="2:5" x14ac:dyDescent="0.25">
      <c r="C16" s="13"/>
    </row>
    <row r="17" spans="3:3" x14ac:dyDescent="0.25">
      <c r="C17" s="13"/>
    </row>
    <row r="18" spans="3:3" x14ac:dyDescent="0.25">
      <c r="C18" s="13"/>
    </row>
  </sheetData>
  <mergeCells count="13">
    <mergeCell ref="B11:B12"/>
    <mergeCell ref="D11:D12"/>
    <mergeCell ref="E11:E12"/>
    <mergeCell ref="B9:B10"/>
    <mergeCell ref="D9:D10"/>
    <mergeCell ref="E9:E10"/>
    <mergeCell ref="B2:E2"/>
    <mergeCell ref="B5:B6"/>
    <mergeCell ref="D5:D6"/>
    <mergeCell ref="E5:E6"/>
    <mergeCell ref="B7:B8"/>
    <mergeCell ref="D7:D8"/>
    <mergeCell ref="E7:E8"/>
  </mergeCells>
  <conditionalFormatting sqref="D5 D7 D9">
    <cfRule type="containsText" dxfId="79" priority="6" operator="containsText" text="NO CUMPLE">
      <formula>NOT(ISERROR(SEARCH("NO CUMPLE",D5)))</formula>
    </cfRule>
    <cfRule type="containsText" dxfId="78" priority="7" operator="containsText" text="RECHAZADO">
      <formula>NOT(ISERROR(SEARCH("RECHAZADO",D5)))</formula>
    </cfRule>
    <cfRule type="containsText" dxfId="77" priority="8" operator="containsText" text="HABILITADO">
      <formula>NOT(ISERROR(SEARCH("HABILITADO",D5)))</formula>
    </cfRule>
    <cfRule type="containsText" dxfId="76" priority="9" operator="containsText" text="NO CUMPLE">
      <formula>NOT(ISERROR(SEARCH("NO CUMPLE",D5)))</formula>
    </cfRule>
  </conditionalFormatting>
  <conditionalFormatting sqref="D11">
    <cfRule type="containsText" dxfId="74" priority="1" operator="containsText" text="NO CUMPLE">
      <formula>NOT(ISERROR(SEARCH("NO CUMPLE",D11)))</formula>
    </cfRule>
    <cfRule type="containsText" dxfId="73" priority="2" operator="containsText" text="RECHAZADO">
      <formula>NOT(ISERROR(SEARCH("RECHAZADO",D11)))</formula>
    </cfRule>
    <cfRule type="containsText" dxfId="72" priority="3" operator="containsText" text="HABILITADO">
      <formula>NOT(ISERROR(SEARCH("HABILITADO",D11)))</formula>
    </cfRule>
    <cfRule type="containsText" dxfId="71" priority="4" operator="containsText" text="NO CUMPLE">
      <formula>NOT(ISERROR(SEARCH("NO CUMPLE",D11)))</formula>
    </cfRule>
  </conditionalFormatting>
  <dataValidations count="1">
    <dataValidation type="list" allowBlank="1" showInputMessage="1" showErrorMessage="1" sqref="D5 D7 D9 D11" xr:uid="{D915FF1D-3757-4029-95B8-3F1F2455DA4B}">
      <formula1>#REF!</formula1>
    </dataValidation>
  </dataValidation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0" operator="containsText" id="{3C18F390-6B2D-41FD-B087-A442291C0367}">
            <xm:f>NOT(ISERROR(SEARCH($B$50,D5)))</xm:f>
            <xm:f>$B$50</xm:f>
            <x14:dxf>
              <fill>
                <patternFill>
                  <bgColor rgb="FF00B050"/>
                </patternFill>
              </fill>
            </x14:dxf>
          </x14:cfRule>
          <xm:sqref>D5 D7 D9</xm:sqref>
        </x14:conditionalFormatting>
        <x14:conditionalFormatting xmlns:xm="http://schemas.microsoft.com/office/excel/2006/main">
          <x14:cfRule type="containsText" priority="5" operator="containsText" id="{62125F9F-1C44-4E73-9D24-8D17AB2DB579}">
            <xm:f>NOT(ISERROR(SEARCH($B$50,D11)))</xm:f>
            <xm:f>$B$50</xm:f>
            <x14:dxf>
              <fill>
                <patternFill>
                  <bgColor rgb="FF00B050"/>
                </patternFill>
              </fill>
            </x14:dxf>
          </x14:cfRule>
          <xm:sqref>D11</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S63"/>
  <sheetViews>
    <sheetView showGridLines="0" zoomScale="51" zoomScaleNormal="50" workbookViewId="0">
      <pane ySplit="10" topLeftCell="A58" activePane="bottomLeft" state="frozen"/>
      <selection pane="bottomLeft" activeCell="J34" sqref="J34:O34"/>
    </sheetView>
  </sheetViews>
  <sheetFormatPr baseColWidth="10" defaultColWidth="11.42578125" defaultRowHeight="15" x14ac:dyDescent="0.25"/>
  <cols>
    <col min="1" max="1" width="12.140625" style="10" customWidth="1"/>
    <col min="2" max="2" width="42.28515625" style="10" customWidth="1"/>
    <col min="3" max="4" width="30" style="10" customWidth="1"/>
    <col min="5" max="5" width="34" style="10" customWidth="1"/>
    <col min="6" max="6" width="29.5703125" style="10" customWidth="1"/>
    <col min="7" max="7" width="30.28515625" style="10" customWidth="1"/>
    <col min="8" max="9" width="28.28515625" style="10" customWidth="1"/>
    <col min="10" max="11" width="33.28515625" style="10" customWidth="1"/>
    <col min="12" max="12" width="38.140625" style="10" customWidth="1"/>
    <col min="13" max="13" width="28.140625" style="10" customWidth="1"/>
    <col min="14" max="14" width="32" style="10" customWidth="1"/>
    <col min="15" max="15" width="28.28515625" style="10" customWidth="1"/>
    <col min="16" max="16" width="33" style="10" customWidth="1"/>
    <col min="17" max="17" width="20.5703125" style="10" customWidth="1"/>
    <col min="18" max="18" width="33" style="10" customWidth="1"/>
    <col min="19" max="19" width="28.5703125" style="10" customWidth="1"/>
    <col min="20" max="16384" width="11.42578125" style="10"/>
  </cols>
  <sheetData>
    <row r="3" spans="1:19" ht="24" customHeight="1" x14ac:dyDescent="0.25">
      <c r="B3" s="345" t="s">
        <v>176</v>
      </c>
      <c r="C3" s="345"/>
      <c r="D3" s="345"/>
      <c r="E3" s="345"/>
      <c r="F3" s="345"/>
      <c r="G3" s="345"/>
      <c r="H3" s="345"/>
      <c r="I3" s="345"/>
      <c r="J3" s="345"/>
      <c r="K3" s="345"/>
      <c r="L3" s="345"/>
      <c r="M3" s="345"/>
      <c r="N3" s="345"/>
      <c r="O3" s="345"/>
    </row>
    <row r="4" spans="1:19" ht="84.75" customHeight="1" x14ac:dyDescent="0.25">
      <c r="B4" s="345" t="s">
        <v>177</v>
      </c>
      <c r="C4" s="345"/>
      <c r="D4" s="345"/>
      <c r="E4" s="345"/>
      <c r="F4" s="345"/>
      <c r="G4" s="345"/>
      <c r="H4" s="345"/>
      <c r="I4" s="345"/>
      <c r="J4" s="345"/>
      <c r="K4" s="345"/>
      <c r="L4" s="345"/>
      <c r="M4" s="345"/>
      <c r="N4" s="345"/>
      <c r="O4" s="345"/>
      <c r="P4" s="10" t="s">
        <v>183</v>
      </c>
    </row>
    <row r="6" spans="1:19" ht="21" customHeight="1" x14ac:dyDescent="0.25">
      <c r="B6" s="345" t="s">
        <v>19</v>
      </c>
      <c r="C6" s="345"/>
      <c r="D6" s="345"/>
      <c r="E6" s="345"/>
      <c r="F6" s="345"/>
      <c r="G6" s="345"/>
      <c r="H6" s="345"/>
      <c r="I6" s="345"/>
      <c r="J6" s="345"/>
      <c r="K6" s="345"/>
      <c r="L6" s="345"/>
      <c r="M6" s="345"/>
      <c r="N6" s="345"/>
      <c r="O6" s="345"/>
    </row>
    <row r="8" spans="1:19" ht="24" customHeight="1" x14ac:dyDescent="0.25">
      <c r="B8" s="345" t="s">
        <v>178</v>
      </c>
      <c r="C8" s="345"/>
      <c r="D8" s="345"/>
      <c r="E8" s="345"/>
      <c r="F8" s="345"/>
      <c r="G8" s="345"/>
      <c r="H8" s="345"/>
      <c r="I8" s="345"/>
      <c r="J8" s="345"/>
      <c r="K8" s="345"/>
      <c r="L8" s="345"/>
      <c r="M8" s="345"/>
      <c r="N8" s="345"/>
      <c r="O8" s="345"/>
    </row>
    <row r="9" spans="1:19" ht="37.5" customHeight="1" x14ac:dyDescent="0.25">
      <c r="B9" s="322" t="s">
        <v>53</v>
      </c>
      <c r="C9" s="326" t="s">
        <v>175</v>
      </c>
      <c r="D9" s="327"/>
      <c r="E9" s="327"/>
      <c r="F9" s="327"/>
      <c r="G9" s="327"/>
      <c r="H9" s="327"/>
      <c r="I9" s="327"/>
      <c r="J9" s="327"/>
      <c r="K9" s="327"/>
      <c r="L9" s="327"/>
      <c r="M9" s="327"/>
      <c r="N9" s="327"/>
      <c r="O9" s="328"/>
    </row>
    <row r="10" spans="1:19" ht="31.5" customHeight="1" thickBot="1" x14ac:dyDescent="0.3">
      <c r="B10" s="322"/>
      <c r="C10" s="235"/>
      <c r="D10" s="236"/>
      <c r="E10" s="236"/>
      <c r="F10" s="236"/>
      <c r="G10" s="236"/>
      <c r="H10" s="236"/>
      <c r="I10" s="236"/>
      <c r="J10" s="236"/>
      <c r="K10" s="236"/>
      <c r="L10" s="236"/>
      <c r="M10" s="236"/>
      <c r="N10" s="236"/>
      <c r="O10" s="237"/>
    </row>
    <row r="11" spans="1:19" ht="27.75" customHeight="1" x14ac:dyDescent="0.25">
      <c r="A11" s="312" t="s">
        <v>172</v>
      </c>
      <c r="B11" s="318" t="str">
        <f>+'5.1.3.1EXPERIENCIA GENERAL'!C2</f>
        <v>ASEGURAR SEGUROS LTDA - NIT 901134143 9</v>
      </c>
      <c r="C11" s="323" t="s">
        <v>184</v>
      </c>
      <c r="D11" s="324"/>
      <c r="E11" s="324"/>
      <c r="F11" s="324"/>
      <c r="G11" s="324"/>
      <c r="H11" s="325"/>
      <c r="I11" s="346" t="s">
        <v>170</v>
      </c>
      <c r="J11" s="329" t="s">
        <v>182</v>
      </c>
      <c r="K11" s="330"/>
      <c r="L11" s="330"/>
      <c r="M11" s="330"/>
      <c r="N11" s="330"/>
      <c r="O11" s="331"/>
      <c r="P11" s="342" t="s">
        <v>170</v>
      </c>
      <c r="Q11" s="296" t="s">
        <v>183</v>
      </c>
      <c r="R11" s="296" t="s">
        <v>186</v>
      </c>
      <c r="S11" s="296" t="s">
        <v>171</v>
      </c>
    </row>
    <row r="12" spans="1:19" ht="28.5" customHeight="1" x14ac:dyDescent="0.25">
      <c r="A12" s="313"/>
      <c r="B12" s="319"/>
      <c r="C12" s="306" t="s">
        <v>190</v>
      </c>
      <c r="D12" s="307"/>
      <c r="E12" s="307"/>
      <c r="F12" s="307"/>
      <c r="G12" s="307"/>
      <c r="H12" s="308"/>
      <c r="I12" s="347"/>
      <c r="J12" s="309" t="s">
        <v>197</v>
      </c>
      <c r="K12" s="310"/>
      <c r="L12" s="310"/>
      <c r="M12" s="310"/>
      <c r="N12" s="310"/>
      <c r="O12" s="311"/>
      <c r="P12" s="343"/>
      <c r="Q12" s="297"/>
      <c r="R12" s="297"/>
      <c r="S12" s="297"/>
    </row>
    <row r="13" spans="1:19" ht="59.45" customHeight="1" x14ac:dyDescent="0.25">
      <c r="A13" s="313"/>
      <c r="B13" s="319"/>
      <c r="C13" s="47" t="s">
        <v>169</v>
      </c>
      <c r="D13" s="47" t="s">
        <v>187</v>
      </c>
      <c r="E13" s="47" t="s">
        <v>188</v>
      </c>
      <c r="F13" s="47" t="s">
        <v>191</v>
      </c>
      <c r="G13" s="47" t="s">
        <v>192</v>
      </c>
      <c r="H13" s="47" t="s">
        <v>20</v>
      </c>
      <c r="I13" s="348"/>
      <c r="J13" s="48" t="s">
        <v>169</v>
      </c>
      <c r="K13" s="48" t="s">
        <v>187</v>
      </c>
      <c r="L13" s="48" t="s">
        <v>188</v>
      </c>
      <c r="M13" s="48" t="s">
        <v>191</v>
      </c>
      <c r="N13" s="48" t="s">
        <v>192</v>
      </c>
      <c r="O13" s="48" t="s">
        <v>20</v>
      </c>
      <c r="P13" s="344"/>
      <c r="Q13" s="298"/>
      <c r="R13" s="298"/>
      <c r="S13" s="298"/>
    </row>
    <row r="14" spans="1:19" ht="28.5" customHeight="1" x14ac:dyDescent="0.25">
      <c r="A14" s="313"/>
      <c r="B14" s="319"/>
      <c r="C14" s="49" t="s">
        <v>189</v>
      </c>
      <c r="D14" s="49" t="s">
        <v>189</v>
      </c>
      <c r="E14" s="54" t="s">
        <v>198</v>
      </c>
      <c r="F14" s="49" t="s">
        <v>189</v>
      </c>
      <c r="G14" s="49" t="s">
        <v>189</v>
      </c>
      <c r="H14" s="49" t="s">
        <v>189</v>
      </c>
      <c r="I14" s="333" t="s">
        <v>168</v>
      </c>
      <c r="J14" s="49" t="s">
        <v>189</v>
      </c>
      <c r="K14" s="54" t="s">
        <v>198</v>
      </c>
      <c r="L14" s="49" t="s">
        <v>189</v>
      </c>
      <c r="M14" s="49" t="s">
        <v>189</v>
      </c>
      <c r="N14" s="49" t="s">
        <v>18</v>
      </c>
      <c r="O14" s="49" t="s">
        <v>18</v>
      </c>
      <c r="P14" s="333" t="s">
        <v>168</v>
      </c>
      <c r="Q14" s="302" t="s">
        <v>189</v>
      </c>
      <c r="R14" s="341" t="s">
        <v>222</v>
      </c>
      <c r="S14" s="333" t="s">
        <v>168</v>
      </c>
    </row>
    <row r="15" spans="1:19" ht="15.6" customHeight="1" x14ac:dyDescent="0.25">
      <c r="A15" s="313"/>
      <c r="B15" s="319"/>
      <c r="C15" s="306" t="s">
        <v>25</v>
      </c>
      <c r="D15" s="307"/>
      <c r="E15" s="308"/>
      <c r="F15" s="47" t="s">
        <v>26</v>
      </c>
      <c r="G15" s="47" t="s">
        <v>27</v>
      </c>
      <c r="H15" s="47" t="s">
        <v>36</v>
      </c>
      <c r="I15" s="333"/>
      <c r="J15" s="309" t="s">
        <v>25</v>
      </c>
      <c r="K15" s="310"/>
      <c r="L15" s="311"/>
      <c r="M15" s="48" t="s">
        <v>26</v>
      </c>
      <c r="N15" s="48" t="s">
        <v>27</v>
      </c>
      <c r="O15" s="48" t="s">
        <v>36</v>
      </c>
      <c r="P15" s="333"/>
      <c r="Q15" s="302"/>
      <c r="R15" s="341"/>
      <c r="S15" s="333"/>
    </row>
    <row r="16" spans="1:19" ht="45.95" customHeight="1" x14ac:dyDescent="0.25">
      <c r="A16" s="313"/>
      <c r="B16" s="319"/>
      <c r="C16" s="275" t="s">
        <v>193</v>
      </c>
      <c r="D16" s="276"/>
      <c r="E16" s="277"/>
      <c r="F16" s="11">
        <v>39213</v>
      </c>
      <c r="G16" s="11">
        <v>40045</v>
      </c>
      <c r="H16" s="11" t="s">
        <v>195</v>
      </c>
      <c r="I16" s="333"/>
      <c r="J16" s="275" t="s">
        <v>199</v>
      </c>
      <c r="K16" s="276"/>
      <c r="L16" s="277"/>
      <c r="M16" s="11">
        <v>45448</v>
      </c>
      <c r="N16" s="11">
        <v>45646</v>
      </c>
      <c r="O16" s="11" t="s">
        <v>200</v>
      </c>
      <c r="P16" s="333"/>
      <c r="Q16" s="302"/>
      <c r="R16" s="341"/>
      <c r="S16" s="333"/>
    </row>
    <row r="17" spans="1:19" ht="27.95" customHeight="1" x14ac:dyDescent="0.25">
      <c r="A17" s="313"/>
      <c r="B17" s="319"/>
      <c r="C17" s="275" t="s">
        <v>194</v>
      </c>
      <c r="D17" s="276"/>
      <c r="E17" s="277"/>
      <c r="F17" s="11">
        <v>40220</v>
      </c>
      <c r="G17" s="11">
        <v>43278</v>
      </c>
      <c r="H17" s="11" t="s">
        <v>196</v>
      </c>
      <c r="I17" s="333"/>
      <c r="J17" s="275"/>
      <c r="K17" s="276"/>
      <c r="L17" s="277"/>
      <c r="M17" s="11"/>
      <c r="N17" s="11"/>
      <c r="O17" s="11"/>
      <c r="P17" s="333"/>
      <c r="Q17" s="302"/>
      <c r="R17" s="341"/>
      <c r="S17" s="333"/>
    </row>
    <row r="18" spans="1:19" ht="48.6" customHeight="1" x14ac:dyDescent="0.25">
      <c r="A18" s="313"/>
      <c r="B18" s="319"/>
      <c r="C18" s="275"/>
      <c r="D18" s="276"/>
      <c r="E18" s="277"/>
      <c r="F18" s="11"/>
      <c r="G18" s="11"/>
      <c r="H18" s="11"/>
      <c r="I18" s="333"/>
      <c r="J18" s="275"/>
      <c r="K18" s="276"/>
      <c r="L18" s="277"/>
      <c r="M18" s="11"/>
      <c r="N18" s="11"/>
      <c r="O18" s="11"/>
      <c r="P18" s="333"/>
      <c r="Q18" s="302"/>
      <c r="R18" s="341"/>
      <c r="S18" s="333"/>
    </row>
    <row r="19" spans="1:19" ht="35.1" customHeight="1" x14ac:dyDescent="0.25">
      <c r="A19" s="313"/>
      <c r="B19" s="319"/>
      <c r="C19" s="275"/>
      <c r="D19" s="276"/>
      <c r="E19" s="277"/>
      <c r="F19" s="11"/>
      <c r="G19" s="11"/>
      <c r="H19" s="11"/>
      <c r="I19" s="333"/>
      <c r="J19" s="275"/>
      <c r="K19" s="276"/>
      <c r="L19" s="277"/>
      <c r="M19" s="11"/>
      <c r="N19" s="11"/>
      <c r="O19" s="11"/>
      <c r="P19" s="333"/>
      <c r="Q19" s="302"/>
      <c r="R19" s="341"/>
      <c r="S19" s="333"/>
    </row>
    <row r="20" spans="1:19" ht="39.950000000000003" customHeight="1" x14ac:dyDescent="0.25">
      <c r="A20" s="313"/>
      <c r="B20" s="319"/>
      <c r="C20" s="275"/>
      <c r="D20" s="276"/>
      <c r="E20" s="277"/>
      <c r="F20" s="11"/>
      <c r="G20" s="11"/>
      <c r="H20" s="11"/>
      <c r="I20" s="333"/>
      <c r="J20" s="275"/>
      <c r="K20" s="276"/>
      <c r="L20" s="277"/>
      <c r="M20" s="11"/>
      <c r="N20" s="11"/>
      <c r="O20" s="11"/>
      <c r="P20" s="333"/>
      <c r="Q20" s="302"/>
      <c r="R20" s="341"/>
      <c r="S20" s="333"/>
    </row>
    <row r="21" spans="1:19" ht="15.75" thickBot="1" x14ac:dyDescent="0.3">
      <c r="R21" s="46"/>
    </row>
    <row r="22" spans="1:19" ht="34.5" customHeight="1" x14ac:dyDescent="0.25">
      <c r="A22" s="312" t="s">
        <v>173</v>
      </c>
      <c r="B22" s="320" t="str">
        <f>+'5.1.3.1EXPERIENCIA GENERAL'!D2</f>
        <v>OMEGA AGENCIA DE SEGUROS LIMITADA - NIT :822001579-9</v>
      </c>
      <c r="C22" s="323" t="s">
        <v>184</v>
      </c>
      <c r="D22" s="324"/>
      <c r="E22" s="324"/>
      <c r="F22" s="324"/>
      <c r="G22" s="324"/>
      <c r="H22" s="325"/>
      <c r="I22" s="346" t="s">
        <v>170</v>
      </c>
      <c r="J22" s="329" t="s">
        <v>182</v>
      </c>
      <c r="K22" s="330"/>
      <c r="L22" s="330"/>
      <c r="M22" s="330"/>
      <c r="N22" s="330"/>
      <c r="O22" s="331"/>
      <c r="P22" s="342" t="s">
        <v>170</v>
      </c>
      <c r="Q22" s="296" t="s">
        <v>183</v>
      </c>
      <c r="R22" s="296" t="s">
        <v>186</v>
      </c>
      <c r="S22" s="296" t="s">
        <v>171</v>
      </c>
    </row>
    <row r="23" spans="1:19" ht="35.450000000000003" customHeight="1" x14ac:dyDescent="0.25">
      <c r="A23" s="313"/>
      <c r="B23" s="321"/>
      <c r="C23" s="306" t="s">
        <v>185</v>
      </c>
      <c r="D23" s="307"/>
      <c r="E23" s="307"/>
      <c r="F23" s="307"/>
      <c r="G23" s="307"/>
      <c r="H23" s="308"/>
      <c r="I23" s="347"/>
      <c r="J23" s="309" t="s">
        <v>185</v>
      </c>
      <c r="K23" s="310"/>
      <c r="L23" s="310"/>
      <c r="M23" s="310"/>
      <c r="N23" s="310"/>
      <c r="O23" s="311"/>
      <c r="P23" s="343"/>
      <c r="Q23" s="297"/>
      <c r="R23" s="297"/>
      <c r="S23" s="297"/>
    </row>
    <row r="24" spans="1:19" ht="44.1" customHeight="1" thickBot="1" x14ac:dyDescent="0.3">
      <c r="A24" s="313"/>
      <c r="B24" s="321"/>
      <c r="C24" s="47" t="s">
        <v>169</v>
      </c>
      <c r="D24" s="47" t="s">
        <v>187</v>
      </c>
      <c r="E24" s="47" t="s">
        <v>188</v>
      </c>
      <c r="F24" s="47" t="s">
        <v>191</v>
      </c>
      <c r="G24" s="47" t="s">
        <v>192</v>
      </c>
      <c r="H24" s="47" t="s">
        <v>20</v>
      </c>
      <c r="I24" s="348"/>
      <c r="J24" s="48" t="s">
        <v>169</v>
      </c>
      <c r="K24" s="48" t="s">
        <v>187</v>
      </c>
      <c r="L24" s="48" t="s">
        <v>188</v>
      </c>
      <c r="M24" s="48" t="s">
        <v>191</v>
      </c>
      <c r="N24" s="48" t="s">
        <v>192</v>
      </c>
      <c r="O24" s="48" t="s">
        <v>20</v>
      </c>
      <c r="P24" s="344"/>
      <c r="Q24" s="298"/>
      <c r="R24" s="298"/>
      <c r="S24" s="298"/>
    </row>
    <row r="25" spans="1:19" ht="27.95" customHeight="1" x14ac:dyDescent="0.25">
      <c r="A25" s="313"/>
      <c r="B25" s="321"/>
      <c r="C25" s="54" t="s">
        <v>202</v>
      </c>
      <c r="D25" s="54" t="s">
        <v>202</v>
      </c>
      <c r="E25" s="54" t="s">
        <v>202</v>
      </c>
      <c r="F25" s="54" t="s">
        <v>202</v>
      </c>
      <c r="G25" s="54" t="s">
        <v>202</v>
      </c>
      <c r="H25" s="54" t="s">
        <v>202</v>
      </c>
      <c r="I25" s="334" t="s">
        <v>168</v>
      </c>
      <c r="J25" s="54" t="s">
        <v>202</v>
      </c>
      <c r="K25" s="54" t="s">
        <v>202</v>
      </c>
      <c r="L25" s="54" t="s">
        <v>202</v>
      </c>
      <c r="M25" s="54" t="s">
        <v>202</v>
      </c>
      <c r="N25" s="54" t="s">
        <v>202</v>
      </c>
      <c r="O25" s="54" t="s">
        <v>202</v>
      </c>
      <c r="P25" s="334" t="s">
        <v>168</v>
      </c>
      <c r="Q25" s="302" t="s">
        <v>189</v>
      </c>
      <c r="R25" s="340" t="s">
        <v>203</v>
      </c>
      <c r="S25" s="334" t="s">
        <v>168</v>
      </c>
    </row>
    <row r="26" spans="1:19" ht="15.6" customHeight="1" x14ac:dyDescent="0.25">
      <c r="A26" s="313"/>
      <c r="B26" s="317"/>
      <c r="C26" s="306" t="s">
        <v>25</v>
      </c>
      <c r="D26" s="307"/>
      <c r="E26" s="308"/>
      <c r="F26" s="47" t="s">
        <v>26</v>
      </c>
      <c r="G26" s="47" t="s">
        <v>27</v>
      </c>
      <c r="H26" s="47" t="s">
        <v>36</v>
      </c>
      <c r="I26" s="335"/>
      <c r="J26" s="309" t="s">
        <v>25</v>
      </c>
      <c r="K26" s="310"/>
      <c r="L26" s="311"/>
      <c r="M26" s="48" t="s">
        <v>26</v>
      </c>
      <c r="N26" s="48" t="s">
        <v>27</v>
      </c>
      <c r="O26" s="48" t="s">
        <v>36</v>
      </c>
      <c r="P26" s="335"/>
      <c r="Q26" s="302"/>
      <c r="R26" s="338"/>
      <c r="S26" s="335"/>
    </row>
    <row r="27" spans="1:19" ht="34.5" customHeight="1" x14ac:dyDescent="0.25">
      <c r="A27" s="313"/>
      <c r="B27" s="317"/>
      <c r="C27" s="303"/>
      <c r="D27" s="304"/>
      <c r="E27" s="305"/>
      <c r="F27" s="11"/>
      <c r="G27" s="11"/>
      <c r="H27" s="11"/>
      <c r="I27" s="335"/>
      <c r="J27" s="303"/>
      <c r="K27" s="304"/>
      <c r="L27" s="305"/>
      <c r="M27" s="11"/>
      <c r="N27" s="11"/>
      <c r="O27" s="11"/>
      <c r="P27" s="335"/>
      <c r="Q27" s="302"/>
      <c r="R27" s="338"/>
      <c r="S27" s="335"/>
    </row>
    <row r="28" spans="1:19" ht="38.450000000000003" customHeight="1" x14ac:dyDescent="0.25">
      <c r="A28" s="313"/>
      <c r="B28" s="317"/>
      <c r="C28" s="303"/>
      <c r="D28" s="304"/>
      <c r="E28" s="305"/>
      <c r="F28" s="11"/>
      <c r="G28" s="11"/>
      <c r="H28" s="11"/>
      <c r="I28" s="335"/>
      <c r="J28" s="303"/>
      <c r="K28" s="304"/>
      <c r="L28" s="305"/>
      <c r="M28" s="11"/>
      <c r="N28" s="11"/>
      <c r="O28" s="11"/>
      <c r="P28" s="335"/>
      <c r="Q28" s="302"/>
      <c r="R28" s="338"/>
      <c r="S28" s="335"/>
    </row>
    <row r="29" spans="1:19" ht="44.45" customHeight="1" x14ac:dyDescent="0.25">
      <c r="A29" s="313"/>
      <c r="B29" s="317"/>
      <c r="C29" s="303"/>
      <c r="D29" s="304"/>
      <c r="E29" s="305"/>
      <c r="F29" s="11"/>
      <c r="G29" s="11"/>
      <c r="H29" s="11"/>
      <c r="I29" s="335"/>
      <c r="J29" s="303"/>
      <c r="K29" s="304"/>
      <c r="L29" s="305"/>
      <c r="M29" s="11"/>
      <c r="N29" s="11"/>
      <c r="O29" s="11"/>
      <c r="P29" s="335"/>
      <c r="Q29" s="302"/>
      <c r="R29" s="338"/>
      <c r="S29" s="335"/>
    </row>
    <row r="30" spans="1:19" ht="54" customHeight="1" x14ac:dyDescent="0.25">
      <c r="A30" s="313"/>
      <c r="B30" s="317"/>
      <c r="C30" s="303"/>
      <c r="D30" s="304"/>
      <c r="E30" s="305"/>
      <c r="F30" s="11"/>
      <c r="G30" s="11"/>
      <c r="H30" s="11"/>
      <c r="I30" s="335"/>
      <c r="J30" s="303"/>
      <c r="K30" s="304"/>
      <c r="L30" s="305"/>
      <c r="M30" s="11"/>
      <c r="N30" s="11"/>
      <c r="O30" s="11"/>
      <c r="P30" s="335"/>
      <c r="Q30" s="302"/>
      <c r="R30" s="338"/>
      <c r="S30" s="335"/>
    </row>
    <row r="31" spans="1:19" ht="32.1" customHeight="1" x14ac:dyDescent="0.25">
      <c r="A31" s="313"/>
      <c r="B31" s="317"/>
      <c r="C31" s="303"/>
      <c r="D31" s="304"/>
      <c r="E31" s="305"/>
      <c r="F31" s="11"/>
      <c r="G31" s="11"/>
      <c r="H31" s="11"/>
      <c r="I31" s="335"/>
      <c r="J31" s="303"/>
      <c r="K31" s="304"/>
      <c r="L31" s="305"/>
      <c r="M31" s="11"/>
      <c r="N31" s="11"/>
      <c r="O31" s="11"/>
      <c r="P31" s="335"/>
      <c r="Q31" s="302"/>
      <c r="R31" s="339"/>
      <c r="S31" s="335"/>
    </row>
    <row r="32" spans="1:19" ht="15.95" customHeight="1" thickBot="1" x14ac:dyDescent="0.3">
      <c r="I32" s="52"/>
      <c r="P32" s="52"/>
      <c r="R32" s="46"/>
      <c r="S32" s="52"/>
    </row>
    <row r="33" spans="1:19" ht="54.6" customHeight="1" x14ac:dyDescent="0.25">
      <c r="A33" s="314" t="s">
        <v>174</v>
      </c>
      <c r="B33" s="317" t="e">
        <f>+#REF!</f>
        <v>#REF!</v>
      </c>
      <c r="C33" s="323" t="s">
        <v>184</v>
      </c>
      <c r="D33" s="324"/>
      <c r="E33" s="324"/>
      <c r="F33" s="324"/>
      <c r="G33" s="324"/>
      <c r="H33" s="325"/>
      <c r="I33" s="346" t="s">
        <v>170</v>
      </c>
      <c r="J33" s="329" t="s">
        <v>182</v>
      </c>
      <c r="K33" s="330"/>
      <c r="L33" s="330"/>
      <c r="M33" s="330"/>
      <c r="N33" s="330"/>
      <c r="O33" s="331"/>
      <c r="P33" s="342" t="s">
        <v>170</v>
      </c>
      <c r="Q33" s="296" t="s">
        <v>183</v>
      </c>
      <c r="R33" s="296" t="s">
        <v>186</v>
      </c>
      <c r="S33" s="296" t="s">
        <v>171</v>
      </c>
    </row>
    <row r="34" spans="1:19" ht="35.1" customHeight="1" x14ac:dyDescent="0.25">
      <c r="A34" s="315"/>
      <c r="B34" s="317"/>
      <c r="C34" s="306" t="s">
        <v>204</v>
      </c>
      <c r="D34" s="307"/>
      <c r="E34" s="307"/>
      <c r="F34" s="307"/>
      <c r="G34" s="307"/>
      <c r="H34" s="308"/>
      <c r="I34" s="347"/>
      <c r="J34" s="309" t="s">
        <v>220</v>
      </c>
      <c r="K34" s="310"/>
      <c r="L34" s="310"/>
      <c r="M34" s="310"/>
      <c r="N34" s="310"/>
      <c r="O34" s="311"/>
      <c r="P34" s="343"/>
      <c r="Q34" s="297"/>
      <c r="R34" s="297"/>
      <c r="S34" s="297"/>
    </row>
    <row r="35" spans="1:19" ht="51.6" customHeight="1" x14ac:dyDescent="0.25">
      <c r="A35" s="315"/>
      <c r="B35" s="317"/>
      <c r="C35" s="47" t="s">
        <v>169</v>
      </c>
      <c r="D35" s="47" t="s">
        <v>187</v>
      </c>
      <c r="E35" s="47" t="s">
        <v>188</v>
      </c>
      <c r="F35" s="47" t="s">
        <v>191</v>
      </c>
      <c r="G35" s="47" t="s">
        <v>192</v>
      </c>
      <c r="H35" s="47" t="s">
        <v>20</v>
      </c>
      <c r="I35" s="348"/>
      <c r="J35" s="48" t="s">
        <v>169</v>
      </c>
      <c r="K35" s="48" t="s">
        <v>187</v>
      </c>
      <c r="L35" s="48" t="s">
        <v>188</v>
      </c>
      <c r="M35" s="48" t="s">
        <v>191</v>
      </c>
      <c r="N35" s="48" t="s">
        <v>192</v>
      </c>
      <c r="O35" s="48" t="s">
        <v>20</v>
      </c>
      <c r="P35" s="344"/>
      <c r="Q35" s="298"/>
      <c r="R35" s="298"/>
      <c r="S35" s="298"/>
    </row>
    <row r="36" spans="1:19" ht="32.1" customHeight="1" x14ac:dyDescent="0.25">
      <c r="A36" s="315"/>
      <c r="B36" s="317"/>
      <c r="C36" s="49" t="s">
        <v>21</v>
      </c>
      <c r="D36" s="49" t="s">
        <v>21</v>
      </c>
      <c r="E36" s="54" t="s">
        <v>219</v>
      </c>
      <c r="F36" s="49" t="s">
        <v>21</v>
      </c>
      <c r="G36" s="49" t="s">
        <v>21</v>
      </c>
      <c r="H36" s="49" t="s">
        <v>18</v>
      </c>
      <c r="I36" s="334" t="s">
        <v>168</v>
      </c>
      <c r="J36" s="49" t="s">
        <v>21</v>
      </c>
      <c r="K36" s="54" t="s">
        <v>219</v>
      </c>
      <c r="L36" s="54" t="s">
        <v>219</v>
      </c>
      <c r="M36" s="49" t="s">
        <v>21</v>
      </c>
      <c r="N36" s="49" t="s">
        <v>18</v>
      </c>
      <c r="O36" s="49" t="s">
        <v>18</v>
      </c>
      <c r="P36" s="334" t="s">
        <v>168</v>
      </c>
      <c r="Q36" s="302" t="s">
        <v>189</v>
      </c>
      <c r="R36" s="337" t="s">
        <v>221</v>
      </c>
      <c r="S36" s="334" t="s">
        <v>168</v>
      </c>
    </row>
    <row r="37" spans="1:19" ht="54.6" customHeight="1" x14ac:dyDescent="0.25">
      <c r="A37" s="315"/>
      <c r="B37" s="317"/>
      <c r="C37" s="306" t="s">
        <v>25</v>
      </c>
      <c r="D37" s="307"/>
      <c r="E37" s="308"/>
      <c r="F37" s="47" t="s">
        <v>26</v>
      </c>
      <c r="G37" s="47" t="s">
        <v>27</v>
      </c>
      <c r="H37" s="47" t="s">
        <v>36</v>
      </c>
      <c r="I37" s="335"/>
      <c r="J37" s="309" t="s">
        <v>25</v>
      </c>
      <c r="K37" s="310"/>
      <c r="L37" s="311"/>
      <c r="M37" s="48" t="s">
        <v>26</v>
      </c>
      <c r="N37" s="48" t="s">
        <v>27</v>
      </c>
      <c r="O37" s="48" t="s">
        <v>36</v>
      </c>
      <c r="P37" s="335"/>
      <c r="Q37" s="302"/>
      <c r="R37" s="338"/>
      <c r="S37" s="335"/>
    </row>
    <row r="38" spans="1:19" ht="23.1" customHeight="1" x14ac:dyDescent="0.25">
      <c r="A38" s="315"/>
      <c r="B38" s="317"/>
      <c r="C38" s="303" t="s">
        <v>193</v>
      </c>
      <c r="D38" s="304"/>
      <c r="E38" s="305"/>
      <c r="F38" s="11" t="s">
        <v>205</v>
      </c>
      <c r="G38" s="11">
        <v>45643</v>
      </c>
      <c r="H38" s="56" t="s">
        <v>209</v>
      </c>
      <c r="I38" s="335"/>
      <c r="J38" s="303"/>
      <c r="K38" s="304"/>
      <c r="L38" s="305"/>
      <c r="M38" s="11"/>
      <c r="N38" s="11"/>
      <c r="O38" s="11"/>
      <c r="P38" s="335"/>
      <c r="Q38" s="302"/>
      <c r="R38" s="338"/>
      <c r="S38" s="335"/>
    </row>
    <row r="39" spans="1:19" ht="21" customHeight="1" x14ac:dyDescent="0.25">
      <c r="A39" s="315"/>
      <c r="B39" s="317"/>
      <c r="C39" s="303" t="s">
        <v>206</v>
      </c>
      <c r="D39" s="304"/>
      <c r="E39" s="305"/>
      <c r="F39" s="57">
        <v>44599</v>
      </c>
      <c r="G39" s="57">
        <v>44711</v>
      </c>
      <c r="H39" s="58" t="s">
        <v>210</v>
      </c>
      <c r="I39" s="335"/>
      <c r="J39" s="303"/>
      <c r="K39" s="304"/>
      <c r="L39" s="305"/>
      <c r="M39" s="11"/>
      <c r="N39" s="11"/>
      <c r="O39" s="11"/>
      <c r="P39" s="335"/>
      <c r="Q39" s="302"/>
      <c r="R39" s="338"/>
      <c r="S39" s="335"/>
    </row>
    <row r="40" spans="1:19" ht="13.5" customHeight="1" x14ac:dyDescent="0.25">
      <c r="A40" s="315"/>
      <c r="B40" s="317"/>
      <c r="C40" s="303" t="s">
        <v>206</v>
      </c>
      <c r="D40" s="304"/>
      <c r="E40" s="305"/>
      <c r="F40" s="11">
        <v>44781</v>
      </c>
      <c r="G40" s="11">
        <v>44895</v>
      </c>
      <c r="H40" s="56" t="s">
        <v>211</v>
      </c>
      <c r="I40" s="335"/>
      <c r="J40" s="303"/>
      <c r="K40" s="304"/>
      <c r="L40" s="305"/>
      <c r="M40" s="11"/>
      <c r="N40" s="11"/>
      <c r="O40" s="11"/>
      <c r="P40" s="335"/>
      <c r="Q40" s="302"/>
      <c r="R40" s="338"/>
      <c r="S40" s="335"/>
    </row>
    <row r="41" spans="1:19" ht="15" customHeight="1" x14ac:dyDescent="0.25">
      <c r="A41" s="315"/>
      <c r="B41" s="317"/>
      <c r="C41" s="303" t="s">
        <v>206</v>
      </c>
      <c r="D41" s="304"/>
      <c r="E41" s="305"/>
      <c r="F41" s="11">
        <v>44963</v>
      </c>
      <c r="G41" s="11">
        <v>45076</v>
      </c>
      <c r="H41" s="56" t="s">
        <v>212</v>
      </c>
      <c r="I41" s="335"/>
      <c r="J41" s="303"/>
      <c r="K41" s="304"/>
      <c r="L41" s="305"/>
      <c r="M41" s="11"/>
      <c r="N41" s="11"/>
      <c r="O41" s="11"/>
      <c r="P41" s="335"/>
      <c r="Q41" s="302"/>
      <c r="R41" s="338"/>
      <c r="S41" s="335"/>
    </row>
    <row r="42" spans="1:19" ht="15" customHeight="1" x14ac:dyDescent="0.25">
      <c r="A42" s="315"/>
      <c r="B42" s="317"/>
      <c r="C42" s="303" t="s">
        <v>193</v>
      </c>
      <c r="D42" s="304"/>
      <c r="E42" s="305"/>
      <c r="F42" s="11">
        <v>43510</v>
      </c>
      <c r="G42" s="11">
        <v>43554</v>
      </c>
      <c r="H42" s="56" t="s">
        <v>213</v>
      </c>
      <c r="I42" s="335"/>
      <c r="J42" s="303"/>
      <c r="K42" s="304"/>
      <c r="L42" s="305"/>
      <c r="M42" s="11"/>
      <c r="N42" s="11"/>
      <c r="O42" s="11"/>
      <c r="P42" s="335"/>
      <c r="Q42" s="302"/>
      <c r="R42" s="338"/>
      <c r="S42" s="335"/>
    </row>
    <row r="43" spans="1:19" ht="15" customHeight="1" x14ac:dyDescent="0.25">
      <c r="A43" s="315"/>
      <c r="B43" s="317"/>
      <c r="C43" s="303" t="s">
        <v>193</v>
      </c>
      <c r="D43" s="304"/>
      <c r="E43" s="305"/>
      <c r="F43" s="11">
        <v>43866</v>
      </c>
      <c r="G43" s="11">
        <v>44147</v>
      </c>
      <c r="H43" s="56" t="s">
        <v>214</v>
      </c>
      <c r="I43" s="335"/>
      <c r="J43" s="50"/>
      <c r="K43" s="53"/>
      <c r="L43" s="51"/>
      <c r="M43" s="11"/>
      <c r="N43" s="11"/>
      <c r="O43" s="11"/>
      <c r="P43" s="335"/>
      <c r="Q43" s="302"/>
      <c r="R43" s="338"/>
      <c r="S43" s="335"/>
    </row>
    <row r="44" spans="1:19" ht="15" customHeight="1" x14ac:dyDescent="0.25">
      <c r="A44" s="315"/>
      <c r="B44" s="317"/>
      <c r="C44" s="303" t="s">
        <v>193</v>
      </c>
      <c r="D44" s="304"/>
      <c r="E44" s="305"/>
      <c r="F44" s="11">
        <v>44229</v>
      </c>
      <c r="G44" s="11">
        <v>44548</v>
      </c>
      <c r="H44" s="56" t="s">
        <v>215</v>
      </c>
      <c r="I44" s="335"/>
      <c r="J44" s="50"/>
      <c r="K44" s="53"/>
      <c r="L44" s="51"/>
      <c r="M44" s="11"/>
      <c r="N44" s="11"/>
      <c r="O44" s="11"/>
      <c r="P44" s="335"/>
      <c r="Q44" s="302"/>
      <c r="R44" s="338"/>
      <c r="S44" s="335"/>
    </row>
    <row r="45" spans="1:19" ht="15" customHeight="1" x14ac:dyDescent="0.25">
      <c r="A45" s="315"/>
      <c r="B45" s="317"/>
      <c r="C45" s="303" t="s">
        <v>193</v>
      </c>
      <c r="D45" s="304"/>
      <c r="E45" s="305"/>
      <c r="F45" s="57">
        <v>44585</v>
      </c>
      <c r="G45" s="57">
        <v>44623</v>
      </c>
      <c r="H45" s="58" t="s">
        <v>216</v>
      </c>
      <c r="I45" s="335"/>
      <c r="J45" s="50"/>
      <c r="K45" s="53"/>
      <c r="L45" s="51"/>
      <c r="M45" s="11"/>
      <c r="N45" s="11"/>
      <c r="O45" s="11"/>
      <c r="P45" s="335"/>
      <c r="Q45" s="302"/>
      <c r="R45" s="338"/>
      <c r="S45" s="335"/>
    </row>
    <row r="46" spans="1:19" ht="15" customHeight="1" x14ac:dyDescent="0.25">
      <c r="A46" s="315"/>
      <c r="B46" s="317"/>
      <c r="C46" s="303" t="s">
        <v>207</v>
      </c>
      <c r="D46" s="304"/>
      <c r="E46" s="305"/>
      <c r="F46" s="11">
        <v>43109</v>
      </c>
      <c r="G46" s="11">
        <v>43444</v>
      </c>
      <c r="H46" s="56" t="s">
        <v>217</v>
      </c>
      <c r="I46" s="335"/>
      <c r="J46" s="50"/>
      <c r="K46" s="53"/>
      <c r="L46" s="51"/>
      <c r="M46" s="11"/>
      <c r="N46" s="11"/>
      <c r="O46" s="11"/>
      <c r="P46" s="335"/>
      <c r="Q46" s="302"/>
      <c r="R46" s="338"/>
      <c r="S46" s="335"/>
    </row>
    <row r="47" spans="1:19" ht="15" customHeight="1" x14ac:dyDescent="0.25">
      <c r="A47" s="315"/>
      <c r="B47" s="317"/>
      <c r="C47" s="303" t="s">
        <v>208</v>
      </c>
      <c r="D47" s="304"/>
      <c r="E47" s="305"/>
      <c r="F47" s="11">
        <v>42889</v>
      </c>
      <c r="G47" s="11">
        <v>43084</v>
      </c>
      <c r="H47" s="56" t="s">
        <v>218</v>
      </c>
      <c r="I47" s="335"/>
      <c r="J47" s="50"/>
      <c r="K47" s="53"/>
      <c r="L47" s="51"/>
      <c r="M47" s="11"/>
      <c r="N47" s="11"/>
      <c r="O47" s="11"/>
      <c r="P47" s="335"/>
      <c r="Q47" s="302"/>
      <c r="R47" s="338"/>
      <c r="S47" s="335"/>
    </row>
    <row r="48" spans="1:19" ht="15" customHeight="1" x14ac:dyDescent="0.25">
      <c r="A48" s="315"/>
      <c r="B48" s="317"/>
      <c r="C48" s="303"/>
      <c r="D48" s="304"/>
      <c r="E48" s="305"/>
      <c r="F48" s="11"/>
      <c r="G48" s="11"/>
      <c r="H48" s="56"/>
      <c r="I48" s="335"/>
      <c r="J48" s="50"/>
      <c r="K48" s="53"/>
      <c r="L48" s="51"/>
      <c r="M48" s="11"/>
      <c r="N48" s="11"/>
      <c r="O48" s="11"/>
      <c r="P48" s="335"/>
      <c r="Q48" s="302"/>
      <c r="R48" s="338"/>
      <c r="S48" s="335"/>
    </row>
    <row r="49" spans="1:19" ht="21.95" customHeight="1" thickBot="1" x14ac:dyDescent="0.3">
      <c r="A49" s="316"/>
      <c r="B49" s="317"/>
      <c r="C49" s="303"/>
      <c r="D49" s="304"/>
      <c r="E49" s="305"/>
      <c r="F49" s="11"/>
      <c r="G49" s="11"/>
      <c r="H49" s="11"/>
      <c r="I49" s="336"/>
      <c r="J49" s="303"/>
      <c r="K49" s="304"/>
      <c r="L49" s="305"/>
      <c r="M49" s="11"/>
      <c r="N49" s="11"/>
      <c r="O49" s="11"/>
      <c r="P49" s="336"/>
      <c r="Q49" s="302"/>
      <c r="R49" s="339"/>
      <c r="S49" s="336"/>
    </row>
    <row r="50" spans="1:19" ht="15.75" thickBot="1" x14ac:dyDescent="0.3">
      <c r="R50" s="46"/>
    </row>
    <row r="51" spans="1:19" ht="30.95" customHeight="1" x14ac:dyDescent="0.25">
      <c r="A51" s="332" t="s">
        <v>180</v>
      </c>
      <c r="B51" s="317" t="str">
        <f>'5.1.3.1EXPERIENCIA GENERAL'!F2</f>
        <v>GONSEGUROS CORREDORES DE SEGUROS S.A. - NIT 805003801 - 7</v>
      </c>
      <c r="C51" s="323" t="s">
        <v>184</v>
      </c>
      <c r="D51" s="324"/>
      <c r="E51" s="324"/>
      <c r="F51" s="324"/>
      <c r="G51" s="324"/>
      <c r="H51" s="325"/>
      <c r="I51" s="346" t="s">
        <v>170</v>
      </c>
      <c r="J51" s="329" t="s">
        <v>182</v>
      </c>
      <c r="K51" s="330"/>
      <c r="L51" s="330"/>
      <c r="M51" s="330"/>
      <c r="N51" s="330"/>
      <c r="O51" s="331"/>
      <c r="P51" s="342" t="s">
        <v>170</v>
      </c>
      <c r="Q51" s="296" t="s">
        <v>183</v>
      </c>
      <c r="R51" s="296" t="s">
        <v>186</v>
      </c>
      <c r="S51" s="296" t="s">
        <v>171</v>
      </c>
    </row>
    <row r="52" spans="1:19" ht="27.95" customHeight="1" x14ac:dyDescent="0.25">
      <c r="A52" s="332"/>
      <c r="B52" s="317"/>
      <c r="C52" s="306" t="s">
        <v>185</v>
      </c>
      <c r="D52" s="307"/>
      <c r="E52" s="307"/>
      <c r="F52" s="307"/>
      <c r="G52" s="307"/>
      <c r="H52" s="308"/>
      <c r="I52" s="347"/>
      <c r="J52" s="309" t="s">
        <v>185</v>
      </c>
      <c r="K52" s="310"/>
      <c r="L52" s="310"/>
      <c r="M52" s="310"/>
      <c r="N52" s="310"/>
      <c r="O52" s="311"/>
      <c r="P52" s="343"/>
      <c r="Q52" s="297"/>
      <c r="R52" s="297"/>
      <c r="S52" s="297"/>
    </row>
    <row r="53" spans="1:19" ht="56.1" customHeight="1" x14ac:dyDescent="0.25">
      <c r="A53" s="332"/>
      <c r="B53" s="317"/>
      <c r="C53" s="47" t="s">
        <v>169</v>
      </c>
      <c r="D53" s="47" t="s">
        <v>187</v>
      </c>
      <c r="E53" s="47" t="s">
        <v>188</v>
      </c>
      <c r="F53" s="47" t="s">
        <v>191</v>
      </c>
      <c r="G53" s="47" t="s">
        <v>192</v>
      </c>
      <c r="H53" s="47" t="s">
        <v>20</v>
      </c>
      <c r="I53" s="348"/>
      <c r="J53" s="48" t="s">
        <v>169</v>
      </c>
      <c r="K53" s="48" t="s">
        <v>187</v>
      </c>
      <c r="L53" s="48" t="s">
        <v>188</v>
      </c>
      <c r="M53" s="48" t="s">
        <v>191</v>
      </c>
      <c r="N53" s="48" t="s">
        <v>192</v>
      </c>
      <c r="O53" s="48" t="s">
        <v>20</v>
      </c>
      <c r="P53" s="344"/>
      <c r="Q53" s="298"/>
      <c r="R53" s="298"/>
      <c r="S53" s="298"/>
    </row>
    <row r="54" spans="1:19" ht="29.1" customHeight="1" x14ac:dyDescent="0.25">
      <c r="A54" s="332"/>
      <c r="B54" s="317"/>
      <c r="C54" s="49"/>
      <c r="D54" s="49"/>
      <c r="E54" s="49"/>
      <c r="F54" s="49"/>
      <c r="G54" s="49"/>
      <c r="H54" s="49"/>
      <c r="I54" s="334" t="s">
        <v>167</v>
      </c>
      <c r="J54" s="49"/>
      <c r="K54" s="49"/>
      <c r="L54" s="49"/>
      <c r="M54" s="49"/>
      <c r="N54" s="49"/>
      <c r="O54" s="49"/>
      <c r="P54" s="334" t="s">
        <v>159</v>
      </c>
      <c r="Q54" s="299"/>
      <c r="R54" s="337" t="s">
        <v>223</v>
      </c>
      <c r="S54" s="334" t="s">
        <v>159</v>
      </c>
    </row>
    <row r="55" spans="1:19" ht="15.6" customHeight="1" x14ac:dyDescent="0.25">
      <c r="A55" s="332"/>
      <c r="B55" s="317"/>
      <c r="C55" s="306" t="s">
        <v>25</v>
      </c>
      <c r="D55" s="307"/>
      <c r="E55" s="308"/>
      <c r="F55" s="47" t="s">
        <v>26</v>
      </c>
      <c r="G55" s="47" t="s">
        <v>27</v>
      </c>
      <c r="H55" s="47" t="s">
        <v>36</v>
      </c>
      <c r="I55" s="335"/>
      <c r="J55" s="309" t="s">
        <v>25</v>
      </c>
      <c r="K55" s="310"/>
      <c r="L55" s="311"/>
      <c r="M55" s="48" t="s">
        <v>26</v>
      </c>
      <c r="N55" s="48" t="s">
        <v>27</v>
      </c>
      <c r="O55" s="48" t="s">
        <v>36</v>
      </c>
      <c r="P55" s="335"/>
      <c r="Q55" s="300"/>
      <c r="R55" s="338"/>
      <c r="S55" s="335"/>
    </row>
    <row r="56" spans="1:19" ht="15.6" customHeight="1" x14ac:dyDescent="0.25">
      <c r="A56" s="332"/>
      <c r="B56" s="317"/>
      <c r="C56" s="303"/>
      <c r="D56" s="304"/>
      <c r="E56" s="305"/>
      <c r="F56" s="11"/>
      <c r="G56" s="11"/>
      <c r="H56" s="11"/>
      <c r="I56" s="335"/>
      <c r="J56" s="303"/>
      <c r="K56" s="304"/>
      <c r="L56" s="305"/>
      <c r="M56" s="11"/>
      <c r="N56" s="11"/>
      <c r="O56" s="11"/>
      <c r="P56" s="335"/>
      <c r="Q56" s="300"/>
      <c r="R56" s="338"/>
      <c r="S56" s="335"/>
    </row>
    <row r="57" spans="1:19" ht="15.6" customHeight="1" x14ac:dyDescent="0.25">
      <c r="A57" s="332"/>
      <c r="B57" s="317"/>
      <c r="C57" s="303"/>
      <c r="D57" s="304"/>
      <c r="E57" s="305"/>
      <c r="F57" s="11"/>
      <c r="G57" s="11"/>
      <c r="H57" s="11"/>
      <c r="I57" s="335"/>
      <c r="J57" s="303"/>
      <c r="K57" s="304"/>
      <c r="L57" s="305"/>
      <c r="M57" s="11"/>
      <c r="N57" s="11"/>
      <c r="O57" s="11"/>
      <c r="P57" s="335"/>
      <c r="Q57" s="300"/>
      <c r="R57" s="338"/>
      <c r="S57" s="335"/>
    </row>
    <row r="58" spans="1:19" ht="15.6" customHeight="1" x14ac:dyDescent="0.25">
      <c r="A58" s="332"/>
      <c r="B58" s="317"/>
      <c r="C58" s="303"/>
      <c r="D58" s="304"/>
      <c r="E58" s="305"/>
      <c r="F58" s="11"/>
      <c r="G58" s="11"/>
      <c r="H58" s="11"/>
      <c r="I58" s="335"/>
      <c r="J58" s="303"/>
      <c r="K58" s="304"/>
      <c r="L58" s="305"/>
      <c r="M58" s="11"/>
      <c r="N58" s="11"/>
      <c r="O58" s="11"/>
      <c r="P58" s="335"/>
      <c r="Q58" s="300"/>
      <c r="R58" s="338"/>
      <c r="S58" s="335"/>
    </row>
    <row r="59" spans="1:19" ht="15.6" customHeight="1" x14ac:dyDescent="0.25">
      <c r="A59" s="332"/>
      <c r="B59" s="317"/>
      <c r="C59" s="303"/>
      <c r="D59" s="304"/>
      <c r="E59" s="305"/>
      <c r="F59" s="11"/>
      <c r="G59" s="11"/>
      <c r="H59" s="11"/>
      <c r="I59" s="335"/>
      <c r="J59" s="303"/>
      <c r="K59" s="304"/>
      <c r="L59" s="305"/>
      <c r="M59" s="11"/>
      <c r="N59" s="11"/>
      <c r="O59" s="11"/>
      <c r="P59" s="335"/>
      <c r="Q59" s="300"/>
      <c r="R59" s="338"/>
      <c r="S59" s="335"/>
    </row>
    <row r="60" spans="1:19" ht="15.6" customHeight="1" x14ac:dyDescent="0.25">
      <c r="A60" s="332"/>
      <c r="B60" s="317"/>
      <c r="C60" s="303"/>
      <c r="D60" s="304"/>
      <c r="E60" s="305"/>
      <c r="F60" s="11"/>
      <c r="G60" s="11"/>
      <c r="H60" s="11"/>
      <c r="I60" s="335"/>
      <c r="J60" s="303"/>
      <c r="K60" s="304"/>
      <c r="L60" s="305"/>
      <c r="M60" s="11"/>
      <c r="N60" s="11"/>
      <c r="O60" s="11"/>
      <c r="P60" s="335"/>
      <c r="Q60" s="300"/>
      <c r="R60" s="338"/>
      <c r="S60" s="335"/>
    </row>
    <row r="61" spans="1:19" ht="15.6" customHeight="1" thickBot="1" x14ac:dyDescent="0.3">
      <c r="A61" s="332"/>
      <c r="B61" s="317"/>
      <c r="C61" s="303"/>
      <c r="D61" s="304"/>
      <c r="E61" s="305"/>
      <c r="F61" s="11"/>
      <c r="G61" s="11"/>
      <c r="H61" s="11"/>
      <c r="I61" s="336"/>
      <c r="J61" s="303"/>
      <c r="K61" s="304"/>
      <c r="L61" s="305"/>
      <c r="M61" s="11"/>
      <c r="N61" s="11"/>
      <c r="O61" s="11"/>
      <c r="P61" s="336"/>
      <c r="Q61" s="301"/>
      <c r="R61" s="339"/>
      <c r="S61" s="336"/>
    </row>
    <row r="62" spans="1:19" x14ac:dyDescent="0.25">
      <c r="B62" s="10" t="s">
        <v>181</v>
      </c>
    </row>
    <row r="63" spans="1:19" x14ac:dyDescent="0.25">
      <c r="B63" t="s">
        <v>179</v>
      </c>
    </row>
  </sheetData>
  <sheetProtection formatCells="0" formatColumns="0" formatRows="0" insertColumns="0" insertRows="0" insertHyperlinks="0" deleteColumns="0" deleteRows="0" sort="0" autoFilter="0" pivotTables="0"/>
  <mergeCells count="128">
    <mergeCell ref="B8:O8"/>
    <mergeCell ref="B6:O6"/>
    <mergeCell ref="B4:O4"/>
    <mergeCell ref="B3:O3"/>
    <mergeCell ref="Q11:Q13"/>
    <mergeCell ref="I54:I61"/>
    <mergeCell ref="P36:P49"/>
    <mergeCell ref="P54:P61"/>
    <mergeCell ref="P25:P31"/>
    <mergeCell ref="I25:I31"/>
    <mergeCell ref="P22:P24"/>
    <mergeCell ref="P33:P35"/>
    <mergeCell ref="P51:P53"/>
    <mergeCell ref="I33:I35"/>
    <mergeCell ref="I51:I53"/>
    <mergeCell ref="I14:I20"/>
    <mergeCell ref="I11:I13"/>
    <mergeCell ref="I22:I24"/>
    <mergeCell ref="C60:E60"/>
    <mergeCell ref="C61:E61"/>
    <mergeCell ref="J56:L56"/>
    <mergeCell ref="J57:L57"/>
    <mergeCell ref="J58:L58"/>
    <mergeCell ref="J59:L59"/>
    <mergeCell ref="J39:L39"/>
    <mergeCell ref="J40:L40"/>
    <mergeCell ref="J41:L41"/>
    <mergeCell ref="J42:L42"/>
    <mergeCell ref="J49:L49"/>
    <mergeCell ref="I36:I49"/>
    <mergeCell ref="C38:E38"/>
    <mergeCell ref="C39:E39"/>
    <mergeCell ref="C40:E40"/>
    <mergeCell ref="C41:E41"/>
    <mergeCell ref="C42:E42"/>
    <mergeCell ref="J22:O22"/>
    <mergeCell ref="J23:O23"/>
    <mergeCell ref="J26:L26"/>
    <mergeCell ref="P14:P20"/>
    <mergeCell ref="R14:R20"/>
    <mergeCell ref="Q14:Q20"/>
    <mergeCell ref="P11:P13"/>
    <mergeCell ref="R11:R13"/>
    <mergeCell ref="Q22:Q24"/>
    <mergeCell ref="J11:O11"/>
    <mergeCell ref="J12:O12"/>
    <mergeCell ref="J15:L15"/>
    <mergeCell ref="J16:L16"/>
    <mergeCell ref="J17:L17"/>
    <mergeCell ref="J18:L18"/>
    <mergeCell ref="J19:L19"/>
    <mergeCell ref="J20:L20"/>
    <mergeCell ref="S11:S13"/>
    <mergeCell ref="S14:S20"/>
    <mergeCell ref="S25:S31"/>
    <mergeCell ref="S36:S49"/>
    <mergeCell ref="S54:S61"/>
    <mergeCell ref="S22:S24"/>
    <mergeCell ref="S33:S35"/>
    <mergeCell ref="S51:S53"/>
    <mergeCell ref="R36:R49"/>
    <mergeCell ref="R33:R35"/>
    <mergeCell ref="R54:R61"/>
    <mergeCell ref="R51:R53"/>
    <mergeCell ref="R25:R31"/>
    <mergeCell ref="R22:R24"/>
    <mergeCell ref="A51:A61"/>
    <mergeCell ref="C51:H51"/>
    <mergeCell ref="J51:O51"/>
    <mergeCell ref="C52:H52"/>
    <mergeCell ref="J52:O52"/>
    <mergeCell ref="C55:E55"/>
    <mergeCell ref="J55:L55"/>
    <mergeCell ref="C56:E56"/>
    <mergeCell ref="C57:E57"/>
    <mergeCell ref="C58:E58"/>
    <mergeCell ref="C59:E59"/>
    <mergeCell ref="B51:B61"/>
    <mergeCell ref="J60:L60"/>
    <mergeCell ref="J61:L61"/>
    <mergeCell ref="A11:A20"/>
    <mergeCell ref="A22:A31"/>
    <mergeCell ref="A33:A49"/>
    <mergeCell ref="B33:B49"/>
    <mergeCell ref="B11:B20"/>
    <mergeCell ref="B22:B31"/>
    <mergeCell ref="B9:B10"/>
    <mergeCell ref="C22:H22"/>
    <mergeCell ref="C23:H23"/>
    <mergeCell ref="C26:E26"/>
    <mergeCell ref="C27:E27"/>
    <mergeCell ref="C28:E28"/>
    <mergeCell ref="C29:E29"/>
    <mergeCell ref="C17:E17"/>
    <mergeCell ref="C9:O10"/>
    <mergeCell ref="C11:H11"/>
    <mergeCell ref="C18:E18"/>
    <mergeCell ref="C19:E19"/>
    <mergeCell ref="C20:E20"/>
    <mergeCell ref="C12:H12"/>
    <mergeCell ref="C15:E15"/>
    <mergeCell ref="C16:E16"/>
    <mergeCell ref="C33:H33"/>
    <mergeCell ref="J33:O33"/>
    <mergeCell ref="Q51:Q53"/>
    <mergeCell ref="Q54:Q61"/>
    <mergeCell ref="Q25:Q31"/>
    <mergeCell ref="Q33:Q35"/>
    <mergeCell ref="Q36:Q49"/>
    <mergeCell ref="C43:E43"/>
    <mergeCell ref="C44:E44"/>
    <mergeCell ref="C45:E45"/>
    <mergeCell ref="C46:E46"/>
    <mergeCell ref="C47:E47"/>
    <mergeCell ref="C48:E48"/>
    <mergeCell ref="C34:H34"/>
    <mergeCell ref="J34:O34"/>
    <mergeCell ref="C37:E37"/>
    <mergeCell ref="J37:L37"/>
    <mergeCell ref="C30:E30"/>
    <mergeCell ref="C31:E31"/>
    <mergeCell ref="J27:L27"/>
    <mergeCell ref="J28:L28"/>
    <mergeCell ref="J29:L29"/>
    <mergeCell ref="J30:L30"/>
    <mergeCell ref="J31:L31"/>
    <mergeCell ref="C49:E49"/>
    <mergeCell ref="J38:L38"/>
  </mergeCells>
  <phoneticPr fontId="12" type="noConversion"/>
  <conditionalFormatting sqref="I14">
    <cfRule type="containsText" dxfId="69" priority="69" operator="containsText" text="NO CUMPLE">
      <formula>NOT(ISERROR(SEARCH("NO CUMPLE",I14)))</formula>
    </cfRule>
    <cfRule type="containsText" dxfId="68" priority="68" operator="containsText" text="HABILITADO">
      <formula>NOT(ISERROR(SEARCH("HABILITADO",I14)))</formula>
    </cfRule>
    <cfRule type="containsText" dxfId="67" priority="67" operator="containsText" text="RECHAZADO">
      <formula>NOT(ISERROR(SEARCH("RECHAZADO",I14)))</formula>
    </cfRule>
    <cfRule type="containsText" dxfId="66" priority="66" operator="containsText" text="NO CUMPLE">
      <formula>NOT(ISERROR(SEARCH("NO CUMPLE",I14)))</formula>
    </cfRule>
  </conditionalFormatting>
  <conditionalFormatting sqref="I25">
    <cfRule type="containsText" dxfId="64" priority="21" operator="containsText" text="NO CUMPLE">
      <formula>NOT(ISERROR(SEARCH("NO CUMPLE",I25)))</formula>
    </cfRule>
    <cfRule type="containsText" dxfId="63" priority="22" operator="containsText" text="RECHAZADO">
      <formula>NOT(ISERROR(SEARCH("RECHAZADO",I25)))</formula>
    </cfRule>
    <cfRule type="containsText" dxfId="62" priority="23" operator="containsText" text="HABILITADO">
      <formula>NOT(ISERROR(SEARCH("HABILITADO",I25)))</formula>
    </cfRule>
    <cfRule type="containsText" dxfId="61" priority="24" operator="containsText" text="NO CUMPLE">
      <formula>NOT(ISERROR(SEARCH("NO CUMPLE",I25)))</formula>
    </cfRule>
  </conditionalFormatting>
  <conditionalFormatting sqref="I36">
    <cfRule type="containsText" dxfId="59" priority="53" operator="containsText" text="HABILITADO">
      <formula>NOT(ISERROR(SEARCH("HABILITADO",I36)))</formula>
    </cfRule>
    <cfRule type="containsText" dxfId="57" priority="54" operator="containsText" text="NO CUMPLE">
      <formula>NOT(ISERROR(SEARCH("NO CUMPLE",I36)))</formula>
    </cfRule>
    <cfRule type="containsText" dxfId="56" priority="52" operator="containsText" text="RECHAZADO">
      <formula>NOT(ISERROR(SEARCH("RECHAZADO",I36)))</formula>
    </cfRule>
    <cfRule type="containsText" dxfId="55" priority="51" operator="containsText" text="NO CUMPLE">
      <formula>NOT(ISERROR(SEARCH("NO CUMPLE",I36)))</formula>
    </cfRule>
  </conditionalFormatting>
  <conditionalFormatting sqref="I54">
    <cfRule type="containsText" dxfId="54" priority="46" operator="containsText" text="NO CUMPLE">
      <formula>NOT(ISERROR(SEARCH("NO CUMPLE",I54)))</formula>
    </cfRule>
    <cfRule type="containsText" dxfId="52" priority="49" operator="containsText" text="NO CUMPLE">
      <formula>NOT(ISERROR(SEARCH("NO CUMPLE",I54)))</formula>
    </cfRule>
    <cfRule type="containsText" dxfId="51" priority="48" operator="containsText" text="HABILITADO">
      <formula>NOT(ISERROR(SEARCH("HABILITADO",I54)))</formula>
    </cfRule>
    <cfRule type="containsText" dxfId="50" priority="47" operator="containsText" text="RECHAZADO">
      <formula>NOT(ISERROR(SEARCH("RECHAZADO",I54)))</formula>
    </cfRule>
  </conditionalFormatting>
  <conditionalFormatting sqref="P14">
    <cfRule type="containsText" dxfId="48" priority="44" operator="containsText" text="NO CUMPLE">
      <formula>NOT(ISERROR(SEARCH("NO CUMPLE",P14)))</formula>
    </cfRule>
    <cfRule type="containsText" dxfId="47" priority="43" operator="containsText" text="HABILITADO">
      <formula>NOT(ISERROR(SEARCH("HABILITADO",P14)))</formula>
    </cfRule>
    <cfRule type="containsText" dxfId="46" priority="42" operator="containsText" text="RECHAZADO">
      <formula>NOT(ISERROR(SEARCH("RECHAZADO",P14)))</formula>
    </cfRule>
    <cfRule type="containsText" dxfId="45" priority="41" operator="containsText" text="NO CUMPLE">
      <formula>NOT(ISERROR(SEARCH("NO CUMPLE",P14)))</formula>
    </cfRule>
  </conditionalFormatting>
  <conditionalFormatting sqref="P25">
    <cfRule type="containsText" dxfId="44" priority="38" operator="containsText" text="HABILITADO">
      <formula>NOT(ISERROR(SEARCH("HABILITADO",P25)))</formula>
    </cfRule>
    <cfRule type="containsText" dxfId="43" priority="36" operator="containsText" text="NO CUMPLE">
      <formula>NOT(ISERROR(SEARCH("NO CUMPLE",P25)))</formula>
    </cfRule>
    <cfRule type="containsText" dxfId="42" priority="37" operator="containsText" text="RECHAZADO">
      <formula>NOT(ISERROR(SEARCH("RECHAZADO",P25)))</formula>
    </cfRule>
    <cfRule type="containsText" dxfId="41" priority="39" operator="containsText" text="NO CUMPLE">
      <formula>NOT(ISERROR(SEARCH("NO CUMPLE",P25)))</formula>
    </cfRule>
  </conditionalFormatting>
  <conditionalFormatting sqref="P36">
    <cfRule type="containsText" dxfId="39" priority="32" operator="containsText" text="RECHAZADO">
      <formula>NOT(ISERROR(SEARCH("RECHAZADO",P36)))</formula>
    </cfRule>
    <cfRule type="containsText" dxfId="38" priority="33" operator="containsText" text="HABILITADO">
      <formula>NOT(ISERROR(SEARCH("HABILITADO",P36)))</formula>
    </cfRule>
    <cfRule type="containsText" dxfId="37" priority="31" operator="containsText" text="NO CUMPLE">
      <formula>NOT(ISERROR(SEARCH("NO CUMPLE",P36)))</formula>
    </cfRule>
    <cfRule type="containsText" dxfId="36" priority="34" operator="containsText" text="NO CUMPLE">
      <formula>NOT(ISERROR(SEARCH("NO CUMPLE",P36)))</formula>
    </cfRule>
  </conditionalFormatting>
  <conditionalFormatting sqref="P54">
    <cfRule type="containsText" dxfId="33" priority="29" operator="containsText" text="NO CUMPLE">
      <formula>NOT(ISERROR(SEARCH("NO CUMPLE",P54)))</formula>
    </cfRule>
    <cfRule type="containsText" dxfId="32" priority="28" operator="containsText" text="HABILITADO">
      <formula>NOT(ISERROR(SEARCH("HABILITADO",P54)))</formula>
    </cfRule>
    <cfRule type="containsText" dxfId="31" priority="27" operator="containsText" text="RECHAZADO">
      <formula>NOT(ISERROR(SEARCH("RECHAZADO",P54)))</formula>
    </cfRule>
    <cfRule type="containsText" dxfId="30" priority="26" operator="containsText" text="NO CUMPLE">
      <formula>NOT(ISERROR(SEARCH("NO CUMPLE",P54)))</formula>
    </cfRule>
  </conditionalFormatting>
  <conditionalFormatting sqref="S14">
    <cfRule type="containsText" dxfId="28" priority="19" operator="containsText" text="NO CUMPLE">
      <formula>NOT(ISERROR(SEARCH("NO CUMPLE",S14)))</formula>
    </cfRule>
    <cfRule type="containsText" dxfId="27" priority="18" operator="containsText" text="HABILITADO">
      <formula>NOT(ISERROR(SEARCH("HABILITADO",S14)))</formula>
    </cfRule>
    <cfRule type="containsText" dxfId="26" priority="17" operator="containsText" text="RECHAZADO">
      <formula>NOT(ISERROR(SEARCH("RECHAZADO",S14)))</formula>
    </cfRule>
    <cfRule type="containsText" dxfId="25" priority="16" operator="containsText" text="NO CUMPLE">
      <formula>NOT(ISERROR(SEARCH("NO CUMPLE",S14)))</formula>
    </cfRule>
  </conditionalFormatting>
  <conditionalFormatting sqref="S25">
    <cfRule type="containsText" dxfId="23" priority="14" operator="containsText" text="NO CUMPLE">
      <formula>NOT(ISERROR(SEARCH("NO CUMPLE",S25)))</formula>
    </cfRule>
    <cfRule type="containsText" dxfId="22" priority="13" operator="containsText" text="HABILITADO">
      <formula>NOT(ISERROR(SEARCH("HABILITADO",S25)))</formula>
    </cfRule>
    <cfRule type="containsText" dxfId="21" priority="12" operator="containsText" text="RECHAZADO">
      <formula>NOT(ISERROR(SEARCH("RECHAZADO",S25)))</formula>
    </cfRule>
    <cfRule type="containsText" dxfId="20" priority="11" operator="containsText" text="NO CUMPLE">
      <formula>NOT(ISERROR(SEARCH("NO CUMPLE",S25)))</formula>
    </cfRule>
  </conditionalFormatting>
  <conditionalFormatting sqref="S36">
    <cfRule type="containsText" dxfId="19" priority="8" operator="containsText" text="HABILITADO">
      <formula>NOT(ISERROR(SEARCH("HABILITADO",S36)))</formula>
    </cfRule>
    <cfRule type="containsText" dxfId="17" priority="9" operator="containsText" text="NO CUMPLE">
      <formula>NOT(ISERROR(SEARCH("NO CUMPLE",S36)))</formula>
    </cfRule>
    <cfRule type="containsText" dxfId="16" priority="7" operator="containsText" text="RECHAZADO">
      <formula>NOT(ISERROR(SEARCH("RECHAZADO",S36)))</formula>
    </cfRule>
    <cfRule type="containsText" dxfId="15" priority="6" operator="containsText" text="NO CUMPLE">
      <formula>NOT(ISERROR(SEARCH("NO CUMPLE",S36)))</formula>
    </cfRule>
  </conditionalFormatting>
  <conditionalFormatting sqref="S54">
    <cfRule type="containsText" dxfId="14" priority="2" operator="containsText" text="RECHAZADO">
      <formula>NOT(ISERROR(SEARCH("RECHAZADO",S54)))</formula>
    </cfRule>
    <cfRule type="containsText" dxfId="13" priority="3" operator="containsText" text="HABILITADO">
      <formula>NOT(ISERROR(SEARCH("HABILITADO",S54)))</formula>
    </cfRule>
    <cfRule type="containsText" dxfId="12" priority="4" operator="containsText" text="NO CUMPLE">
      <formula>NOT(ISERROR(SEARCH("NO CUMPLE",S54)))</formula>
    </cfRule>
    <cfRule type="containsText" dxfId="10" priority="1" operator="containsText" text="NO CUMPLE">
      <formula>NOT(ISERROR(SEARCH("NO CUMPLE",S54)))</formula>
    </cfRule>
  </conditionalFormatting>
  <dataValidations count="1">
    <dataValidation type="list" allowBlank="1" showInputMessage="1" showErrorMessage="1" sqref="P54 P36 P14 I25 S14 I54 I36 I14 S25 S54 S36 P25" xr:uid="{00000000-0002-0000-0500-000000000000}">
      <formula1>#REF!</formula1>
    </dataValidation>
  </dataValidations>
  <printOptions horizontalCentered="1"/>
  <pageMargins left="0.70866141732283472" right="0.70866141732283472" top="0.74803149606299213" bottom="0.74803149606299213" header="0.31496062992125984" footer="0.31496062992125984"/>
  <pageSetup scale="28" orientation="landscape" r:id="rId1"/>
  <extLst>
    <ext xmlns:x14="http://schemas.microsoft.com/office/spreadsheetml/2009/9/main" uri="{78C0D931-6437-407d-A8EE-F0AAD7539E65}">
      <x14:conditionalFormattings>
        <x14:conditionalFormatting xmlns:xm="http://schemas.microsoft.com/office/excel/2006/main">
          <x14:cfRule type="containsText" priority="70" operator="containsText" id="{B88E0C9F-8D2E-4B7F-ADC4-30403BDBA800}">
            <xm:f>NOT(ISERROR(SEARCH($B$69,I14)))</xm:f>
            <xm:f>$B$69</xm:f>
            <x14:dxf>
              <fill>
                <patternFill>
                  <bgColor rgb="FF00B050"/>
                </patternFill>
              </fill>
            </x14:dxf>
          </x14:cfRule>
          <xm:sqref>I14</xm:sqref>
        </x14:conditionalFormatting>
        <x14:conditionalFormatting xmlns:xm="http://schemas.microsoft.com/office/excel/2006/main">
          <x14:cfRule type="containsText" priority="25" operator="containsText" id="{301651A0-B567-41FA-BDE4-647B50E73BD8}">
            <xm:f>NOT(ISERROR(SEARCH($B$69,I25)))</xm:f>
            <xm:f>$B$69</xm:f>
            <x14:dxf>
              <fill>
                <patternFill>
                  <bgColor rgb="FF00B050"/>
                </patternFill>
              </fill>
            </x14:dxf>
          </x14:cfRule>
          <xm:sqref>I25</xm:sqref>
        </x14:conditionalFormatting>
        <x14:conditionalFormatting xmlns:xm="http://schemas.microsoft.com/office/excel/2006/main">
          <x14:cfRule type="containsText" priority="55" operator="containsText" id="{C1A3C3DC-97E0-4189-A769-DC059EB61A01}">
            <xm:f>NOT(ISERROR(SEARCH($B$69,I36)))</xm:f>
            <xm:f>$B$69</xm:f>
            <x14:dxf>
              <fill>
                <patternFill>
                  <bgColor rgb="FF00B050"/>
                </patternFill>
              </fill>
            </x14:dxf>
          </x14:cfRule>
          <xm:sqref>I36</xm:sqref>
        </x14:conditionalFormatting>
        <x14:conditionalFormatting xmlns:xm="http://schemas.microsoft.com/office/excel/2006/main">
          <x14:cfRule type="containsText" priority="50" operator="containsText" id="{6098305F-8C0E-43AD-B728-00E490935D8B}">
            <xm:f>NOT(ISERROR(SEARCH($B$69,I54)))</xm:f>
            <xm:f>$B$69</xm:f>
            <x14:dxf>
              <fill>
                <patternFill>
                  <bgColor rgb="FF00B050"/>
                </patternFill>
              </fill>
            </x14:dxf>
          </x14:cfRule>
          <xm:sqref>I54</xm:sqref>
        </x14:conditionalFormatting>
        <x14:conditionalFormatting xmlns:xm="http://schemas.microsoft.com/office/excel/2006/main">
          <x14:cfRule type="containsText" priority="45" operator="containsText" id="{31E7696A-E349-405A-AC20-FE3E2B1E5054}">
            <xm:f>NOT(ISERROR(SEARCH($B$69,P14)))</xm:f>
            <xm:f>$B$69</xm:f>
            <x14:dxf>
              <fill>
                <patternFill>
                  <bgColor rgb="FF00B050"/>
                </patternFill>
              </fill>
            </x14:dxf>
          </x14:cfRule>
          <xm:sqref>P14</xm:sqref>
        </x14:conditionalFormatting>
        <x14:conditionalFormatting xmlns:xm="http://schemas.microsoft.com/office/excel/2006/main">
          <x14:cfRule type="containsText" priority="40" operator="containsText" id="{7F4FD033-23B5-4B6C-9EA9-CAF91383C1C7}">
            <xm:f>NOT(ISERROR(SEARCH($B$69,P25)))</xm:f>
            <xm:f>$B$69</xm:f>
            <x14:dxf>
              <fill>
                <patternFill>
                  <bgColor rgb="FF00B050"/>
                </patternFill>
              </fill>
            </x14:dxf>
          </x14:cfRule>
          <xm:sqref>P25</xm:sqref>
        </x14:conditionalFormatting>
        <x14:conditionalFormatting xmlns:xm="http://schemas.microsoft.com/office/excel/2006/main">
          <x14:cfRule type="containsText" priority="35" operator="containsText" id="{508170FB-0E52-4F8F-9498-8F5E620EAAFB}">
            <xm:f>NOT(ISERROR(SEARCH($B$69,P36)))</xm:f>
            <xm:f>$B$69</xm:f>
            <x14:dxf>
              <fill>
                <patternFill>
                  <bgColor rgb="FF00B050"/>
                </patternFill>
              </fill>
            </x14:dxf>
          </x14:cfRule>
          <xm:sqref>P36</xm:sqref>
        </x14:conditionalFormatting>
        <x14:conditionalFormatting xmlns:xm="http://schemas.microsoft.com/office/excel/2006/main">
          <x14:cfRule type="containsText" priority="30" operator="containsText" id="{3ACA9DC8-697E-4DB7-AE43-364DFDBF2321}">
            <xm:f>NOT(ISERROR(SEARCH($B$69,P54)))</xm:f>
            <xm:f>$B$69</xm:f>
            <x14:dxf>
              <fill>
                <patternFill>
                  <bgColor rgb="FF00B050"/>
                </patternFill>
              </fill>
            </x14:dxf>
          </x14:cfRule>
          <xm:sqref>P54</xm:sqref>
        </x14:conditionalFormatting>
        <x14:conditionalFormatting xmlns:xm="http://schemas.microsoft.com/office/excel/2006/main">
          <x14:cfRule type="containsText" priority="20" operator="containsText" id="{D5406430-05CF-46A6-8C71-DB690BCAAFB1}">
            <xm:f>NOT(ISERROR(SEARCH($B$69,S14)))</xm:f>
            <xm:f>$B$69</xm:f>
            <x14:dxf>
              <fill>
                <patternFill>
                  <bgColor rgb="FF00B050"/>
                </patternFill>
              </fill>
            </x14:dxf>
          </x14:cfRule>
          <xm:sqref>S14</xm:sqref>
        </x14:conditionalFormatting>
        <x14:conditionalFormatting xmlns:xm="http://schemas.microsoft.com/office/excel/2006/main">
          <x14:cfRule type="containsText" priority="15" operator="containsText" id="{5224883F-1899-42C4-889E-8F6ADF4CA3EB}">
            <xm:f>NOT(ISERROR(SEARCH($B$69,S25)))</xm:f>
            <xm:f>$B$69</xm:f>
            <x14:dxf>
              <fill>
                <patternFill>
                  <bgColor rgb="FF00B050"/>
                </patternFill>
              </fill>
            </x14:dxf>
          </x14:cfRule>
          <xm:sqref>S25</xm:sqref>
        </x14:conditionalFormatting>
        <x14:conditionalFormatting xmlns:xm="http://schemas.microsoft.com/office/excel/2006/main">
          <x14:cfRule type="containsText" priority="10" operator="containsText" id="{56F900A7-5CF4-48D8-89EA-B10E6B4FBF1B}">
            <xm:f>NOT(ISERROR(SEARCH($B$69,S36)))</xm:f>
            <xm:f>$B$69</xm:f>
            <x14:dxf>
              <fill>
                <patternFill>
                  <bgColor rgb="FF00B050"/>
                </patternFill>
              </fill>
            </x14:dxf>
          </x14:cfRule>
          <xm:sqref>S36</xm:sqref>
        </x14:conditionalFormatting>
        <x14:conditionalFormatting xmlns:xm="http://schemas.microsoft.com/office/excel/2006/main">
          <x14:cfRule type="containsText" priority="5" operator="containsText" id="{6E028855-7CB7-4D69-840E-5F184AD5BCFB}">
            <xm:f>NOT(ISERROR(SEARCH($B$69,S54)))</xm:f>
            <xm:f>$B$69</xm:f>
            <x14:dxf>
              <fill>
                <patternFill>
                  <bgColor rgb="FF00B050"/>
                </patternFill>
              </fill>
            </x14:dxf>
          </x14:cfRule>
          <xm:sqref>S54</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9C1CD-78C2-4011-BD5A-3348A57F01EF}">
  <dimension ref="B1:I14"/>
  <sheetViews>
    <sheetView zoomScale="70" zoomScaleNormal="70" workbookViewId="0">
      <selection activeCell="C11" sqref="C11"/>
    </sheetView>
  </sheetViews>
  <sheetFormatPr baseColWidth="10" defaultColWidth="11.42578125" defaultRowHeight="15" x14ac:dyDescent="0.25"/>
  <cols>
    <col min="3" max="3" width="34.140625" style="13" customWidth="1"/>
    <col min="4" max="4" width="22.28515625" customWidth="1"/>
    <col min="5" max="5" width="55.7109375" customWidth="1"/>
  </cols>
  <sheetData>
    <row r="1" spans="2:9" ht="36" customHeight="1" thickBot="1" x14ac:dyDescent="0.3">
      <c r="B1" s="288" t="s">
        <v>41</v>
      </c>
      <c r="C1" s="289"/>
      <c r="D1" s="289"/>
      <c r="E1" s="290"/>
      <c r="F1" s="12"/>
      <c r="G1" s="12"/>
      <c r="H1" s="12"/>
      <c r="I1" s="12"/>
    </row>
    <row r="2" spans="2:9" ht="15.75" thickBot="1" x14ac:dyDescent="0.3"/>
    <row r="3" spans="2:9" ht="16.5" thickBot="1" x14ac:dyDescent="0.3">
      <c r="B3" s="14" t="s">
        <v>15</v>
      </c>
      <c r="C3" s="15" t="s">
        <v>16</v>
      </c>
      <c r="D3" s="15" t="s">
        <v>17</v>
      </c>
      <c r="E3" s="15" t="s">
        <v>14</v>
      </c>
    </row>
    <row r="4" spans="2:9" ht="27" customHeight="1" thickBot="1" x14ac:dyDescent="0.3">
      <c r="B4" s="291">
        <v>1</v>
      </c>
      <c r="C4" s="45" t="s">
        <v>0</v>
      </c>
      <c r="D4" s="212" t="s">
        <v>167</v>
      </c>
      <c r="E4" s="294" t="s">
        <v>18</v>
      </c>
    </row>
    <row r="5" spans="2:9" ht="27" customHeight="1" thickBot="1" x14ac:dyDescent="0.3">
      <c r="B5" s="292"/>
      <c r="C5" s="16" t="str">
        <f>+'5.1.3.1EXPERIENCIA GENERAL'!C2</f>
        <v>ASEGURAR SEGUROS LTDA - NIT 901134143 9</v>
      </c>
      <c r="D5" s="293"/>
      <c r="E5" s="295"/>
    </row>
    <row r="6" spans="2:9" ht="36" customHeight="1" thickBot="1" x14ac:dyDescent="0.3">
      <c r="B6" s="291">
        <v>2</v>
      </c>
      <c r="C6" s="16" t="s">
        <v>1</v>
      </c>
      <c r="D6" s="212" t="s">
        <v>167</v>
      </c>
      <c r="E6" s="294" t="s">
        <v>18</v>
      </c>
    </row>
    <row r="7" spans="2:9" ht="36" customHeight="1" thickBot="1" x14ac:dyDescent="0.3">
      <c r="B7" s="292"/>
      <c r="C7" s="16" t="str">
        <f>+'5.1.3.1EXPERIENCIA GENERAL'!D2</f>
        <v>OMEGA AGENCIA DE SEGUROS LIMITADA - NIT :822001579-9</v>
      </c>
      <c r="D7" s="293"/>
      <c r="E7" s="295"/>
    </row>
    <row r="8" spans="2:9" ht="36" customHeight="1" thickBot="1" x14ac:dyDescent="0.3">
      <c r="B8" s="291">
        <v>3</v>
      </c>
      <c r="C8" s="16" t="s">
        <v>2</v>
      </c>
      <c r="D8" s="212" t="s">
        <v>167</v>
      </c>
      <c r="E8" s="294" t="s">
        <v>18</v>
      </c>
    </row>
    <row r="9" spans="2:9" ht="36" customHeight="1" thickBot="1" x14ac:dyDescent="0.3">
      <c r="B9" s="292"/>
      <c r="C9" s="16" t="str">
        <f>+'5.1.3.1EXPERIENCIA GENERAL'!E2</f>
        <v>C A F ASESORES DE SEGUROS LTDA - NIT 900357596 5</v>
      </c>
      <c r="D9" s="293"/>
      <c r="E9" s="295"/>
    </row>
    <row r="10" spans="2:9" ht="36" customHeight="1" thickBot="1" x14ac:dyDescent="0.3">
      <c r="B10" s="291">
        <v>4</v>
      </c>
      <c r="C10" s="16" t="s">
        <v>2</v>
      </c>
      <c r="D10" s="212" t="s">
        <v>167</v>
      </c>
      <c r="E10" s="294" t="s">
        <v>18</v>
      </c>
    </row>
    <row r="11" spans="2:9" ht="36" customHeight="1" thickBot="1" x14ac:dyDescent="0.3">
      <c r="B11" s="292"/>
      <c r="C11" s="16" t="str">
        <f>'5.1.3.1EXPERIENCIA GENERAL'!F2</f>
        <v>GONSEGUROS CORREDORES DE SEGUROS S.A. - NIT 805003801 - 7</v>
      </c>
      <c r="D11" s="293"/>
      <c r="E11" s="295"/>
    </row>
    <row r="14" spans="2:9" x14ac:dyDescent="0.25">
      <c r="B14" t="s">
        <v>179</v>
      </c>
    </row>
  </sheetData>
  <sheetProtection formatCells="0" formatColumns="0" formatRows="0" insertColumns="0" insertRows="0" insertHyperlinks="0" deleteColumns="0" deleteRows="0" sort="0" autoFilter="0" pivotTables="0"/>
  <autoFilter ref="D3:D9" xr:uid="{00000000-0009-0000-0000-000003000000}"/>
  <mergeCells count="13">
    <mergeCell ref="B8:B9"/>
    <mergeCell ref="D8:D9"/>
    <mergeCell ref="E8:E9"/>
    <mergeCell ref="B10:B11"/>
    <mergeCell ref="D10:D11"/>
    <mergeCell ref="E10:E11"/>
    <mergeCell ref="B1:E1"/>
    <mergeCell ref="B4:B5"/>
    <mergeCell ref="D4:D5"/>
    <mergeCell ref="E4:E5"/>
    <mergeCell ref="B6:B7"/>
    <mergeCell ref="D6:D7"/>
    <mergeCell ref="E6:E7"/>
  </mergeCells>
  <conditionalFormatting sqref="D4 D6 D8">
    <cfRule type="containsText" dxfId="9" priority="6" operator="containsText" text="NO CUMPLE">
      <formula>NOT(ISERROR(SEARCH("NO CUMPLE",D4)))</formula>
    </cfRule>
    <cfRule type="containsText" dxfId="8" priority="7" operator="containsText" text="RECHAZADO">
      <formula>NOT(ISERROR(SEARCH("RECHAZADO",D4)))</formula>
    </cfRule>
    <cfRule type="containsText" dxfId="7" priority="8" operator="containsText" text="HABILITADO">
      <formula>NOT(ISERROR(SEARCH("HABILITADO",D4)))</formula>
    </cfRule>
    <cfRule type="containsText" dxfId="6" priority="9" operator="containsText" text="NO CUMPLE">
      <formula>NOT(ISERROR(SEARCH("NO CUMPLE",D4)))</formula>
    </cfRule>
  </conditionalFormatting>
  <conditionalFormatting sqref="D10">
    <cfRule type="containsText" dxfId="4" priority="1" operator="containsText" text="NO CUMPLE">
      <formula>NOT(ISERROR(SEARCH("NO CUMPLE",D10)))</formula>
    </cfRule>
    <cfRule type="containsText" dxfId="3" priority="2" operator="containsText" text="RECHAZADO">
      <formula>NOT(ISERROR(SEARCH("RECHAZADO",D10)))</formula>
    </cfRule>
    <cfRule type="containsText" dxfId="2" priority="3" operator="containsText" text="HABILITADO">
      <formula>NOT(ISERROR(SEARCH("HABILITADO",D10)))</formula>
    </cfRule>
    <cfRule type="containsText" dxfId="1" priority="4" operator="containsText" text="NO CUMPLE">
      <formula>NOT(ISERROR(SEARCH("NO CUMPLE",D10)))</formula>
    </cfRule>
  </conditionalFormatting>
  <dataValidations count="1">
    <dataValidation type="list" allowBlank="1" showInputMessage="1" showErrorMessage="1" sqref="D4 D6 D8 D10" xr:uid="{25CF3DF5-45F4-4244-87D0-9B65D2FFE415}">
      <formula1>#REF!</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0" operator="containsText" id="{B9BAD82C-08B1-409E-8832-56B3AF69C89A}">
            <xm:f>NOT(ISERROR(SEARCH($B$47,D4)))</xm:f>
            <xm:f>$B$47</xm:f>
            <x14:dxf>
              <fill>
                <patternFill>
                  <bgColor rgb="FF00B050"/>
                </patternFill>
              </fill>
            </x14:dxf>
          </x14:cfRule>
          <xm:sqref>D4 D6 D8</xm:sqref>
        </x14:conditionalFormatting>
        <x14:conditionalFormatting xmlns:xm="http://schemas.microsoft.com/office/excel/2006/main">
          <x14:cfRule type="containsText" priority="5" operator="containsText" id="{695AD952-B0D2-403A-91C3-369803D27F56}">
            <xm:f>NOT(ISERROR(SEARCH($B$47,D10)))</xm:f>
            <xm:f>$B$47</xm:f>
            <x14:dxf>
              <fill>
                <patternFill>
                  <bgColor rgb="FF00B050"/>
                </patternFill>
              </fill>
            </x14:dxf>
          </x14:cfRule>
          <xm:sqref>D10</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C4EF64-8B07-4DA9-9EDC-456C2CE82251}">
  <dimension ref="A1:J16"/>
  <sheetViews>
    <sheetView tabSelected="1" topLeftCell="B1" workbookViewId="0">
      <selection activeCell="D15" sqref="D15"/>
    </sheetView>
  </sheetViews>
  <sheetFormatPr baseColWidth="10" defaultColWidth="9.140625" defaultRowHeight="15" x14ac:dyDescent="0.25"/>
  <cols>
    <col min="2" max="2" width="30.85546875" customWidth="1"/>
    <col min="3" max="3" width="19.5703125" customWidth="1"/>
    <col min="4" max="4" width="16.42578125" customWidth="1"/>
    <col min="5" max="5" width="19.5703125" customWidth="1"/>
    <col min="6" max="6" width="18.5703125" customWidth="1"/>
    <col min="7" max="7" width="19.42578125" customWidth="1"/>
    <col min="8" max="8" width="3.85546875" customWidth="1"/>
    <col min="9" max="9" width="18.28515625" customWidth="1"/>
    <col min="10" max="10" width="40.140625" customWidth="1"/>
  </cols>
  <sheetData>
    <row r="1" spans="1:10" ht="15.75" thickBot="1" x14ac:dyDescent="0.3"/>
    <row r="2" spans="1:10" ht="16.5" thickBot="1" x14ac:dyDescent="0.3">
      <c r="A2" s="351" t="s">
        <v>359</v>
      </c>
      <c r="B2" s="352"/>
      <c r="C2" s="352"/>
      <c r="D2" s="352"/>
      <c r="E2" s="352"/>
      <c r="F2" s="352"/>
      <c r="G2" s="352"/>
      <c r="H2" s="352"/>
      <c r="I2" s="353"/>
    </row>
    <row r="3" spans="1:10" ht="15.75" thickBot="1" x14ac:dyDescent="0.3"/>
    <row r="4" spans="1:10" s="135" customFormat="1" ht="109.5" customHeight="1" thickBot="1" x14ac:dyDescent="0.25">
      <c r="A4" s="132" t="s">
        <v>15</v>
      </c>
      <c r="B4" s="133" t="s">
        <v>16</v>
      </c>
      <c r="C4" s="134" t="s">
        <v>259</v>
      </c>
      <c r="D4" s="134" t="s">
        <v>358</v>
      </c>
      <c r="E4" s="134" t="s">
        <v>365</v>
      </c>
      <c r="F4" s="134" t="s">
        <v>366</v>
      </c>
      <c r="G4" s="136" t="s">
        <v>372</v>
      </c>
      <c r="H4" s="186"/>
      <c r="I4" s="136" t="s">
        <v>201</v>
      </c>
      <c r="J4" s="136" t="s">
        <v>384</v>
      </c>
    </row>
    <row r="5" spans="1:10" ht="240.75" customHeight="1" x14ac:dyDescent="0.25">
      <c r="A5" s="354">
        <v>1</v>
      </c>
      <c r="B5" s="354" t="str">
        <f>'5.1.3.1EXPERIENCIA GENERAL'!C2</f>
        <v>ASEGURAR SEGUROS LTDA - NIT 901134143 9</v>
      </c>
      <c r="C5" s="364" t="s">
        <v>168</v>
      </c>
      <c r="D5" s="360" t="s">
        <v>168</v>
      </c>
      <c r="E5" s="360" t="s">
        <v>168</v>
      </c>
      <c r="F5" s="360" t="s">
        <v>168</v>
      </c>
      <c r="G5" s="356" t="s">
        <v>40</v>
      </c>
      <c r="H5" s="187"/>
      <c r="I5" s="358" t="s">
        <v>159</v>
      </c>
      <c r="J5" s="368" t="s">
        <v>381</v>
      </c>
    </row>
    <row r="6" spans="1:10" ht="15.75" thickBot="1" x14ac:dyDescent="0.3">
      <c r="A6" s="355"/>
      <c r="B6" s="355"/>
      <c r="C6" s="365"/>
      <c r="D6" s="361"/>
      <c r="E6" s="361"/>
      <c r="F6" s="361"/>
      <c r="G6" s="357"/>
      <c r="H6" s="187"/>
      <c r="I6" s="359"/>
      <c r="J6" s="369"/>
    </row>
    <row r="7" spans="1:10" x14ac:dyDescent="0.25">
      <c r="A7" s="354">
        <v>2</v>
      </c>
      <c r="B7" s="354" t="str">
        <f>_xlfn.CONCAT("PROPONENTE No"," ",A7," ",'5.1.3.1EXPERIENCIA GENERAL'!D2)</f>
        <v>PROPONENTE No 2 OMEGA AGENCIA DE SEGUROS LIMITADA - NIT :822001579-9</v>
      </c>
      <c r="C7" s="356" t="s">
        <v>40</v>
      </c>
      <c r="D7" s="356" t="s">
        <v>40</v>
      </c>
      <c r="E7" s="356" t="s">
        <v>40</v>
      </c>
      <c r="F7" s="356" t="s">
        <v>40</v>
      </c>
      <c r="G7" s="356" t="s">
        <v>40</v>
      </c>
      <c r="H7" s="187"/>
      <c r="I7" s="356" t="s">
        <v>167</v>
      </c>
      <c r="J7" s="366"/>
    </row>
    <row r="8" spans="1:10" ht="15.75" thickBot="1" x14ac:dyDescent="0.3">
      <c r="A8" s="355"/>
      <c r="B8" s="355"/>
      <c r="C8" s="357"/>
      <c r="D8" s="357"/>
      <c r="E8" s="357"/>
      <c r="F8" s="357"/>
      <c r="G8" s="357"/>
      <c r="H8" s="187"/>
      <c r="I8" s="357"/>
      <c r="J8" s="367"/>
    </row>
    <row r="9" spans="1:10" x14ac:dyDescent="0.25">
      <c r="A9" s="354">
        <v>3</v>
      </c>
      <c r="B9" s="354" t="str">
        <f>_xlfn.CONCAT("PROPONENTE No"," ",A9," ",'5.1.3.1EXPERIENCIA GENERAL'!E2)</f>
        <v>PROPONENTE No 3 C A F ASESORES DE SEGUROS LTDA - NIT 900357596 5</v>
      </c>
      <c r="C9" s="356" t="s">
        <v>40</v>
      </c>
      <c r="D9" s="356" t="s">
        <v>40</v>
      </c>
      <c r="E9" s="356" t="s">
        <v>40</v>
      </c>
      <c r="F9" s="356" t="s">
        <v>40</v>
      </c>
      <c r="G9" s="356" t="s">
        <v>40</v>
      </c>
      <c r="H9" s="187"/>
      <c r="I9" s="356" t="s">
        <v>363</v>
      </c>
      <c r="J9" s="366"/>
    </row>
    <row r="10" spans="1:10" ht="15.75" thickBot="1" x14ac:dyDescent="0.3">
      <c r="A10" s="355"/>
      <c r="B10" s="355"/>
      <c r="C10" s="357"/>
      <c r="D10" s="357"/>
      <c r="E10" s="357"/>
      <c r="F10" s="357"/>
      <c r="G10" s="357"/>
      <c r="H10" s="187"/>
      <c r="I10" s="357"/>
      <c r="J10" s="367"/>
    </row>
    <row r="11" spans="1:10" ht="43.5" customHeight="1" x14ac:dyDescent="0.25">
      <c r="A11" s="362">
        <v>4</v>
      </c>
      <c r="B11" s="354" t="str">
        <f>_xlfn.CONCAT("PROPONENTE No"," ",A11," ",'5.1.3.1EXPERIENCIA GENERAL'!F2)</f>
        <v>PROPONENTE No 4 GONSEGUROS CORREDORES DE SEGUROS S.A. - NIT 805003801 - 7</v>
      </c>
      <c r="C11" s="356" t="s">
        <v>40</v>
      </c>
      <c r="D11" s="356" t="s">
        <v>40</v>
      </c>
      <c r="E11" s="356" t="s">
        <v>40</v>
      </c>
      <c r="F11" s="356" t="s">
        <v>40</v>
      </c>
      <c r="G11" s="356" t="s">
        <v>40</v>
      </c>
      <c r="H11" s="187"/>
      <c r="I11" s="356" t="s">
        <v>363</v>
      </c>
      <c r="J11" s="349" t="s">
        <v>383</v>
      </c>
    </row>
    <row r="12" spans="1:10" ht="15.75" thickBot="1" x14ac:dyDescent="0.3">
      <c r="A12" s="363"/>
      <c r="B12" s="355"/>
      <c r="C12" s="357"/>
      <c r="D12" s="357"/>
      <c r="E12" s="357"/>
      <c r="F12" s="357"/>
      <c r="G12" s="357"/>
      <c r="H12" s="187"/>
      <c r="I12" s="357"/>
      <c r="J12" s="350"/>
    </row>
    <row r="16" spans="1:10" ht="25.5" x14ac:dyDescent="0.25">
      <c r="B16" s="162" t="s">
        <v>376</v>
      </c>
    </row>
  </sheetData>
  <mergeCells count="37">
    <mergeCell ref="J5:J6"/>
    <mergeCell ref="J7:J8"/>
    <mergeCell ref="J9:J10"/>
    <mergeCell ref="I9:I10"/>
    <mergeCell ref="I11:I12"/>
    <mergeCell ref="C11:C12"/>
    <mergeCell ref="D11:D12"/>
    <mergeCell ref="E11:E12"/>
    <mergeCell ref="F11:F12"/>
    <mergeCell ref="G11:G12"/>
    <mergeCell ref="C9:C10"/>
    <mergeCell ref="D9:D10"/>
    <mergeCell ref="E9:E10"/>
    <mergeCell ref="F9:F10"/>
    <mergeCell ref="G9:G10"/>
    <mergeCell ref="B11:B12"/>
    <mergeCell ref="C5:C6"/>
    <mergeCell ref="D5:D6"/>
    <mergeCell ref="E5:E6"/>
    <mergeCell ref="A9:A10"/>
    <mergeCell ref="B9:B10"/>
    <mergeCell ref="J11:J12"/>
    <mergeCell ref="A2:I2"/>
    <mergeCell ref="A5:A6"/>
    <mergeCell ref="B5:B6"/>
    <mergeCell ref="A7:A8"/>
    <mergeCell ref="B7:B8"/>
    <mergeCell ref="G5:G6"/>
    <mergeCell ref="G7:G8"/>
    <mergeCell ref="I5:I6"/>
    <mergeCell ref="I7:I8"/>
    <mergeCell ref="F5:F6"/>
    <mergeCell ref="C7:C8"/>
    <mergeCell ref="D7:D8"/>
    <mergeCell ref="E7:E8"/>
    <mergeCell ref="F7:F8"/>
    <mergeCell ref="A11:A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2</vt:i4>
      </vt:variant>
    </vt:vector>
  </HeadingPairs>
  <TitlesOfParts>
    <vt:vector size="13" baseType="lpstr">
      <vt:lpstr>VERIFICACION EXPERIENCIA</vt:lpstr>
      <vt:lpstr>5.1.3.1EXPERIENCIA GENERAL</vt:lpstr>
      <vt:lpstr>FORMATO DE EXPERIENCIA PROPONEN</vt:lpstr>
      <vt:lpstr>5.1.3.2. CERTIFICADO INTERMEDIA</vt:lpstr>
      <vt:lpstr>5.1.3.3. PÓLIZA DE SEGURO DE RE</vt:lpstr>
      <vt:lpstr>5.1.3.4. ACEPTACIÓN ESPECIFICAC</vt:lpstr>
      <vt:lpstr>5.1.3.6 VERIFICACION TALENTO H</vt:lpstr>
      <vt:lpstr>FORMATO MIPYMES - MUJER</vt:lpstr>
      <vt:lpstr>VERIFICACION TALENTO HUMANO</vt:lpstr>
      <vt:lpstr>FORMATO EXP. HABILITANTE  (2)</vt:lpstr>
      <vt:lpstr>CONSOLIDADO</vt:lpstr>
      <vt:lpstr>'5.1.3.6 VERIFICACION TALENTO H'!Área_de_impresión</vt:lpstr>
      <vt:lpstr>'VERIFICACION TALENTO HUMANO'!Área_de_impresión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Adriano Arteaga Velasquez</dc:creator>
  <cp:keywords/>
  <dc:description/>
  <cp:lastModifiedBy>Fabian Oswaldo Arcos Munoz</cp:lastModifiedBy>
  <cp:revision/>
  <dcterms:created xsi:type="dcterms:W3CDTF">2023-09-07T19:18:38Z</dcterms:created>
  <dcterms:modified xsi:type="dcterms:W3CDTF">2025-09-01T15:32:29Z</dcterms:modified>
  <cp:category/>
  <cp:contentStatus/>
</cp:coreProperties>
</file>