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ontratacion02\D\OFICINA DE CONTRATACIÓN\CONTRATOS 2025\CONTRATACION DIRECTA\CONVENIOS SOLIDARIOS\004 CONSOL SI 004 2025 VEREDA MONTEFRIO\SECOP\"/>
    </mc:Choice>
  </mc:AlternateContent>
  <bookViews>
    <workbookView xWindow="0" yWindow="0" windowWidth="2025" windowHeight="7095" firstSheet="3" activeTab="10"/>
  </bookViews>
  <sheets>
    <sheet name="Materiales Toledo" sheetId="6" state="hidden" r:id="rId1"/>
    <sheet name="APUs " sheetId="14" state="hidden" r:id="rId2"/>
    <sheet name="PRESUP. OBRA" sheetId="37" r:id="rId3"/>
    <sheet name="AU" sheetId="19" r:id="rId4"/>
    <sheet name=" APU" sheetId="38" r:id="rId5"/>
    <sheet name="F. PRESTACIONAL" sheetId="32" r:id="rId6"/>
    <sheet name="MATERIALES2" sheetId="23" state="hidden" r:id="rId7"/>
    <sheet name="DESG. CUADRILLAS" sheetId="39" r:id="rId8"/>
    <sheet name="INSUMOS" sheetId="25" r:id="rId9"/>
    <sheet name="EQUIPO" sheetId="40" r:id="rId10"/>
    <sheet name="CONCRETOS" sheetId="27" r:id="rId11"/>
    <sheet name="A DE CONC" sheetId="17" state="hidden" r:id="rId12"/>
    <sheet name="CONCRETOS Y MORTEROS" sheetId="21" state="hidden"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s>
  <definedNames>
    <definedName name="\b">#N/A</definedName>
    <definedName name="\c">#N/A</definedName>
    <definedName name="\e">#N/A</definedName>
    <definedName name="\i">#N/A</definedName>
    <definedName name="\m">#N/A</definedName>
    <definedName name="\r">#N/A</definedName>
    <definedName name="\t">#N/A</definedName>
    <definedName name="\x">#N/A</definedName>
    <definedName name="\z">#N/A</definedName>
    <definedName name="_____________INF1" localSheetId="9">#REF!</definedName>
    <definedName name="_____________INF1">#REF!</definedName>
    <definedName name="____________INF1" localSheetId="9">#REF!</definedName>
    <definedName name="____________INF1">#REF!</definedName>
    <definedName name="___________INF1" localSheetId="9">#REF!</definedName>
    <definedName name="___________INF1">#REF!</definedName>
    <definedName name="__________AIU1" localSheetId="9">#REF!</definedName>
    <definedName name="__________AIU1">#REF!</definedName>
    <definedName name="__________AIU2">[1]BASE!$C$5</definedName>
    <definedName name="__________Cod1" localSheetId="9">#REF!</definedName>
    <definedName name="__________Cod1">#REF!</definedName>
    <definedName name="__________INF1" localSheetId="9">#REF!</definedName>
    <definedName name="__________INF1">#REF!</definedName>
    <definedName name="__________Pa2">#N/A</definedName>
    <definedName name="__________Pa3">#N/A</definedName>
    <definedName name="__________Pa4">#N/A</definedName>
    <definedName name="__________Po2" localSheetId="9">[2]REAJUSTESACTA1PROVI!#REF!</definedName>
    <definedName name="__________Po2">[2]REAJUSTESACTA1PROVI!#REF!</definedName>
    <definedName name="__________ST166">#N/A</definedName>
    <definedName name="__________TPE8016">#N/A</definedName>
    <definedName name="__________TPE8020">#N/A</definedName>
    <definedName name="__________TPE8025">#N/A</definedName>
    <definedName name="__________TPN1002">#N/A</definedName>
    <definedName name="__________TPN1003">#N/A</definedName>
    <definedName name="__________TPN1004">#N/A</definedName>
    <definedName name="__________TPN1006">#N/A</definedName>
    <definedName name="__________TPN1008">#N/A</definedName>
    <definedName name="__________TPN1202">#N/A</definedName>
    <definedName name="__________TPN1203">#N/A</definedName>
    <definedName name="__________TPN1204">#N/A</definedName>
    <definedName name="__________TPN1206">#N/A</definedName>
    <definedName name="__________TPN1208">#N/A</definedName>
    <definedName name="__________TPN16012">#N/A</definedName>
    <definedName name="__________TPN1602">#N/A</definedName>
    <definedName name="__________TPN1603">#N/A</definedName>
    <definedName name="__________TPN1604">#N/A</definedName>
    <definedName name="__________TPN1606">#N/A</definedName>
    <definedName name="__________TPN1608">#N/A</definedName>
    <definedName name="__________TUZ22">#N/A</definedName>
    <definedName name="__________TUZ36">#N/A</definedName>
    <definedName name="__________TZ323">#N/A</definedName>
    <definedName name="__________TZ324">#N/A</definedName>
    <definedName name="_________AIU1" localSheetId="9">#REF!</definedName>
    <definedName name="_________AIU1">#REF!</definedName>
    <definedName name="_________AIU2">[1]BASE!$C$5</definedName>
    <definedName name="_________Cod1" localSheetId="9">#REF!</definedName>
    <definedName name="_________Cod1">#REF!</definedName>
    <definedName name="_________INF1" localSheetId="9">#REF!</definedName>
    <definedName name="_________INF1">#REF!</definedName>
    <definedName name="_________Pa1">#N/A</definedName>
    <definedName name="_________Pa2">#N/A</definedName>
    <definedName name="_________Pa3">#N/A</definedName>
    <definedName name="_________Pa4">#N/A</definedName>
    <definedName name="_________Po2" localSheetId="9">[2]REAJUSTESACTA1PROVI!#REF!</definedName>
    <definedName name="_________Po2">[2]REAJUSTESACTA1PROVI!#REF!</definedName>
    <definedName name="_________r">#N/A</definedName>
    <definedName name="_________ST166">#N/A</definedName>
    <definedName name="_________TPE8016">#N/A</definedName>
    <definedName name="_________TPE8020">#N/A</definedName>
    <definedName name="_________TPE8025">#N/A</definedName>
    <definedName name="_________TPN1002">#N/A</definedName>
    <definedName name="_________TPN1003">#N/A</definedName>
    <definedName name="_________TPN1004">#N/A</definedName>
    <definedName name="_________TPN1006">#N/A</definedName>
    <definedName name="_________TPN1008">#N/A</definedName>
    <definedName name="_________TPN1202">#N/A</definedName>
    <definedName name="_________TPN1203">#N/A</definedName>
    <definedName name="_________TPN1204">#N/A</definedName>
    <definedName name="_________TPN1206">#N/A</definedName>
    <definedName name="_________TPN1208">#N/A</definedName>
    <definedName name="_________TPN16012">#N/A</definedName>
    <definedName name="_________TPN1602">#N/A</definedName>
    <definedName name="_________TPN1603">#N/A</definedName>
    <definedName name="_________TPN1604">#N/A</definedName>
    <definedName name="_________TPN1606">#N/A</definedName>
    <definedName name="_________TPN1608">#N/A</definedName>
    <definedName name="_________TUZ22">#N/A</definedName>
    <definedName name="_________TUZ36">#N/A</definedName>
    <definedName name="_________TZ323">#N/A</definedName>
    <definedName name="_________TZ324">#N/A</definedName>
    <definedName name="________AIU1" localSheetId="9">#REF!</definedName>
    <definedName name="________AIU1">#REF!</definedName>
    <definedName name="________AIU2">[1]BASE!$C$5</definedName>
    <definedName name="________Cod1" localSheetId="9">#REF!</definedName>
    <definedName name="________Cod1">#REF!</definedName>
    <definedName name="________INF1" localSheetId="9">#REF!</definedName>
    <definedName name="________INF1">#REF!</definedName>
    <definedName name="________Pa1">#N/A</definedName>
    <definedName name="________Pa2">#N/A</definedName>
    <definedName name="________Pa3">#N/A</definedName>
    <definedName name="________Pa4">#N/A</definedName>
    <definedName name="________Po2" localSheetId="9">[2]REAJUSTESACTA1PROVI!#REF!</definedName>
    <definedName name="________Po2">[2]REAJUSTESACTA1PROVI!#REF!</definedName>
    <definedName name="________r">#N/A</definedName>
    <definedName name="________ST166">#N/A</definedName>
    <definedName name="________TPE8016">#N/A</definedName>
    <definedName name="________TPE8020">#N/A</definedName>
    <definedName name="________TPE8025">#N/A</definedName>
    <definedName name="________TPN1002">#N/A</definedName>
    <definedName name="________TPN1003">#N/A</definedName>
    <definedName name="________TPN1004">#N/A</definedName>
    <definedName name="________TPN1006">#N/A</definedName>
    <definedName name="________TPN1008">#N/A</definedName>
    <definedName name="________TPN1202">#N/A</definedName>
    <definedName name="________TPN1203">#N/A</definedName>
    <definedName name="________TPN1204">#N/A</definedName>
    <definedName name="________TPN1206">#N/A</definedName>
    <definedName name="________TPN1208">#N/A</definedName>
    <definedName name="________TPN16012">#N/A</definedName>
    <definedName name="________TPN1602">#N/A</definedName>
    <definedName name="________TPN1603">#N/A</definedName>
    <definedName name="________TPN1604">#N/A</definedName>
    <definedName name="________TPN1606">#N/A</definedName>
    <definedName name="________TPN1608">#N/A</definedName>
    <definedName name="________TUZ22">#N/A</definedName>
    <definedName name="________TUZ36">#N/A</definedName>
    <definedName name="________TZ323">#N/A</definedName>
    <definedName name="________TZ324">#N/A</definedName>
    <definedName name="_______AIU1" localSheetId="9">#REF!</definedName>
    <definedName name="_______AIU1">#REF!</definedName>
    <definedName name="_______AIU2">[1]BASE!$C$5</definedName>
    <definedName name="_______Cod1" localSheetId="9">#REF!</definedName>
    <definedName name="_______Cod1">#REF!</definedName>
    <definedName name="_______INF1" localSheetId="9">#REF!</definedName>
    <definedName name="_______INF1">#REF!</definedName>
    <definedName name="_______Pa1">#N/A</definedName>
    <definedName name="_______Pa2">#N/A</definedName>
    <definedName name="_______Pa3">#N/A</definedName>
    <definedName name="_______Pa4">#N/A</definedName>
    <definedName name="_______Po2" localSheetId="9">[2]REAJUSTESACTA1PROVI!#REF!</definedName>
    <definedName name="_______Po2">[2]REAJUSTESACTA1PROVI!#REF!</definedName>
    <definedName name="_______r">#N/A</definedName>
    <definedName name="_______ST166">#N/A</definedName>
    <definedName name="_______TPE8016">#N/A</definedName>
    <definedName name="_______TPE8020">#N/A</definedName>
    <definedName name="_______TPE8025">#N/A</definedName>
    <definedName name="_______TPN1002">#N/A</definedName>
    <definedName name="_______TPN1003">#N/A</definedName>
    <definedName name="_______TPN1004">#N/A</definedName>
    <definedName name="_______TPN1006">#N/A</definedName>
    <definedName name="_______TPN1008">#N/A</definedName>
    <definedName name="_______TPN1202">#N/A</definedName>
    <definedName name="_______TPN1203">#N/A</definedName>
    <definedName name="_______TPN1204">#N/A</definedName>
    <definedName name="_______TPN1206">#N/A</definedName>
    <definedName name="_______TPN1208">#N/A</definedName>
    <definedName name="_______TPN16012">#N/A</definedName>
    <definedName name="_______TPN1602">#N/A</definedName>
    <definedName name="_______TPN1603">#N/A</definedName>
    <definedName name="_______TPN1604">#N/A</definedName>
    <definedName name="_______TPN1606">#N/A</definedName>
    <definedName name="_______TPN1608">#N/A</definedName>
    <definedName name="_______TUZ22">#N/A</definedName>
    <definedName name="_______TUZ36">#N/A</definedName>
    <definedName name="_______TZ323">#N/A</definedName>
    <definedName name="_______TZ324">#N/A</definedName>
    <definedName name="______AIU1" localSheetId="9">#REF!</definedName>
    <definedName name="______AIU1">#REF!</definedName>
    <definedName name="______AIU2">[1]BASE!$C$5</definedName>
    <definedName name="______Cod1" localSheetId="9">#REF!</definedName>
    <definedName name="______Cod1">#REF!</definedName>
    <definedName name="______INF1" localSheetId="9">#REF!</definedName>
    <definedName name="______INF1">#REF!</definedName>
    <definedName name="______Pa1">#N/A</definedName>
    <definedName name="______Pa2">#N/A</definedName>
    <definedName name="______Pa3">#N/A</definedName>
    <definedName name="______Pa4">#N/A</definedName>
    <definedName name="______Po2" localSheetId="9">[2]REAJUSTESACTA1PROVI!#REF!</definedName>
    <definedName name="______Po2">[2]REAJUSTESACTA1PROVI!#REF!</definedName>
    <definedName name="______r">#N/A</definedName>
    <definedName name="______ST166">#N/A</definedName>
    <definedName name="______TPE8016">#N/A</definedName>
    <definedName name="______TPE8020">#N/A</definedName>
    <definedName name="______TPE8025">#N/A</definedName>
    <definedName name="______TPN1002">#N/A</definedName>
    <definedName name="______TPN1003">#N/A</definedName>
    <definedName name="______TPN1004">#N/A</definedName>
    <definedName name="______TPN1006">#N/A</definedName>
    <definedName name="______TPN1008">#N/A</definedName>
    <definedName name="______TPN1202">#N/A</definedName>
    <definedName name="______TPN1203">#N/A</definedName>
    <definedName name="______TPN1204">#N/A</definedName>
    <definedName name="______TPN1206">#N/A</definedName>
    <definedName name="______TPN1208">#N/A</definedName>
    <definedName name="______TPN16012">#N/A</definedName>
    <definedName name="______TPN1602">#N/A</definedName>
    <definedName name="______TPN1603">#N/A</definedName>
    <definedName name="______TPN1604">#N/A</definedName>
    <definedName name="______TPN1606">#N/A</definedName>
    <definedName name="______TPN1608">#N/A</definedName>
    <definedName name="______TUZ22">#N/A</definedName>
    <definedName name="______TUZ36">#N/A</definedName>
    <definedName name="______TZ323">#N/A</definedName>
    <definedName name="______TZ324">#N/A</definedName>
    <definedName name="_____ADM4" localSheetId="9">#REF!</definedName>
    <definedName name="_____ADM4">#REF!</definedName>
    <definedName name="_____ADP1" localSheetId="9">#REF!</definedName>
    <definedName name="_____ADP1">#REF!</definedName>
    <definedName name="_____AIU1" localSheetId="9">#REF!</definedName>
    <definedName name="_____AIU1">#REF!</definedName>
    <definedName name="_____AIU2">[1]BASE!$C$5</definedName>
    <definedName name="_____BAZ10" localSheetId="9">#REF!</definedName>
    <definedName name="_____BAZ10">#REF!</definedName>
    <definedName name="_____BLO20" localSheetId="9">#REF!</definedName>
    <definedName name="_____BLO20">#REF!</definedName>
    <definedName name="_____C2254JH" localSheetId="9">#REF!</definedName>
    <definedName name="_____C2254JH">#REF!</definedName>
    <definedName name="_____C2256JH" localSheetId="9">#REF!</definedName>
    <definedName name="_____C2256JH">#REF!</definedName>
    <definedName name="_____C452JH" localSheetId="9">#REF!</definedName>
    <definedName name="_____C452JH">#REF!</definedName>
    <definedName name="_____C903L" localSheetId="9">#REF!</definedName>
    <definedName name="_____C903L">#REF!</definedName>
    <definedName name="_____CAN28" localSheetId="9">#REF!</definedName>
    <definedName name="_____CAN28">#REF!</definedName>
    <definedName name="_____Cod1" localSheetId="9">#REF!</definedName>
    <definedName name="_____Cod1">#REF!</definedName>
    <definedName name="_____CUA44" localSheetId="9">#REF!</definedName>
    <definedName name="_____CUA44">#REF!</definedName>
    <definedName name="_____EEF110" localSheetId="9">#REF!</definedName>
    <definedName name="_____EEF110">#REF!</definedName>
    <definedName name="_____ETF315" localSheetId="9">#REF!</definedName>
    <definedName name="_____ETF315">#REF!</definedName>
    <definedName name="_____FYB02" localSheetId="9">#REF!</definedName>
    <definedName name="_____FYB02">#REF!</definedName>
    <definedName name="_____FYB03" localSheetId="9">#REF!</definedName>
    <definedName name="_____FYB03">#REF!</definedName>
    <definedName name="_____FYB10" localSheetId="9">#REF!</definedName>
    <definedName name="_____FYB10">#REF!</definedName>
    <definedName name="_____INF1" localSheetId="9">#REF!</definedName>
    <definedName name="_____INF1">#REF!</definedName>
    <definedName name="_____LA124" localSheetId="9">#REF!</definedName>
    <definedName name="_____LA124">#REF!</definedName>
    <definedName name="_____LAC18" localSheetId="9">#REF!</definedName>
    <definedName name="_____LAC18">#REF!</definedName>
    <definedName name="_____Pa1">#N/A</definedName>
    <definedName name="_____Pa2">#N/A</definedName>
    <definedName name="_____Pa3">#N/A</definedName>
    <definedName name="_____Pa4">#N/A</definedName>
    <definedName name="_____Po2" localSheetId="9">[2]REAJUSTESACTA1PROVI!#REF!</definedName>
    <definedName name="_____Po2">[2]REAJUSTESACTA1PROVI!#REF!</definedName>
    <definedName name="_____r">#N/A</definedName>
    <definedName name="_____R42JH" localSheetId="9">#REF!</definedName>
    <definedName name="_____R42JH">#REF!</definedName>
    <definedName name="_____R43JH" localSheetId="9">#REF!</definedName>
    <definedName name="_____R43JH">#REF!</definedName>
    <definedName name="_____R63BB" localSheetId="9">#REF!</definedName>
    <definedName name="_____R63BB">#REF!</definedName>
    <definedName name="_____R63JH" localSheetId="9">#REF!</definedName>
    <definedName name="_____R63JH">#REF!</definedName>
    <definedName name="_____ST166">#N/A</definedName>
    <definedName name="_____ST186" localSheetId="9">#REF!</definedName>
    <definedName name="_____ST186">#REF!</definedName>
    <definedName name="_____ST206" localSheetId="9">#REF!</definedName>
    <definedName name="_____ST206">#REF!</definedName>
    <definedName name="_____ST86" localSheetId="9">#REF!</definedName>
    <definedName name="_____ST86">#REF!</definedName>
    <definedName name="_____TAP2" localSheetId="9">#REF!</definedName>
    <definedName name="_____TAP2">#REF!</definedName>
    <definedName name="_____TEE1" localSheetId="9">#REF!</definedName>
    <definedName name="_____TEE1">#REF!</definedName>
    <definedName name="_____TEE2" localSheetId="9">#REF!</definedName>
    <definedName name="_____TEE2">#REF!</definedName>
    <definedName name="_____TEE32" localSheetId="9">#REF!</definedName>
    <definedName name="_____TEE32">#REF!</definedName>
    <definedName name="_____TEE33" localSheetId="9">#REF!</definedName>
    <definedName name="_____TEE33">#REF!</definedName>
    <definedName name="_____TEP44" localSheetId="9">#REF!</definedName>
    <definedName name="_____TEP44">#REF!</definedName>
    <definedName name="_____TES44" localSheetId="9">#REF!</definedName>
    <definedName name="_____TES44">#REF!</definedName>
    <definedName name="_____TES64" localSheetId="9">#REF!</definedName>
    <definedName name="_____TES64">#REF!</definedName>
    <definedName name="_____TPE1132" localSheetId="9">#REF!</definedName>
    <definedName name="_____TPE1132">#REF!</definedName>
    <definedName name="_____TPE1331" localSheetId="9">#REF!</definedName>
    <definedName name="_____TPE1331">#REF!</definedName>
    <definedName name="_____TPE1702" localSheetId="9">#REF!</definedName>
    <definedName name="_____TPE1702">#REF!</definedName>
    <definedName name="_____TPE1703" localSheetId="9">#REF!</definedName>
    <definedName name="_____TPE1703">#REF!</definedName>
    <definedName name="_____TPE1704" localSheetId="9">#REF!</definedName>
    <definedName name="_____TPE1704">#REF!</definedName>
    <definedName name="_____TPE1706" localSheetId="9">#REF!</definedName>
    <definedName name="_____TPE1706">#REF!</definedName>
    <definedName name="_____TPE1708" localSheetId="9">#REF!</definedName>
    <definedName name="_____TPE1708">#REF!</definedName>
    <definedName name="_____TPE1710" localSheetId="9">#REF!</definedName>
    <definedName name="_____TPE1710">#REF!</definedName>
    <definedName name="_____TPE1735" localSheetId="9">#REF!</definedName>
    <definedName name="_____TPE1735">#REF!</definedName>
    <definedName name="_____TPE1763" localSheetId="9">#REF!</definedName>
    <definedName name="_____TPE1763">#REF!</definedName>
    <definedName name="_____TPE1790" localSheetId="9">#REF!</definedName>
    <definedName name="_____TPE1790">#REF!</definedName>
    <definedName name="_____TPE8016">#N/A</definedName>
    <definedName name="_____TPE8020">#N/A</definedName>
    <definedName name="_____TPE8025">#N/A</definedName>
    <definedName name="_____TPN1002">#N/A</definedName>
    <definedName name="_____TPN1003">#N/A</definedName>
    <definedName name="_____TPN1004">#N/A</definedName>
    <definedName name="_____TPN1006">#N/A</definedName>
    <definedName name="_____TPN1008">#N/A</definedName>
    <definedName name="_____TPN1202">#N/A</definedName>
    <definedName name="_____TPN1203">#N/A</definedName>
    <definedName name="_____TPN1204">#N/A</definedName>
    <definedName name="_____TPN1206">#N/A</definedName>
    <definedName name="_____TPN1208">#N/A</definedName>
    <definedName name="_____TPN16012">#N/A</definedName>
    <definedName name="_____TPN1602">#N/A</definedName>
    <definedName name="_____TPN1603">#N/A</definedName>
    <definedName name="_____TPN1604">#N/A</definedName>
    <definedName name="_____TPN1606">#N/A</definedName>
    <definedName name="_____TPN1608">#N/A</definedName>
    <definedName name="_____TUZ22">#N/A</definedName>
    <definedName name="_____TUZ36">#N/A</definedName>
    <definedName name="_____TZ212" localSheetId="9">#REF!</definedName>
    <definedName name="_____TZ212">#REF!</definedName>
    <definedName name="_____TZ213" localSheetId="9">#REF!</definedName>
    <definedName name="_____TZ213">#REF!</definedName>
    <definedName name="_____TZ214" localSheetId="9">#REF!</definedName>
    <definedName name="_____TZ214">#REF!</definedName>
    <definedName name="_____TZ216" localSheetId="9">#REF!</definedName>
    <definedName name="_____TZ216">#REF!</definedName>
    <definedName name="_____TZ218" localSheetId="9">#REF!</definedName>
    <definedName name="_____TZ218">#REF!</definedName>
    <definedName name="_____TZ225" localSheetId="9">#REF!</definedName>
    <definedName name="_____TZ225">#REF!</definedName>
    <definedName name="_____TZ2610" localSheetId="9">#REF!</definedName>
    <definedName name="_____TZ2610">#REF!</definedName>
    <definedName name="_____TZ2612" localSheetId="9">#REF!</definedName>
    <definedName name="_____TZ2612">#REF!</definedName>
    <definedName name="_____TZ2616" localSheetId="9">#REF!</definedName>
    <definedName name="_____TZ2616">#REF!</definedName>
    <definedName name="_____TZ262" localSheetId="9">#REF!</definedName>
    <definedName name="_____TZ262">#REF!</definedName>
    <definedName name="_____TZ263" localSheetId="9">#REF!</definedName>
    <definedName name="_____TZ263">#REF!</definedName>
    <definedName name="_____TZ264" localSheetId="9">#REF!</definedName>
    <definedName name="_____TZ264">#REF!</definedName>
    <definedName name="_____TZ266" localSheetId="9">#REF!</definedName>
    <definedName name="_____TZ266">#REF!</definedName>
    <definedName name="_____TZ268" localSheetId="9">#REF!</definedName>
    <definedName name="_____TZ268">#REF!</definedName>
    <definedName name="_____TZ323">#N/A</definedName>
    <definedName name="_____TZ324">#N/A</definedName>
    <definedName name="_____TZ32510" localSheetId="9">#REF!</definedName>
    <definedName name="_____TZ32510">#REF!</definedName>
    <definedName name="_____TZ32512" localSheetId="9">#REF!</definedName>
    <definedName name="_____TZ32512">#REF!</definedName>
    <definedName name="_____TZ3253" localSheetId="9">#REF!</definedName>
    <definedName name="_____TZ3253">#REF!</definedName>
    <definedName name="_____TZ3254" localSheetId="9">#REF!</definedName>
    <definedName name="_____TZ3254">#REF!</definedName>
    <definedName name="_____TZ3256" localSheetId="9">#REF!</definedName>
    <definedName name="_____TZ3256">#REF!</definedName>
    <definedName name="_____TZ4110" localSheetId="9">#REF!</definedName>
    <definedName name="_____TZ4110">#REF!</definedName>
    <definedName name="_____TZ4112" localSheetId="9">#REF!</definedName>
    <definedName name="_____TZ4112">#REF!</definedName>
    <definedName name="_____TZ414" localSheetId="9">#REF!</definedName>
    <definedName name="_____TZ414">#REF!</definedName>
    <definedName name="_____TZ416" localSheetId="9">#REF!</definedName>
    <definedName name="_____TZ416">#REF!</definedName>
    <definedName name="_____TZ418" localSheetId="9">#REF!</definedName>
    <definedName name="_____TZ418">#REF!</definedName>
    <definedName name="_____UDD06" localSheetId="9">#REF!</definedName>
    <definedName name="_____UDD06">#REF!</definedName>
    <definedName name="_____UDD08" localSheetId="9">#REF!</definedName>
    <definedName name="_____UDD08">#REF!</definedName>
    <definedName name="_____UNI32" localSheetId="9">#REF!</definedName>
    <definedName name="_____UNI32">#REF!</definedName>
    <definedName name="____ADH12" localSheetId="9">#REF!</definedName>
    <definedName name="____ADH12">#REF!</definedName>
    <definedName name="____ADM12" localSheetId="9">#REF!</definedName>
    <definedName name="____ADM12">#REF!</definedName>
    <definedName name="____ADM2" localSheetId="9">#REF!</definedName>
    <definedName name="____ADM2">#REF!</definedName>
    <definedName name="____ADM3" localSheetId="9">#REF!</definedName>
    <definedName name="____ADM3">#REF!</definedName>
    <definedName name="____ADM4" localSheetId="9">#REF!</definedName>
    <definedName name="____ADM4">#REF!</definedName>
    <definedName name="____ADP1" localSheetId="9">#REF!</definedName>
    <definedName name="____ADP1">#REF!</definedName>
    <definedName name="____AIU1" localSheetId="9">#REF!</definedName>
    <definedName name="____AIU1">#REF!</definedName>
    <definedName name="____AIU2">[1]BASE!$C$5</definedName>
    <definedName name="____BAZ10" localSheetId="9">#REF!</definedName>
    <definedName name="____BAZ10">#REF!</definedName>
    <definedName name="____BLO20" localSheetId="9">#REF!</definedName>
    <definedName name="____BLO20">#REF!</definedName>
    <definedName name="____C2254JH" localSheetId="9">#REF!</definedName>
    <definedName name="____C2254JH">#REF!</definedName>
    <definedName name="____C2256JH" localSheetId="9">#REF!</definedName>
    <definedName name="____C2256JH">#REF!</definedName>
    <definedName name="____C452JH" localSheetId="9">#REF!</definedName>
    <definedName name="____C452JH">#REF!</definedName>
    <definedName name="____C903L" localSheetId="9">#REF!</definedName>
    <definedName name="____C903L">#REF!</definedName>
    <definedName name="____C908J" localSheetId="9">#REF!</definedName>
    <definedName name="____C908J">#REF!</definedName>
    <definedName name="____CAN28" localSheetId="9">#REF!</definedName>
    <definedName name="____CAN28">#REF!</definedName>
    <definedName name="____Cod1" localSheetId="9">#REF!</definedName>
    <definedName name="____Cod1">#REF!</definedName>
    <definedName name="____CUA44" localSheetId="9">#REF!</definedName>
    <definedName name="____CUA44">#REF!</definedName>
    <definedName name="____EEF110" localSheetId="9">#REF!</definedName>
    <definedName name="____EEF110">#REF!</definedName>
    <definedName name="____ETF315" localSheetId="9">#REF!</definedName>
    <definedName name="____ETF315">#REF!</definedName>
    <definedName name="____FYB02" localSheetId="9">#REF!</definedName>
    <definedName name="____FYB02">#REF!</definedName>
    <definedName name="____FYB03" localSheetId="9">#REF!</definedName>
    <definedName name="____FYB03">#REF!</definedName>
    <definedName name="____FYB04" localSheetId="9">#REF!</definedName>
    <definedName name="____FYB04">#REF!</definedName>
    <definedName name="____FYB08" localSheetId="9">#REF!</definedName>
    <definedName name="____FYB08">#REF!</definedName>
    <definedName name="____FYB10" localSheetId="9">#REF!</definedName>
    <definedName name="____FYB10">#REF!</definedName>
    <definedName name="____INF1" localSheetId="9">#REF!</definedName>
    <definedName name="____INF1">#REF!</definedName>
    <definedName name="____LA124" localSheetId="9">#REF!</definedName>
    <definedName name="____LA124">#REF!</definedName>
    <definedName name="____LAC18" localSheetId="9">#REF!</definedName>
    <definedName name="____LAC18">#REF!</definedName>
    <definedName name="____Pa1">#N/A</definedName>
    <definedName name="____Pa2">#N/A</definedName>
    <definedName name="____Pa3">#N/A</definedName>
    <definedName name="____Pa4">#N/A</definedName>
    <definedName name="____Po2" localSheetId="9">[2]REAJUSTESACTA1PROVI!#REF!</definedName>
    <definedName name="____Po2">[2]REAJUSTESACTA1PROVI!#REF!</definedName>
    <definedName name="____r">#N/A</definedName>
    <definedName name="____R1210JH" localSheetId="9">#REF!</definedName>
    <definedName name="____R1210JH">#REF!</definedName>
    <definedName name="____R32EL" localSheetId="9">#REF!</definedName>
    <definedName name="____R32EL">#REF!</definedName>
    <definedName name="____R32JH" localSheetId="9">#REF!</definedName>
    <definedName name="____R32JH">#REF!</definedName>
    <definedName name="____R42JH" localSheetId="9">#REF!</definedName>
    <definedName name="____R42JH">#REF!</definedName>
    <definedName name="____R43JH" localSheetId="9">#REF!</definedName>
    <definedName name="____R43JH">#REF!</definedName>
    <definedName name="____R63BB" localSheetId="9">#REF!</definedName>
    <definedName name="____R63BB">#REF!</definedName>
    <definedName name="____R63JH" localSheetId="9">#REF!</definedName>
    <definedName name="____R63JH">#REF!</definedName>
    <definedName name="____R64BB" localSheetId="9">#REF!</definedName>
    <definedName name="____R64BB">#REF!</definedName>
    <definedName name="____R64JH" localSheetId="9">#REF!</definedName>
    <definedName name="____R64JH">#REF!</definedName>
    <definedName name="____R83JH" localSheetId="9">#REF!</definedName>
    <definedName name="____R83JH">#REF!</definedName>
    <definedName name="____R84JH" localSheetId="9">#REF!</definedName>
    <definedName name="____R84JH">#REF!</definedName>
    <definedName name="____R86JH" localSheetId="9">#REF!</definedName>
    <definedName name="____R86JH">#REF!</definedName>
    <definedName name="____RED32" localSheetId="9">#REF!</definedName>
    <definedName name="____RED32">#REF!</definedName>
    <definedName name="____REP21" localSheetId="9">#REF!</definedName>
    <definedName name="____REP21">#REF!</definedName>
    <definedName name="____REP42" localSheetId="9">#REF!</definedName>
    <definedName name="____REP42">#REF!</definedName>
    <definedName name="____REP43">[3]BASE!$D$136</definedName>
    <definedName name="____RES64" localSheetId="9">#REF!</definedName>
    <definedName name="____RES64">#REF!</definedName>
    <definedName name="____ST106" localSheetId="9">#REF!</definedName>
    <definedName name="____ST106">#REF!</definedName>
    <definedName name="____ST126" localSheetId="9">#REF!</definedName>
    <definedName name="____ST126">#REF!</definedName>
    <definedName name="____ST146" localSheetId="9">#REF!</definedName>
    <definedName name="____ST146">#REF!</definedName>
    <definedName name="____ST166">#N/A</definedName>
    <definedName name="____ST186" localSheetId="9">#REF!</definedName>
    <definedName name="____ST186">#REF!</definedName>
    <definedName name="____ST206" localSheetId="9">#REF!</definedName>
    <definedName name="____ST206">#REF!</definedName>
    <definedName name="____ST86" localSheetId="9">#REF!</definedName>
    <definedName name="____ST86">#REF!</definedName>
    <definedName name="____TAP2" localSheetId="9">#REF!</definedName>
    <definedName name="____TAP2">#REF!</definedName>
    <definedName name="____TEE1" localSheetId="9">#REF!</definedName>
    <definedName name="____TEE1">#REF!</definedName>
    <definedName name="____TEE2" localSheetId="9">#REF!</definedName>
    <definedName name="____TEE2">#REF!</definedName>
    <definedName name="____TEE32" localSheetId="9">#REF!</definedName>
    <definedName name="____TEE32">#REF!</definedName>
    <definedName name="____TEE33" localSheetId="9">#REF!</definedName>
    <definedName name="____TEE33">#REF!</definedName>
    <definedName name="____TEP44" localSheetId="9">#REF!</definedName>
    <definedName name="____TEP44">#REF!</definedName>
    <definedName name="____TES44" localSheetId="9">#REF!</definedName>
    <definedName name="____TES44">#REF!</definedName>
    <definedName name="____TES64" localSheetId="9">#REF!</definedName>
    <definedName name="____TES64">#REF!</definedName>
    <definedName name="____TES66" localSheetId="9">#REF!</definedName>
    <definedName name="____TES66">#REF!</definedName>
    <definedName name="____THF12" localSheetId="9">#REF!</definedName>
    <definedName name="____THF12">#REF!</definedName>
    <definedName name="____TPE1132" localSheetId="9">[4]BASE!#REF!</definedName>
    <definedName name="____TPE1132">[4]BASE!#REF!</definedName>
    <definedName name="____TPE12" localSheetId="9">#REF!</definedName>
    <definedName name="____TPE12">#REF!</definedName>
    <definedName name="____TPE1331" localSheetId="9">[4]BASE!#REF!</definedName>
    <definedName name="____TPE1331">[4]BASE!#REF!</definedName>
    <definedName name="____TPE1701" localSheetId="9">#REF!</definedName>
    <definedName name="____TPE1701">#REF!</definedName>
    <definedName name="____TPE1702" localSheetId="9">[4]BASE!#REF!</definedName>
    <definedName name="____TPE1702">[4]BASE!#REF!</definedName>
    <definedName name="____TPE1703" localSheetId="9">[4]BASE!#REF!</definedName>
    <definedName name="____TPE1703">[4]BASE!#REF!</definedName>
    <definedName name="____TPE1704" localSheetId="9">[4]BASE!#REF!</definedName>
    <definedName name="____TPE1704">[4]BASE!#REF!</definedName>
    <definedName name="____TPE1706" localSheetId="9">[4]BASE!#REF!</definedName>
    <definedName name="____TPE1706">[4]BASE!#REF!</definedName>
    <definedName name="____TPE1708" localSheetId="9">[4]BASE!#REF!</definedName>
    <definedName name="____TPE1708">[4]BASE!#REF!</definedName>
    <definedName name="____TPE1710" localSheetId="9">[4]BASE!#REF!</definedName>
    <definedName name="____TPE1710">[4]BASE!#REF!</definedName>
    <definedName name="____TPE1735" localSheetId="9">[4]BASE!#REF!</definedName>
    <definedName name="____TPE1735">[4]BASE!#REF!</definedName>
    <definedName name="____TPE1763" localSheetId="9">[4]BASE!#REF!</definedName>
    <definedName name="____TPE1763">[4]BASE!#REF!</definedName>
    <definedName name="____TPE1790" localSheetId="9">[4]BASE!#REF!</definedName>
    <definedName name="____TPE1790">[4]BASE!#REF!</definedName>
    <definedName name="____TPE8016">#N/A</definedName>
    <definedName name="____TPE8020">#N/A</definedName>
    <definedName name="____TPE8025">#N/A</definedName>
    <definedName name="____TPF12" localSheetId="9">#REF!</definedName>
    <definedName name="____TPF12">#REF!</definedName>
    <definedName name="____TPN1002">#N/A</definedName>
    <definedName name="____TPN1003">#N/A</definedName>
    <definedName name="____TPN1004">#N/A</definedName>
    <definedName name="____TPN1006">#N/A</definedName>
    <definedName name="____TPN1008">#N/A</definedName>
    <definedName name="____TPN1202">#N/A</definedName>
    <definedName name="____TPN1203">#N/A</definedName>
    <definedName name="____TPN1204">#N/A</definedName>
    <definedName name="____TPN1206">#N/A</definedName>
    <definedName name="____TPN1208">#N/A</definedName>
    <definedName name="____TPN16012">#N/A</definedName>
    <definedName name="____TPN1602">#N/A</definedName>
    <definedName name="____TPN1603">#N/A</definedName>
    <definedName name="____TPN1604">#N/A</definedName>
    <definedName name="____TPN1606">#N/A</definedName>
    <definedName name="____TPN1608">#N/A</definedName>
    <definedName name="____TR114" localSheetId="9">#REF!</definedName>
    <definedName name="____TR114">#REF!</definedName>
    <definedName name="____TUZ22">#N/A</definedName>
    <definedName name="____TUZ36">#N/A</definedName>
    <definedName name="____TZ2110" localSheetId="9">#REF!</definedName>
    <definedName name="____TZ2110">#REF!</definedName>
    <definedName name="____TZ2112" localSheetId="9">#REF!</definedName>
    <definedName name="____TZ2112">#REF!</definedName>
    <definedName name="____TZ2114" localSheetId="9">#REF!</definedName>
    <definedName name="____TZ2114">#REF!</definedName>
    <definedName name="____TZ2116" localSheetId="9">#REF!</definedName>
    <definedName name="____TZ2116">#REF!</definedName>
    <definedName name="____TZ212" localSheetId="9">#REF!</definedName>
    <definedName name="____TZ212">#REF!</definedName>
    <definedName name="____TZ213" localSheetId="9">#REF!</definedName>
    <definedName name="____TZ213">#REF!</definedName>
    <definedName name="____TZ214" localSheetId="9">#REF!</definedName>
    <definedName name="____TZ214">#REF!</definedName>
    <definedName name="____TZ216" localSheetId="9">#REF!</definedName>
    <definedName name="____TZ216">#REF!</definedName>
    <definedName name="____TZ218" localSheetId="9">#REF!</definedName>
    <definedName name="____TZ218">#REF!</definedName>
    <definedName name="____TZ225" localSheetId="9">#REF!</definedName>
    <definedName name="____TZ225">#REF!</definedName>
    <definedName name="____TZ2610" localSheetId="9">#REF!</definedName>
    <definedName name="____TZ2610">#REF!</definedName>
    <definedName name="____TZ2612" localSheetId="9">#REF!</definedName>
    <definedName name="____TZ2612">#REF!</definedName>
    <definedName name="____TZ2616" localSheetId="9">#REF!</definedName>
    <definedName name="____TZ2616">#REF!</definedName>
    <definedName name="____TZ262" localSheetId="9">#REF!</definedName>
    <definedName name="____TZ262">#REF!</definedName>
    <definedName name="____TZ263" localSheetId="9">#REF!</definedName>
    <definedName name="____TZ263">#REF!</definedName>
    <definedName name="____TZ264" localSheetId="9">#REF!</definedName>
    <definedName name="____TZ264">#REF!</definedName>
    <definedName name="____TZ266" localSheetId="9">#REF!</definedName>
    <definedName name="____TZ266">#REF!</definedName>
    <definedName name="____TZ268" localSheetId="9">#REF!</definedName>
    <definedName name="____TZ268">#REF!</definedName>
    <definedName name="____TZ323">#N/A</definedName>
    <definedName name="____TZ324">#N/A</definedName>
    <definedName name="____TZ32510" localSheetId="9">#REF!</definedName>
    <definedName name="____TZ32510">#REF!</definedName>
    <definedName name="____TZ32512" localSheetId="9">#REF!</definedName>
    <definedName name="____TZ32512">#REF!</definedName>
    <definedName name="____TZ3253" localSheetId="9">#REF!</definedName>
    <definedName name="____TZ3253">#REF!</definedName>
    <definedName name="____TZ3254" localSheetId="9">#REF!</definedName>
    <definedName name="____TZ3254">#REF!</definedName>
    <definedName name="____TZ3256" localSheetId="9">#REF!</definedName>
    <definedName name="____TZ3256">#REF!</definedName>
    <definedName name="____TZ3258" localSheetId="9">#REF!</definedName>
    <definedName name="____TZ3258">#REF!</definedName>
    <definedName name="____TZ4110" localSheetId="9">#REF!</definedName>
    <definedName name="____TZ4110">#REF!</definedName>
    <definedName name="____TZ4112" localSheetId="9">#REF!</definedName>
    <definedName name="____TZ4112">#REF!</definedName>
    <definedName name="____TZ414" localSheetId="9">#REF!</definedName>
    <definedName name="____TZ414">#REF!</definedName>
    <definedName name="____TZ416" localSheetId="9">#REF!</definedName>
    <definedName name="____TZ416">#REF!</definedName>
    <definedName name="____TZ418" localSheetId="9">#REF!</definedName>
    <definedName name="____TZ418">#REF!</definedName>
    <definedName name="____UDD06" localSheetId="9">#REF!</definedName>
    <definedName name="____UDD06">#REF!</definedName>
    <definedName name="____UDD08" localSheetId="9">#REF!</definedName>
    <definedName name="____UDD08">#REF!</definedName>
    <definedName name="____UNI32" localSheetId="9">#REF!</definedName>
    <definedName name="____UNI32">#REF!</definedName>
    <definedName name="___ADH12" localSheetId="9">#REF!</definedName>
    <definedName name="___ADH12">#REF!</definedName>
    <definedName name="___ADM12" localSheetId="9">#REF!</definedName>
    <definedName name="___ADM12">#REF!</definedName>
    <definedName name="___ADM2" localSheetId="9">#REF!</definedName>
    <definedName name="___ADM2">#REF!</definedName>
    <definedName name="___ADM3" localSheetId="9">#REF!</definedName>
    <definedName name="___ADM3">#REF!</definedName>
    <definedName name="___ADM4" localSheetId="9">#REF!</definedName>
    <definedName name="___ADM4">#REF!</definedName>
    <definedName name="___ADP1" localSheetId="9">#REF!</definedName>
    <definedName name="___ADP1">#REF!</definedName>
    <definedName name="___AIU1" localSheetId="9">#REF!</definedName>
    <definedName name="___AIU1">#REF!</definedName>
    <definedName name="___AIU2">[1]BASE!$C$5</definedName>
    <definedName name="___BAZ10" localSheetId="9">#REF!</definedName>
    <definedName name="___BAZ10">#REF!</definedName>
    <definedName name="___BLO20" localSheetId="9">#REF!</definedName>
    <definedName name="___BLO20">#REF!</definedName>
    <definedName name="___C2254JH" localSheetId="9">#REF!</definedName>
    <definedName name="___C2254JH">#REF!</definedName>
    <definedName name="___C2256JH" localSheetId="9">#REF!</definedName>
    <definedName name="___C2256JH">#REF!</definedName>
    <definedName name="___C452JH" localSheetId="9">#REF!</definedName>
    <definedName name="___C452JH">#REF!</definedName>
    <definedName name="___C903L" localSheetId="9">#REF!</definedName>
    <definedName name="___C903L">#REF!</definedName>
    <definedName name="___C908J" localSheetId="9">#REF!</definedName>
    <definedName name="___C908J">#REF!</definedName>
    <definedName name="___CAN28">[5]BASE!$D$424</definedName>
    <definedName name="___Cod1" localSheetId="9">#REF!</definedName>
    <definedName name="___Cod1">#REF!</definedName>
    <definedName name="___CUA44">[5]BASE!$D$353</definedName>
    <definedName name="___EEF110" localSheetId="9">#REF!</definedName>
    <definedName name="___EEF110">#REF!</definedName>
    <definedName name="___EST12" localSheetId="12">#REF!</definedName>
    <definedName name="___EST12" localSheetId="9">#REF!</definedName>
    <definedName name="___EST12">#REF!</definedName>
    <definedName name="___ETF315" localSheetId="9">#REF!</definedName>
    <definedName name="___ETF315">#REF!</definedName>
    <definedName name="___FYB02" localSheetId="9">#REF!</definedName>
    <definedName name="___FYB02">#REF!</definedName>
    <definedName name="___FYB03" localSheetId="9">#REF!</definedName>
    <definedName name="___FYB03">#REF!</definedName>
    <definedName name="___FYB04" localSheetId="9">#REF!</definedName>
    <definedName name="___FYB04">#REF!</definedName>
    <definedName name="___FYB08" localSheetId="9">#REF!</definedName>
    <definedName name="___FYB08">#REF!</definedName>
    <definedName name="___FYB10" localSheetId="9">#REF!</definedName>
    <definedName name="___FYB10">#REF!</definedName>
    <definedName name="___INF1" localSheetId="9">#REF!</definedName>
    <definedName name="___INF1">#REF!</definedName>
    <definedName name="___LA124" localSheetId="9">#REF!</definedName>
    <definedName name="___LA124">#REF!</definedName>
    <definedName name="___LAC18">[6]BASE!$D$362</definedName>
    <definedName name="___Pa1">#N/A</definedName>
    <definedName name="___Pa2">#N/A</definedName>
    <definedName name="___Pa3">#N/A</definedName>
    <definedName name="___Pa4">#N/A</definedName>
    <definedName name="___Po2" localSheetId="9">[2]REAJUSTESACTA1PROVI!#REF!</definedName>
    <definedName name="___Po2">[2]REAJUSTESACTA1PROVI!#REF!</definedName>
    <definedName name="___r">#N/A</definedName>
    <definedName name="___R1210JH" localSheetId="9">#REF!</definedName>
    <definedName name="___R1210JH">#REF!</definedName>
    <definedName name="___R32EL" localSheetId="9">#REF!</definedName>
    <definedName name="___R32EL">#REF!</definedName>
    <definedName name="___R32JH" localSheetId="9">#REF!</definedName>
    <definedName name="___R32JH">#REF!</definedName>
    <definedName name="___R42JH" localSheetId="9">#REF!</definedName>
    <definedName name="___R42JH">#REF!</definedName>
    <definedName name="___R43JH" localSheetId="9">#REF!</definedName>
    <definedName name="___R43JH">#REF!</definedName>
    <definedName name="___R63BB" localSheetId="9">#REF!</definedName>
    <definedName name="___R63BB">#REF!</definedName>
    <definedName name="___R63JH" localSheetId="9">#REF!</definedName>
    <definedName name="___R63JH">#REF!</definedName>
    <definedName name="___R64BB" localSheetId="9">#REF!</definedName>
    <definedName name="___R64BB">#REF!</definedName>
    <definedName name="___R64JH" localSheetId="9">#REF!</definedName>
    <definedName name="___R64JH">#REF!</definedName>
    <definedName name="___R83JH" localSheetId="9">#REF!</definedName>
    <definedName name="___R83JH">#REF!</definedName>
    <definedName name="___R84JH" localSheetId="9">#REF!</definedName>
    <definedName name="___R84JH">#REF!</definedName>
    <definedName name="___R86JH" localSheetId="9">#REF!</definedName>
    <definedName name="___R86JH">#REF!</definedName>
    <definedName name="___RED32" localSheetId="9">#REF!</definedName>
    <definedName name="___RED32">#REF!</definedName>
    <definedName name="___REP21" localSheetId="9">#REF!</definedName>
    <definedName name="___REP21">#REF!</definedName>
    <definedName name="___REP42" localSheetId="9">#REF!</definedName>
    <definedName name="___REP42">#REF!</definedName>
    <definedName name="___REP43">[3]BASE!$D$136</definedName>
    <definedName name="___RES64" localSheetId="9">#REF!</definedName>
    <definedName name="___RES64">#REF!</definedName>
    <definedName name="___ST106" localSheetId="9">#REF!</definedName>
    <definedName name="___ST106">#REF!</definedName>
    <definedName name="___ST126" localSheetId="9">#REF!</definedName>
    <definedName name="___ST126">#REF!</definedName>
    <definedName name="___ST146" localSheetId="9">#REF!</definedName>
    <definedName name="___ST146">#REF!</definedName>
    <definedName name="___ST166">#N/A</definedName>
    <definedName name="___ST186" localSheetId="9">#REF!</definedName>
    <definedName name="___ST186">#REF!</definedName>
    <definedName name="___ST206" localSheetId="9">#REF!</definedName>
    <definedName name="___ST206">#REF!</definedName>
    <definedName name="___ST86" localSheetId="9">#REF!</definedName>
    <definedName name="___ST86">#REF!</definedName>
    <definedName name="___TAP2" localSheetId="9">#REF!</definedName>
    <definedName name="___TAP2">#REF!</definedName>
    <definedName name="___TEE1" localSheetId="9">#REF!</definedName>
    <definedName name="___TEE1">#REF!</definedName>
    <definedName name="___TEE2" localSheetId="9">#REF!</definedName>
    <definedName name="___TEE2">#REF!</definedName>
    <definedName name="___TEE32" localSheetId="9">#REF!</definedName>
    <definedName name="___TEE32">#REF!</definedName>
    <definedName name="___TEE33" localSheetId="9">#REF!</definedName>
    <definedName name="___TEE33">#REF!</definedName>
    <definedName name="___TEP44" localSheetId="9">#REF!</definedName>
    <definedName name="___TEP44">#REF!</definedName>
    <definedName name="___TES44" localSheetId="9">#REF!</definedName>
    <definedName name="___TES44">#REF!</definedName>
    <definedName name="___TES64" localSheetId="9">#REF!</definedName>
    <definedName name="___TES64">#REF!</definedName>
    <definedName name="___TES66" localSheetId="9">#REF!</definedName>
    <definedName name="___TES66">#REF!</definedName>
    <definedName name="___THF12" localSheetId="9">#REF!</definedName>
    <definedName name="___THF12">#REF!</definedName>
    <definedName name="___TPE1132" localSheetId="9">[4]BASE!#REF!</definedName>
    <definedName name="___TPE1132">[4]BASE!#REF!</definedName>
    <definedName name="___TPE12" localSheetId="9">#REF!</definedName>
    <definedName name="___TPE12">#REF!</definedName>
    <definedName name="___TPE1331" localSheetId="9">[4]BASE!#REF!</definedName>
    <definedName name="___TPE1331">[4]BASE!#REF!</definedName>
    <definedName name="___TPE1701" localSheetId="9">#REF!</definedName>
    <definedName name="___TPE1701">#REF!</definedName>
    <definedName name="___TPE1702" localSheetId="9">[4]BASE!#REF!</definedName>
    <definedName name="___TPE1702">[4]BASE!#REF!</definedName>
    <definedName name="___TPE1703" localSheetId="9">[4]BASE!#REF!</definedName>
    <definedName name="___TPE1703">[4]BASE!#REF!</definedName>
    <definedName name="___TPE1704" localSheetId="9">[4]BASE!#REF!</definedName>
    <definedName name="___TPE1704">[4]BASE!#REF!</definedName>
    <definedName name="___TPE1706" localSheetId="9">[4]BASE!#REF!</definedName>
    <definedName name="___TPE1706">[4]BASE!#REF!</definedName>
    <definedName name="___TPE1708" localSheetId="9">[4]BASE!#REF!</definedName>
    <definedName name="___TPE1708">[4]BASE!#REF!</definedName>
    <definedName name="___TPE1710" localSheetId="9">[4]BASE!#REF!</definedName>
    <definedName name="___TPE1710">[4]BASE!#REF!</definedName>
    <definedName name="___TPE1735" localSheetId="9">[4]BASE!#REF!</definedName>
    <definedName name="___TPE1735">[4]BASE!#REF!</definedName>
    <definedName name="___TPE1763" localSheetId="9">[4]BASE!#REF!</definedName>
    <definedName name="___TPE1763">[4]BASE!#REF!</definedName>
    <definedName name="___TPE1790" localSheetId="9">[4]BASE!#REF!</definedName>
    <definedName name="___TPE1790">[4]BASE!#REF!</definedName>
    <definedName name="___TPE8016">#N/A</definedName>
    <definedName name="___TPE8020">#N/A</definedName>
    <definedName name="___TPE8025">#N/A</definedName>
    <definedName name="___TPF12" localSheetId="9">#REF!</definedName>
    <definedName name="___TPF12">#REF!</definedName>
    <definedName name="___TPN1002">#N/A</definedName>
    <definedName name="___TPN1003">#N/A</definedName>
    <definedName name="___TPN1004">#N/A</definedName>
    <definedName name="___TPN1006">#N/A</definedName>
    <definedName name="___TPN1008">#N/A</definedName>
    <definedName name="___TPN1202">#N/A</definedName>
    <definedName name="___TPN1203">#N/A</definedName>
    <definedName name="___TPN1204">#N/A</definedName>
    <definedName name="___TPN1206">#N/A</definedName>
    <definedName name="___TPN1208">#N/A</definedName>
    <definedName name="___TPN16012">#N/A</definedName>
    <definedName name="___TPN1602">#N/A</definedName>
    <definedName name="___TPN1603">#N/A</definedName>
    <definedName name="___TPN1604">#N/A</definedName>
    <definedName name="___TPN1606">#N/A</definedName>
    <definedName name="___TPN1608">#N/A</definedName>
    <definedName name="___TR114" localSheetId="9">#REF!</definedName>
    <definedName name="___TR114">#REF!</definedName>
    <definedName name="___TUZ22">#N/A</definedName>
    <definedName name="___TUZ36">#N/A</definedName>
    <definedName name="___TZ2110" localSheetId="9">#REF!</definedName>
    <definedName name="___TZ2110">#REF!</definedName>
    <definedName name="___TZ2112" localSheetId="9">#REF!</definedName>
    <definedName name="___TZ2112">#REF!</definedName>
    <definedName name="___TZ2114" localSheetId="9">#REF!</definedName>
    <definedName name="___TZ2114">#REF!</definedName>
    <definedName name="___TZ2116" localSheetId="9">#REF!</definedName>
    <definedName name="___TZ2116">#REF!</definedName>
    <definedName name="___TZ212" localSheetId="9">#REF!</definedName>
    <definedName name="___TZ212">#REF!</definedName>
    <definedName name="___TZ213" localSheetId="9">#REF!</definedName>
    <definedName name="___TZ213">#REF!</definedName>
    <definedName name="___TZ214" localSheetId="9">#REF!</definedName>
    <definedName name="___TZ214">#REF!</definedName>
    <definedName name="___TZ216" localSheetId="9">#REF!</definedName>
    <definedName name="___TZ216">#REF!</definedName>
    <definedName name="___TZ218" localSheetId="9">#REF!</definedName>
    <definedName name="___TZ218">#REF!</definedName>
    <definedName name="___TZ225" localSheetId="9">#REF!</definedName>
    <definedName name="___TZ225">#REF!</definedName>
    <definedName name="___TZ2610" localSheetId="9">#REF!</definedName>
    <definedName name="___TZ2610">#REF!</definedName>
    <definedName name="___TZ2612" localSheetId="9">#REF!</definedName>
    <definedName name="___TZ2612">#REF!</definedName>
    <definedName name="___TZ2616" localSheetId="9">#REF!</definedName>
    <definedName name="___TZ2616">#REF!</definedName>
    <definedName name="___TZ262" localSheetId="9">#REF!</definedName>
    <definedName name="___TZ262">#REF!</definedName>
    <definedName name="___TZ263" localSheetId="9">#REF!</definedName>
    <definedName name="___TZ263">#REF!</definedName>
    <definedName name="___TZ264" localSheetId="9">#REF!</definedName>
    <definedName name="___TZ264">#REF!</definedName>
    <definedName name="___TZ266" localSheetId="9">#REF!</definedName>
    <definedName name="___TZ266">#REF!</definedName>
    <definedName name="___TZ268" localSheetId="9">#REF!</definedName>
    <definedName name="___TZ268">#REF!</definedName>
    <definedName name="___TZ323">#N/A</definedName>
    <definedName name="___TZ324">#N/A</definedName>
    <definedName name="___TZ32510" localSheetId="9">#REF!</definedName>
    <definedName name="___TZ32510">#REF!</definedName>
    <definedName name="___TZ32512" localSheetId="9">#REF!</definedName>
    <definedName name="___TZ32512">#REF!</definedName>
    <definedName name="___TZ3253" localSheetId="9">#REF!</definedName>
    <definedName name="___TZ3253">#REF!</definedName>
    <definedName name="___TZ3254" localSheetId="9">#REF!</definedName>
    <definedName name="___TZ3254">#REF!</definedName>
    <definedName name="___TZ3256" localSheetId="9">#REF!</definedName>
    <definedName name="___TZ3256">#REF!</definedName>
    <definedName name="___TZ3258" localSheetId="9">#REF!</definedName>
    <definedName name="___TZ3258">#REF!</definedName>
    <definedName name="___TZ4110" localSheetId="9">#REF!</definedName>
    <definedName name="___TZ4110">#REF!</definedName>
    <definedName name="___TZ4112" localSheetId="9">#REF!</definedName>
    <definedName name="___TZ4112">#REF!</definedName>
    <definedName name="___TZ414" localSheetId="9">#REF!</definedName>
    <definedName name="___TZ414">#REF!</definedName>
    <definedName name="___TZ416" localSheetId="9">#REF!</definedName>
    <definedName name="___TZ416">#REF!</definedName>
    <definedName name="___TZ418" localSheetId="9">#REF!</definedName>
    <definedName name="___TZ418">#REF!</definedName>
    <definedName name="___UDD06" localSheetId="9">#REF!</definedName>
    <definedName name="___UDD06">#REF!</definedName>
    <definedName name="___UDD08" localSheetId="9">#REF!</definedName>
    <definedName name="___UDD08">#REF!</definedName>
    <definedName name="___UNI32" localSheetId="9">#REF!</definedName>
    <definedName name="___UNI32">#REF!</definedName>
    <definedName name="__ADH12">[7]BASE!$D$317</definedName>
    <definedName name="__ADM12">[7]BASE!$D$318</definedName>
    <definedName name="__ADM2" localSheetId="9">#REF!</definedName>
    <definedName name="__ADM2">#REF!</definedName>
    <definedName name="__ADM3">[7]BASE!$D$126</definedName>
    <definedName name="__ADM4">[8]BASE!$D$133</definedName>
    <definedName name="__ADP1" localSheetId="9">#REF!</definedName>
    <definedName name="__ADP1">#REF!</definedName>
    <definedName name="__AFC1">[9]INV!$A$25:$D$28</definedName>
    <definedName name="__AFC3">[9]INV!$F$25:$I$28</definedName>
    <definedName name="__AFC5">[9]INV!$K$25:$N$28</definedName>
    <definedName name="__AIU1" localSheetId="9">#REF!</definedName>
    <definedName name="__AIU1">#REF!</definedName>
    <definedName name="__aiu2">[10]AIU!$J$105</definedName>
    <definedName name="__BAZ10">[7]BASE!$D$370</definedName>
    <definedName name="__BGC1">[9]INV!$A$5:$D$8</definedName>
    <definedName name="__BGC3">[9]INV!$F$5:$I$8</definedName>
    <definedName name="__BGC5">[9]INV!$K$5:$N$8</definedName>
    <definedName name="__BLO20">[7]BASE!$D$56</definedName>
    <definedName name="__C2254JH">[7]BASE!$D$298</definedName>
    <definedName name="__C2256JH" localSheetId="9">#REF!</definedName>
    <definedName name="__C2256JH">#REF!</definedName>
    <definedName name="__C452JH">[7]BASE!$D$294</definedName>
    <definedName name="__C903L">[7]BASE!$D$376</definedName>
    <definedName name="__C908J" localSheetId="9">#REF!</definedName>
    <definedName name="__C908J">#REF!</definedName>
    <definedName name="__CAC1">[9]INV!$A$19:$D$22</definedName>
    <definedName name="__CAC3">[9]INV!$F$19:$I$22</definedName>
    <definedName name="__CAC5">[9]INV!$K$19:$N$22</definedName>
    <definedName name="__CAN28">[5]BASE!$D$424</definedName>
    <definedName name="__Cod1" localSheetId="9">#REF!</definedName>
    <definedName name="__Cod1">#REF!</definedName>
    <definedName name="__CUA44">[5]BASE!$D$353</definedName>
    <definedName name="__EEF110" localSheetId="9">#REF!</definedName>
    <definedName name="__EEF110">#REF!</definedName>
    <definedName name="__EST1" localSheetId="12">#REF!</definedName>
    <definedName name="__EST1" localSheetId="9">#REF!</definedName>
    <definedName name="__EST1">#REF!</definedName>
    <definedName name="__EST10" localSheetId="12">#REF!</definedName>
    <definedName name="__EST10" localSheetId="9">#REF!</definedName>
    <definedName name="__EST10">#REF!</definedName>
    <definedName name="__EST11" localSheetId="12">#REF!</definedName>
    <definedName name="__EST11" localSheetId="9">#REF!</definedName>
    <definedName name="__EST11">#REF!</definedName>
    <definedName name="__EST12" localSheetId="12">#REF!</definedName>
    <definedName name="__EST12" localSheetId="9">#REF!</definedName>
    <definedName name="__EST12">#REF!</definedName>
    <definedName name="__EST13" localSheetId="12">#REF!</definedName>
    <definedName name="__EST13" localSheetId="9">#REF!</definedName>
    <definedName name="__EST13">#REF!</definedName>
    <definedName name="__EST14" localSheetId="12">#REF!</definedName>
    <definedName name="__EST14" localSheetId="9">#REF!</definedName>
    <definedName name="__EST14">#REF!</definedName>
    <definedName name="__EST15" localSheetId="12">#REF!</definedName>
    <definedName name="__EST15" localSheetId="9">#REF!</definedName>
    <definedName name="__EST15">#REF!</definedName>
    <definedName name="__EST16" localSheetId="12">#REF!</definedName>
    <definedName name="__EST16" localSheetId="9">#REF!</definedName>
    <definedName name="__EST16">#REF!</definedName>
    <definedName name="__EST17" localSheetId="12">#REF!</definedName>
    <definedName name="__EST17" localSheetId="9">#REF!</definedName>
    <definedName name="__EST17">#REF!</definedName>
    <definedName name="__EST18" localSheetId="12">#REF!</definedName>
    <definedName name="__EST18" localSheetId="9">#REF!</definedName>
    <definedName name="__EST18">#REF!</definedName>
    <definedName name="__EST19" localSheetId="12">#REF!</definedName>
    <definedName name="__EST19" localSheetId="9">#REF!</definedName>
    <definedName name="__EST19">#REF!</definedName>
    <definedName name="__EST2" localSheetId="12">#REF!</definedName>
    <definedName name="__EST2" localSheetId="9">#REF!</definedName>
    <definedName name="__EST2">#REF!</definedName>
    <definedName name="__EST23" localSheetId="12">#REF!</definedName>
    <definedName name="__EST23" localSheetId="9">#REF!</definedName>
    <definedName name="__EST23">#REF!</definedName>
    <definedName name="__EST3" localSheetId="12">#REF!</definedName>
    <definedName name="__EST3" localSheetId="9">#REF!</definedName>
    <definedName name="__EST3">#REF!</definedName>
    <definedName name="__EST4" localSheetId="12">#REF!</definedName>
    <definedName name="__EST4" localSheetId="9">#REF!</definedName>
    <definedName name="__EST4">#REF!</definedName>
    <definedName name="__EST5" localSheetId="12">#REF!</definedName>
    <definedName name="__EST5" localSheetId="9">#REF!</definedName>
    <definedName name="__EST5">#REF!</definedName>
    <definedName name="__EST6" localSheetId="12">#REF!</definedName>
    <definedName name="__EST6" localSheetId="9">#REF!</definedName>
    <definedName name="__EST6">#REF!</definedName>
    <definedName name="__EST7" localSheetId="12">#REF!</definedName>
    <definedName name="__EST7" localSheetId="9">#REF!</definedName>
    <definedName name="__EST7">#REF!</definedName>
    <definedName name="__EST8" localSheetId="12">#REF!</definedName>
    <definedName name="__EST8" localSheetId="9">#REF!</definedName>
    <definedName name="__EST8">#REF!</definedName>
    <definedName name="__EST9" localSheetId="12">#REF!</definedName>
    <definedName name="__EST9" localSheetId="9">#REF!</definedName>
    <definedName name="__EST9">#REF!</definedName>
    <definedName name="__ETF315" localSheetId="9">#REF!</definedName>
    <definedName name="__ETF315">#REF!</definedName>
    <definedName name="__EXC1" localSheetId="12">#REF!</definedName>
    <definedName name="__EXC1" localSheetId="9">#REF!</definedName>
    <definedName name="__EXC1">#REF!</definedName>
    <definedName name="__EXC10" localSheetId="12">#REF!</definedName>
    <definedName name="__EXC10" localSheetId="9">#REF!</definedName>
    <definedName name="__EXC10">#REF!</definedName>
    <definedName name="__EXC11" localSheetId="12">#REF!</definedName>
    <definedName name="__EXC11" localSheetId="9">#REF!</definedName>
    <definedName name="__EXC11">#REF!</definedName>
    <definedName name="__EXC12" localSheetId="12">#REF!</definedName>
    <definedName name="__EXC12" localSheetId="9">#REF!</definedName>
    <definedName name="__EXC12">#REF!</definedName>
    <definedName name="__EXC2" localSheetId="12">#REF!</definedName>
    <definedName name="__EXC2" localSheetId="9">#REF!</definedName>
    <definedName name="__EXC2">#REF!</definedName>
    <definedName name="__EXC3" localSheetId="12">#REF!</definedName>
    <definedName name="__EXC3" localSheetId="9">#REF!</definedName>
    <definedName name="__EXC3">#REF!</definedName>
    <definedName name="__EXC4" localSheetId="12">#REF!</definedName>
    <definedName name="__EXC4" localSheetId="9">#REF!</definedName>
    <definedName name="__EXC4">#REF!</definedName>
    <definedName name="__EXC5" localSheetId="12">#REF!</definedName>
    <definedName name="__EXC5" localSheetId="9">#REF!</definedName>
    <definedName name="__EXC5">#REF!</definedName>
    <definedName name="__EXC6" localSheetId="12">#REF!</definedName>
    <definedName name="__EXC6" localSheetId="9">#REF!</definedName>
    <definedName name="__EXC6">#REF!</definedName>
    <definedName name="__EXC7" localSheetId="12">#REF!</definedName>
    <definedName name="__EXC7" localSheetId="9">#REF!</definedName>
    <definedName name="__EXC7">#REF!</definedName>
    <definedName name="__EXC8" localSheetId="12">#REF!</definedName>
    <definedName name="__EXC8" localSheetId="9">#REF!</definedName>
    <definedName name="__EXC8">#REF!</definedName>
    <definedName name="__EXC9" localSheetId="12">#REF!</definedName>
    <definedName name="__EXC9" localSheetId="9">#REF!</definedName>
    <definedName name="__EXC9">#REF!</definedName>
    <definedName name="__FYB02" localSheetId="9">#REF!</definedName>
    <definedName name="__FYB02">#REF!</definedName>
    <definedName name="__FYB03">[7]BASE!$D$337</definedName>
    <definedName name="__FYB04" localSheetId="9">#REF!</definedName>
    <definedName name="__FYB04">#REF!</definedName>
    <definedName name="__FYB08">[7]BASE!$D$339</definedName>
    <definedName name="__FYB10" localSheetId="9">#REF!</definedName>
    <definedName name="__FYB10">#REF!</definedName>
    <definedName name="__INF1" localSheetId="9">#REF!</definedName>
    <definedName name="__INF1">#REF!</definedName>
    <definedName name="__LA124">[7]BASE!$D$64</definedName>
    <definedName name="__LAC18">[7]BASE!$D$362</definedName>
    <definedName name="__LAI25" localSheetId="9">[11]BASE!#REF!</definedName>
    <definedName name="__LAI25">[11]BASE!#REF!</definedName>
    <definedName name="__Pa1">'[12]Paral. 1'!$E$1:$E$65536</definedName>
    <definedName name="__Pa2">'[12]Paral. 2'!$E$1:$E$65536</definedName>
    <definedName name="__Pa3">'[12]Paral. 3'!$E$1:$E$65536</definedName>
    <definedName name="__Pa4">[12]Paral.4!$E$1:$E$65536</definedName>
    <definedName name="__Po2" localSheetId="9">[2]REAJUSTESACTA1PROVI!#REF!</definedName>
    <definedName name="__Po2">[2]REAJUSTESACTA1PROVI!#REF!</definedName>
    <definedName name="__r">#N/A</definedName>
    <definedName name="__R1210JH" localSheetId="9">#REF!</definedName>
    <definedName name="__R1210JH">#REF!</definedName>
    <definedName name="__R32EL" localSheetId="9">#REF!</definedName>
    <definedName name="__R32EL">#REF!</definedName>
    <definedName name="__R32JH">[7]BASE!$D$275</definedName>
    <definedName name="__R42JH" localSheetId="9">#REF!</definedName>
    <definedName name="__R42JH">#REF!</definedName>
    <definedName name="__R43JH">[7]BASE!$D$273</definedName>
    <definedName name="__R63BB" localSheetId="9">#REF!</definedName>
    <definedName name="__R63BB">#REF!</definedName>
    <definedName name="__R63JH" localSheetId="9">#REF!</definedName>
    <definedName name="__R63JH">#REF!</definedName>
    <definedName name="__R64BB">[7]BASE!$D$277</definedName>
    <definedName name="__R64JH">[7]BASE!$D$271</definedName>
    <definedName name="__R83JH" localSheetId="9">#REF!</definedName>
    <definedName name="__R83JH">#REF!</definedName>
    <definedName name="__R84JH" localSheetId="9">#REF!</definedName>
    <definedName name="__R84JH">#REF!</definedName>
    <definedName name="__R86JH" localSheetId="9">#REF!</definedName>
    <definedName name="__R86JH">#REF!</definedName>
    <definedName name="__RED32" localSheetId="9">#REF!</definedName>
    <definedName name="__RED32">#REF!</definedName>
    <definedName name="__REP21" localSheetId="9">#REF!</definedName>
    <definedName name="__REP21">#REF!</definedName>
    <definedName name="__REP42" localSheetId="9">#REF!</definedName>
    <definedName name="__REP42">#REF!</definedName>
    <definedName name="__REP43">[3]BASE!$D$136</definedName>
    <definedName name="__RES64" localSheetId="9">#REF!</definedName>
    <definedName name="__RES64">#REF!</definedName>
    <definedName name="__SBC1">[9]INV!$A$12:$D$15</definedName>
    <definedName name="__SBC3">[9]INV!$F$12:$I$15</definedName>
    <definedName name="__SBC5">[9]INV!$K$12:$N$15</definedName>
    <definedName name="__ST106" localSheetId="9">#REF!</definedName>
    <definedName name="__ST106">#REF!</definedName>
    <definedName name="__ST126" localSheetId="9">#REF!</definedName>
    <definedName name="__ST126">#REF!</definedName>
    <definedName name="__ST146" localSheetId="9">#REF!</definedName>
    <definedName name="__ST146">#REF!</definedName>
    <definedName name="__ST166">#N/A</definedName>
    <definedName name="__ST186" localSheetId="9">#REF!</definedName>
    <definedName name="__ST186">#REF!</definedName>
    <definedName name="__ST206" localSheetId="9">#REF!</definedName>
    <definedName name="__ST206">#REF!</definedName>
    <definedName name="__ST86" localSheetId="9">#REF!</definedName>
    <definedName name="__ST86">#REF!</definedName>
    <definedName name="__TAP2" localSheetId="9">#REF!</definedName>
    <definedName name="__TAP2">#REF!</definedName>
    <definedName name="__TEE1" localSheetId="9">#REF!</definedName>
    <definedName name="__TEE1">#REF!</definedName>
    <definedName name="__TEE2" localSheetId="9">#REF!</definedName>
    <definedName name="__TEE2">#REF!</definedName>
    <definedName name="__TEE32" localSheetId="9">#REF!</definedName>
    <definedName name="__TEE32">#REF!</definedName>
    <definedName name="__TEE33" localSheetId="9">#REF!</definedName>
    <definedName name="__TEE33">#REF!</definedName>
    <definedName name="__TEP44">[8]BASE!$D$116</definedName>
    <definedName name="__TES44">[7]BASE!$D$178</definedName>
    <definedName name="__TES64" localSheetId="9">#REF!</definedName>
    <definedName name="__TES64">#REF!</definedName>
    <definedName name="__TES66">[4]BASE!$D$224</definedName>
    <definedName name="__THF12" localSheetId="9">#REF!</definedName>
    <definedName name="__THF12">#REF!</definedName>
    <definedName name="__THF128">[7]BASE!$D$256</definedName>
    <definedName name="__TPE1132" localSheetId="9">[13]BASE!#REF!</definedName>
    <definedName name="__TPE1132">[13]BASE!#REF!</definedName>
    <definedName name="__TPE12">[7]BASE!$D$146</definedName>
    <definedName name="__TPE1331" localSheetId="9">[13]BASE!#REF!</definedName>
    <definedName name="__TPE1331">[13]BASE!#REF!</definedName>
    <definedName name="__TPE1701" localSheetId="9">#REF!</definedName>
    <definedName name="__TPE1701">#REF!</definedName>
    <definedName name="__TPE1702" localSheetId="9">[13]BASE!#REF!</definedName>
    <definedName name="__TPE1702">[13]BASE!#REF!</definedName>
    <definedName name="__TPE1703" localSheetId="9">[13]BASE!#REF!</definedName>
    <definedName name="__TPE1703">[13]BASE!#REF!</definedName>
    <definedName name="__TPE1704" localSheetId="9">[13]BASE!#REF!</definedName>
    <definedName name="__TPE1704">[13]BASE!#REF!</definedName>
    <definedName name="__TPE1706" localSheetId="9">[13]BASE!#REF!</definedName>
    <definedName name="__TPE1706">[13]BASE!#REF!</definedName>
    <definedName name="__TPE1708" localSheetId="9">[13]BASE!#REF!</definedName>
    <definedName name="__TPE1708">[13]BASE!#REF!</definedName>
    <definedName name="__TPE1710" localSheetId="9">[13]BASE!#REF!</definedName>
    <definedName name="__TPE1710">[13]BASE!#REF!</definedName>
    <definedName name="__TPE1735" localSheetId="9">[13]BASE!#REF!</definedName>
    <definedName name="__TPE1735">[13]BASE!#REF!</definedName>
    <definedName name="__TPE1763" localSheetId="9">[13]BASE!#REF!</definedName>
    <definedName name="__TPE1763">[13]BASE!#REF!</definedName>
    <definedName name="__TPE1790" localSheetId="9">[13]BASE!#REF!</definedName>
    <definedName name="__TPE1790">[13]BASE!#REF!</definedName>
    <definedName name="__TPE8016">#N/A</definedName>
    <definedName name="__TPE8020">#N/A</definedName>
    <definedName name="__TPE8025">#N/A</definedName>
    <definedName name="__TPF12">[7]BASE!$D$316</definedName>
    <definedName name="__TPN1002">#N/A</definedName>
    <definedName name="__TPN1003">#N/A</definedName>
    <definedName name="__TPN1004">#N/A</definedName>
    <definedName name="__TPN1006">#N/A</definedName>
    <definedName name="__TPN1008">#N/A</definedName>
    <definedName name="__TPN1202">#N/A</definedName>
    <definedName name="__TPN1203">#N/A</definedName>
    <definedName name="__TPN1204">#N/A</definedName>
    <definedName name="__TPN1206">#N/A</definedName>
    <definedName name="__TPN1208">#N/A</definedName>
    <definedName name="__TPN16012">#N/A</definedName>
    <definedName name="__TPN1602">#N/A</definedName>
    <definedName name="__TPN1603">#N/A</definedName>
    <definedName name="__TPN1604">#N/A</definedName>
    <definedName name="__TPN1606">#N/A</definedName>
    <definedName name="__TPN1608">#N/A</definedName>
    <definedName name="__TR114" localSheetId="9">#REF!</definedName>
    <definedName name="__TR114">#REF!</definedName>
    <definedName name="__TUZ22" localSheetId="9">[13]BASE!#REF!</definedName>
    <definedName name="__TUZ22">[13]BASE!#REF!</definedName>
    <definedName name="__TUZ36" localSheetId="9">[13]BASE!#REF!</definedName>
    <definedName name="__TUZ36">[13]BASE!#REF!</definedName>
    <definedName name="__TZ2110" localSheetId="9">#REF!</definedName>
    <definedName name="__TZ2110">#REF!</definedName>
    <definedName name="__TZ2112" localSheetId="9">#REF!</definedName>
    <definedName name="__TZ2112">#REF!</definedName>
    <definedName name="__TZ2114" localSheetId="9">#REF!</definedName>
    <definedName name="__TZ2114">#REF!</definedName>
    <definedName name="__TZ2116" localSheetId="9">#REF!</definedName>
    <definedName name="__TZ2116">#REF!</definedName>
    <definedName name="__TZ212">[7]BASE!$D$77</definedName>
    <definedName name="__TZ213">[13]BASE!$D$86</definedName>
    <definedName name="__TZ214">[7]BASE!$D$80</definedName>
    <definedName name="__TZ216">[7]BASE!$D$81</definedName>
    <definedName name="__TZ218">[7]BASE!$D$82</definedName>
    <definedName name="__TZ225" localSheetId="9">#REF!</definedName>
    <definedName name="__TZ225">#REF!</definedName>
    <definedName name="__TZ2610" localSheetId="9">#REF!</definedName>
    <definedName name="__TZ2610">#REF!</definedName>
    <definedName name="__TZ2612" localSheetId="9">#REF!</definedName>
    <definedName name="__TZ2612">#REF!</definedName>
    <definedName name="__TZ2616" localSheetId="9">#REF!</definedName>
    <definedName name="__TZ2616">#REF!</definedName>
    <definedName name="__TZ262">[4]BASE!$D$99</definedName>
    <definedName name="__TZ263">[7]BASE!$D$89</definedName>
    <definedName name="__TZ264">[7]BASE!$D$90</definedName>
    <definedName name="__TZ266">[7]BASE!$D$91</definedName>
    <definedName name="__TZ268" localSheetId="9">#REF!</definedName>
    <definedName name="__TZ268">#REF!</definedName>
    <definedName name="__TZ323" localSheetId="9">[13]BASE!#REF!</definedName>
    <definedName name="__TZ323">[13]BASE!#REF!</definedName>
    <definedName name="__TZ324" localSheetId="9">[13]BASE!#REF!</definedName>
    <definedName name="__TZ324">[13]BASE!#REF!</definedName>
    <definedName name="__TZ32510" localSheetId="9">#REF!</definedName>
    <definedName name="__TZ32510">#REF!</definedName>
    <definedName name="__TZ32512" localSheetId="9">#REF!</definedName>
    <definedName name="__TZ32512">#REF!</definedName>
    <definedName name="__TZ3253" localSheetId="9">#REF!</definedName>
    <definedName name="__TZ3253">#REF!</definedName>
    <definedName name="__TZ3254">[4]BASE!$D$112</definedName>
    <definedName name="__TZ3256">[4]BASE!$D$113</definedName>
    <definedName name="__TZ3258" localSheetId="9">#REF!</definedName>
    <definedName name="__TZ3258">#REF!</definedName>
    <definedName name="__TZ4110" localSheetId="9">#REF!</definedName>
    <definedName name="__TZ4110">#REF!</definedName>
    <definedName name="__TZ4112" localSheetId="9">#REF!</definedName>
    <definedName name="__TZ4112">#REF!</definedName>
    <definedName name="__TZ414">[4]BASE!$D$122</definedName>
    <definedName name="__TZ416">[4]BASE!$D$123</definedName>
    <definedName name="__TZ418">[4]BASE!$D$124</definedName>
    <definedName name="__UDD06" localSheetId="9">#REF!</definedName>
    <definedName name="__UDD06">#REF!</definedName>
    <definedName name="__UDD08" localSheetId="9">#REF!</definedName>
    <definedName name="__UDD08">#REF!</definedName>
    <definedName name="__UNI32" localSheetId="9">#REF!</definedName>
    <definedName name="__UNI32">#REF!</definedName>
    <definedName name="_1Sin_nombre" localSheetId="9">#REF!</definedName>
    <definedName name="_1Sin_nombre">#REF!</definedName>
    <definedName name="_ADH12">[14]BASE!$D$344</definedName>
    <definedName name="_ADM12">[14]BASE!$D$345</definedName>
    <definedName name="_ADM2" localSheetId="9">#REF!</definedName>
    <definedName name="_ADM2">#REF!</definedName>
    <definedName name="_ADM3" localSheetId="9">#REF!</definedName>
    <definedName name="_ADM3">#REF!</definedName>
    <definedName name="_ADM4" localSheetId="9">#REF!</definedName>
    <definedName name="_ADM4">#REF!</definedName>
    <definedName name="_ADP1" localSheetId="9">#REF!</definedName>
    <definedName name="_ADP1">#REF!</definedName>
    <definedName name="_AFC1">[9]INV!$A$25:$D$28</definedName>
    <definedName name="_AFC3">[9]INV!$F$25:$I$28</definedName>
    <definedName name="_AFC5">[9]INV!$K$25:$N$28</definedName>
    <definedName name="_AIU1" localSheetId="9">#REF!</definedName>
    <definedName name="_AIU1">#REF!</definedName>
    <definedName name="_aiu2" localSheetId="12">[10]AIU!$J$105</definedName>
    <definedName name="_AIU2">[15]BASE!$C$5</definedName>
    <definedName name="_B136044" localSheetId="9">#REF!</definedName>
    <definedName name="_B136044">#REF!</definedName>
    <definedName name="_B150019" localSheetId="9">#REF!</definedName>
    <definedName name="_B150019">#REF!</definedName>
    <definedName name="_B195381" localSheetId="9">#REF!</definedName>
    <definedName name="_B195381">#REF!</definedName>
    <definedName name="_BAZ10" localSheetId="9">#REF!</definedName>
    <definedName name="_BAZ10">#REF!</definedName>
    <definedName name="_BGC1">[9]INV!$A$5:$D$8</definedName>
    <definedName name="_BGC3">[9]INV!$F$5:$I$8</definedName>
    <definedName name="_BGC5">[9]INV!$K$5:$N$8</definedName>
    <definedName name="_BLO20" localSheetId="9">#REF!</definedName>
    <definedName name="_BLO20">#REF!</definedName>
    <definedName name="_C2254JH">[7]BASE!$D$298</definedName>
    <definedName name="_C2256JH" localSheetId="9">#REF!</definedName>
    <definedName name="_C2256JH">#REF!</definedName>
    <definedName name="_C452JH">[7]BASE!$D$294</definedName>
    <definedName name="_C903L">[7]BASE!$D$376</definedName>
    <definedName name="_C908J" localSheetId="9">#REF!</definedName>
    <definedName name="_C908J">#REF!</definedName>
    <definedName name="_CAC1">[9]INV!$A$19:$D$22</definedName>
    <definedName name="_CAC3">[9]INV!$F$19:$I$22</definedName>
    <definedName name="_CAC5">[9]INV!$K$19:$N$22</definedName>
    <definedName name="_CAN28">[13]BASE!$D$479</definedName>
    <definedName name="_Cod1" localSheetId="9">#REF!</definedName>
    <definedName name="_Cod1">#REF!</definedName>
    <definedName name="_CUA44" localSheetId="9">#REF!</definedName>
    <definedName name="_CUA44">#REF!</definedName>
    <definedName name="_D119353" localSheetId="9">#REF!</definedName>
    <definedName name="_D119353">#REF!</definedName>
    <definedName name="_D151661" localSheetId="9">#REF!</definedName>
    <definedName name="_D151661">#REF!</definedName>
    <definedName name="_EEF110" localSheetId="9">#REF!</definedName>
    <definedName name="_EEF110">#REF!</definedName>
    <definedName name="_EST1" localSheetId="12">#REF!</definedName>
    <definedName name="_EST1" localSheetId="9">#REF!</definedName>
    <definedName name="_EST1">#REF!</definedName>
    <definedName name="_EST10" localSheetId="12">#REF!</definedName>
    <definedName name="_EST10" localSheetId="9">#REF!</definedName>
    <definedName name="_EST10">#REF!</definedName>
    <definedName name="_EST11" localSheetId="12">#REF!</definedName>
    <definedName name="_EST11" localSheetId="9">#REF!</definedName>
    <definedName name="_EST11">#REF!</definedName>
    <definedName name="_EST12" localSheetId="12">#REF!</definedName>
    <definedName name="_EST12" localSheetId="9">#REF!</definedName>
    <definedName name="_EST12">#REF!</definedName>
    <definedName name="_EST13" localSheetId="12">#REF!</definedName>
    <definedName name="_EST13" localSheetId="9">#REF!</definedName>
    <definedName name="_EST13">#REF!</definedName>
    <definedName name="_EST14" localSheetId="12">#REF!</definedName>
    <definedName name="_EST14" localSheetId="9">#REF!</definedName>
    <definedName name="_EST14">#REF!</definedName>
    <definedName name="_EST15" localSheetId="12">#REF!</definedName>
    <definedName name="_EST15" localSheetId="9">#REF!</definedName>
    <definedName name="_EST15">#REF!</definedName>
    <definedName name="_EST16" localSheetId="12">#REF!</definedName>
    <definedName name="_EST16" localSheetId="9">#REF!</definedName>
    <definedName name="_EST16">#REF!</definedName>
    <definedName name="_EST17" localSheetId="12">#REF!</definedName>
    <definedName name="_EST17" localSheetId="9">#REF!</definedName>
    <definedName name="_EST17">#REF!</definedName>
    <definedName name="_EST18" localSheetId="12">#REF!</definedName>
    <definedName name="_EST18" localSheetId="9">#REF!</definedName>
    <definedName name="_EST18">#REF!</definedName>
    <definedName name="_EST19" localSheetId="12">#REF!</definedName>
    <definedName name="_EST19" localSheetId="9">#REF!</definedName>
    <definedName name="_EST19">#REF!</definedName>
    <definedName name="_EST2" localSheetId="12">#REF!</definedName>
    <definedName name="_EST2" localSheetId="9">#REF!</definedName>
    <definedName name="_EST2">#REF!</definedName>
    <definedName name="_EST23" localSheetId="12">#REF!</definedName>
    <definedName name="_EST23" localSheetId="9">#REF!</definedName>
    <definedName name="_EST23">#REF!</definedName>
    <definedName name="_EST3" localSheetId="12">#REF!</definedName>
    <definedName name="_EST3" localSheetId="9">#REF!</definedName>
    <definedName name="_EST3">#REF!</definedName>
    <definedName name="_EST4" localSheetId="12">#REF!</definedName>
    <definedName name="_EST4" localSheetId="9">#REF!</definedName>
    <definedName name="_EST4">#REF!</definedName>
    <definedName name="_EST5" localSheetId="12">#REF!</definedName>
    <definedName name="_EST5" localSheetId="9">#REF!</definedName>
    <definedName name="_EST5">#REF!</definedName>
    <definedName name="_EST6" localSheetId="12">#REF!</definedName>
    <definedName name="_EST6" localSheetId="9">#REF!</definedName>
    <definedName name="_EST6">#REF!</definedName>
    <definedName name="_EST7" localSheetId="12">#REF!</definedName>
    <definedName name="_EST7" localSheetId="9">#REF!</definedName>
    <definedName name="_EST7">#REF!</definedName>
    <definedName name="_EST8" localSheetId="12">#REF!</definedName>
    <definedName name="_EST8" localSheetId="9">#REF!</definedName>
    <definedName name="_EST8">#REF!</definedName>
    <definedName name="_EST9" localSheetId="12">#REF!</definedName>
    <definedName name="_EST9" localSheetId="9">#REF!</definedName>
    <definedName name="_EST9">#REF!</definedName>
    <definedName name="_ETF315" localSheetId="9">#REF!</definedName>
    <definedName name="_ETF315">#REF!</definedName>
    <definedName name="_EXC1" localSheetId="12">#REF!</definedName>
    <definedName name="_EXC1" localSheetId="9">#REF!</definedName>
    <definedName name="_EXC1">#REF!</definedName>
    <definedName name="_EXC10" localSheetId="12">#REF!</definedName>
    <definedName name="_EXC10" localSheetId="9">#REF!</definedName>
    <definedName name="_EXC10">#REF!</definedName>
    <definedName name="_EXC11" localSheetId="12">#REF!</definedName>
    <definedName name="_EXC11" localSheetId="9">#REF!</definedName>
    <definedName name="_EXC11">#REF!</definedName>
    <definedName name="_EXC12" localSheetId="12">#REF!</definedName>
    <definedName name="_EXC12" localSheetId="9">#REF!</definedName>
    <definedName name="_EXC12">#REF!</definedName>
    <definedName name="_EXC2" localSheetId="12">#REF!</definedName>
    <definedName name="_EXC2" localSheetId="9">#REF!</definedName>
    <definedName name="_EXC2">#REF!</definedName>
    <definedName name="_EXC3" localSheetId="12">#REF!</definedName>
    <definedName name="_EXC3" localSheetId="9">#REF!</definedName>
    <definedName name="_EXC3">#REF!</definedName>
    <definedName name="_EXC4" localSheetId="12">#REF!</definedName>
    <definedName name="_EXC4" localSheetId="9">#REF!</definedName>
    <definedName name="_EXC4">#REF!</definedName>
    <definedName name="_EXC5" localSheetId="12">#REF!</definedName>
    <definedName name="_EXC5" localSheetId="9">#REF!</definedName>
    <definedName name="_EXC5">#REF!</definedName>
    <definedName name="_EXC6" localSheetId="12">#REF!</definedName>
    <definedName name="_EXC6" localSheetId="9">#REF!</definedName>
    <definedName name="_EXC6">#REF!</definedName>
    <definedName name="_EXC7" localSheetId="12">#REF!</definedName>
    <definedName name="_EXC7" localSheetId="9">#REF!</definedName>
    <definedName name="_EXC7">#REF!</definedName>
    <definedName name="_EXC8" localSheetId="12">#REF!</definedName>
    <definedName name="_EXC8" localSheetId="9">#REF!</definedName>
    <definedName name="_EXC8">#REF!</definedName>
    <definedName name="_EXC9" localSheetId="12">#REF!</definedName>
    <definedName name="_EXC9" localSheetId="9">#REF!</definedName>
    <definedName name="_EXC9">#REF!</definedName>
    <definedName name="_F206218" localSheetId="9">#REF!</definedName>
    <definedName name="_F206218">#REF!</definedName>
    <definedName name="_f211166" localSheetId="9">#REF!</definedName>
    <definedName name="_f211166">#REF!</definedName>
    <definedName name="_Fill" localSheetId="9" hidden="1">#REF!</definedName>
    <definedName name="_Fill" hidden="1">#REF!</definedName>
    <definedName name="_xlnm._FilterDatabase" localSheetId="9" hidden="1">#REF!</definedName>
    <definedName name="_xlnm._FilterDatabase" hidden="1">#REF!</definedName>
    <definedName name="_FYB02" localSheetId="9">#REF!</definedName>
    <definedName name="_FYB02">#REF!</definedName>
    <definedName name="_FYB03" localSheetId="9">#REF!</definedName>
    <definedName name="_FYB03">#REF!</definedName>
    <definedName name="_FYB04" localSheetId="9">#REF!</definedName>
    <definedName name="_FYB04">#REF!</definedName>
    <definedName name="_FYB08" localSheetId="9">#REF!</definedName>
    <definedName name="_FYB08">#REF!</definedName>
    <definedName name="_FYB10" localSheetId="9">#REF!</definedName>
    <definedName name="_FYB10">#REF!</definedName>
    <definedName name="_geo4000">[16]PrecRec!$D$40</definedName>
    <definedName name="_INF1" localSheetId="9">#REF!</definedName>
    <definedName name="_INF1">#REF!</definedName>
    <definedName name="_Key1" localSheetId="9" hidden="1">#REF!</definedName>
    <definedName name="_Key1" hidden="1">#REF!</definedName>
    <definedName name="_Key2" localSheetId="9" hidden="1">#REF!</definedName>
    <definedName name="_Key2" hidden="1">#REF!</definedName>
    <definedName name="_LA124" localSheetId="9">#REF!</definedName>
    <definedName name="_LA124">#REF!</definedName>
    <definedName name="_LA1524">[8]BASE!$D$71</definedName>
    <definedName name="_LAC18" localSheetId="9">#REF!</definedName>
    <definedName name="_LAC18">#REF!</definedName>
    <definedName name="_mdc1">[16]PrecRec!$D$29</definedName>
    <definedName name="_mdc2">[16]PrecRec!$D$44</definedName>
    <definedName name="_Order1" hidden="1">0</definedName>
    <definedName name="_Order2" hidden="1">255</definedName>
    <definedName name="_Pa1">'[17]Paral. 1'!$E$1:$E$65536</definedName>
    <definedName name="_Pa2">'[17]Paral. 2'!$E$1:$E$65536</definedName>
    <definedName name="_Pa3">'[17]Paral. 3'!$E$1:$E$65536</definedName>
    <definedName name="_Pa4">[17]Paral.4!$E$1:$E$65536</definedName>
    <definedName name="_Po2" localSheetId="9">[2]REAJUSTESACTA1PROVI!#REF!</definedName>
    <definedName name="_Po2">[2]REAJUSTESACTA1PROVI!#REF!</definedName>
    <definedName name="_r">#N/A</definedName>
    <definedName name="_R1210JH" localSheetId="9">#REF!</definedName>
    <definedName name="_R1210JH">#REF!</definedName>
    <definedName name="_R32EL" localSheetId="9">#REF!</definedName>
    <definedName name="_R32EL">#REF!</definedName>
    <definedName name="_R32JH" localSheetId="9">#REF!</definedName>
    <definedName name="_R32JH">#REF!</definedName>
    <definedName name="_R42JH" localSheetId="9">#REF!</definedName>
    <definedName name="_R42JH">#REF!</definedName>
    <definedName name="_R43JH" localSheetId="9">#REF!</definedName>
    <definedName name="_R43JH">#REF!</definedName>
    <definedName name="_R63BB" localSheetId="9">#REF!</definedName>
    <definedName name="_R63BB">#REF!</definedName>
    <definedName name="_R63JH" localSheetId="9">#REF!</definedName>
    <definedName name="_R63JH">#REF!</definedName>
    <definedName name="_R64BB" localSheetId="9">#REF!</definedName>
    <definedName name="_R64BB">#REF!</definedName>
    <definedName name="_R64JH" localSheetId="9">#REF!</definedName>
    <definedName name="_R64JH">#REF!</definedName>
    <definedName name="_R83JH" localSheetId="9">#REF!</definedName>
    <definedName name="_R83JH">#REF!</definedName>
    <definedName name="_R84JH" localSheetId="9">#REF!</definedName>
    <definedName name="_R84JH">#REF!</definedName>
    <definedName name="_R86JH" localSheetId="9">#REF!</definedName>
    <definedName name="_R86JH">#REF!</definedName>
    <definedName name="_RED32" localSheetId="9">#REF!</definedName>
    <definedName name="_RED32">#REF!</definedName>
    <definedName name="_REP21" localSheetId="9">#REF!</definedName>
    <definedName name="_REP21">#REF!</definedName>
    <definedName name="_REP42" localSheetId="9">#REF!</definedName>
    <definedName name="_REP42">#REF!</definedName>
    <definedName name="_REP43">[3]BASE!$D$136</definedName>
    <definedName name="_RES64" localSheetId="9">#REF!</definedName>
    <definedName name="_RES64">#REF!</definedName>
    <definedName name="_SBC1">[9]INV!$A$12:$D$15</definedName>
    <definedName name="_SBC3">[9]INV!$F$12:$I$15</definedName>
    <definedName name="_SBC5">[9]INV!$K$12:$N$15</definedName>
    <definedName name="_Sort" localSheetId="9" hidden="1">#REF!</definedName>
    <definedName name="_Sort" hidden="1">#REF!</definedName>
    <definedName name="_ST106">[13]BASE!$D$253</definedName>
    <definedName name="_ST1226">[18]BASE!$D$287</definedName>
    <definedName name="_ST126" localSheetId="9">#REF!</definedName>
    <definedName name="_ST126">#REF!</definedName>
    <definedName name="_ST146" localSheetId="9">#REF!</definedName>
    <definedName name="_ST146">#REF!</definedName>
    <definedName name="_ST166">[19]BASE!$D$248</definedName>
    <definedName name="_ST186" localSheetId="9">#REF!</definedName>
    <definedName name="_ST186">#REF!</definedName>
    <definedName name="_ST206" localSheetId="9">#REF!</definedName>
    <definedName name="_ST206">#REF!</definedName>
    <definedName name="_ST86" localSheetId="9">#REF!</definedName>
    <definedName name="_ST86">#REF!</definedName>
    <definedName name="_SY104" localSheetId="9">#REF!</definedName>
    <definedName name="_SY104">#REF!</definedName>
    <definedName name="_SY106" localSheetId="9">#REF!</definedName>
    <definedName name="_SY106">#REF!</definedName>
    <definedName name="_SY124" localSheetId="9">#REF!</definedName>
    <definedName name="_SY124">#REF!</definedName>
    <definedName name="_SY126" localSheetId="9">#REF!</definedName>
    <definedName name="_SY126">#REF!</definedName>
    <definedName name="_SY164" localSheetId="9">#REF!</definedName>
    <definedName name="_SY164">#REF!</definedName>
    <definedName name="_SY166" localSheetId="9">#REF!</definedName>
    <definedName name="_SY166">#REF!</definedName>
    <definedName name="_SY186" localSheetId="9">#REF!</definedName>
    <definedName name="_SY186">#REF!</definedName>
    <definedName name="_SY206" localSheetId="9">#REF!</definedName>
    <definedName name="_SY206">#REF!</definedName>
    <definedName name="_SY64" localSheetId="9">#REF!</definedName>
    <definedName name="_SY64">#REF!</definedName>
    <definedName name="_SY84" localSheetId="9">#REF!</definedName>
    <definedName name="_SY84">#REF!</definedName>
    <definedName name="_SY86" localSheetId="9">#REF!</definedName>
    <definedName name="_SY86">#REF!</definedName>
    <definedName name="_TAP2" localSheetId="9">#REF!</definedName>
    <definedName name="_TAP2">#REF!</definedName>
    <definedName name="_TEE1" localSheetId="9">#REF!</definedName>
    <definedName name="_TEE1">#REF!</definedName>
    <definedName name="_TEE2" localSheetId="9">#REF!</definedName>
    <definedName name="_TEE2">#REF!</definedName>
    <definedName name="_TEE32" localSheetId="9">#REF!</definedName>
    <definedName name="_TEE32">#REF!</definedName>
    <definedName name="_TEE33" localSheetId="9">#REF!</definedName>
    <definedName name="_TEE33">#REF!</definedName>
    <definedName name="_TEP22" localSheetId="9">#REF!</definedName>
    <definedName name="_TEP22">#REF!</definedName>
    <definedName name="_TEP44" localSheetId="9">#REF!</definedName>
    <definedName name="_TEP44">#REF!</definedName>
    <definedName name="_TES44" localSheetId="9">#REF!</definedName>
    <definedName name="_TES44">#REF!</definedName>
    <definedName name="_TES64" localSheetId="9">#REF!</definedName>
    <definedName name="_TES64">#REF!</definedName>
    <definedName name="_TES66" localSheetId="9">#REF!</definedName>
    <definedName name="_TES66">#REF!</definedName>
    <definedName name="_THF12" localSheetId="9">#REF!</definedName>
    <definedName name="_THF12">#REF!</definedName>
    <definedName name="_THF128">[7]BASE!$D$256</definedName>
    <definedName name="_TNL24">[13]BASE!$D$226</definedName>
    <definedName name="_TNL27">[13]BASE!$D$227</definedName>
    <definedName name="_TNL30">[13]BASE!$D$228</definedName>
    <definedName name="_TNL33">[13]BASE!$D$229</definedName>
    <definedName name="_TNL36">[13]BASE!$D$230</definedName>
    <definedName name="_TNL39" localSheetId="9">#REF!</definedName>
    <definedName name="_TNL39">#REF!</definedName>
    <definedName name="_TNL42" localSheetId="9">#REF!</definedName>
    <definedName name="_TNL42">#REF!</definedName>
    <definedName name="_TNL45" localSheetId="9">#REF!</definedName>
    <definedName name="_TNL45">#REF!</definedName>
    <definedName name="_TNL48" localSheetId="9">#REF!</definedName>
    <definedName name="_TNL48">#REF!</definedName>
    <definedName name="_TNL51" localSheetId="9">#REF!</definedName>
    <definedName name="_TNL51">#REF!</definedName>
    <definedName name="_TNL54">[13]BASE!$D$236</definedName>
    <definedName name="_TNL60" localSheetId="9">#REF!</definedName>
    <definedName name="_TNL60">#REF!</definedName>
    <definedName name="_TPE1132" localSheetId="9">[20]BASE!#REF!</definedName>
    <definedName name="_TPE1132">[20]BASE!#REF!</definedName>
    <definedName name="_TPE12" localSheetId="9">#REF!</definedName>
    <definedName name="_TPE12">#REF!</definedName>
    <definedName name="_TPE1331" localSheetId="9">[20]BASE!#REF!</definedName>
    <definedName name="_TPE1331">[20]BASE!#REF!</definedName>
    <definedName name="_TPE1701" localSheetId="9">#REF!</definedName>
    <definedName name="_TPE1701">#REF!</definedName>
    <definedName name="_TPE1702" localSheetId="9">[20]BASE!#REF!</definedName>
    <definedName name="_TPE1702">[20]BASE!#REF!</definedName>
    <definedName name="_TPE1703" localSheetId="9">[20]BASE!#REF!</definedName>
    <definedName name="_TPE1703">[20]BASE!#REF!</definedName>
    <definedName name="_TPE1704" localSheetId="9">[20]BASE!#REF!</definedName>
    <definedName name="_TPE1704">[20]BASE!#REF!</definedName>
    <definedName name="_TPE1706" localSheetId="9">[20]BASE!#REF!</definedName>
    <definedName name="_TPE1706">[20]BASE!#REF!</definedName>
    <definedName name="_TPE1708" localSheetId="9">[20]BASE!#REF!</definedName>
    <definedName name="_TPE1708">[20]BASE!#REF!</definedName>
    <definedName name="_TPE1710" localSheetId="9">[20]BASE!#REF!</definedName>
    <definedName name="_TPE1710">[20]BASE!#REF!</definedName>
    <definedName name="_TPE1735" localSheetId="9">[20]BASE!#REF!</definedName>
    <definedName name="_TPE1735">[20]BASE!#REF!</definedName>
    <definedName name="_TPE1763" localSheetId="9">[20]BASE!#REF!</definedName>
    <definedName name="_TPE1763">[20]BASE!#REF!</definedName>
    <definedName name="_TPE1790" localSheetId="9">[20]BASE!#REF!</definedName>
    <definedName name="_TPE1790">[20]BASE!#REF!</definedName>
    <definedName name="_TPE8016">[19]BASE!$D$146</definedName>
    <definedName name="_TPE8020">[19]BASE!$D$147</definedName>
    <definedName name="_TPE8025">[19]BASE!$D$148</definedName>
    <definedName name="_TPF12" localSheetId="9">#REF!</definedName>
    <definedName name="_TPF12">#REF!</definedName>
    <definedName name="_TPN1002">[19]BASE!$D$150</definedName>
    <definedName name="_TPN1003">[19]BASE!$D$151</definedName>
    <definedName name="_TPN1004">[19]BASE!$D$152</definedName>
    <definedName name="_TPN1006">[19]BASE!$D$153</definedName>
    <definedName name="_TPN1008">[19]BASE!$D$154</definedName>
    <definedName name="_TPN1010" localSheetId="9">#REF!</definedName>
    <definedName name="_TPN1010">#REF!</definedName>
    <definedName name="_TPN1202">[19]BASE!$D$160</definedName>
    <definedName name="_TPN1203">[19]BASE!$D$161</definedName>
    <definedName name="_TPN1204">[19]BASE!$D$162</definedName>
    <definedName name="_TPN1206">[19]BASE!$D$163</definedName>
    <definedName name="_TPN1208">[19]BASE!$D$164</definedName>
    <definedName name="_TPN1210" localSheetId="9">#REF!</definedName>
    <definedName name="_TPN1210">#REF!</definedName>
    <definedName name="_TPN1225" localSheetId="9">#REF!</definedName>
    <definedName name="_TPN1225">#REF!</definedName>
    <definedName name="_TPN1232" localSheetId="9">#REF!</definedName>
    <definedName name="_TPN1232">#REF!</definedName>
    <definedName name="_TPN16012">[19]BASE!$D$167</definedName>
    <definedName name="_TPN1602">[19]BASE!$D$168</definedName>
    <definedName name="_TPN1603">[19]BASE!$D$169</definedName>
    <definedName name="_TPN1604">[19]BASE!$D$170</definedName>
    <definedName name="_TPN1606">[19]BASE!$D$171</definedName>
    <definedName name="_TPN1608">[19]BASE!$D$172</definedName>
    <definedName name="_TPN1610" localSheetId="9">#REF!</definedName>
    <definedName name="_TPN1610">#REF!</definedName>
    <definedName name="_TR114">[13]BASE!$D$272</definedName>
    <definedName name="_TRI15" localSheetId="9">#REF!</definedName>
    <definedName name="_TRI15">#REF!</definedName>
    <definedName name="_TRI16" localSheetId="9">#REF!</definedName>
    <definedName name="_TRI16">#REF!</definedName>
    <definedName name="_TRI17" localSheetId="9">#REF!</definedName>
    <definedName name="_TRI17">#REF!</definedName>
    <definedName name="_TRI18" localSheetId="9">#REF!</definedName>
    <definedName name="_TRI18">#REF!</definedName>
    <definedName name="_TRI19" localSheetId="9">#REF!</definedName>
    <definedName name="_TRI19">#REF!</definedName>
    <definedName name="_TRI20" localSheetId="9">#REF!</definedName>
    <definedName name="_TRI20">#REF!</definedName>
    <definedName name="_TRI21" localSheetId="9">#REF!</definedName>
    <definedName name="_TRI21">#REF!</definedName>
    <definedName name="_TRI22">[13]BASE!$D$280</definedName>
    <definedName name="_TRI23" localSheetId="9">#REF!</definedName>
    <definedName name="_TRI23">#REF!</definedName>
    <definedName name="_TRI25" localSheetId="9">#REF!</definedName>
    <definedName name="_TRI25">#REF!</definedName>
    <definedName name="_TRI26">[13]BASE!$D$283</definedName>
    <definedName name="_TRI27" localSheetId="9">#REF!</definedName>
    <definedName name="_TRI27">#REF!</definedName>
    <definedName name="_TRI28">[13]BASE!$D$285</definedName>
    <definedName name="_TRI29" localSheetId="9">#REF!</definedName>
    <definedName name="_TRI29">#REF!</definedName>
    <definedName name="_TRI30" localSheetId="9">#REF!</definedName>
    <definedName name="_TRI30">#REF!</definedName>
    <definedName name="_TRI31" localSheetId="9">#REF!</definedName>
    <definedName name="_TRI31">#REF!</definedName>
    <definedName name="_TRI32">[13]BASE!$D$289</definedName>
    <definedName name="_TRI33" localSheetId="9">#REF!</definedName>
    <definedName name="_TRI33">#REF!</definedName>
    <definedName name="_TRI47">[13]BASE!$D$291</definedName>
    <definedName name="_tub91">[16]PrecRec!$D$45</definedName>
    <definedName name="_TUZ22" localSheetId="9">[20]BASE!#REF!</definedName>
    <definedName name="_TUZ22">[20]BASE!#REF!</definedName>
    <definedName name="_TUZ36" localSheetId="9">[20]BASE!#REF!</definedName>
    <definedName name="_TUZ36">[20]BASE!#REF!</definedName>
    <definedName name="_TZ2110" localSheetId="9">#REF!</definedName>
    <definedName name="_TZ2110">#REF!</definedName>
    <definedName name="_TZ2112" localSheetId="9">#REF!</definedName>
    <definedName name="_TZ2112">#REF!</definedName>
    <definedName name="_TZ2114" localSheetId="9">#REF!</definedName>
    <definedName name="_TZ2114">#REF!</definedName>
    <definedName name="_TZ2116" localSheetId="9">#REF!</definedName>
    <definedName name="_TZ2116">#REF!</definedName>
    <definedName name="_TZ212" localSheetId="9">#REF!</definedName>
    <definedName name="_TZ212">#REF!</definedName>
    <definedName name="_TZ213">[14]BASE!$D$85</definedName>
    <definedName name="_TZ214">[13]BASE!$D$87</definedName>
    <definedName name="_TZ216" localSheetId="9">#REF!</definedName>
    <definedName name="_TZ216">#REF!</definedName>
    <definedName name="_TZ218" localSheetId="9">#REF!</definedName>
    <definedName name="_TZ218">#REF!</definedName>
    <definedName name="_TZ225" localSheetId="9">#REF!</definedName>
    <definedName name="_TZ225">#REF!</definedName>
    <definedName name="_TZ2610" localSheetId="9">#REF!</definedName>
    <definedName name="_TZ2610">#REF!</definedName>
    <definedName name="_TZ2612" localSheetId="9">#REF!</definedName>
    <definedName name="_TZ2612">#REF!</definedName>
    <definedName name="_TZ2616" localSheetId="9">#REF!</definedName>
    <definedName name="_TZ2616">#REF!</definedName>
    <definedName name="_TZ262" localSheetId="9">#REF!</definedName>
    <definedName name="_TZ262">#REF!</definedName>
    <definedName name="_TZ263" localSheetId="9">#REF!</definedName>
    <definedName name="_TZ263">#REF!</definedName>
    <definedName name="_TZ264" localSheetId="9">#REF!</definedName>
    <definedName name="_TZ264">#REF!</definedName>
    <definedName name="_TZ266" localSheetId="9">#REF!</definedName>
    <definedName name="_TZ266">#REF!</definedName>
    <definedName name="_TZ268" localSheetId="9">#REF!</definedName>
    <definedName name="_TZ268">#REF!</definedName>
    <definedName name="_TZ323" localSheetId="9">[20]BASE!#REF!</definedName>
    <definedName name="_TZ323">[20]BASE!#REF!</definedName>
    <definedName name="_TZ324" localSheetId="9">[20]BASE!#REF!</definedName>
    <definedName name="_TZ324">[20]BASE!#REF!</definedName>
    <definedName name="_TZ32510" localSheetId="9">#REF!</definedName>
    <definedName name="_TZ32510">#REF!</definedName>
    <definedName name="_TZ32512" localSheetId="9">#REF!</definedName>
    <definedName name="_TZ32512">#REF!</definedName>
    <definedName name="_TZ3253" localSheetId="9">#REF!</definedName>
    <definedName name="_TZ3253">#REF!</definedName>
    <definedName name="_TZ3254" localSheetId="9">#REF!</definedName>
    <definedName name="_TZ3254">#REF!</definedName>
    <definedName name="_TZ3256" localSheetId="9">#REF!</definedName>
    <definedName name="_TZ3256">#REF!</definedName>
    <definedName name="_TZ3258" localSheetId="9">#REF!</definedName>
    <definedName name="_TZ3258">#REF!</definedName>
    <definedName name="_TZ4110" localSheetId="9">#REF!</definedName>
    <definedName name="_TZ4110">#REF!</definedName>
    <definedName name="_TZ4112" localSheetId="9">#REF!</definedName>
    <definedName name="_TZ4112">#REF!</definedName>
    <definedName name="_TZ414" localSheetId="9">#REF!</definedName>
    <definedName name="_TZ414">#REF!</definedName>
    <definedName name="_TZ416" localSheetId="9">#REF!</definedName>
    <definedName name="_TZ416">#REF!</definedName>
    <definedName name="_TZ418" localSheetId="9">#REF!</definedName>
    <definedName name="_TZ418">#REF!</definedName>
    <definedName name="_UDD06" localSheetId="9">#REF!</definedName>
    <definedName name="_UDD06">#REF!</definedName>
    <definedName name="_UDD08" localSheetId="9">#REF!</definedName>
    <definedName name="_UDD08">#REF!</definedName>
    <definedName name="_UNI32" localSheetId="9">#REF!</definedName>
    <definedName name="_UNI32">#REF!</definedName>
    <definedName name="_UNL24">[13]BASE!$D$239</definedName>
    <definedName name="_UNL27" localSheetId="9">#REF!</definedName>
    <definedName name="_UNL27">#REF!</definedName>
    <definedName name="_UNL30">[13]BASE!$D$241</definedName>
    <definedName name="_UNL33" localSheetId="9">#REF!</definedName>
    <definedName name="_UNL33">#REF!</definedName>
    <definedName name="_UNL36">[13]BASE!$D$243</definedName>
    <definedName name="_UNL39" localSheetId="9">#REF!</definedName>
    <definedName name="_UNL39">#REF!</definedName>
    <definedName name="_UNL42" localSheetId="9">#REF!</definedName>
    <definedName name="_UNL42">#REF!</definedName>
    <definedName name="_UNL45" localSheetId="9">#REF!</definedName>
    <definedName name="_UNL45">#REF!</definedName>
    <definedName name="_UNL48" localSheetId="9">#REF!</definedName>
    <definedName name="_UNL48">#REF!</definedName>
    <definedName name="_UNL51" localSheetId="9">#REF!</definedName>
    <definedName name="_UNL51">#REF!</definedName>
    <definedName name="_UNL54">[13]BASE!$D$249</definedName>
    <definedName name="_UNL60" localSheetId="9">#REF!</definedName>
    <definedName name="_UNL60">#REF!</definedName>
    <definedName name="a" localSheetId="12">#REF!</definedName>
    <definedName name="a" localSheetId="9">#REF!</definedName>
    <definedName name="a">#REF!</definedName>
    <definedName name="A_impresión_IM" localSheetId="9">#REF!</definedName>
    <definedName name="A_impresión_IM">#REF!</definedName>
    <definedName name="A40FI" localSheetId="9">#REF!</definedName>
    <definedName name="A40FI">#REF!</definedName>
    <definedName name="A40LI" localSheetId="9">#REF!</definedName>
    <definedName name="A40LI">#REF!</definedName>
    <definedName name="A60FI">[13]BASE!$D$24</definedName>
    <definedName name="A60FI1">[13]BASE!$D$25</definedName>
    <definedName name="aaaa" localSheetId="9">#REF!</definedName>
    <definedName name="aaaa">#REF!</definedName>
    <definedName name="AAC">[9]AASHTO!$A$14:$F$17</definedName>
    <definedName name="ab" localSheetId="12">#REF!</definedName>
    <definedName name="ab" localSheetId="9">#REF!</definedName>
    <definedName name="ab">#REF!</definedName>
    <definedName name="ABG">[9]AASHTO!$A$2:$F$5</definedName>
    <definedName name="ACARREO" localSheetId="9">#REF!</definedName>
    <definedName name="ACARREO">#REF!</definedName>
    <definedName name="AccessDatabase" hidden="1">"A:\SAIN.mdb"</definedName>
    <definedName name="ace">[16]PrecRec!$D$35</definedName>
    <definedName name="ACOM" localSheetId="9">#REF!</definedName>
    <definedName name="ACOM">#REF!</definedName>
    <definedName name="ACOND" localSheetId="9">#REF!</definedName>
    <definedName name="ACOND">#REF!</definedName>
    <definedName name="ACPM" localSheetId="9">#REF!</definedName>
    <definedName name="ACPM">#REF!</definedName>
    <definedName name="Acta" localSheetId="9">#REF!</definedName>
    <definedName name="Acta">#REF!</definedName>
    <definedName name="Acta1" localSheetId="9">#REF!</definedName>
    <definedName name="Acta1">#REF!</definedName>
    <definedName name="acueducto">'[21]FORMATO ACOM ACDTO FRENTE'!$M$8</definedName>
    <definedName name="ACwvu.TAB1." localSheetId="9" hidden="1">#REF!</definedName>
    <definedName name="ACwvu.TAB1." hidden="1">#REF!</definedName>
    <definedName name="ACwvu.TAB10." localSheetId="9" hidden="1">#REF!</definedName>
    <definedName name="ACwvu.TAB10." hidden="1">#REF!</definedName>
    <definedName name="ACwvu.TAB2." localSheetId="9" hidden="1">#REF!</definedName>
    <definedName name="ACwvu.TAB2." hidden="1">#REF!</definedName>
    <definedName name="ACwvu.TAB3." localSheetId="9" hidden="1">#REF!</definedName>
    <definedName name="ACwvu.TAB3." hidden="1">#REF!</definedName>
    <definedName name="ACwvu.TAB4." localSheetId="9" hidden="1">#REF!</definedName>
    <definedName name="ACwvu.TAB4." hidden="1">#REF!</definedName>
    <definedName name="ACwvu.TAB5." localSheetId="9" hidden="1">#REF!</definedName>
    <definedName name="ACwvu.TAB5." hidden="1">#REF!</definedName>
    <definedName name="ad">[22]BASE!$D$347</definedName>
    <definedName name="ADMINISTRACION" localSheetId="9">#REF!</definedName>
    <definedName name="ADMINISTRACION">#REF!</definedName>
    <definedName name="ADMM" localSheetId="9">#REF!</definedName>
    <definedName name="ADMM">#REF!</definedName>
    <definedName name="ADMON">'[23]Formulario N° 4'!$F$129</definedName>
    <definedName name="Afranio" localSheetId="9">#REF!</definedName>
    <definedName name="Afranio">#REF!</definedName>
    <definedName name="AGRICOLA">[24]PRES.AGRI!$B$1:$N$35</definedName>
    <definedName name="AGUA">[13]BASE!$D$515</definedName>
    <definedName name="AIU">[13]BASE!$C$3</definedName>
    <definedName name="AIU_" localSheetId="9">#REF!</definedName>
    <definedName name="AIU_">#REF!</definedName>
    <definedName name="AIU_1">'[25]FORMULARIO AIU'!$G$48</definedName>
    <definedName name="AIU_2">'[26]FORMULARIO AIU'!$G$44</definedName>
    <definedName name="AIUA" localSheetId="9">#REF!</definedName>
    <definedName name="AIUA">#REF!</definedName>
    <definedName name="aiun">[27]BASE!$C$3</definedName>
    <definedName name="Ajizal">'[28]AJIZAL 3335'!$A$7:$J$142</definedName>
    <definedName name="alambre">[16]PrecRec!$D$59</definedName>
    <definedName name="ALANR">[13]BASE!$D$23</definedName>
    <definedName name="alcantarillado">'[29]FORMATO ACOM ALDO. FRENTE'!$L$9</definedName>
    <definedName name="ALIV487" localSheetId="9">#REF!</definedName>
    <definedName name="ALIV487">#REF!</definedName>
    <definedName name="Almacenista" localSheetId="9">#REF!</definedName>
    <definedName name="Almacenista">#REF!</definedName>
    <definedName name="ALPUA" localSheetId="9">#REF!</definedName>
    <definedName name="ALPUA">#REF!</definedName>
    <definedName name="ANALISIS" localSheetId="9">#REF!</definedName>
    <definedName name="ANALISIS">#REF!</definedName>
    <definedName name="ANDAM" localSheetId="9">#REF!</definedName>
    <definedName name="ANDAM">#REF!</definedName>
    <definedName name="ANTRA" localSheetId="9">#REF!</definedName>
    <definedName name="ANTRA">#REF!</definedName>
    <definedName name="apu" localSheetId="9">#REF!</definedName>
    <definedName name="apu">#REF!</definedName>
    <definedName name="APUSENDEROSVILLALILIAM" localSheetId="9">#REF!</definedName>
    <definedName name="APUSENDEROSVILLALILIAM">#REF!</definedName>
    <definedName name="ARANA" localSheetId="9">#REF!</definedName>
    <definedName name="ARANA">#REF!</definedName>
    <definedName name="arbol">[16]PrecRec!$D$65</definedName>
    <definedName name="arbolunmetro" localSheetId="9">#REF!</definedName>
    <definedName name="arbolunmetro">#REF!</definedName>
    <definedName name="are">[16]PrecRec!$D$33</definedName>
    <definedName name="Área_de_Cantidades" localSheetId="9">#REF!</definedName>
    <definedName name="Área_de_Cantidades">#REF!</definedName>
    <definedName name="_xlnm.Extract" localSheetId="9">'[30]AC2-AG96'!#REF!</definedName>
    <definedName name="_xlnm.Extract">'[30]AC2-AG96'!#REF!</definedName>
    <definedName name="_xlnm.Print_Area" localSheetId="4">' APU'!$A$1:$F$587</definedName>
    <definedName name="_xlnm.Print_Area" localSheetId="3">AU!$A$1:$G$53</definedName>
    <definedName name="_xlnm.Print_Area" localSheetId="10">CONCRETOS!$A$1:$F$96</definedName>
    <definedName name="_xlnm.Print_Area" localSheetId="12">'CONCRETOS Y MORTEROS'!$A$1:$F$73</definedName>
    <definedName name="_xlnm.Print_Area" localSheetId="7">'DESG. CUADRILLAS'!$A$1:$F$36</definedName>
    <definedName name="_xlnm.Print_Area" localSheetId="9">EQUIPO!$A$1:$D$27</definedName>
    <definedName name="_xlnm.Print_Area" localSheetId="5">'F. PRESTACIONAL'!$A$1:$J$58</definedName>
    <definedName name="_xlnm.Print_Area" localSheetId="8">INSUMOS!$A$1:$D$66</definedName>
    <definedName name="_xlnm.Print_Area" localSheetId="0">'Materiales Toledo'!$B$2:$K$301</definedName>
    <definedName name="_xlnm.Print_Area" localSheetId="2">'PRESUP. OBRA'!$A$1:$F$34</definedName>
    <definedName name="_xlnm.Print_Area">#REF!</definedName>
    <definedName name="ARELC">[31]BASE!$C$50</definedName>
    <definedName name="ARELF" localSheetId="9">#REF!</definedName>
    <definedName name="ARELF">#REF!</definedName>
    <definedName name="ARENA">[23]MATERIALES!$D$2</definedName>
    <definedName name="ARENC">[13]BASE!$D$60</definedName>
    <definedName name="ARENI">[13]BASE!$D$59</definedName>
    <definedName name="ARENP">[13]BASE!$D$58</definedName>
    <definedName name="ARTURO" localSheetId="9">#REF!</definedName>
    <definedName name="ARTURO">#REF!</definedName>
    <definedName name="ASB">[9]AASHTO!$A$8:$F$11</definedName>
    <definedName name="aspecto">'[32]Aspecto General Obras'!$B$3</definedName>
    <definedName name="ay">[22]BASE!$D$12</definedName>
    <definedName name="ayu">[22]BASE!$D$13</definedName>
    <definedName name="AYUDA">[13]BASE!$D$12</definedName>
    <definedName name="AYUDA_">[26]BASE!$D$12</definedName>
    <definedName name="AYUDR">[13]BASE!$D$13</definedName>
    <definedName name="b" localSheetId="12">#REF!</definedName>
    <definedName name="b" localSheetId="9">#REF!</definedName>
    <definedName name="b">#REF!</definedName>
    <definedName name="band">[16]PrecRec!$D$54</definedName>
    <definedName name="bandera" localSheetId="9">#REF!</definedName>
    <definedName name="bandera">#REF!</definedName>
    <definedName name="BASE" localSheetId="9">#REF!</definedName>
    <definedName name="BASE">#REF!</definedName>
    <definedName name="Base_datos_IM" localSheetId="9">#REF!</definedName>
    <definedName name="Base_datos_IM">#REF!</definedName>
    <definedName name="_xlnm.Database" localSheetId="9">#REF!</definedName>
    <definedName name="_xlnm.Database">#REF!</definedName>
    <definedName name="BASEG">[13]BASE!$D$54</definedName>
    <definedName name="bg">[16]PrecRec!$D$36</definedName>
    <definedName name="bhjk" localSheetId="9">#REF!</definedName>
    <definedName name="bhjk">#REF!</definedName>
    <definedName name="BISCO" localSheetId="9">#REF!</definedName>
    <definedName name="BISCO">#REF!</definedName>
    <definedName name="BLOCT">[25]BASE!$D$503</definedName>
    <definedName name="bloque" localSheetId="9">#REF!</definedName>
    <definedName name="bloque">#REF!</definedName>
    <definedName name="BOBCAT" localSheetId="9">#REF!</definedName>
    <definedName name="BOBCAT">#REF!</definedName>
    <definedName name="BOMBA">[13]BASE!$D$487</definedName>
    <definedName name="BORDE1">#N/A</definedName>
    <definedName name="BORDE2">#N/A</definedName>
    <definedName name="BORDE3" localSheetId="9">#REF!</definedName>
    <definedName name="BORDE3">#REF!</definedName>
    <definedName name="Bordevia" localSheetId="9">#REF!</definedName>
    <definedName name="Bordevia">#REF!</definedName>
    <definedName name="BOTAD">[13]BASE!$D$498</definedName>
    <definedName name="BOTADA" localSheetId="9">#REF!</definedName>
    <definedName name="BOTADA">#REF!</definedName>
    <definedName name="BOTES">[13]BASE!$D$507</definedName>
    <definedName name="Brida" localSheetId="9">#REF!</definedName>
    <definedName name="Brida">#REF!</definedName>
    <definedName name="BROCH" localSheetId="9">#REF!</definedName>
    <definedName name="BROCH">#REF!</definedName>
    <definedName name="BuiltIn_Print_Area" localSheetId="9">#REF!</definedName>
    <definedName name="BuiltIn_Print_Area">#REF!</definedName>
    <definedName name="BuiltIn_Print_Area___0" localSheetId="9">#REF!</definedName>
    <definedName name="BuiltIn_Print_Area___0">#REF!</definedName>
    <definedName name="BuiltIn_Print_Area___0___0" localSheetId="9">#REF!</definedName>
    <definedName name="BuiltIn_Print_Area___0___0">#REF!</definedName>
    <definedName name="BuiltIn_Print_Area___0___0___0" localSheetId="9">#REF!</definedName>
    <definedName name="BuiltIn_Print_Area___0___0___0">#REF!</definedName>
    <definedName name="BuiltIn_Print_Titles" localSheetId="9">#REF!</definedName>
    <definedName name="BuiltIn_Print_Titles">#REF!</definedName>
    <definedName name="buld">[16]PrecRec!$D$7</definedName>
    <definedName name="BULL" localSheetId="9">#REF!</definedName>
    <definedName name="BULL">#REF!</definedName>
    <definedName name="BULLDOZ" localSheetId="9">#REF!</definedName>
    <definedName name="BULLDOZ">#REF!</definedName>
    <definedName name="byhyj" localSheetId="9">#REF!</definedName>
    <definedName name="byhyj">#REF!</definedName>
    <definedName name="C_" localSheetId="12">#REF!</definedName>
    <definedName name="C_" localSheetId="9">#REF!</definedName>
    <definedName name="C_">#REF!</definedName>
    <definedName name="C90445L" localSheetId="9">#REF!</definedName>
    <definedName name="C90445L">#REF!</definedName>
    <definedName name="caa" localSheetId="9">#REF!</definedName>
    <definedName name="caa">#REF!</definedName>
    <definedName name="CABAL" localSheetId="9">#REF!</definedName>
    <definedName name="CABAL">#REF!</definedName>
    <definedName name="CAJAC" localSheetId="9">#REF!</definedName>
    <definedName name="CAJAC">#REF!</definedName>
    <definedName name="CAJAV" localSheetId="9">#REF!</definedName>
    <definedName name="CAJAV">#REF!</definedName>
    <definedName name="CAJMI" localSheetId="9">#REF!</definedName>
    <definedName name="CAJMI">#REF!</definedName>
    <definedName name="CANAL" localSheetId="9">#REF!</definedName>
    <definedName name="CANAL">#REF!</definedName>
    <definedName name="cang">[16]PrecRec!$D$16</definedName>
    <definedName name="CANGU">[13]BASE!$D$466</definedName>
    <definedName name="CANGURO" localSheetId="9">#REF!</definedName>
    <definedName name="CANGURO">#REF!</definedName>
    <definedName name="CANT" localSheetId="9">#REF!</definedName>
    <definedName name="CANT">#REF!</definedName>
    <definedName name="Cantidad" localSheetId="9">#REF!</definedName>
    <definedName name="Cantidad">#REF!</definedName>
    <definedName name="CAP" localSheetId="9">#REF!</definedName>
    <definedName name="CAP">#REF!</definedName>
    <definedName name="capt">[16]PrecRec!$D$52</definedName>
    <definedName name="carg">[16]PrecRec!$D$8</definedName>
    <definedName name="CARGAD" localSheetId="9">#REF!</definedName>
    <definedName name="CARGAD">#REF!</definedName>
    <definedName name="CARGADOR">[23]EQUIPO!$D$10</definedName>
    <definedName name="CARGUER">[33]BASE!$D$392</definedName>
    <definedName name="CARRETERA" localSheetId="9">#REF!</definedName>
    <definedName name="CARRETERA">#REF!</definedName>
    <definedName name="CARRO" localSheetId="9">#REF!</definedName>
    <definedName name="CARRO">#REF!</definedName>
    <definedName name="CARRTA" localSheetId="9">#REF!</definedName>
    <definedName name="CARRTA">#REF!</definedName>
    <definedName name="Casa">[34]Hoja1!$A$4:$F$211</definedName>
    <definedName name="cata">#N/A</definedName>
    <definedName name="ccc" localSheetId="9">[35]BASE!#REF!</definedName>
    <definedName name="ccc">[35]BASE!#REF!</definedName>
    <definedName name="cd">[36]Hoja1!$C$81</definedName>
    <definedName name="CD454JH" localSheetId="9">#REF!</definedName>
    <definedName name="CD454JH">#REF!</definedName>
    <definedName name="Celador" localSheetId="9">#REF!</definedName>
    <definedName name="Celador">#REF!</definedName>
    <definedName name="cem">[16]PrecRec!$D$31</definedName>
    <definedName name="CEMEG">[13]BASE!$D$62</definedName>
    <definedName name="cesped">[16]PrecRec!$D$64</definedName>
    <definedName name="CHAPA" localSheetId="9">#REF!</definedName>
    <definedName name="CHAPA">#REF!</definedName>
    <definedName name="CLAVO">[13]BASE!$D$76</definedName>
    <definedName name="CMMO">[13]BASE!$D$464</definedName>
    <definedName name="CMMOA">[37]BASE!$D$455</definedName>
    <definedName name="CN" localSheetId="9">#REF!</definedName>
    <definedName name="CN">#REF!</definedName>
    <definedName name="CO22JH" localSheetId="9">#REF!</definedName>
    <definedName name="CO22JH">#REF!</definedName>
    <definedName name="CO23JH" localSheetId="9">#REF!</definedName>
    <definedName name="CO23JH">#REF!</definedName>
    <definedName name="CO456JH" localSheetId="9">#REF!</definedName>
    <definedName name="CO456JH">#REF!</definedName>
    <definedName name="CO458JH" localSheetId="9">#REF!</definedName>
    <definedName name="CO458JH">#REF!</definedName>
    <definedName name="CO45S2" localSheetId="9">#REF!</definedName>
    <definedName name="CO45S2">#REF!</definedName>
    <definedName name="CO45S3" localSheetId="9">#REF!</definedName>
    <definedName name="CO45S3">#REF!</definedName>
    <definedName name="CO45S4" localSheetId="9">#REF!</definedName>
    <definedName name="CO45S4">#REF!</definedName>
    <definedName name="CO45S6" localSheetId="9">#REF!</definedName>
    <definedName name="CO45S6">#REF!</definedName>
    <definedName name="CO902JH" localSheetId="9">#REF!</definedName>
    <definedName name="CO902JH">#REF!</definedName>
    <definedName name="CO903JH" localSheetId="9">#REF!</definedName>
    <definedName name="CO903JH">#REF!</definedName>
    <definedName name="CO904JH" localSheetId="9">#REF!</definedName>
    <definedName name="CO904JH">#REF!</definedName>
    <definedName name="CO906JH" localSheetId="9">#REF!</definedName>
    <definedName name="CO906JH">#REF!</definedName>
    <definedName name="CO908JH" localSheetId="9">#REF!</definedName>
    <definedName name="CO908JH">#REF!</definedName>
    <definedName name="CO90P4" localSheetId="9">#REF!</definedName>
    <definedName name="CO90P4">#REF!</definedName>
    <definedName name="CO90S2" localSheetId="9">#REF!</definedName>
    <definedName name="CO90S2">#REF!</definedName>
    <definedName name="CO90S3" localSheetId="9">#REF!</definedName>
    <definedName name="CO90S3">#REF!</definedName>
    <definedName name="CO90S4" localSheetId="9">#REF!</definedName>
    <definedName name="CO90S4">#REF!</definedName>
    <definedName name="CO90S6" localSheetId="9">#REF!</definedName>
    <definedName name="CO90S6">#REF!</definedName>
    <definedName name="CO910JH" localSheetId="9">#REF!</definedName>
    <definedName name="CO910JH">#REF!</definedName>
    <definedName name="Cod" localSheetId="9">#REF!</definedName>
    <definedName name="Cod">#REF!</definedName>
    <definedName name="CODOS" localSheetId="9">#REF!</definedName>
    <definedName name="CODOS">#REF!</definedName>
    <definedName name="ColTap">'[17]Coloc. e Interc. Tapones'!$E$1:$E$65536</definedName>
    <definedName name="COMN1" localSheetId="9">[38]BASE!#REF!</definedName>
    <definedName name="COMN1">[38]BASE!#REF!</definedName>
    <definedName name="compneu">[16]PrecRec!$D$13</definedName>
    <definedName name="COMPR">[13]BASE!$D$463</definedName>
    <definedName name="COMPRE" localSheetId="9">#REF!</definedName>
    <definedName name="COMPRE">#REF!</definedName>
    <definedName name="COMPRESOR">[23]EQUIPO!$D$5</definedName>
    <definedName name="conc">[16]PrecRec!$D$17</definedName>
    <definedName name="Conexion" localSheetId="9">#REF!</definedName>
    <definedName name="Conexion">#REF!</definedName>
    <definedName name="CONM1">[13]BASE!$D$467</definedName>
    <definedName name="CONM2">[13]BASE!$D$468</definedName>
    <definedName name="CONMI" localSheetId="9">[38]BASE!#REF!</definedName>
    <definedName name="CONMI">[38]BASE!#REF!</definedName>
    <definedName name="CONMX">[13]BASE!$D$516</definedName>
    <definedName name="contra" localSheetId="9">#REF!</definedName>
    <definedName name="contra">#REF!</definedName>
    <definedName name="copia" localSheetId="9">#REF!</definedName>
    <definedName name="copia">#REF!</definedName>
    <definedName name="CORTA" localSheetId="9">#REF!</definedName>
    <definedName name="CORTA">#REF!</definedName>
    <definedName name="cota">'[39]Base de Diseño'!$A$1:$D$290</definedName>
    <definedName name="COTAS">[40]Hoja3!$A$5:$B$154</definedName>
    <definedName name="COYLL" localSheetId="9">[13]BASE!#REF!</definedName>
    <definedName name="COYLL">[13]BASE!#REF!</definedName>
    <definedName name="CP452L" localSheetId="9">#REF!</definedName>
    <definedName name="CP452L">#REF!</definedName>
    <definedName name="CP453L" localSheetId="9">#REF!</definedName>
    <definedName name="CP453L">#REF!</definedName>
    <definedName name="CP902L" localSheetId="9">#REF!</definedName>
    <definedName name="CP902L">#REF!</definedName>
    <definedName name="CP903L" localSheetId="9">#REF!</definedName>
    <definedName name="CP903L">#REF!</definedName>
    <definedName name="CP904L" localSheetId="9">#REF!</definedName>
    <definedName name="CP904L">#REF!</definedName>
    <definedName name="CR22JH" localSheetId="9">#REF!</definedName>
    <definedName name="CR22JH">#REF!</definedName>
    <definedName name="CR42JH" localSheetId="9">#REF!</definedName>
    <definedName name="CR42JH">#REF!</definedName>
    <definedName name="CR44JH" localSheetId="9">#REF!</definedName>
    <definedName name="CR44JH">#REF!</definedName>
    <definedName name="CRAS" localSheetId="9">#REF!</definedName>
    <definedName name="CRAS">#REF!</definedName>
    <definedName name="_xlnm.Criteria">#N/A</definedName>
    <definedName name="Criterios_IM">#N/A</definedName>
    <definedName name="CSIKA">[13]BASE!$D$382</definedName>
    <definedName name="CT070KG" localSheetId="9">#REF!</definedName>
    <definedName name="CT070KG">#REF!</definedName>
    <definedName name="CT080KG" localSheetId="9">#REF!</definedName>
    <definedName name="CT080KG">#REF!</definedName>
    <definedName name="CT110K" localSheetId="9">'[13]BASE CTOS'!#REF!</definedName>
    <definedName name="CT110K">'[13]BASE CTOS'!#REF!</definedName>
    <definedName name="CT110KG" localSheetId="9">#REF!</definedName>
    <definedName name="CT110KG">#REF!</definedName>
    <definedName name="CT140K" localSheetId="9">'[13]BASE CTOS'!#REF!</definedName>
    <definedName name="CT140K">'[13]BASE CTOS'!#REF!</definedName>
    <definedName name="CT140KG">[13]BASE!$D$39</definedName>
    <definedName name="CT170KG">[13]BASE!$D$38</definedName>
    <definedName name="CT180K" localSheetId="9">'[13]BASE CTOS'!#REF!</definedName>
    <definedName name="CT180K">'[13]BASE CTOS'!#REF!</definedName>
    <definedName name="CT180KG" localSheetId="9">#REF!</definedName>
    <definedName name="CT180KG">#REF!</definedName>
    <definedName name="CT210K" localSheetId="9">'[13]BASE CTOS'!#REF!</definedName>
    <definedName name="CT210K">'[13]BASE CTOS'!#REF!</definedName>
    <definedName name="CT210KG">[13]BASE!$D$36</definedName>
    <definedName name="CT245K" localSheetId="9">'[13]BASE CTOS'!#REF!</definedName>
    <definedName name="CT245K">'[13]BASE CTOS'!#REF!</definedName>
    <definedName name="CT245KG">[13]BASE!$D$35</definedName>
    <definedName name="CT280KG">[27]BASE!$D$44</definedName>
    <definedName name="cuad">[16]PrecRec!$D$24</definedName>
    <definedName name="cuadpav">[16]PrecRec!$D$26</definedName>
    <definedName name="Cuadro" localSheetId="9">#REF!</definedName>
    <definedName name="Cuadro">#REF!</definedName>
    <definedName name="cUCA" localSheetId="9">#REF!</definedName>
    <definedName name="cUCA">#REF!</definedName>
    <definedName name="Cunetavia" localSheetId="9">#REF!</definedName>
    <definedName name="Cunetavia">#REF!</definedName>
    <definedName name="CV" localSheetId="9">#REF!</definedName>
    <definedName name="CV">#REF!</definedName>
    <definedName name="CVa">'[17]Cambio de Valv.'!$E$1:$E$65536</definedName>
    <definedName name="cy">[22]BASE!$D$348</definedName>
    <definedName name="CYLL2" localSheetId="9">#REF!</definedName>
    <definedName name="CYLL2">#REF!</definedName>
    <definedName name="CYLL3">[13]BASE!$D$372</definedName>
    <definedName name="CYLL4" localSheetId="9">#REF!</definedName>
    <definedName name="CYLL4">#REF!</definedName>
    <definedName name="CYLL6" localSheetId="9">#REF!</definedName>
    <definedName name="CYLL6">#REF!</definedName>
    <definedName name="D" localSheetId="12">#REF!</definedName>
    <definedName name="D" localSheetId="9">#REF!</definedName>
    <definedName name="D">#REF!</definedName>
    <definedName name="datos" localSheetId="9">#REF!</definedName>
    <definedName name="datos">#REF!</definedName>
    <definedName name="Datos_G1" localSheetId="9">#REF!</definedName>
    <definedName name="Datos_G1">#REF!</definedName>
    <definedName name="Datos_G2" localSheetId="9">#REF!</definedName>
    <definedName name="Datos_G2">#REF!</definedName>
    <definedName name="Datos_SW_G1" localSheetId="9">#REF!</definedName>
    <definedName name="Datos_SW_G1">#REF!</definedName>
    <definedName name="Datos_SW_G2" localSheetId="9">#REF!</definedName>
    <definedName name="Datos_SW_G2">#REF!</definedName>
    <definedName name="datos1">'[41]Base de Diseño'!$A$1:$D$204</definedName>
    <definedName name="def">[16]PrecRec!$D$50</definedName>
    <definedName name="delin">[16]PrecRec!$D$55</definedName>
    <definedName name="demarc">[16]PrecRec!$D$19</definedName>
    <definedName name="DENS" localSheetId="9">#REF!</definedName>
    <definedName name="DENS">#REF!</definedName>
    <definedName name="DENSIDAD" localSheetId="12">#REF!</definedName>
    <definedName name="DENSIDAD" localSheetId="9">#REF!</definedName>
    <definedName name="DENSIDAD">#REF!</definedName>
    <definedName name="descrip_mat" localSheetId="9">#REF!</definedName>
    <definedName name="descrip_mat">#REF!</definedName>
    <definedName name="design">'[42]Design (3)'!$A$12:$CM$71</definedName>
    <definedName name="design2">[42]Design!$A$24:$CM$66</definedName>
    <definedName name="DEX" localSheetId="9">#REF!</definedName>
    <definedName name="DEX">#REF!</definedName>
    <definedName name="DFSDGDFG" localSheetId="9">#REF!</definedName>
    <definedName name="DFSDGDFG">#REF!</definedName>
    <definedName name="dghfs" localSheetId="9">#REF!</definedName>
    <definedName name="dghfs">#REF!</definedName>
    <definedName name="día" localSheetId="9">#REF!</definedName>
    <definedName name="día">#REF!</definedName>
    <definedName name="DIAME" localSheetId="9">#REF!</definedName>
    <definedName name="DIAME">#REF!</definedName>
    <definedName name="diametros" localSheetId="9">#REF!</definedName>
    <definedName name="diametros">#REF!</definedName>
    <definedName name="Domiciliaria" localSheetId="9">#REF!</definedName>
    <definedName name="Domiciliaria">#REF!</definedName>
    <definedName name="DOT" localSheetId="9">#REF!</definedName>
    <definedName name="DOT">#REF!</definedName>
    <definedName name="dren4">[16]PrecRec!$D$43</definedName>
    <definedName name="DS" localSheetId="9">#REF!</definedName>
    <definedName name="DS">#REF!</definedName>
    <definedName name="DT" localSheetId="9">#REF!</definedName>
    <definedName name="DT">#REF!</definedName>
    <definedName name="DUCTO" localSheetId="9">[43]CONDUIT!#REF!</definedName>
    <definedName name="DUCTO">[43]CONDUIT!#REF!</definedName>
    <definedName name="e" localSheetId="12">#REF!</definedName>
    <definedName name="e" localSheetId="9">#REF!</definedName>
    <definedName name="e">#REF!</definedName>
    <definedName name="ee" localSheetId="9">#REF!</definedName>
    <definedName name="ee">#REF!</definedName>
    <definedName name="electrosoldada" localSheetId="9">#REF!</definedName>
    <definedName name="electrosoldada">#REF!</definedName>
    <definedName name="emul">[16]PrecRec!$D$58</definedName>
    <definedName name="Ene">[44]ENE!$A$12:$H$34</definedName>
    <definedName name="Ene_C">[44]ENE!$A$35:$H$52</definedName>
    <definedName name="EneFeb">'[45]Ene-Feb'!$A$12:$H$34</definedName>
    <definedName name="EQUI">[46]EQUIPO!$B$2:$B$36</definedName>
    <definedName name="EQUIPO_1">[46]EQUIPO!$B$2:$D$36</definedName>
    <definedName name="ERR" localSheetId="9">#REF!</definedName>
    <definedName name="ERR">#REF!</definedName>
    <definedName name="ESP201.15">'[47]201.15'!$H$49</definedName>
    <definedName name="ESP201.21">'[47]201.21'!$H$50</definedName>
    <definedName name="ESP201.7">'[47]201.7'!$H$52</definedName>
    <definedName name="ESP201.8">'[47]201.8'!$H$53</definedName>
    <definedName name="ESP210.2.2" localSheetId="9">#REF!</definedName>
    <definedName name="ESP210.2.2">#REF!</definedName>
    <definedName name="ESP225P" localSheetId="9">#REF!</definedName>
    <definedName name="ESP225P">#REF!</definedName>
    <definedName name="ESP330.1P">'[47]330.1P (7801)'!$H$50</definedName>
    <definedName name="ESP632.1P">'[47]632.1P '!$H$57</definedName>
    <definedName name="ESP632.4P">'[47]632.4P'!$H$51</definedName>
    <definedName name="ESTAC" localSheetId="9">#REF!</definedName>
    <definedName name="ESTAC">#REF!</definedName>
    <definedName name="ESTACION" localSheetId="12">#REF!</definedName>
    <definedName name="ESTACION" localSheetId="9">#REF!</definedName>
    <definedName name="ESTACION">#REF!</definedName>
    <definedName name="ESTADO_ACUEDUCTO" localSheetId="9">#REF!</definedName>
    <definedName name="ESTADO_ACUEDUCTO">#REF!</definedName>
    <definedName name="ESTADO_ALCANTARILLADO" localSheetId="9">#REF!</definedName>
    <definedName name="ESTADO_ALCANTARILLADO">#REF!</definedName>
    <definedName name="Estadocamara" localSheetId="9">#REF!</definedName>
    <definedName name="Estadocamara">#REF!</definedName>
    <definedName name="ESTOP">#N/A</definedName>
    <definedName name="exc">[16]PrecRec!$D$6</definedName>
    <definedName name="Excel_BuiltIn__FilterDatabase">[48]Presupuesto_Via_distribuidora!$A$9:$H$344</definedName>
    <definedName name="Excel_BuiltIn_Database" localSheetId="9">#REF!</definedName>
    <definedName name="Excel_BuiltIn_Database">#REF!</definedName>
    <definedName name="Excel_BuiltIn_Print_Area">[48]Presupuesto_Via_distribuidora!$C$1:$H$344</definedName>
    <definedName name="Excel_BuiltIn_Print_Area_1" localSheetId="12">#REF!</definedName>
    <definedName name="Excel_BuiltIn_Print_Area_1" localSheetId="9">#REF!</definedName>
    <definedName name="Excel_BuiltIn_Print_Area_1">#REF!</definedName>
    <definedName name="Excel_BuiltIn_Print_Area_1_1" localSheetId="12">#REF!</definedName>
    <definedName name="Excel_BuiltIn_Print_Area_1_1" localSheetId="9">#REF!</definedName>
    <definedName name="Excel_BuiltIn_Print_Area_1_1">#REF!</definedName>
    <definedName name="Excel_BuiltIn_Print_Area_1_1_1" localSheetId="12">#REF!</definedName>
    <definedName name="Excel_BuiltIn_Print_Area_1_1_1" localSheetId="9">#REF!</definedName>
    <definedName name="Excel_BuiltIn_Print_Area_1_1_1">#REF!</definedName>
    <definedName name="Excel_BuiltIn_Print_Area_1_1_1_1" localSheetId="12">#REF!</definedName>
    <definedName name="Excel_BuiltIn_Print_Area_1_1_1_1" localSheetId="9">#REF!</definedName>
    <definedName name="Excel_BuiltIn_Print_Area_1_1_1_1">#REF!</definedName>
    <definedName name="Excel_BuiltIn_Print_Area_1_1_2" localSheetId="9">#REF!</definedName>
    <definedName name="Excel_BuiltIn_Print_Area_1_1_2">#REF!</definedName>
    <definedName name="Excel_BuiltIn_Print_Area_1_1_3" localSheetId="9">#REF!</definedName>
    <definedName name="Excel_BuiltIn_Print_Area_1_1_3">#REF!</definedName>
    <definedName name="Excel_BuiltIn_Print_Area_1_1_3_2" localSheetId="9">#REF!</definedName>
    <definedName name="Excel_BuiltIn_Print_Area_1_1_3_2">#REF!</definedName>
    <definedName name="Excel_BuiltIn_Print_Area_1_1_3_7" localSheetId="9">#REF!</definedName>
    <definedName name="Excel_BuiltIn_Print_Area_1_1_3_7">#REF!</definedName>
    <definedName name="Excel_BuiltIn_Print_Area_1_1_4" localSheetId="9">#REF!</definedName>
    <definedName name="Excel_BuiltIn_Print_Area_1_1_4">#REF!</definedName>
    <definedName name="Excel_BuiltIn_Print_Area_1_1_7" localSheetId="9">#REF!</definedName>
    <definedName name="Excel_BuiltIn_Print_Area_1_1_7">#REF!</definedName>
    <definedName name="Excel_BuiltIn_Print_Area_2_1" localSheetId="9">#REF!</definedName>
    <definedName name="Excel_BuiltIn_Print_Area_2_1">#REF!</definedName>
    <definedName name="Excel_BuiltIn_Print_Area_2_1_1" localSheetId="9">#REF!</definedName>
    <definedName name="Excel_BuiltIn_Print_Area_2_1_1">#REF!</definedName>
    <definedName name="Excel_BuiltIn_Print_Area_2_1_2" localSheetId="9">#REF!</definedName>
    <definedName name="Excel_BuiltIn_Print_Area_2_1_2">#REF!</definedName>
    <definedName name="Excel_BuiltIn_Print_Area_2_1_3" localSheetId="9">#REF!</definedName>
    <definedName name="Excel_BuiltIn_Print_Area_2_1_3">#REF!</definedName>
    <definedName name="Excel_BuiltIn_Print_Area_2_1_3_2" localSheetId="9">#REF!</definedName>
    <definedName name="Excel_BuiltIn_Print_Area_2_1_3_2">#REF!</definedName>
    <definedName name="Excel_BuiltIn_Print_Area_2_1_3_7" localSheetId="9">#REF!</definedName>
    <definedName name="Excel_BuiltIn_Print_Area_2_1_3_7">#REF!</definedName>
    <definedName name="Excel_BuiltIn_Print_Area_2_1_4" localSheetId="9">#REF!</definedName>
    <definedName name="Excel_BuiltIn_Print_Area_2_1_4">#REF!</definedName>
    <definedName name="Excel_BuiltIn_Print_Area_2_1_7" localSheetId="9">#REF!</definedName>
    <definedName name="Excel_BuiltIn_Print_Area_2_1_7">#REF!</definedName>
    <definedName name="Excel_BuiltIn_Print_Area_4" localSheetId="9">#REF!</definedName>
    <definedName name="Excel_BuiltIn_Print_Area_4">#REF!</definedName>
    <definedName name="Excel_BuiltIn_Print_Area_4_1" localSheetId="9">#REF!</definedName>
    <definedName name="Excel_BuiltIn_Print_Area_4_1">#REF!</definedName>
    <definedName name="Excel_BuiltIn_Print_Area_4_1_2" localSheetId="9">#REF!</definedName>
    <definedName name="Excel_BuiltIn_Print_Area_4_1_2">#REF!</definedName>
    <definedName name="Excel_BuiltIn_Print_Area_5" localSheetId="9">#REF!</definedName>
    <definedName name="Excel_BuiltIn_Print_Area_5">#REF!</definedName>
    <definedName name="Excel_BuiltIn_Print_Area_5_1" localSheetId="9">#REF!</definedName>
    <definedName name="Excel_BuiltIn_Print_Area_5_1">#REF!</definedName>
    <definedName name="Excel_BuiltIn_Print_Area_5_1_2" localSheetId="9">#REF!</definedName>
    <definedName name="Excel_BuiltIn_Print_Area_5_1_2">#REF!</definedName>
    <definedName name="Excel_BuiltIn_Print_Area_5_1_3" localSheetId="9">#REF!</definedName>
    <definedName name="Excel_BuiltIn_Print_Area_5_1_3">#REF!</definedName>
    <definedName name="Excel_BuiltIn_Print_Area_5_1_3_2" localSheetId="9">#REF!</definedName>
    <definedName name="Excel_BuiltIn_Print_Area_5_1_3_2">#REF!</definedName>
    <definedName name="Excel_BuiltIn_Print_Area_5_1_3_7" localSheetId="9">#REF!</definedName>
    <definedName name="Excel_BuiltIn_Print_Area_5_1_3_7">#REF!</definedName>
    <definedName name="Excel_BuiltIn_Print_Area_5_1_4" localSheetId="9">#REF!</definedName>
    <definedName name="Excel_BuiltIn_Print_Area_5_1_4">#REF!</definedName>
    <definedName name="Excel_BuiltIn_Print_Area_5_1_7" localSheetId="9">#REF!</definedName>
    <definedName name="Excel_BuiltIn_Print_Area_5_1_7">#REF!</definedName>
    <definedName name="Excel_BuiltIn_Print_Area_5_2" localSheetId="9">#REF!</definedName>
    <definedName name="Excel_BuiltIn_Print_Area_5_2">#REF!</definedName>
    <definedName name="Excel_BuiltIn_Print_Area_7" localSheetId="12">#REF!</definedName>
    <definedName name="Excel_BuiltIn_Print_Area_7" localSheetId="9">#REF!</definedName>
    <definedName name="Excel_BuiltIn_Print_Area_7">#REF!</definedName>
    <definedName name="Excel_BuiltIn_Print_Titles">[48]Presupuesto_Via_distribuidora!$A$2:$IV$8</definedName>
    <definedName name="Excel_BuiltIn_Print_Titles_1" localSheetId="12">#REF!</definedName>
    <definedName name="Excel_BuiltIn_Print_Titles_1" localSheetId="9">#REF!</definedName>
    <definedName name="Excel_BuiltIn_Print_Titles_1">#REF!</definedName>
    <definedName name="Excel_BuiltIn_Print_Titles_1_1" localSheetId="12">#REF!</definedName>
    <definedName name="Excel_BuiltIn_Print_Titles_1_1" localSheetId="9">#REF!</definedName>
    <definedName name="Excel_BuiltIn_Print_Titles_1_1">#REF!</definedName>
    <definedName name="Excel_BuiltIn_Print_Titles_1_1_1" localSheetId="12">#REF!</definedName>
    <definedName name="Excel_BuiltIn_Print_Titles_1_1_1" localSheetId="9">#REF!</definedName>
    <definedName name="Excel_BuiltIn_Print_Titles_1_1_1">#REF!</definedName>
    <definedName name="Excel_BuiltIn_Print_Titles_3" localSheetId="12">'[49]COSTOS OFICINA'!#REF!</definedName>
    <definedName name="Excel_BuiltIn_Print_Titles_3" localSheetId="9">'[49]COSTOS OFICINA'!#REF!</definedName>
    <definedName name="Excel_BuiltIn_Print_Titles_3">'[49]COSTOS OFICINA'!#REF!</definedName>
    <definedName name="Excel_BuiltIn_Print_Titles_4" localSheetId="12">'[49]COSTOS CAMPAMENTO'!#REF!</definedName>
    <definedName name="Excel_BuiltIn_Print_Titles_4" localSheetId="9">'[49]COSTOS CAMPAMENTO'!#REF!</definedName>
    <definedName name="Excel_BuiltIn_Print_Titles_4">'[49]COSTOS CAMPAMENTO'!#REF!</definedName>
    <definedName name="Existencia" localSheetId="9">#REF!</definedName>
    <definedName name="Existencia">#REF!</definedName>
    <definedName name="extra">'[50]Liquidación de Obra x Administr'!$C$3</definedName>
    <definedName name="f6.2.1.4" localSheetId="9">#REF!</definedName>
    <definedName name="f6.2.1.4">#REF!</definedName>
    <definedName name="Factor_1.55" localSheetId="9">#REF!</definedName>
    <definedName name="Factor_1.55">#REF!</definedName>
    <definedName name="Factor1.55" localSheetId="9">#REF!</definedName>
    <definedName name="Factor1.55">#REF!</definedName>
    <definedName name="Factor2.1" localSheetId="9">#REF!</definedName>
    <definedName name="Factor2.1">#REF!</definedName>
    <definedName name="fafssdfasfd" localSheetId="9">#REF!</definedName>
    <definedName name="fafssdfasfd">#REF!</definedName>
    <definedName name="FDGASDFASD" localSheetId="9">#REF!</definedName>
    <definedName name="FDGASDFASD">#REF!</definedName>
    <definedName name="Feb">[44]FEB!$A$12:$H$33</definedName>
    <definedName name="Feb_C">[44]FEB!$A$35:$H$51</definedName>
    <definedName name="FECHA" localSheetId="9">#REF!</definedName>
    <definedName name="FECHA">#REF!</definedName>
    <definedName name="Festivos">'[51]días habiles 2015'!$D$2:$D$21</definedName>
    <definedName name="fi" localSheetId="9">#REF!</definedName>
    <definedName name="fi">#REF!</definedName>
    <definedName name="FIELT" localSheetId="9">#REF!</definedName>
    <definedName name="FIELT">#REF!</definedName>
    <definedName name="filt">[16]PrecRec!$D$47</definedName>
    <definedName name="Fin_de_semana">'[51]días habiles 2015'!$M$1:$M$2</definedName>
    <definedName name="final" localSheetId="9">#REF!</definedName>
    <definedName name="final">#REF!</definedName>
    <definedName name="FINI" localSheetId="9">#REF!</definedName>
    <definedName name="FINI">#REF!</definedName>
    <definedName name="form">[16]PrecRec!$D$20</definedName>
    <definedName name="FORM3">[13]BASE!$D$486</definedName>
    <definedName name="FORMA">[13]BASE!$D$482</definedName>
    <definedName name="FORMA_">[26]BASE!$D$460</definedName>
    <definedName name="FORMALE" localSheetId="9">#REF!</definedName>
    <definedName name="FORMALE">#REF!</definedName>
    <definedName name="FORMH">[13]BASE!$D$485</definedName>
    <definedName name="FORMM" localSheetId="9">#REF!</definedName>
    <definedName name="FORMM">#REF!</definedName>
    <definedName name="Formulario">+[52]Formular!$B$7:$G$71</definedName>
    <definedName name="formularioCantidades" localSheetId="9">#REF!</definedName>
    <definedName name="formularioCantidades">#REF!</definedName>
    <definedName name="g" localSheetId="9">#REF!</definedName>
    <definedName name="g">#REF!</definedName>
    <definedName name="GASO">#N/A</definedName>
    <definedName name="geo">[16]PrecRec!$D$39</definedName>
    <definedName name="GEOD4">[27]BASE!$D$138</definedName>
    <definedName name="geodren">[16]PrecRec!$D$42</definedName>
    <definedName name="geomalla">[16]PrecRec!$D$41</definedName>
    <definedName name="GEOT" localSheetId="9">#REF!</definedName>
    <definedName name="GEOT">#REF!</definedName>
    <definedName name="ghyju" localSheetId="9">#REF!</definedName>
    <definedName name="ghyju">#REF!</definedName>
    <definedName name="giova" localSheetId="9">#REF!</definedName>
    <definedName name="giova">#REF!</definedName>
    <definedName name="GRAMA" localSheetId="9">#REF!</definedName>
    <definedName name="GRAMA">#REF!</definedName>
    <definedName name="GRAP" localSheetId="9">#REF!</definedName>
    <definedName name="GRAP">#REF!</definedName>
    <definedName name="grapas">'[16]32'!$E$24</definedName>
    <definedName name="GRAV2" localSheetId="9">#REF!</definedName>
    <definedName name="GRAV2">#REF!</definedName>
    <definedName name="GRAV3">[31]BASE!$C$47</definedName>
    <definedName name="GRAV4">[53]BASE!$D$63</definedName>
    <definedName name="GRAVILLA">[23]MATERIALES!$D$3</definedName>
    <definedName name="H" localSheetId="12">#REF!</definedName>
    <definedName name="H" localSheetId="9">#REF!</definedName>
    <definedName name="H">#REF!</definedName>
    <definedName name="H5917Ç" localSheetId="9">#REF!</definedName>
    <definedName name="H5917Ç">#REF!</definedName>
    <definedName name="HABITANTES" localSheetId="12">#REF!</definedName>
    <definedName name="HABITANTES" localSheetId="9">#REF!</definedName>
    <definedName name="HABITANTES">#REF!</definedName>
    <definedName name="HC78MH" localSheetId="9">#REF!</definedName>
    <definedName name="HC78MH">#REF!</definedName>
    <definedName name="Hid">'[17]Interc de Hidr.'!$E$1:$E$65536</definedName>
    <definedName name="hjk" localSheetId="9">[54]INDICE!#REF!</definedName>
    <definedName name="hjk">[54]INDICE!#REF!</definedName>
    <definedName name="HM3EB" localSheetId="9">#REF!</definedName>
    <definedName name="HM3EB">#REF!</definedName>
    <definedName name="HM3JH" localSheetId="9">#REF!</definedName>
    <definedName name="HM3JH">#REF!</definedName>
    <definedName name="HMHF3" localSheetId="9">[13]BASE!#REF!</definedName>
    <definedName name="HMHF3">[13]BASE!#REF!</definedName>
    <definedName name="horat" localSheetId="9">'[55]Itemes Renovación'!#REF!</definedName>
    <definedName name="horat">'[55]Itemes Renovación'!#REF!</definedName>
    <definedName name="HT75MH" localSheetId="9">#REF!</definedName>
    <definedName name="HT75MH">#REF!</definedName>
    <definedName name="HYSTER" localSheetId="9">#REF!</definedName>
    <definedName name="HYSTER">#REF!</definedName>
    <definedName name="I">[16]PrecRec!$D$72</definedName>
    <definedName name="Impacto" localSheetId="9">#REF!</definedName>
    <definedName name="Impacto">#REF!</definedName>
    <definedName name="IMPRE" localSheetId="9">#REF!</definedName>
    <definedName name="IMPRE">#REF!</definedName>
    <definedName name="IMPREVISTOS">'[23]Formulario N° 4'!$F$130</definedName>
    <definedName name="IMPRI" localSheetId="9">#REF!</definedName>
    <definedName name="IMPRI">#REF!</definedName>
    <definedName name="inf" localSheetId="9">#REF!</definedName>
    <definedName name="inf">#REF!</definedName>
    <definedName name="informe" localSheetId="9">#REF!</definedName>
    <definedName name="informe">#REF!</definedName>
    <definedName name="Ingeniero" localSheetId="9">#REF!</definedName>
    <definedName name="Ingeniero">#REF!</definedName>
    <definedName name="INSU">[56]INSUMOS!$A$1:$E$65536</definedName>
    <definedName name="INSUMOS">#N/A</definedName>
    <definedName name="InTap">[17]Interc.tapones!$E$1:$E$65536</definedName>
    <definedName name="INTERv">[53]BASE!$C$5</definedName>
    <definedName name="IntVal">[17]Interc.válv.!$E$1:$E$65536</definedName>
    <definedName name="INV_11">'[57]PR 1'!$A$2:$N$655</definedName>
    <definedName name="irrigador" localSheetId="9">#REF!</definedName>
    <definedName name="irrigador">#REF!</definedName>
    <definedName name="ITEM1" localSheetId="9">#REF!</definedName>
    <definedName name="ITEM1">#REF!</definedName>
    <definedName name="ITEM2" localSheetId="9">#REF!</definedName>
    <definedName name="ITEM2">#REF!</definedName>
    <definedName name="ITEM3" localSheetId="9">#REF!</definedName>
    <definedName name="ITEM3">#REF!</definedName>
    <definedName name="ItemCodos" localSheetId="9">#REF!</definedName>
    <definedName name="ItemCodos">#REF!</definedName>
    <definedName name="ITEMS">#N/A</definedName>
    <definedName name="Iterar" localSheetId="9">#REF!</definedName>
    <definedName name="Iterar">#REF!</definedName>
    <definedName name="jdfjkd" localSheetId="9">#REF!</definedName>
    <definedName name="jdfjkd">#REF!</definedName>
    <definedName name="JulAgo">'[45]Jul-Ago'!$A$12:$H$29</definedName>
    <definedName name="JulAgo_C">'[58]Jul-Ago'!$A$30:$H$45</definedName>
    <definedName name="K0F1" localSheetId="12">#REF!</definedName>
    <definedName name="K0F1" localSheetId="9">#REF!</definedName>
    <definedName name="K0F1">#REF!</definedName>
    <definedName name="K0F2" localSheetId="12">#REF!</definedName>
    <definedName name="K0F2" localSheetId="9">#REF!</definedName>
    <definedName name="K0F2">#REF!</definedName>
    <definedName name="K10ALO" localSheetId="12">#REF!</definedName>
    <definedName name="K10ALO" localSheetId="9">#REF!</definedName>
    <definedName name="K10ALO">#REF!</definedName>
    <definedName name="K11ALO" localSheetId="12">#REF!</definedName>
    <definedName name="K11ALO" localSheetId="9">#REF!</definedName>
    <definedName name="K11ALO">#REF!</definedName>
    <definedName name="K1F1" localSheetId="12">#REF!</definedName>
    <definedName name="K1F1" localSheetId="9">#REF!</definedName>
    <definedName name="K1F1">#REF!</definedName>
    <definedName name="K1F2" localSheetId="12">#REF!</definedName>
    <definedName name="K1F2" localSheetId="9">#REF!</definedName>
    <definedName name="K1F2">#REF!</definedName>
    <definedName name="K2F1" localSheetId="12">#REF!</definedName>
    <definedName name="K2F1" localSheetId="9">#REF!</definedName>
    <definedName name="K2F1">#REF!</definedName>
    <definedName name="K2F2" localSheetId="12">#REF!</definedName>
    <definedName name="K2F2" localSheetId="9">#REF!</definedName>
    <definedName name="K2F2">#REF!</definedName>
    <definedName name="K3F1" localSheetId="12">#REF!</definedName>
    <definedName name="K3F1" localSheetId="9">#REF!</definedName>
    <definedName name="K3F1">#REF!</definedName>
    <definedName name="K3F2" localSheetId="12">#REF!</definedName>
    <definedName name="K3F2" localSheetId="9">#REF!</definedName>
    <definedName name="K3F2">#REF!</definedName>
    <definedName name="K4F1" localSheetId="12">#REF!</definedName>
    <definedName name="K4F1" localSheetId="9">#REF!</definedName>
    <definedName name="K4F1">#REF!</definedName>
    <definedName name="K4F2" localSheetId="12">#REF!</definedName>
    <definedName name="K4F2" localSheetId="9">#REF!</definedName>
    <definedName name="K4F2">#REF!</definedName>
    <definedName name="K5F1" localSheetId="12">#REF!</definedName>
    <definedName name="K5F1" localSheetId="9">#REF!</definedName>
    <definedName name="K5F1">#REF!</definedName>
    <definedName name="K5F2" localSheetId="12">#REF!</definedName>
    <definedName name="K5F2" localSheetId="9">#REF!</definedName>
    <definedName name="K5F2">#REF!</definedName>
    <definedName name="K6F1" localSheetId="12">#REF!</definedName>
    <definedName name="K6F1" localSheetId="9">#REF!</definedName>
    <definedName name="K6F1">#REF!</definedName>
    <definedName name="K6F2" localSheetId="12">#REF!</definedName>
    <definedName name="K6F2" localSheetId="9">#REF!</definedName>
    <definedName name="K6F2">#REF!</definedName>
    <definedName name="K7F1" localSheetId="12">#REF!</definedName>
    <definedName name="K7F1" localSheetId="9">#REF!</definedName>
    <definedName name="K7F1">#REF!</definedName>
    <definedName name="K7F2" localSheetId="12">#REF!</definedName>
    <definedName name="K7F2" localSheetId="9">#REF!</definedName>
    <definedName name="K7F2">#REF!</definedName>
    <definedName name="K8ALO" localSheetId="12">#REF!</definedName>
    <definedName name="K8ALO" localSheetId="9">#REF!</definedName>
    <definedName name="K8ALO">#REF!</definedName>
    <definedName name="K8F1" localSheetId="12">#REF!</definedName>
    <definedName name="K8F1" localSheetId="9">#REF!</definedName>
    <definedName name="K8F1">#REF!</definedName>
    <definedName name="K8F2" localSheetId="12">#REF!</definedName>
    <definedName name="K8F2" localSheetId="9">#REF!</definedName>
    <definedName name="K8F2">#REF!</definedName>
    <definedName name="K9ALO" localSheetId="12">#REF!</definedName>
    <definedName name="K9ALO" localSheetId="9">#REF!</definedName>
    <definedName name="K9ALO">#REF!</definedName>
    <definedName name="KL" localSheetId="9">#REF!</definedName>
    <definedName name="KL">#REF!</definedName>
    <definedName name="KO" localSheetId="9" hidden="1">#REF!</definedName>
    <definedName name="KO" hidden="1">#REF!</definedName>
    <definedName name="KU" localSheetId="12">#REF!</definedName>
    <definedName name="KU" localSheetId="9">#REF!</definedName>
    <definedName name="KU">#REF!</definedName>
    <definedName name="la">[22]BASE!$D$353</definedName>
    <definedName name="LARGUE">[33]BASE!$D$394</definedName>
    <definedName name="LIMP" localSheetId="9">#REF!</definedName>
    <definedName name="LIMP">#REF!</definedName>
    <definedName name="LisaCodSAO" localSheetId="9">#REF!</definedName>
    <definedName name="LisaCodSAO">#REF!</definedName>
    <definedName name="lista" localSheetId="9">#REF!</definedName>
    <definedName name="lista">#REF!</definedName>
    <definedName name="Listacanti" localSheetId="9">#REF!</definedName>
    <definedName name="Listacanti">#REF!</definedName>
    <definedName name="ListaCantidad" localSheetId="9">#REF!</definedName>
    <definedName name="ListaCantidad">#REF!</definedName>
    <definedName name="ListaItem" localSheetId="9">#REF!</definedName>
    <definedName name="ListaItem">#REF!</definedName>
    <definedName name="listaprecios" localSheetId="9">#REF!</definedName>
    <definedName name="listaprecios">#REF!</definedName>
    <definedName name="ListaUni">[59]TOTALES!$D$7:$D$654</definedName>
    <definedName name="LISTON">[33]BASE!$D$395</definedName>
    <definedName name="ll" localSheetId="9">#REF!</definedName>
    <definedName name="ll">#REF!</definedName>
    <definedName name="LLAC12">[13]BASE!$D$376</definedName>
    <definedName name="LLANTAS" localSheetId="9">#REF!</definedName>
    <definedName name="LLANTAS">#REF!</definedName>
    <definedName name="LLAP12">[13]BASE!$D$375</definedName>
    <definedName name="LOCALIZACION" localSheetId="9">#REF!</definedName>
    <definedName name="LOCALIZACION">#REF!</definedName>
    <definedName name="LOCALIZACIÓN_Y_REPLANTEO._ESTRUCTURAS" localSheetId="9">[54]INDICE!#REF!</definedName>
    <definedName name="LOCALIZACIÓN_Y_REPLANTEO._ESTRUCTURAS">[54]INDICE!#REF!</definedName>
    <definedName name="LONG" localSheetId="9">#REF!</definedName>
    <definedName name="LONG">#REF!</definedName>
    <definedName name="longitud" localSheetId="9">#REF!</definedName>
    <definedName name="longitud">#REF!</definedName>
    <definedName name="LOPE" localSheetId="9">#REF!</definedName>
    <definedName name="LOPE">#REF!</definedName>
    <definedName name="louujhvh" localSheetId="9">#REF!</definedName>
    <definedName name="louujhvh">#REF!</definedName>
    <definedName name="LUBRI">[13]BASE!$D$365</definedName>
    <definedName name="Lubricante" localSheetId="9">'[60]MATER Y MO'!#REF!</definedName>
    <definedName name="Lubricante">'[60]MATER Y MO'!#REF!</definedName>
    <definedName name="LUPVC" localSheetId="9">#REF!</definedName>
    <definedName name="LUPVC">#REF!</definedName>
    <definedName name="LUPVC_">[26]BASE!$D$76</definedName>
    <definedName name="LUPVT">[13]BASE!$D$78</definedName>
    <definedName name="luz" localSheetId="9">#REF!</definedName>
    <definedName name="luz">#REF!</definedName>
    <definedName name="M" localSheetId="12">#REF!</definedName>
    <definedName name="M" localSheetId="9">#REF!</definedName>
    <definedName name="M">#REF!</definedName>
    <definedName name="M120K" localSheetId="9">#REF!</definedName>
    <definedName name="M120K">#REF!</definedName>
    <definedName name="M240K" localSheetId="9">#REF!</definedName>
    <definedName name="M240K">#REF!</definedName>
    <definedName name="M280K" localSheetId="9">#REF!</definedName>
    <definedName name="M280K">#REF!</definedName>
    <definedName name="mac" localSheetId="12">#REF!</definedName>
    <definedName name="mac" localSheetId="9">#REF!</definedName>
    <definedName name="mac">#REF!</definedName>
    <definedName name="MADCJ" localSheetId="9">#REF!</definedName>
    <definedName name="MADCJ">#REF!</definedName>
    <definedName name="malla" localSheetId="9">#REF!</definedName>
    <definedName name="malla">#REF!</definedName>
    <definedName name="MALO" localSheetId="9">'[61]ESTADO VÍA-CRIT.TECNICO'!#REF!&lt;2.5</definedName>
    <definedName name="MALO">'[61]ESTADO VÍA-CRIT.TECNICO'!#REF!&lt;2.5</definedName>
    <definedName name="MANTO">[33]BASE!$D$401</definedName>
    <definedName name="Mar">[44]MAR!$A$12:$H$33</definedName>
    <definedName name="Mar_C">[44]MAR!$A$35:$H$51</definedName>
    <definedName name="MARABA" localSheetId="9">#REF!</definedName>
    <definedName name="MARABA">#REF!</definedName>
    <definedName name="MarAbr">'[45]Mar-Abr'!$A$12:$H$34</definedName>
    <definedName name="MATER">[46]MATERIAL!$B$3:$B$580</definedName>
    <definedName name="MATERIAL" localSheetId="12">#REF!</definedName>
    <definedName name="MATERIAL" localSheetId="9">#REF!</definedName>
    <definedName name="MATERIAL">#REF!</definedName>
    <definedName name="MATERIALES">[46]MATERIAL!$B$2:$D$580</definedName>
    <definedName name="MaterialTub" localSheetId="9">#REF!</definedName>
    <definedName name="MaterialTub">#REF!</definedName>
    <definedName name="MATPR">[13]BASE!$D$56</definedName>
    <definedName name="MatTuberia" localSheetId="9">#REF!</definedName>
    <definedName name="MatTuberia">#REF!</definedName>
    <definedName name="MayJun">'[45]May-Jun'!$A$12:$H$32</definedName>
    <definedName name="MayJun_C">'[58]May-Jun'!$A$33:$H$52</definedName>
    <definedName name="MC4CM" localSheetId="9">#REF!</definedName>
    <definedName name="MC4CM">#REF!</definedName>
    <definedName name="mdc2a">[16]PrecRec!$D$30</definedName>
    <definedName name="med">[22]BASE!$D$354</definedName>
    <definedName name="MEDID" localSheetId="9">#REF!</definedName>
    <definedName name="MEDID">#REF!</definedName>
    <definedName name="MEJORA" localSheetId="9">#REF!</definedName>
    <definedName name="MEJORA">#REF!</definedName>
    <definedName name="mjk" localSheetId="9">'[61]ESTADO VÍA-CRIT.TECNICO'!#REF!&lt;2.5</definedName>
    <definedName name="mjk">'[61]ESTADO VÍA-CRIT.TECNICO'!#REF!&lt;2.5</definedName>
    <definedName name="MO_INTERNA">[62]NOMINA!$A$4:$A$9</definedName>
    <definedName name="MO120K" localSheetId="9">#REF!</definedName>
    <definedName name="MO120K">#REF!</definedName>
    <definedName name="MO240K" localSheetId="9">#REF!</definedName>
    <definedName name="MO240K">#REF!</definedName>
    <definedName name="MO280K" localSheetId="9">#REF!</definedName>
    <definedName name="MO280K">#REF!</definedName>
    <definedName name="MOCARG" localSheetId="9">#REF!</definedName>
    <definedName name="MOCARG">#REF!</definedName>
    <definedName name="MOD_EXTERNA">[62]NOMINA!$A$24:$A$37</definedName>
    <definedName name="MODIF1" localSheetId="9">#REF!</definedName>
    <definedName name="MODIF1">#REF!</definedName>
    <definedName name="MODIF1_2" localSheetId="9">#REF!</definedName>
    <definedName name="MODIF1_2">#REF!</definedName>
    <definedName name="MODIF1_7" localSheetId="9">#REF!</definedName>
    <definedName name="MODIF1_7">#REF!</definedName>
    <definedName name="MOENC" localSheetId="9">#REF!</definedName>
    <definedName name="MOENC">#REF!</definedName>
    <definedName name="MOIHF" localSheetId="9">#REF!</definedName>
    <definedName name="MOIHF">#REF!</definedName>
    <definedName name="MOPRE" localSheetId="9">#REF!</definedName>
    <definedName name="MOPRE">#REF!</definedName>
    <definedName name="MOTO" localSheetId="9">#REF!</definedName>
    <definedName name="MOTO">#REF!</definedName>
    <definedName name="MOTOBOMBA" localSheetId="9">#REF!</definedName>
    <definedName name="MOTOBOMBA">#REF!</definedName>
    <definedName name="MOTON" localSheetId="9">#REF!</definedName>
    <definedName name="MOTON">#REF!</definedName>
    <definedName name="MOTOP">[13]BASE!$D$14</definedName>
    <definedName name="MOVOL">[13]BASE!$D$16</definedName>
    <definedName name="Niqui" localSheetId="9">#REF!</definedName>
    <definedName name="Niqui">#REF!</definedName>
    <definedName name="NN" localSheetId="9">#REF!</definedName>
    <definedName name="NN">#REF!</definedName>
    <definedName name="nombre" localSheetId="9">#REF!</definedName>
    <definedName name="nombre">#REF!</definedName>
    <definedName name="Norte" localSheetId="9">#REF!</definedName>
    <definedName name="Norte">#REF!</definedName>
    <definedName name="NovDic">'[45]Nov-Dic'!$A$12:$H$34</definedName>
    <definedName name="ñ" localSheetId="9">#REF!</definedName>
    <definedName name="ñ">#REF!</definedName>
    <definedName name="ÑÑÑ" localSheetId="9">#REF!</definedName>
    <definedName name="ÑÑÑ">#REF!</definedName>
    <definedName name="O" localSheetId="9">#REF!</definedName>
    <definedName name="O">#REF!</definedName>
    <definedName name="OBJETO" localSheetId="9">#REF!</definedName>
    <definedName name="OBJETO">#REF!</definedName>
    <definedName name="obra">'[63]Informe de Obra Extra'!$D$8</definedName>
    <definedName name="obre">[16]PrecRec!$D$25</definedName>
    <definedName name="Observaciones" localSheetId="9">#REF!</definedName>
    <definedName name="Observaciones">#REF!</definedName>
    <definedName name="ofi">[16]PrecRec!$D$23</definedName>
    <definedName name="OFICI">[13]BASE!$D$11</definedName>
    <definedName name="OFICI_">[26]BASE!$D$11</definedName>
    <definedName name="ofici1">[22]BASE!$D$11</definedName>
    <definedName name="OSCAR" localSheetId="9">#REF!</definedName>
    <definedName name="OSCAR">#REF!</definedName>
    <definedName name="P" localSheetId="12">#REF!</definedName>
    <definedName name="P" localSheetId="9">#REF!</definedName>
    <definedName name="P">#REF!</definedName>
    <definedName name="P150X240" localSheetId="9">#REF!</definedName>
    <definedName name="P150X240">#REF!</definedName>
    <definedName name="P80X200" localSheetId="9">#REF!</definedName>
    <definedName name="P80X200">#REF!</definedName>
    <definedName name="P90X200" localSheetId="9">#REF!</definedName>
    <definedName name="P90X200">#REF!</definedName>
    <definedName name="PA14X" localSheetId="9">#REF!</definedName>
    <definedName name="PA14X">#REF!</definedName>
    <definedName name="PAJARITA" localSheetId="9">#REF!</definedName>
    <definedName name="PAJARITA">#REF!</definedName>
    <definedName name="PAPA" localSheetId="9">#REF!</definedName>
    <definedName name="PAPA">#REF!</definedName>
    <definedName name="par">[16]PrecRec!$D$51</definedName>
    <definedName name="PARAMETROS" localSheetId="9">#REF!</definedName>
    <definedName name="PARAMETROS">#REF!</definedName>
    <definedName name="pasav">[16]PrecRec!$D$56</definedName>
    <definedName name="pasavia" localSheetId="9">#REF!</definedName>
    <definedName name="pasavia">#REF!</definedName>
    <definedName name="PEGCO" localSheetId="9">#REF!</definedName>
    <definedName name="PEGCO">#REF!</definedName>
    <definedName name="Peldaño" localSheetId="9">#REF!</definedName>
    <definedName name="Peldaño">#REF!</definedName>
    <definedName name="PERFIL_DEL_TRAMO" localSheetId="9">#REF!</definedName>
    <definedName name="PERFIL_DEL_TRAMO">#REF!</definedName>
    <definedName name="PERNO" localSheetId="9">#REF!</definedName>
    <definedName name="PERNO">#REF!</definedName>
    <definedName name="PIE4A6" localSheetId="9">#REF!</definedName>
    <definedName name="PIE4A6">#REF!</definedName>
    <definedName name="PIECR">[31]BASE!$C$51</definedName>
    <definedName name="pied">[16]PrecRec!$D$46</definedName>
    <definedName name="PIEDR">[13]BASE!$D$57</definedName>
    <definedName name="piedragav">[16]PrecRec!$D$67</definedName>
    <definedName name="PILOTE" localSheetId="9">#REF!</definedName>
    <definedName name="PILOTE">#REF!</definedName>
    <definedName name="Pin">[16]PrecRec!$D$57</definedName>
    <definedName name="PINBAR" localSheetId="9">#REF!</definedName>
    <definedName name="PINBAR">#REF!</definedName>
    <definedName name="PINBLA" localSheetId="9">#REF!</definedName>
    <definedName name="PINBLA">#REF!</definedName>
    <definedName name="pint">[16]PrecRec!$D$68</definedName>
    <definedName name="PLAELE" localSheetId="9">#REF!</definedName>
    <definedName name="PLAELE">#REF!</definedName>
    <definedName name="PLAST">[13]BASE!$D$380</definedName>
    <definedName name="Plazo" localSheetId="9">#REF!</definedName>
    <definedName name="Plazo">#REF!</definedName>
    <definedName name="POLINOMIAL1" localSheetId="9">[64]CANALETA9!#REF!</definedName>
    <definedName name="POLINOMIAL1">[64]CANALETA9!#REF!</definedName>
    <definedName name="Polynomial" localSheetId="9">#REF!</definedName>
    <definedName name="Polynomial">#REF!</definedName>
    <definedName name="PoMede" localSheetId="9">#REF!</definedName>
    <definedName name="PoMede">#REF!</definedName>
    <definedName name="pos">[16]PrecRec!$D$60</definedName>
    <definedName name="post">[16]PrecRec!$D$66</definedName>
    <definedName name="poste">[16]PrecRec!$D$60</definedName>
    <definedName name="Ppto" localSheetId="9">#REF!</definedName>
    <definedName name="Ppto">#REF!</definedName>
    <definedName name="PPtoNorte" localSheetId="9">#REF!</definedName>
    <definedName name="PPtoNorte">#REF!</definedName>
    <definedName name="PRCSO_EXTERNO">'[62]GASTOS FIJOS'!$A$91:$A$150</definedName>
    <definedName name="pre">[22]BASE!$D$8</definedName>
    <definedName name="Precio" localSheetId="9">#REF!</definedName>
    <definedName name="Precio">#REF!</definedName>
    <definedName name="precio2" localSheetId="9">#REF!</definedName>
    <definedName name="precio2">#REF!</definedName>
    <definedName name="PrecioS" localSheetId="9">#REF!</definedName>
    <definedName name="PrecioS">#REF!</definedName>
    <definedName name="PRES.AGRI" localSheetId="9">#REF!</definedName>
    <definedName name="PRES.AGRI">#REF!</definedName>
    <definedName name="PRESIPISTO" localSheetId="9">#REF!</definedName>
    <definedName name="PRESIPISTO">#REF!</definedName>
    <definedName name="presta">[13]BASE!$D$8</definedName>
    <definedName name="PRINT_AREA">#N/A</definedName>
    <definedName name="Print_Area_MI" localSheetId="9">#REF!</definedName>
    <definedName name="Print_Area_MI">#REF!</definedName>
    <definedName name="PRINT_TITLES">#N/A</definedName>
    <definedName name="PRINT_TITLES_MI">#N/A</definedName>
    <definedName name="PRODUCTOS">[62]PRODUCTOS!$B$3:$B$65536</definedName>
    <definedName name="PROF" localSheetId="9">#REF!</definedName>
    <definedName name="PROF">#REF!</definedName>
    <definedName name="prueba" localSheetId="12">#REF!</definedName>
    <definedName name="prueba" localSheetId="9">#REF!</definedName>
    <definedName name="prueba">#REF!</definedName>
    <definedName name="PUNTI">[13]BASE!$D$381</definedName>
    <definedName name="Q" localSheetId="12">#REF!</definedName>
    <definedName name="Q" localSheetId="9">#REF!</definedName>
    <definedName name="Q">#REF!</definedName>
    <definedName name="Rasante" localSheetId="9">#REF!</definedName>
    <definedName name="Rasante">#REF!</definedName>
    <definedName name="RECURSOS">[52]Recursos!$A$6:$D$124</definedName>
    <definedName name="Red" localSheetId="9">#REF!</definedName>
    <definedName name="Red">#REF!</definedName>
    <definedName name="REGULAR">'[61]ESTADO VÍA-CRIT.TECNICO'!XFC1&gt;2.5</definedName>
    <definedName name="REJILLA" localSheetId="9">#REF!</definedName>
    <definedName name="REJILLA">#REF!</definedName>
    <definedName name="rell">[16]PrecRec!$D$38</definedName>
    <definedName name="RESU" localSheetId="9">#REF!</definedName>
    <definedName name="RESU">#REF!</definedName>
    <definedName name="resumen" localSheetId="9">#REF!</definedName>
    <definedName name="resumen">#REF!</definedName>
    <definedName name="RET" localSheetId="9">#REF!</definedName>
    <definedName name="RET">#REF!</definedName>
    <definedName name="RETRO">[13]BASE!$D$465</definedName>
    <definedName name="REY" localSheetId="9">'[65]Tabla 1.1'!#REF!</definedName>
    <definedName name="REY">'[65]Tabla 1.1'!#REF!</definedName>
    <definedName name="rfref" localSheetId="12">#REF!</definedName>
    <definedName name="rfref" localSheetId="9">#REF!</definedName>
    <definedName name="rfref">#REF!</definedName>
    <definedName name="RLIGA" localSheetId="9">#REF!</definedName>
    <definedName name="RLIGA">#REF!</definedName>
    <definedName name="RODILLO" localSheetId="9">#REF!</definedName>
    <definedName name="RODILLO">#REF!</definedName>
    <definedName name="S" localSheetId="12">#REF!</definedName>
    <definedName name="S" localSheetId="9">#REF!</definedName>
    <definedName name="S">#REF!</definedName>
    <definedName name="Sabaneta">'[28]SABANETA 3335'!$B$7:$L$475</definedName>
    <definedName name="SAOG7" localSheetId="9">#REF!</definedName>
    <definedName name="SAOG7">#REF!</definedName>
    <definedName name="SAOG7OCTUBRE" localSheetId="9">#REF!</definedName>
    <definedName name="SAOG7OCTUBRE">#REF!</definedName>
    <definedName name="sbg">[16]PrecRec!$D$37</definedName>
    <definedName name="SDas" localSheetId="9">#REF!</definedName>
    <definedName name="SDas">#REF!</definedName>
    <definedName name="sdf" localSheetId="12">#REF!</definedName>
    <definedName name="sdf" localSheetId="9">#REF!</definedName>
    <definedName name="sdf">#REF!</definedName>
    <definedName name="SDFG">[66]BASE!$C$3</definedName>
    <definedName name="sem">[16]PrecRec!$D$63</definedName>
    <definedName name="semanal">'[67]Informe Obra Cívil'!$C$5</definedName>
    <definedName name="semilla" localSheetId="9">#REF!</definedName>
    <definedName name="semilla">#REF!</definedName>
    <definedName name="señv">[16]PrecRec!$D$48</definedName>
    <definedName name="SepOct">'[45]Sep-Oct'!$A$12:$H$30</definedName>
    <definedName name="SepOct_C">'[58]Sep-Oct'!$A$31:$H$45</definedName>
    <definedName name="septico" localSheetId="9">#REF!</definedName>
    <definedName name="septico">#REF!</definedName>
    <definedName name="servicio">'[68]Solicitud de Servicios'!$B$4</definedName>
    <definedName name="SHARED_FORMULA_21">#N/A</definedName>
    <definedName name="SIKAD" localSheetId="9">#REF!</definedName>
    <definedName name="SIKAD">#REF!</definedName>
    <definedName name="Sin_nombre" localSheetId="9">#REF!</definedName>
    <definedName name="Sin_nombre">#REF!</definedName>
    <definedName name="SLPVC" localSheetId="9">#REF!</definedName>
    <definedName name="SLPVC">#REF!</definedName>
    <definedName name="sm" localSheetId="9">#REF!</definedName>
    <definedName name="sm">#REF!</definedName>
    <definedName name="SMMLV">[13]PRESTA!$D$13</definedName>
    <definedName name="SOLDA" localSheetId="9">#REF!</definedName>
    <definedName name="SOLDA">#REF!</definedName>
    <definedName name="SOLPVC" localSheetId="9">#REF!</definedName>
    <definedName name="SOLPVC">#REF!</definedName>
    <definedName name="sss" localSheetId="9">#REF!</definedName>
    <definedName name="sss">#REF!</definedName>
    <definedName name="sssssssssss" localSheetId="9">#REF!</definedName>
    <definedName name="sssssssssss">#REF!</definedName>
    <definedName name="SUBA">'[69]SUB APU'!$A$1:$D$65536</definedName>
    <definedName name="SUBBASE" localSheetId="9">#REF!</definedName>
    <definedName name="SUBBASE">#REF!</definedName>
    <definedName name="sum" localSheetId="9">'[65]Tabla 1.1'!#REF!</definedName>
    <definedName name="sum">'[65]Tabla 1.1'!#REF!</definedName>
    <definedName name="suma">[36]Hoja1!$F$60</definedName>
    <definedName name="SUMIN" localSheetId="9">#REF!</definedName>
    <definedName name="SUMIN">#REF!</definedName>
    <definedName name="Swvu.TAB1." localSheetId="9" hidden="1">#REF!</definedName>
    <definedName name="Swvu.TAB1." hidden="1">#REF!</definedName>
    <definedName name="Swvu.TAB2." localSheetId="9" hidden="1">#REF!</definedName>
    <definedName name="Swvu.TAB2." hidden="1">#REF!</definedName>
    <definedName name="Swvu.TAB3." localSheetId="9" hidden="1">#REF!</definedName>
    <definedName name="Swvu.TAB3." hidden="1">#REF!</definedName>
    <definedName name="Swvu.TAB4." localSheetId="9" hidden="1">#REF!</definedName>
    <definedName name="Swvu.TAB4." hidden="1">#REF!</definedName>
    <definedName name="Swvu.TAB5." localSheetId="9" hidden="1">#REF!</definedName>
    <definedName name="Swvu.TAB5." hidden="1">#REF!</definedName>
    <definedName name="T22JH" localSheetId="9">#REF!</definedName>
    <definedName name="T22JH">#REF!</definedName>
    <definedName name="T32JH" localSheetId="9">#REF!</definedName>
    <definedName name="T32JH">#REF!</definedName>
    <definedName name="T33JH" localSheetId="9">#REF!</definedName>
    <definedName name="T33JH">#REF!</definedName>
    <definedName name="T42JH" localSheetId="9">#REF!</definedName>
    <definedName name="T42JH">#REF!</definedName>
    <definedName name="T43JH" localSheetId="9">#REF!</definedName>
    <definedName name="T43JH">#REF!</definedName>
    <definedName name="T44JH" localSheetId="9">#REF!</definedName>
    <definedName name="T44JH">#REF!</definedName>
    <definedName name="T62JH" localSheetId="9">#REF!</definedName>
    <definedName name="T62JH">#REF!</definedName>
    <definedName name="T63JH" localSheetId="9">#REF!</definedName>
    <definedName name="T63JH">#REF!</definedName>
    <definedName name="T64JH" localSheetId="9">#REF!</definedName>
    <definedName name="T64JH">#REF!</definedName>
    <definedName name="T66JH" localSheetId="9">#REF!</definedName>
    <definedName name="T66JH">#REF!</definedName>
    <definedName name="T82JH" localSheetId="9">#REF!</definedName>
    <definedName name="T82JH">#REF!</definedName>
    <definedName name="T83JH" localSheetId="9">#REF!</definedName>
    <definedName name="T83JH">#REF!</definedName>
    <definedName name="T84JH" localSheetId="9">#REF!</definedName>
    <definedName name="T84JH">#REF!</definedName>
    <definedName name="T88EB" localSheetId="9">#REF!</definedName>
    <definedName name="T88EB">#REF!</definedName>
    <definedName name="T88EL" localSheetId="9">#REF!</definedName>
    <definedName name="T88EL">#REF!</definedName>
    <definedName name="T88JH">[7]BASE!$D$259</definedName>
    <definedName name="Tabla" localSheetId="9">#REF!</definedName>
    <definedName name="Tabla">#REF!</definedName>
    <definedName name="TABLILLA">[33]BASE!$D$396</definedName>
    <definedName name="tacha">[16]PrecRec!$D$53</definedName>
    <definedName name="TACOM">[13]BASE!$D$480</definedName>
    <definedName name="TACOM1">[70]BASE!$D$306</definedName>
    <definedName name="TACOR">[13]BASE!$D$478</definedName>
    <definedName name="TANQUE" localSheetId="9">#REF!</definedName>
    <definedName name="TANQUE">#REF!</definedName>
    <definedName name="TAPAM" localSheetId="9">#REF!</definedName>
    <definedName name="TAPAM">#REF!</definedName>
    <definedName name="TASH2_">[25]BASE!$D$137</definedName>
    <definedName name="TASH4_">[25]BASE!$D$234</definedName>
    <definedName name="TASP1" localSheetId="9">#REF!</definedName>
    <definedName name="TASP1">#REF!</definedName>
    <definedName name="TASP2" localSheetId="9">#REF!</definedName>
    <definedName name="TASP2">#REF!</definedName>
    <definedName name="TASP3" localSheetId="9">#REF!</definedName>
    <definedName name="TASP3">#REF!</definedName>
    <definedName name="TASP4" localSheetId="9">#REF!</definedName>
    <definedName name="TASP4">#REF!</definedName>
    <definedName name="TASR4" localSheetId="9">#REF!</definedName>
    <definedName name="TASR4">#REF!</definedName>
    <definedName name="TEJAB" localSheetId="9">#REF!</definedName>
    <definedName name="TEJAB">#REF!</definedName>
    <definedName name="TEJAJ" localSheetId="9">#REF!</definedName>
    <definedName name="TEJAJ">#REF!</definedName>
    <definedName name="TEJBAR" localSheetId="9">[11]BASE!#REF!</definedName>
    <definedName name="TEJBAR">[11]BASE!#REF!</definedName>
    <definedName name="TELEP">[13]BASE!$D$477</definedName>
    <definedName name="term">[16]PrecRec!$D$49</definedName>
    <definedName name="terminadora">[16]PrecRec!$D$12</definedName>
    <definedName name="terminales" localSheetId="9">#REF!</definedName>
    <definedName name="terminales">#REF!</definedName>
    <definedName name="TGALV" localSheetId="9">#REF!</definedName>
    <definedName name="TGALV">#REF!</definedName>
    <definedName name="TGRASA">[71]BASE!$D$280</definedName>
    <definedName name="TH10J" localSheetId="9">#REF!</definedName>
    <definedName name="TH10J">#REF!</definedName>
    <definedName name="THF6JH" localSheetId="9">#REF!</definedName>
    <definedName name="THF6JH">#REF!</definedName>
    <definedName name="THF6RO" localSheetId="9">#REF!</definedName>
    <definedName name="THF6RO">#REF!</definedName>
    <definedName name="THF8JH" localSheetId="9">#REF!</definedName>
    <definedName name="THF8JH">#REF!</definedName>
    <definedName name="Tipocimentacion" localSheetId="9">#REF!</definedName>
    <definedName name="Tipocimentacion">#REF!</definedName>
    <definedName name="_xlnm.Print_Titles" localSheetId="0">'Materiales Toledo'!#REF!</definedName>
    <definedName name="_xlnm.Print_Titles" localSheetId="2">'PRESUP. OBRA'!$8:$8</definedName>
    <definedName name="_xlnm.Print_Titles">#N/A</definedName>
    <definedName name="TNOV10">[13]BASE!$D$220</definedName>
    <definedName name="TNOV12">[13]BASE!$D$221</definedName>
    <definedName name="TNOV16">[13]BASE!$D$222</definedName>
    <definedName name="TNOV18">[13]BASE!$D$223</definedName>
    <definedName name="TNOV20">[13]BASE!$D$224</definedName>
    <definedName name="TNOV6">[13]BASE!$D$218</definedName>
    <definedName name="TNOV8">[13]BASE!$D$219</definedName>
    <definedName name="TODOANA">#N/A</definedName>
    <definedName name="TODOINSU">#N/A</definedName>
    <definedName name="TODOITEM">#N/A</definedName>
    <definedName name="TopEncargado" localSheetId="9">#REF!</definedName>
    <definedName name="TopEncargado">#REF!</definedName>
    <definedName name="TORNI" localSheetId="9">#REF!</definedName>
    <definedName name="TORNI">#REF!</definedName>
    <definedName name="Tot_Act01" localSheetId="9">#REF!</definedName>
    <definedName name="Tot_Act01">#REF!</definedName>
    <definedName name="Tot_Act02" localSheetId="9">#REF!</definedName>
    <definedName name="Tot_Act02">#REF!</definedName>
    <definedName name="Tot_Act03" localSheetId="9">#REF!</definedName>
    <definedName name="Tot_Act03">#REF!</definedName>
    <definedName name="TotalOpti" localSheetId="9">#REF!</definedName>
    <definedName name="TotalOpti">#REF!</definedName>
    <definedName name="TOTALOPTIM">[72]Hoja2!$E$11:$E$704</definedName>
    <definedName name="TOTALOPTIMIZACION">[72]Hoja2!$E$11:$E$704</definedName>
    <definedName name="TOTALREPOS">[72]Hoja2!$E$11:$E$704</definedName>
    <definedName name="TOTALREPOSICION">[72]Hoja2!$E$11:$E$704</definedName>
    <definedName name="TP" localSheetId="9">#REF!</definedName>
    <definedName name="TP">#REF!</definedName>
    <definedName name="TPVCME" localSheetId="9">#REF!</definedName>
    <definedName name="TPVCME">#REF!</definedName>
    <definedName name="TPVCP1" localSheetId="9">#REF!</definedName>
    <definedName name="TPVCP1">#REF!</definedName>
    <definedName name="TPVCS3" localSheetId="9">[13]BASE!#REF!</definedName>
    <definedName name="TPVCS3">[13]BASE!#REF!</definedName>
    <definedName name="TPVCS4" localSheetId="9">#REF!</definedName>
    <definedName name="TPVCS4">#REF!</definedName>
    <definedName name="tr">[22]BASE!$D$482</definedName>
    <definedName name="tramos">'[73] Liquidacion de Obra por Tramos'!$B$8</definedName>
    <definedName name="TRANA" localSheetId="9">[13]BASE!#REF!</definedName>
    <definedName name="TRANA">[13]BASE!#REF!</definedName>
    <definedName name="TRANAG">[13]BASE!$D$508</definedName>
    <definedName name="TRANAR">[13]BASE!$D$499</definedName>
    <definedName name="TRANS">[13]BASE!$D$500</definedName>
    <definedName name="TRANS_">[26]BASE!$D$478</definedName>
    <definedName name="trit">[16]PrecRec!$D$34</definedName>
    <definedName name="TRITM" localSheetId="9">#REF!</definedName>
    <definedName name="TRITM">#REF!</definedName>
    <definedName name="TRITU">[13]BASE!$D$61</definedName>
    <definedName name="ttttttttttuy" localSheetId="9">#REF!</definedName>
    <definedName name="ttttttttttuy">#REF!</definedName>
    <definedName name="TUAC10">#N/A</definedName>
    <definedName name="TUAC12" localSheetId="9">#REF!</definedName>
    <definedName name="TUAC12">#REF!</definedName>
    <definedName name="TUAC16">#N/A</definedName>
    <definedName name="TUB8AC" localSheetId="9">#REF!</definedName>
    <definedName name="TUB8AC">#REF!</definedName>
    <definedName name="TUBNE" localSheetId="9">#REF!</definedName>
    <definedName name="TUBNE">#REF!</definedName>
    <definedName name="TUBS2" localSheetId="9">#REF!</definedName>
    <definedName name="TUBS2">#REF!</definedName>
    <definedName name="TUBS3" localSheetId="9">#REF!</definedName>
    <definedName name="TUBS3">#REF!</definedName>
    <definedName name="TUBS4" localSheetId="9">#REF!</definedName>
    <definedName name="TUBS4">#REF!</definedName>
    <definedName name="TUBS6" localSheetId="9">#REF!</definedName>
    <definedName name="TUBS6">#REF!</definedName>
    <definedName name="TUHD10">[6]BASE!$D$240</definedName>
    <definedName name="TUHD16">[6]BASE!$D$241</definedName>
    <definedName name="tz214_">[26]BASE!$D$86</definedName>
    <definedName name="U">[16]PrecRec!$D$73</definedName>
    <definedName name="U_Z" localSheetId="9">#REF!</definedName>
    <definedName name="U_Z">#REF!</definedName>
    <definedName name="UALU" localSheetId="9">#REF!</definedName>
    <definedName name="UALU">#REF!</definedName>
    <definedName name="ULTIMA" localSheetId="9">#REF!</definedName>
    <definedName name="ULTIMA">#REF!</definedName>
    <definedName name="Unidades" localSheetId="12">[74]Presup_Cancha!$J$13:$J$17</definedName>
    <definedName name="Unidades">[75]Presup_Cancha!$J$14:$J$18</definedName>
    <definedName name="UNION_Z" localSheetId="9">#REF!</definedName>
    <definedName name="UNION_Z">#REF!</definedName>
    <definedName name="UPVC" localSheetId="9">#REF!</definedName>
    <definedName name="UPVC">#REF!</definedName>
    <definedName name="URAP10" localSheetId="9">#REF!</definedName>
    <definedName name="URAP10">#REF!</definedName>
    <definedName name="URAP2" localSheetId="9">#REF!</definedName>
    <definedName name="URAP2">#REF!</definedName>
    <definedName name="URAP3" localSheetId="9">#REF!</definedName>
    <definedName name="URAP3">#REF!</definedName>
    <definedName name="URAP4" localSheetId="9">#REF!</definedName>
    <definedName name="URAP4">#REF!</definedName>
    <definedName name="URAP6" localSheetId="9">#REF!</definedName>
    <definedName name="URAP6">#REF!</definedName>
    <definedName name="URAP8" localSheetId="9">#REF!</definedName>
    <definedName name="URAP8">#REF!</definedName>
    <definedName name="UREP12" localSheetId="9">#REF!</definedName>
    <definedName name="UREP12">#REF!</definedName>
    <definedName name="UREP2" localSheetId="9">#REF!</definedName>
    <definedName name="UREP2">#REF!</definedName>
    <definedName name="UREP3" localSheetId="9">#REF!</definedName>
    <definedName name="UREP3">#REF!</definedName>
    <definedName name="UREP4" localSheetId="9">#REF!</definedName>
    <definedName name="UREP4">#REF!</definedName>
    <definedName name="UREP6" localSheetId="9">#REF!</definedName>
    <definedName name="UREP6">#REF!</definedName>
    <definedName name="UREP8" localSheetId="9">#REF!</definedName>
    <definedName name="UREP8">#REF!</definedName>
    <definedName name="UTIL" localSheetId="9">#REF!</definedName>
    <definedName name="UTIL">#REF!</definedName>
    <definedName name="UTILIDAD">'[23]Formulario N° 4'!$F$131</definedName>
    <definedName name="v" localSheetId="12">#REF!</definedName>
    <definedName name="v" localSheetId="9">#REF!</definedName>
    <definedName name="v">#REF!</definedName>
    <definedName name="VALDES" localSheetId="9">#REF!</definedName>
    <definedName name="VALDES">#REF!</definedName>
    <definedName name="VALMA3" localSheetId="9">#REF!</definedName>
    <definedName name="VALMA3">#REF!</definedName>
    <definedName name="VALMA4" localSheetId="9">#REF!</definedName>
    <definedName name="VALMA4">#REF!</definedName>
    <definedName name="valor1" localSheetId="9">#REF!</definedName>
    <definedName name="valor1">#REF!</definedName>
    <definedName name="valor2" localSheetId="9">#REF!</definedName>
    <definedName name="valor2">#REF!</definedName>
    <definedName name="VALOR3" localSheetId="9">#REF!</definedName>
    <definedName name="VALOR3">#REF!</definedName>
    <definedName name="valparaiso">#N/A</definedName>
    <definedName name="Var">[17]Varios.!$E$1:$E$65536</definedName>
    <definedName name="VCBB8" localSheetId="9">#REF!</definedName>
    <definedName name="VCBB8">#REF!</definedName>
    <definedName name="VCEL1" localSheetId="9">#REF!</definedName>
    <definedName name="VCEL1">#REF!</definedName>
    <definedName name="VCEL2" localSheetId="9">#REF!</definedName>
    <definedName name="VCEL2">#REF!</definedName>
    <definedName name="VCEL3" localSheetId="9">#REF!</definedName>
    <definedName name="VCEL3">#REF!</definedName>
    <definedName name="VCEL4" localSheetId="9">#REF!</definedName>
    <definedName name="VCEL4">#REF!</definedName>
    <definedName name="VCEL6" localSheetId="9">#REF!</definedName>
    <definedName name="VCEL6">#REF!</definedName>
    <definedName name="VCEL8" localSheetId="9">[13]BASE!#REF!</definedName>
    <definedName name="VCEL8">[13]BASE!#REF!</definedName>
    <definedName name="VCELA2" localSheetId="9">#REF!</definedName>
    <definedName name="VCELA2">#REF!</definedName>
    <definedName name="VCELA3" localSheetId="9">#REF!</definedName>
    <definedName name="VCELA3">#REF!</definedName>
    <definedName name="VCELA4" localSheetId="9">#REF!</definedName>
    <definedName name="VCELA4">#REF!</definedName>
    <definedName name="VCELA6" localSheetId="9">#REF!</definedName>
    <definedName name="VCELA6">#REF!</definedName>
    <definedName name="VD" localSheetId="9">#REF!</definedName>
    <definedName name="VD">#REF!</definedName>
    <definedName name="VENTI" localSheetId="9">#REF!</definedName>
    <definedName name="VENTI">#REF!</definedName>
    <definedName name="VIAJE">[13]BASE!$D$501</definedName>
    <definedName name="VIAJE_">[26]BASE!$D$479</definedName>
    <definedName name="VIBGA">[13]BASE!$D$469</definedName>
    <definedName name="VIBGA_">[26]BASE!$D$446</definedName>
    <definedName name="vibr">[16]PrecRec!$D$18</definedName>
    <definedName name="VIBRA" localSheetId="9">#REF!</definedName>
    <definedName name="VIBRA">#REF!</definedName>
    <definedName name="VIBRADOR">[23]EQUIPO!$D$27</definedName>
    <definedName name="VIBRCOM" localSheetId="9">#REF!</definedName>
    <definedName name="VIBRCOM">#REF!</definedName>
    <definedName name="VIBRE">[13]BASE!$D$470</definedName>
    <definedName name="VIBRO" localSheetId="9">#REF!</definedName>
    <definedName name="VIBRO">#REF!</definedName>
    <definedName name="VIDRI" localSheetId="9">#REF!</definedName>
    <definedName name="VIDRI">#REF!</definedName>
    <definedName name="viscosidad" localSheetId="9">#REF!</definedName>
    <definedName name="viscosidad">#REF!</definedName>
    <definedName name="vol">[16]PrecRec!$D$14</definedName>
    <definedName name="volm3km">[16]PrecRec!$D$15</definedName>
    <definedName name="VOLQUET" localSheetId="9">#REF!</definedName>
    <definedName name="VOLQUET">#REF!</definedName>
    <definedName name="VOLQUETA" localSheetId="9">#REF!</definedName>
    <definedName name="VOLQUETA">#REF!</definedName>
    <definedName name="VPVC2" localSheetId="9">#REF!</definedName>
    <definedName name="VPVC2">#REF!</definedName>
    <definedName name="vuyhj" localSheetId="9">#REF!</definedName>
    <definedName name="vuyhj">#REF!</definedName>
    <definedName name="VVV">[33]BASE!$C$3</definedName>
    <definedName name="WEERTEG" localSheetId="9">#REF!</definedName>
    <definedName name="WEERTEG">#REF!</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SERWEER" localSheetId="12">'[76]COSTOS OFICINA'!#REF!</definedName>
    <definedName name="WSERWEER" localSheetId="9">'[76]COSTOS OFICINA'!#REF!</definedName>
    <definedName name="WSERWEER">'[76]COSTOS OFICINA'!#REF!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XXX" localSheetId="9">#REF!</definedName>
    <definedName name="XXX">#REF!</definedName>
    <definedName name="XXXXXXXX" hidden="1">{"via1",#N/A,TRUE,"general";"via2",#N/A,TRUE,"general";"via3",#N/A,TRUE,"general"}</definedName>
    <definedName name="Y22EL" localSheetId="9">#REF!</definedName>
    <definedName name="Y22EL">#REF!</definedName>
    <definedName name="Y22JH" localSheetId="9">#REF!</definedName>
    <definedName name="Y22JH">#REF!</definedName>
    <definedName name="Y32JH" localSheetId="9">#REF!</definedName>
    <definedName name="Y32JH">#REF!</definedName>
    <definedName name="Y33JH" localSheetId="9">#REF!</definedName>
    <definedName name="Y33JH">#REF!</definedName>
    <definedName name="Y42JH" localSheetId="9">#REF!</definedName>
    <definedName name="Y42JH">#REF!</definedName>
    <definedName name="Y43JH" localSheetId="9">#REF!</definedName>
    <definedName name="Y43JH">#REF!</definedName>
    <definedName name="Y44EL" localSheetId="9">#REF!</definedName>
    <definedName name="Y44EL">#REF!</definedName>
    <definedName name="Y44JH" localSheetId="9">#REF!</definedName>
    <definedName name="Y44JH">#REF!</definedName>
    <definedName name="YYY" localSheetId="9">#REF!</definedName>
    <definedName name="YYY">#REF!</definedName>
    <definedName name="yyyyyyyyyyy" localSheetId="9">#REF!</definedName>
    <definedName name="yyyyyyyyyyy">#REF!</definedName>
    <definedName name="z" localSheetId="12">#REF!</definedName>
    <definedName name="z" localSheetId="9">#REF!</definedName>
    <definedName name="z">#REF!</definedName>
    <definedName name="Z_026CD6D7_F7CA_4BE8_B625_9A1778CFA739_.wvu.FilterData" localSheetId="9" hidden="1">#REF!</definedName>
    <definedName name="Z_026CD6D7_F7CA_4BE8_B625_9A1778CFA739_.wvu.FilterData" hidden="1">#REF!</definedName>
    <definedName name="Z_026CD6D7_F7CA_4BE8_B625_9A1778CFA739_.wvu.PrintArea" localSheetId="9" hidden="1">#REF!</definedName>
    <definedName name="Z_026CD6D7_F7CA_4BE8_B625_9A1778CFA739_.wvu.PrintArea" hidden="1">#REF!</definedName>
    <definedName name="Z_026CD6D7_F7CA_4BE8_B625_9A1778CFA739_.wvu.PrintTitles" localSheetId="9" hidden="1">#REF!</definedName>
    <definedName name="Z_026CD6D7_F7CA_4BE8_B625_9A1778CFA739_.wvu.PrintTitles" hidden="1">#REF!</definedName>
    <definedName name="Z_05670E35_1347_49D9_AD91_AA9A31A4EF61_.wvu.FilterData" localSheetId="9" hidden="1">#REF!</definedName>
    <definedName name="Z_05670E35_1347_49D9_AD91_AA9A31A4EF61_.wvu.FilterData" hidden="1">#REF!</definedName>
    <definedName name="Z_05670E35_1347_49D9_AD91_AA9A31A4EF61_.wvu.PrintArea" localSheetId="9" hidden="1">#REF!</definedName>
    <definedName name="Z_05670E35_1347_49D9_AD91_AA9A31A4EF61_.wvu.PrintArea" hidden="1">#REF!</definedName>
    <definedName name="Z_05670E35_1347_49D9_AD91_AA9A31A4EF61_.wvu.PrintTitles" localSheetId="9" hidden="1">#REF!</definedName>
    <definedName name="Z_05670E35_1347_49D9_AD91_AA9A31A4EF61_.wvu.PrintTitles" hidden="1">#REF!</definedName>
    <definedName name="Z_0890F28A_A8C8_451C_A3E6_C3AFDD239B64_.wvu.FilterData" localSheetId="9" hidden="1">#REF!</definedName>
    <definedName name="Z_0890F28A_A8C8_451C_A3E6_C3AFDD239B64_.wvu.FilterData" hidden="1">#REF!</definedName>
    <definedName name="Z_0890F28A_A8C8_451C_A3E6_C3AFDD239B64_.wvu.PrintArea" localSheetId="9" hidden="1">#REF!</definedName>
    <definedName name="Z_0890F28A_A8C8_451C_A3E6_C3AFDD239B64_.wvu.PrintArea" hidden="1">#REF!</definedName>
    <definedName name="Z_0890F28A_A8C8_451C_A3E6_C3AFDD239B64_.wvu.PrintTitles" localSheetId="9" hidden="1">#REF!</definedName>
    <definedName name="Z_0890F28A_A8C8_451C_A3E6_C3AFDD239B64_.wvu.PrintTitles" hidden="1">#REF!</definedName>
    <definedName name="Z_0A4C2D72_EA87_11DA_B6F6_00609720E0A1_.wvu.FilterData" localSheetId="9" hidden="1">#REF!</definedName>
    <definedName name="Z_0A4C2D72_EA87_11DA_B6F6_00609720E0A1_.wvu.FilterData" hidden="1">#REF!</definedName>
    <definedName name="Z_0A4C2D72_EA87_11DA_B6F6_00609720E0A1_.wvu.PrintArea" localSheetId="9" hidden="1">#REF!</definedName>
    <definedName name="Z_0A4C2D72_EA87_11DA_B6F6_00609720E0A1_.wvu.PrintArea" hidden="1">#REF!</definedName>
    <definedName name="Z_0A4C2D72_EA87_11DA_B6F6_00609720E0A1_.wvu.PrintTitles" localSheetId="9" hidden="1">#REF!</definedName>
    <definedName name="Z_0A4C2D72_EA87_11DA_B6F6_00609720E0A1_.wvu.PrintTitles" hidden="1">#REF!</definedName>
    <definedName name="Z_0A4C2D73_EA87_11DA_B6F6_00609720E0A1_.wvu.FilterData" localSheetId="9" hidden="1">#REF!</definedName>
    <definedName name="Z_0A4C2D73_EA87_11DA_B6F6_00609720E0A1_.wvu.FilterData" hidden="1">#REF!</definedName>
    <definedName name="Z_0A4C2D73_EA87_11DA_B6F6_00609720E0A1_.wvu.PrintArea" localSheetId="9" hidden="1">#REF!</definedName>
    <definedName name="Z_0A4C2D73_EA87_11DA_B6F6_00609720E0A1_.wvu.PrintArea" hidden="1">#REF!</definedName>
    <definedName name="Z_0A4C2D73_EA87_11DA_B6F6_00609720E0A1_.wvu.PrintTitles" localSheetId="9" hidden="1">#REF!</definedName>
    <definedName name="Z_0A4C2D73_EA87_11DA_B6F6_00609720E0A1_.wvu.PrintTitles" hidden="1">#REF!</definedName>
    <definedName name="Z_0A4C2D74_EA87_11DA_B6F6_00609720E0A1_.wvu.FilterData" localSheetId="9" hidden="1">#REF!</definedName>
    <definedName name="Z_0A4C2D74_EA87_11DA_B6F6_00609720E0A1_.wvu.FilterData" hidden="1">#REF!</definedName>
    <definedName name="Z_0A4C2D74_EA87_11DA_B6F6_00609720E0A1_.wvu.PrintArea" localSheetId="9" hidden="1">#REF!</definedName>
    <definedName name="Z_0A4C2D74_EA87_11DA_B6F6_00609720E0A1_.wvu.PrintArea" hidden="1">#REF!</definedName>
    <definedName name="Z_0A4C2D74_EA87_11DA_B6F6_00609720E0A1_.wvu.PrintTitles" localSheetId="9" hidden="1">#REF!</definedName>
    <definedName name="Z_0A4C2D74_EA87_11DA_B6F6_00609720E0A1_.wvu.PrintTitles" hidden="1">#REF!</definedName>
    <definedName name="Z_0A4C2D75_EA87_11DA_B6F6_00609720E0A1_.wvu.FilterData" localSheetId="9" hidden="1">#REF!</definedName>
    <definedName name="Z_0A4C2D75_EA87_11DA_B6F6_00609720E0A1_.wvu.FilterData" hidden="1">#REF!</definedName>
    <definedName name="Z_0A4C2D75_EA87_11DA_B6F6_00609720E0A1_.wvu.PrintArea" localSheetId="9" hidden="1">#REF!</definedName>
    <definedName name="Z_0A4C2D75_EA87_11DA_B6F6_00609720E0A1_.wvu.PrintArea" hidden="1">#REF!</definedName>
    <definedName name="Z_0A4C2D75_EA87_11DA_B6F6_00609720E0A1_.wvu.PrintTitles" localSheetId="9" hidden="1">#REF!</definedName>
    <definedName name="Z_0A4C2D75_EA87_11DA_B6F6_00609720E0A1_.wvu.PrintTitles" hidden="1">#REF!</definedName>
    <definedName name="Z_0A4C2D76_EA87_11DA_B6F6_00609720E0A1_.wvu.FilterData" localSheetId="9" hidden="1">#REF!</definedName>
    <definedName name="Z_0A4C2D76_EA87_11DA_B6F6_00609720E0A1_.wvu.FilterData" hidden="1">#REF!</definedName>
    <definedName name="Z_0A4C2D76_EA87_11DA_B6F6_00609720E0A1_.wvu.PrintArea" localSheetId="9" hidden="1">#REF!</definedName>
    <definedName name="Z_0A4C2D76_EA87_11DA_B6F6_00609720E0A1_.wvu.PrintArea" hidden="1">#REF!</definedName>
    <definedName name="Z_0A4C2D76_EA87_11DA_B6F6_00609720E0A1_.wvu.PrintTitles" localSheetId="9" hidden="1">#REF!</definedName>
    <definedName name="Z_0A4C2D76_EA87_11DA_B6F6_00609720E0A1_.wvu.PrintTitles" hidden="1">#REF!</definedName>
    <definedName name="Z_0E0DE1F8_394A_4093_8E74_B2A631A3A88C_.wvu.FilterData" localSheetId="9" hidden="1">#REF!</definedName>
    <definedName name="Z_0E0DE1F8_394A_4093_8E74_B2A631A3A88C_.wvu.FilterData" hidden="1">#REF!</definedName>
    <definedName name="Z_0E0DE1F8_394A_4093_8E74_B2A631A3A88C_.wvu.PrintArea" localSheetId="9" hidden="1">#REF!</definedName>
    <definedName name="Z_0E0DE1F8_394A_4093_8E74_B2A631A3A88C_.wvu.PrintArea" hidden="1">#REF!</definedName>
    <definedName name="Z_0E0DE1F8_394A_4093_8E74_B2A631A3A88C_.wvu.PrintTitles" localSheetId="9" hidden="1">#REF!</definedName>
    <definedName name="Z_0E0DE1F8_394A_4093_8E74_B2A631A3A88C_.wvu.PrintTitles" hidden="1">#REF!</definedName>
    <definedName name="Z_18C710ED_70CF_48D0_92F5_038A88335068_.wvu.FilterData" localSheetId="9" hidden="1">#REF!</definedName>
    <definedName name="Z_18C710ED_70CF_48D0_92F5_038A88335068_.wvu.FilterData" hidden="1">#REF!</definedName>
    <definedName name="Z_18C710ED_70CF_48D0_92F5_038A88335068_.wvu.PrintArea" localSheetId="9" hidden="1">#REF!</definedName>
    <definedName name="Z_18C710ED_70CF_48D0_92F5_038A88335068_.wvu.PrintArea" hidden="1">#REF!</definedName>
    <definedName name="Z_18C710ED_70CF_48D0_92F5_038A88335068_.wvu.PrintTitles" localSheetId="9" hidden="1">#REF!</definedName>
    <definedName name="Z_18C710ED_70CF_48D0_92F5_038A88335068_.wvu.PrintTitles" hidden="1">#REF!</definedName>
    <definedName name="Z_378D82E8_FE69_4712_AE73_9D578C4190DE_.wvu.FilterData" localSheetId="9" hidden="1">#REF!</definedName>
    <definedName name="Z_378D82E8_FE69_4712_AE73_9D578C4190DE_.wvu.FilterData" hidden="1">#REF!</definedName>
    <definedName name="Z_378D82E8_FE69_4712_AE73_9D578C4190DE_.wvu.PrintArea" localSheetId="9" hidden="1">#REF!</definedName>
    <definedName name="Z_378D82E8_FE69_4712_AE73_9D578C4190DE_.wvu.PrintArea" hidden="1">#REF!</definedName>
    <definedName name="Z_378D82E8_FE69_4712_AE73_9D578C4190DE_.wvu.PrintTitles" localSheetId="9" hidden="1">#REF!</definedName>
    <definedName name="Z_378D82E8_FE69_4712_AE73_9D578C4190DE_.wvu.PrintTitles" hidden="1">#REF!</definedName>
    <definedName name="Z_381FCF61_DF95_4756_B103_A1118DFFDE02_.wvu.FilterData" localSheetId="9" hidden="1">#REF!</definedName>
    <definedName name="Z_381FCF61_DF95_4756_B103_A1118DFFDE02_.wvu.FilterData" hidden="1">#REF!</definedName>
    <definedName name="Z_381FCF61_DF95_4756_B103_A1118DFFDE02_.wvu.PrintArea" localSheetId="9" hidden="1">#REF!</definedName>
    <definedName name="Z_381FCF61_DF95_4756_B103_A1118DFFDE02_.wvu.PrintArea" hidden="1">#REF!</definedName>
    <definedName name="Z_381FCF61_DF95_4756_B103_A1118DFFDE02_.wvu.PrintTitles" localSheetId="9" hidden="1">#REF!</definedName>
    <definedName name="Z_381FCF61_DF95_4756_B103_A1118DFFDE02_.wvu.PrintTitles" hidden="1">#REF!</definedName>
    <definedName name="Z_3B3C0CA1_2A9C_45FD_9823_50B200F6C0D1_.wvu.FilterData" localSheetId="9" hidden="1">#REF!</definedName>
    <definedName name="Z_3B3C0CA1_2A9C_45FD_9823_50B200F6C0D1_.wvu.FilterData" hidden="1">#REF!</definedName>
    <definedName name="Z_3B3C0CA1_2A9C_45FD_9823_50B200F6C0D1_.wvu.PrintArea" localSheetId="9" hidden="1">#REF!</definedName>
    <definedName name="Z_3B3C0CA1_2A9C_45FD_9823_50B200F6C0D1_.wvu.PrintArea" hidden="1">#REF!</definedName>
    <definedName name="Z_3B3C0CA1_2A9C_45FD_9823_50B200F6C0D1_.wvu.PrintTitles" localSheetId="9" hidden="1">#REF!</definedName>
    <definedName name="Z_3B3C0CA1_2A9C_45FD_9823_50B200F6C0D1_.wvu.PrintTitles" hidden="1">#REF!</definedName>
    <definedName name="Z_3E9430E5_6A83_435B_9E47_1B8F7E18D67C_.wvu.FilterData" localSheetId="9" hidden="1">#REF!</definedName>
    <definedName name="Z_3E9430E5_6A83_435B_9E47_1B8F7E18D67C_.wvu.FilterData" hidden="1">#REF!</definedName>
    <definedName name="Z_3E9430E5_6A83_435B_9E47_1B8F7E18D67C_.wvu.PrintArea" localSheetId="9" hidden="1">#REF!</definedName>
    <definedName name="Z_3E9430E5_6A83_435B_9E47_1B8F7E18D67C_.wvu.PrintArea" hidden="1">#REF!</definedName>
    <definedName name="Z_3E9430E5_6A83_435B_9E47_1B8F7E18D67C_.wvu.PrintTitles" localSheetId="9" hidden="1">#REF!</definedName>
    <definedName name="Z_3E9430E5_6A83_435B_9E47_1B8F7E18D67C_.wvu.PrintTitles" hidden="1">#REF!</definedName>
    <definedName name="Z_4A14CB5C_2287_4F6E_9A65_22F0A4D81D81_.wvu.FilterData" localSheetId="9" hidden="1">#REF!</definedName>
    <definedName name="Z_4A14CB5C_2287_4F6E_9A65_22F0A4D81D81_.wvu.FilterData" hidden="1">#REF!</definedName>
    <definedName name="Z_4A14CB5C_2287_4F6E_9A65_22F0A4D81D81_.wvu.PrintArea" localSheetId="9" hidden="1">#REF!</definedName>
    <definedName name="Z_4A14CB5C_2287_4F6E_9A65_22F0A4D81D81_.wvu.PrintArea" hidden="1">#REF!</definedName>
    <definedName name="Z_4A14CB5C_2287_4F6E_9A65_22F0A4D81D81_.wvu.PrintTitles" localSheetId="9" hidden="1">#REF!</definedName>
    <definedName name="Z_4A14CB5C_2287_4F6E_9A65_22F0A4D81D81_.wvu.PrintTitles" hidden="1">#REF!</definedName>
    <definedName name="Z_4BBC24C4_A093_4EC9_8AFF_49C6F602CC39_.wvu.FilterData" localSheetId="9" hidden="1">#REF!</definedName>
    <definedName name="Z_4BBC24C4_A093_4EC9_8AFF_49C6F602CC39_.wvu.FilterData" hidden="1">#REF!</definedName>
    <definedName name="Z_4BBC24C4_A093_4EC9_8AFF_49C6F602CC39_.wvu.PrintArea" localSheetId="9" hidden="1">#REF!</definedName>
    <definedName name="Z_4BBC24C4_A093_4EC9_8AFF_49C6F602CC39_.wvu.PrintArea" hidden="1">#REF!</definedName>
    <definedName name="Z_4BBC24C4_A093_4EC9_8AFF_49C6F602CC39_.wvu.PrintTitles" localSheetId="9" hidden="1">#REF!</definedName>
    <definedName name="Z_4BBC24C4_A093_4EC9_8AFF_49C6F602CC39_.wvu.PrintTitles" hidden="1">#REF!</definedName>
    <definedName name="Z_504A8F9D_2C46_439E_975A_DF1C1FA56E7B_.wvu.FilterData" localSheetId="9" hidden="1">#REF!</definedName>
    <definedName name="Z_504A8F9D_2C46_439E_975A_DF1C1FA56E7B_.wvu.FilterData" hidden="1">#REF!</definedName>
    <definedName name="Z_504A8F9D_2C46_439E_975A_DF1C1FA56E7B_.wvu.PrintArea" localSheetId="9" hidden="1">#REF!</definedName>
    <definedName name="Z_504A8F9D_2C46_439E_975A_DF1C1FA56E7B_.wvu.PrintArea" hidden="1">#REF!</definedName>
    <definedName name="Z_504A8F9D_2C46_439E_975A_DF1C1FA56E7B_.wvu.PrintTitles" localSheetId="9" hidden="1">#REF!</definedName>
    <definedName name="Z_504A8F9D_2C46_439E_975A_DF1C1FA56E7B_.wvu.PrintTitles" hidden="1">#REF!</definedName>
    <definedName name="Z_653348E7_CDAD_4F62_A236_641A4BB6425A_.wvu.FilterData" localSheetId="9" hidden="1">#REF!</definedName>
    <definedName name="Z_653348E7_CDAD_4F62_A236_641A4BB6425A_.wvu.FilterData" hidden="1">#REF!</definedName>
    <definedName name="Z_653348E7_CDAD_4F62_A236_641A4BB6425A_.wvu.PrintArea" localSheetId="9" hidden="1">#REF!</definedName>
    <definedName name="Z_653348E7_CDAD_4F62_A236_641A4BB6425A_.wvu.PrintArea" hidden="1">#REF!</definedName>
    <definedName name="Z_653348E7_CDAD_4F62_A236_641A4BB6425A_.wvu.PrintTitles" localSheetId="9" hidden="1">#REF!</definedName>
    <definedName name="Z_653348E7_CDAD_4F62_A236_641A4BB6425A_.wvu.PrintTitles" hidden="1">#REF!</definedName>
    <definedName name="Z_68C48519_C8C2_4287_96F6_0F561F815CE8_.wvu.FilterData" localSheetId="9" hidden="1">#REF!</definedName>
    <definedName name="Z_68C48519_C8C2_4287_96F6_0F561F815CE8_.wvu.FilterData" hidden="1">#REF!</definedName>
    <definedName name="Z_68C48519_C8C2_4287_96F6_0F561F815CE8_.wvu.PrintArea" localSheetId="9" hidden="1">#REF!</definedName>
    <definedName name="Z_68C48519_C8C2_4287_96F6_0F561F815CE8_.wvu.PrintArea" hidden="1">#REF!</definedName>
    <definedName name="Z_68C48519_C8C2_4287_96F6_0F561F815CE8_.wvu.PrintTitles" localSheetId="9" hidden="1">#REF!</definedName>
    <definedName name="Z_68C48519_C8C2_4287_96F6_0F561F815CE8_.wvu.PrintTitles" hidden="1">#REF!</definedName>
    <definedName name="Z_6BA141F2_E104_11DA_B6F6_00609720E0A1_.wvu.FilterData" localSheetId="9" hidden="1">#REF!</definedName>
    <definedName name="Z_6BA141F2_E104_11DA_B6F6_00609720E0A1_.wvu.FilterData" hidden="1">#REF!</definedName>
    <definedName name="Z_6BA141F2_E104_11DA_B6F6_00609720E0A1_.wvu.PrintArea" localSheetId="9" hidden="1">#REF!</definedName>
    <definedName name="Z_6BA141F2_E104_11DA_B6F6_00609720E0A1_.wvu.PrintArea" hidden="1">#REF!</definedName>
    <definedName name="Z_6BA141F2_E104_11DA_B6F6_00609720E0A1_.wvu.PrintTitles" localSheetId="9" hidden="1">#REF!</definedName>
    <definedName name="Z_6BA141F2_E104_11DA_B6F6_00609720E0A1_.wvu.PrintTitles" hidden="1">#REF!</definedName>
    <definedName name="Z_6BA141F3_E104_11DA_B6F6_00609720E0A1_.wvu.FilterData" localSheetId="9" hidden="1">#REF!</definedName>
    <definedName name="Z_6BA141F3_E104_11DA_B6F6_00609720E0A1_.wvu.FilterData" hidden="1">#REF!</definedName>
    <definedName name="Z_6BA141F3_E104_11DA_B6F6_00609720E0A1_.wvu.PrintArea" localSheetId="9" hidden="1">#REF!</definedName>
    <definedName name="Z_6BA141F3_E104_11DA_B6F6_00609720E0A1_.wvu.PrintArea" hidden="1">#REF!</definedName>
    <definedName name="Z_6BA141F3_E104_11DA_B6F6_00609720E0A1_.wvu.PrintTitles" localSheetId="9" hidden="1">#REF!</definedName>
    <definedName name="Z_6BA141F3_E104_11DA_B6F6_00609720E0A1_.wvu.PrintTitles" hidden="1">#REF!</definedName>
    <definedName name="Z_6BA141F4_E104_11DA_B6F6_00609720E0A1_.wvu.FilterData" localSheetId="9" hidden="1">#REF!</definedName>
    <definedName name="Z_6BA141F4_E104_11DA_B6F6_00609720E0A1_.wvu.FilterData" hidden="1">#REF!</definedName>
    <definedName name="Z_6BA141F4_E104_11DA_B6F6_00609720E0A1_.wvu.PrintArea" localSheetId="9" hidden="1">#REF!</definedName>
    <definedName name="Z_6BA141F4_E104_11DA_B6F6_00609720E0A1_.wvu.PrintArea" hidden="1">#REF!</definedName>
    <definedName name="Z_6BA141F4_E104_11DA_B6F6_00609720E0A1_.wvu.PrintTitles" localSheetId="9" hidden="1">#REF!</definedName>
    <definedName name="Z_6BA141F4_E104_11DA_B6F6_00609720E0A1_.wvu.PrintTitles" hidden="1">#REF!</definedName>
    <definedName name="Z_6BA141F5_E104_11DA_B6F6_00609720E0A1_.wvu.FilterData" localSheetId="9" hidden="1">#REF!</definedName>
    <definedName name="Z_6BA141F5_E104_11DA_B6F6_00609720E0A1_.wvu.FilterData" hidden="1">#REF!</definedName>
    <definedName name="Z_6BA141F5_E104_11DA_B6F6_00609720E0A1_.wvu.PrintArea" localSheetId="9" hidden="1">#REF!</definedName>
    <definedName name="Z_6BA141F5_E104_11DA_B6F6_00609720E0A1_.wvu.PrintArea" hidden="1">#REF!</definedName>
    <definedName name="Z_6BA141F5_E104_11DA_B6F6_00609720E0A1_.wvu.PrintTitles" localSheetId="9" hidden="1">#REF!</definedName>
    <definedName name="Z_6BA141F5_E104_11DA_B6F6_00609720E0A1_.wvu.PrintTitles" hidden="1">#REF!</definedName>
    <definedName name="Z_6BA141F6_E104_11DA_B6F6_00609720E0A1_.wvu.FilterData" localSheetId="9" hidden="1">#REF!</definedName>
    <definedName name="Z_6BA141F6_E104_11DA_B6F6_00609720E0A1_.wvu.FilterData" hidden="1">#REF!</definedName>
    <definedName name="Z_6BA141F6_E104_11DA_B6F6_00609720E0A1_.wvu.PrintArea" localSheetId="9" hidden="1">#REF!</definedName>
    <definedName name="Z_6BA141F6_E104_11DA_B6F6_00609720E0A1_.wvu.PrintArea" hidden="1">#REF!</definedName>
    <definedName name="Z_6BA141F6_E104_11DA_B6F6_00609720E0A1_.wvu.PrintTitles" localSheetId="9" hidden="1">#REF!</definedName>
    <definedName name="Z_6BA141F6_E104_11DA_B6F6_00609720E0A1_.wvu.PrintTitles" hidden="1">#REF!</definedName>
    <definedName name="Z_726673D2_C579_4EF3_83C7_45DC3792EA6A_.wvu.FilterData" localSheetId="9" hidden="1">#REF!</definedName>
    <definedName name="Z_726673D2_C579_4EF3_83C7_45DC3792EA6A_.wvu.FilterData" hidden="1">#REF!</definedName>
    <definedName name="Z_726673D2_C579_4EF3_83C7_45DC3792EA6A_.wvu.PrintArea" localSheetId="9" hidden="1">#REF!</definedName>
    <definedName name="Z_726673D2_C579_4EF3_83C7_45DC3792EA6A_.wvu.PrintArea" hidden="1">#REF!</definedName>
    <definedName name="Z_726673D2_C579_4EF3_83C7_45DC3792EA6A_.wvu.PrintTitles" localSheetId="9" hidden="1">#REF!</definedName>
    <definedName name="Z_726673D2_C579_4EF3_83C7_45DC3792EA6A_.wvu.PrintTitles" hidden="1">#REF!</definedName>
    <definedName name="Z_729969D8_DFDA_47B9_ADA2_E05CF62B3DEF_.wvu.FilterData" localSheetId="9" hidden="1">#REF!</definedName>
    <definedName name="Z_729969D8_DFDA_47B9_ADA2_E05CF62B3DEF_.wvu.FilterData" hidden="1">#REF!</definedName>
    <definedName name="Z_729969D8_DFDA_47B9_ADA2_E05CF62B3DEF_.wvu.PrintArea" localSheetId="9" hidden="1">#REF!</definedName>
    <definedName name="Z_729969D8_DFDA_47B9_ADA2_E05CF62B3DEF_.wvu.PrintArea" hidden="1">#REF!</definedName>
    <definedName name="Z_729969D8_DFDA_47B9_ADA2_E05CF62B3DEF_.wvu.PrintTitles" localSheetId="9" hidden="1">#REF!</definedName>
    <definedName name="Z_729969D8_DFDA_47B9_ADA2_E05CF62B3DEF_.wvu.PrintTitles" hidden="1">#REF!</definedName>
    <definedName name="Z_75EDDC88_CA8C_4671_911D_25D74F37EC47_.wvu.FilterData" localSheetId="9" hidden="1">#REF!</definedName>
    <definedName name="Z_75EDDC88_CA8C_4671_911D_25D74F37EC47_.wvu.FilterData" hidden="1">#REF!</definedName>
    <definedName name="Z_75EDDC88_CA8C_4671_911D_25D74F37EC47_.wvu.PrintArea" localSheetId="9" hidden="1">#REF!</definedName>
    <definedName name="Z_75EDDC88_CA8C_4671_911D_25D74F37EC47_.wvu.PrintArea" hidden="1">#REF!</definedName>
    <definedName name="Z_75EDDC88_CA8C_4671_911D_25D74F37EC47_.wvu.PrintTitles" localSheetId="9" hidden="1">#REF!</definedName>
    <definedName name="Z_75EDDC88_CA8C_4671_911D_25D74F37EC47_.wvu.PrintTitles" hidden="1">#REF!</definedName>
    <definedName name="Z_80573755_2D8B_4158_BD3A_CC331B950748_.wvu.FilterData" localSheetId="9" hidden="1">#REF!</definedName>
    <definedName name="Z_80573755_2D8B_4158_BD3A_CC331B950748_.wvu.FilterData" hidden="1">#REF!</definedName>
    <definedName name="Z_80573755_2D8B_4158_BD3A_CC331B950748_.wvu.PrintArea" localSheetId="9" hidden="1">#REF!</definedName>
    <definedName name="Z_80573755_2D8B_4158_BD3A_CC331B950748_.wvu.PrintArea" hidden="1">#REF!</definedName>
    <definedName name="Z_80573755_2D8B_4158_BD3A_CC331B950748_.wvu.PrintTitles" localSheetId="9" hidden="1">#REF!</definedName>
    <definedName name="Z_80573755_2D8B_4158_BD3A_CC331B950748_.wvu.PrintTitles" hidden="1">#REF!</definedName>
    <definedName name="Z_9C7B0D6D_4DDE_4C72_B23F_2E183F63ECB1_.wvu.FilterData" localSheetId="9" hidden="1">#REF!</definedName>
    <definedName name="Z_9C7B0D6D_4DDE_4C72_B23F_2E183F63ECB1_.wvu.FilterData" hidden="1">#REF!</definedName>
    <definedName name="Z_9C7B0D6D_4DDE_4C72_B23F_2E183F63ECB1_.wvu.PrintArea" localSheetId="9" hidden="1">#REF!</definedName>
    <definedName name="Z_9C7B0D6D_4DDE_4C72_B23F_2E183F63ECB1_.wvu.PrintArea" hidden="1">#REF!</definedName>
    <definedName name="Z_9C7B0D6D_4DDE_4C72_B23F_2E183F63ECB1_.wvu.PrintTitles" localSheetId="9" hidden="1">#REF!</definedName>
    <definedName name="Z_9C7B0D6D_4DDE_4C72_B23F_2E183F63ECB1_.wvu.PrintTitles" hidden="1">#REF!</definedName>
    <definedName name="Z_9C8B6436_249F_426A_96DC_EEE5E7CB7D1B_.wvu.FilterData" localSheetId="9" hidden="1">#REF!</definedName>
    <definedName name="Z_9C8B6436_249F_426A_96DC_EEE5E7CB7D1B_.wvu.FilterData" hidden="1">#REF!</definedName>
    <definedName name="Z_9C8B6436_249F_426A_96DC_EEE5E7CB7D1B_.wvu.PrintArea" localSheetId="9" hidden="1">#REF!</definedName>
    <definedName name="Z_9C8B6436_249F_426A_96DC_EEE5E7CB7D1B_.wvu.PrintArea" hidden="1">#REF!</definedName>
    <definedName name="Z_9C8B6436_249F_426A_96DC_EEE5E7CB7D1B_.wvu.PrintTitles" localSheetId="9" hidden="1">#REF!</definedName>
    <definedName name="Z_9C8B6436_249F_426A_96DC_EEE5E7CB7D1B_.wvu.PrintTitles" hidden="1">#REF!</definedName>
    <definedName name="Z_9FCFD0D5_270B_4F36_B422_02EF7A3700B8_.wvu.FilterData" localSheetId="9" hidden="1">#REF!</definedName>
    <definedName name="Z_9FCFD0D5_270B_4F36_B422_02EF7A3700B8_.wvu.FilterData" hidden="1">#REF!</definedName>
    <definedName name="Z_9FCFD0D5_270B_4F36_B422_02EF7A3700B8_.wvu.PrintArea" localSheetId="9" hidden="1">#REF!</definedName>
    <definedName name="Z_9FCFD0D5_270B_4F36_B422_02EF7A3700B8_.wvu.PrintArea" hidden="1">#REF!</definedName>
    <definedName name="Z_9FCFD0D5_270B_4F36_B422_02EF7A3700B8_.wvu.PrintTitles" localSheetId="9" hidden="1">#REF!</definedName>
    <definedName name="Z_9FCFD0D5_270B_4F36_B422_02EF7A3700B8_.wvu.PrintTitles" hidden="1">#REF!</definedName>
    <definedName name="Z_9FE8FF3F_4486_44D6_9AFB_43CC5B824BF9_.wvu.FilterData" localSheetId="9" hidden="1">#REF!</definedName>
    <definedName name="Z_9FE8FF3F_4486_44D6_9AFB_43CC5B824BF9_.wvu.FilterData" hidden="1">#REF!</definedName>
    <definedName name="Z_9FE8FF3F_4486_44D6_9AFB_43CC5B824BF9_.wvu.PrintArea" localSheetId="9" hidden="1">#REF!</definedName>
    <definedName name="Z_9FE8FF3F_4486_44D6_9AFB_43CC5B824BF9_.wvu.PrintArea" hidden="1">#REF!</definedName>
    <definedName name="Z_9FE8FF3F_4486_44D6_9AFB_43CC5B824BF9_.wvu.PrintTitles" localSheetId="9" hidden="1">#REF!</definedName>
    <definedName name="Z_9FE8FF3F_4486_44D6_9AFB_43CC5B824BF9_.wvu.PrintTitles" hidden="1">#REF!</definedName>
    <definedName name="Z_A3DE26BA_CF48_4654_9BE9_FAEB3C301C95_.wvu.FilterData" localSheetId="9" hidden="1">#REF!</definedName>
    <definedName name="Z_A3DE26BA_CF48_4654_9BE9_FAEB3C301C95_.wvu.FilterData" hidden="1">#REF!</definedName>
    <definedName name="Z_A3DE26BA_CF48_4654_9BE9_FAEB3C301C95_.wvu.PrintArea" localSheetId="9" hidden="1">#REF!</definedName>
    <definedName name="Z_A3DE26BA_CF48_4654_9BE9_FAEB3C301C95_.wvu.PrintArea" hidden="1">#REF!</definedName>
    <definedName name="Z_A3DE26BA_CF48_4654_9BE9_FAEB3C301C95_.wvu.PrintTitles" localSheetId="9" hidden="1">#REF!</definedName>
    <definedName name="Z_A3DE26BA_CF48_4654_9BE9_FAEB3C301C95_.wvu.PrintTitles" hidden="1">#REF!</definedName>
    <definedName name="Z_AAA1DD33_F1E3_423A_B1F2_E8567F4D95A5_.wvu.FilterData" localSheetId="9" hidden="1">#REF!</definedName>
    <definedName name="Z_AAA1DD33_F1E3_423A_B1F2_E8567F4D95A5_.wvu.FilterData" hidden="1">#REF!</definedName>
    <definedName name="Z_AAA1DD33_F1E3_423A_B1F2_E8567F4D95A5_.wvu.PrintArea" localSheetId="9" hidden="1">#REF!</definedName>
    <definedName name="Z_AAA1DD33_F1E3_423A_B1F2_E8567F4D95A5_.wvu.PrintArea" hidden="1">#REF!</definedName>
    <definedName name="Z_AAA1DD33_F1E3_423A_B1F2_E8567F4D95A5_.wvu.PrintTitles" localSheetId="9" hidden="1">#REF!</definedName>
    <definedName name="Z_AAA1DD33_F1E3_423A_B1F2_E8567F4D95A5_.wvu.PrintTitles" hidden="1">#REF!</definedName>
    <definedName name="Z_B4899972_EBDC_11DA_B6F6_00609720E0A1_.wvu.FilterData" localSheetId="9" hidden="1">#REF!</definedName>
    <definedName name="Z_B4899972_EBDC_11DA_B6F6_00609720E0A1_.wvu.FilterData" hidden="1">#REF!</definedName>
    <definedName name="Z_B4899972_EBDC_11DA_B6F6_00609720E0A1_.wvu.PrintArea" localSheetId="9" hidden="1">#REF!</definedName>
    <definedName name="Z_B4899972_EBDC_11DA_B6F6_00609720E0A1_.wvu.PrintArea" hidden="1">#REF!</definedName>
    <definedName name="Z_B4899972_EBDC_11DA_B6F6_00609720E0A1_.wvu.PrintTitles" localSheetId="9" hidden="1">#REF!</definedName>
    <definedName name="Z_B4899972_EBDC_11DA_B6F6_00609720E0A1_.wvu.PrintTitles" hidden="1">#REF!</definedName>
    <definedName name="Z_B4899973_EBDC_11DA_B6F6_00609720E0A1_.wvu.FilterData" localSheetId="9" hidden="1">#REF!</definedName>
    <definedName name="Z_B4899973_EBDC_11DA_B6F6_00609720E0A1_.wvu.FilterData" hidden="1">#REF!</definedName>
    <definedName name="Z_B4899973_EBDC_11DA_B6F6_00609720E0A1_.wvu.PrintArea" localSheetId="9" hidden="1">#REF!</definedName>
    <definedName name="Z_B4899973_EBDC_11DA_B6F6_00609720E0A1_.wvu.PrintArea" hidden="1">#REF!</definedName>
    <definedName name="Z_B4899973_EBDC_11DA_B6F6_00609720E0A1_.wvu.PrintTitles" localSheetId="9" hidden="1">#REF!</definedName>
    <definedName name="Z_B4899973_EBDC_11DA_B6F6_00609720E0A1_.wvu.PrintTitles" hidden="1">#REF!</definedName>
    <definedName name="Z_B4899974_EBDC_11DA_B6F6_00609720E0A1_.wvu.FilterData" localSheetId="9" hidden="1">#REF!</definedName>
    <definedName name="Z_B4899974_EBDC_11DA_B6F6_00609720E0A1_.wvu.FilterData" hidden="1">#REF!</definedName>
    <definedName name="Z_B4899974_EBDC_11DA_B6F6_00609720E0A1_.wvu.PrintArea" localSheetId="9" hidden="1">#REF!</definedName>
    <definedName name="Z_B4899974_EBDC_11DA_B6F6_00609720E0A1_.wvu.PrintArea" hidden="1">#REF!</definedName>
    <definedName name="Z_B4899974_EBDC_11DA_B6F6_00609720E0A1_.wvu.PrintTitles" localSheetId="9" hidden="1">#REF!</definedName>
    <definedName name="Z_B4899974_EBDC_11DA_B6F6_00609720E0A1_.wvu.PrintTitles" hidden="1">#REF!</definedName>
    <definedName name="Z_B4899975_EBDC_11DA_B6F6_00609720E0A1_.wvu.FilterData" localSheetId="9" hidden="1">#REF!</definedName>
    <definedName name="Z_B4899975_EBDC_11DA_B6F6_00609720E0A1_.wvu.FilterData" hidden="1">#REF!</definedName>
    <definedName name="Z_B4899975_EBDC_11DA_B6F6_00609720E0A1_.wvu.PrintArea" localSheetId="9" hidden="1">#REF!</definedName>
    <definedName name="Z_B4899975_EBDC_11DA_B6F6_00609720E0A1_.wvu.PrintArea" hidden="1">#REF!</definedName>
    <definedName name="Z_B4899975_EBDC_11DA_B6F6_00609720E0A1_.wvu.PrintTitles" localSheetId="9" hidden="1">#REF!</definedName>
    <definedName name="Z_B4899975_EBDC_11DA_B6F6_00609720E0A1_.wvu.PrintTitles" hidden="1">#REF!</definedName>
    <definedName name="Z_B4899976_EBDC_11DA_B6F6_00609720E0A1_.wvu.FilterData" localSheetId="9" hidden="1">#REF!</definedName>
    <definedName name="Z_B4899976_EBDC_11DA_B6F6_00609720E0A1_.wvu.FilterData" hidden="1">#REF!</definedName>
    <definedName name="Z_B4899976_EBDC_11DA_B6F6_00609720E0A1_.wvu.PrintArea" localSheetId="9" hidden="1">#REF!</definedName>
    <definedName name="Z_B4899976_EBDC_11DA_B6F6_00609720E0A1_.wvu.PrintArea" hidden="1">#REF!</definedName>
    <definedName name="Z_B4899976_EBDC_11DA_B6F6_00609720E0A1_.wvu.PrintTitles" localSheetId="9" hidden="1">#REF!</definedName>
    <definedName name="Z_B4899976_EBDC_11DA_B6F6_00609720E0A1_.wvu.PrintTitles" hidden="1">#REF!</definedName>
    <definedName name="Z_C24E6469_C4CC_430B_8814_72DD019DF2C8_.wvu.FilterData" localSheetId="9" hidden="1">#REF!</definedName>
    <definedName name="Z_C24E6469_C4CC_430B_8814_72DD019DF2C8_.wvu.FilterData" hidden="1">#REF!</definedName>
    <definedName name="Z_C24E6469_C4CC_430B_8814_72DD019DF2C8_.wvu.PrintArea" localSheetId="9" hidden="1">#REF!</definedName>
    <definedName name="Z_C24E6469_C4CC_430B_8814_72DD019DF2C8_.wvu.PrintArea" hidden="1">#REF!</definedName>
    <definedName name="Z_C24E6469_C4CC_430B_8814_72DD019DF2C8_.wvu.PrintTitles" localSheetId="9" hidden="1">#REF!</definedName>
    <definedName name="Z_C24E6469_C4CC_430B_8814_72DD019DF2C8_.wvu.PrintTitles" hidden="1">#REF!</definedName>
    <definedName name="Z_CA61CA57_E7CE_4A4D_974A_F3124BCA2797_.wvu.FilterData" localSheetId="9" hidden="1">#REF!</definedName>
    <definedName name="Z_CA61CA57_E7CE_4A4D_974A_F3124BCA2797_.wvu.FilterData" hidden="1">#REF!</definedName>
    <definedName name="Z_CA61CA57_E7CE_4A4D_974A_F3124BCA2797_.wvu.PrintArea" localSheetId="9" hidden="1">#REF!</definedName>
    <definedName name="Z_CA61CA57_E7CE_4A4D_974A_F3124BCA2797_.wvu.PrintArea" hidden="1">#REF!</definedName>
    <definedName name="Z_CA61CA57_E7CE_4A4D_974A_F3124BCA2797_.wvu.PrintTitles" localSheetId="9" hidden="1">#REF!</definedName>
    <definedName name="Z_CA61CA57_E7CE_4A4D_974A_F3124BCA2797_.wvu.PrintTitles" hidden="1">#REF!</definedName>
    <definedName name="Z_DA4D5A8F_12FA_42F5_A8BB_526600E97433_.wvu.FilterData" localSheetId="9" hidden="1">#REF!</definedName>
    <definedName name="Z_DA4D5A8F_12FA_42F5_A8BB_526600E97433_.wvu.FilterData" hidden="1">#REF!</definedName>
    <definedName name="Z_DA4D5A8F_12FA_42F5_A8BB_526600E97433_.wvu.PrintArea" localSheetId="9" hidden="1">#REF!</definedName>
    <definedName name="Z_DA4D5A8F_12FA_42F5_A8BB_526600E97433_.wvu.PrintArea" hidden="1">#REF!</definedName>
    <definedName name="Z_DA4D5A8F_12FA_42F5_A8BB_526600E97433_.wvu.PrintTitles" localSheetId="9" hidden="1">#REF!</definedName>
    <definedName name="Z_DA4D5A8F_12FA_42F5_A8BB_526600E97433_.wvu.PrintTitles" hidden="1">#REF!</definedName>
    <definedName name="Z_DFB4C5EB_A8D3_475E_B627_EA98F95F9220_.wvu.FilterData" localSheetId="9" hidden="1">#REF!</definedName>
    <definedName name="Z_DFB4C5EB_A8D3_475E_B627_EA98F95F9220_.wvu.FilterData" hidden="1">#REF!</definedName>
    <definedName name="Z_DFB4C5EB_A8D3_475E_B627_EA98F95F9220_.wvu.PrintArea" localSheetId="9" hidden="1">#REF!</definedName>
    <definedName name="Z_DFB4C5EB_A8D3_475E_B627_EA98F95F9220_.wvu.PrintArea" hidden="1">#REF!</definedName>
    <definedName name="Z_DFB4C5EB_A8D3_475E_B627_EA98F95F9220_.wvu.PrintTitles" localSheetId="9" hidden="1">#REF!</definedName>
    <definedName name="Z_DFB4C5EB_A8D3_475E_B627_EA98F95F9220_.wvu.PrintTitles" hidden="1">#REF!</definedName>
    <definedName name="Z_F2B990A1_57B3_4766_8C3D_4D3A5265BAEF_.wvu.FilterData" localSheetId="9" hidden="1">#REF!</definedName>
    <definedName name="Z_F2B990A1_57B3_4766_8C3D_4D3A5265BAEF_.wvu.FilterData" hidden="1">#REF!</definedName>
    <definedName name="Z_F2B990A1_57B3_4766_8C3D_4D3A5265BAEF_.wvu.PrintArea" localSheetId="9" hidden="1">#REF!</definedName>
    <definedName name="Z_F2B990A1_57B3_4766_8C3D_4D3A5265BAEF_.wvu.PrintArea" hidden="1">#REF!</definedName>
    <definedName name="Z_F2B990A1_57B3_4766_8C3D_4D3A5265BAEF_.wvu.PrintTitles" localSheetId="9" hidden="1">#REF!</definedName>
    <definedName name="Z_F2B990A1_57B3_4766_8C3D_4D3A5265BAEF_.wvu.PrintTitles" hidden="1">#REF!</definedName>
    <definedName name="Z_F9482E1F_92B8_43D8_949A_7DDCF2E63A19_.wvu.FilterData" localSheetId="9" hidden="1">#REF!</definedName>
    <definedName name="Z_F9482E1F_92B8_43D8_949A_7DDCF2E63A19_.wvu.FilterData" hidden="1">#REF!</definedName>
    <definedName name="Z_F9482E1F_92B8_43D8_949A_7DDCF2E63A19_.wvu.PrintArea" localSheetId="9" hidden="1">#REF!</definedName>
    <definedName name="Z_F9482E1F_92B8_43D8_949A_7DDCF2E63A19_.wvu.PrintArea" hidden="1">#REF!</definedName>
    <definedName name="Z_F9482E1F_92B8_43D8_949A_7DDCF2E63A19_.wvu.PrintTitles" localSheetId="9" hidden="1">#REF!</definedName>
    <definedName name="Z_F9482E1F_92B8_43D8_949A_7DDCF2E63A19_.wvu.PrintTitles" hidden="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5" i="37" l="1"/>
  <c r="E25" i="37"/>
  <c r="F244" i="38"/>
  <c r="F243" i="38"/>
  <c r="E239" i="38"/>
  <c r="E234" i="38"/>
  <c r="A231" i="38" l="1"/>
  <c r="F246" i="38"/>
  <c r="F247" i="38" s="1"/>
  <c r="F239" i="38"/>
  <c r="F240" i="38" s="1"/>
  <c r="F236" i="38"/>
  <c r="F234" i="38"/>
  <c r="D25" i="37"/>
  <c r="F237" i="38" l="1"/>
  <c r="E242" i="38"/>
  <c r="F242" i="38" s="1"/>
  <c r="E249" i="38" l="1"/>
  <c r="C244" i="38" s="1"/>
  <c r="C240" i="38" l="1"/>
  <c r="C237" i="38"/>
  <c r="C247" i="38"/>
  <c r="D22" i="37" l="1"/>
  <c r="E120" i="38"/>
  <c r="E96" i="38"/>
  <c r="D20" i="37"/>
  <c r="D21" i="37" s="1"/>
  <c r="E287" i="38" l="1"/>
  <c r="E216" i="38"/>
  <c r="F208" i="38"/>
  <c r="F209" i="38"/>
  <c r="F210" i="38"/>
  <c r="F211" i="38"/>
  <c r="F212" i="38"/>
  <c r="F207" i="38"/>
  <c r="D24" i="37"/>
  <c r="A204" i="38"/>
  <c r="F130" i="38"/>
  <c r="E125" i="38"/>
  <c r="F125" i="38" s="1"/>
  <c r="F126" i="38" s="1"/>
  <c r="B125" i="38"/>
  <c r="A117" i="38"/>
  <c r="A113" i="38"/>
  <c r="F129" i="38"/>
  <c r="F121" i="38"/>
  <c r="F120" i="38"/>
  <c r="D18" i="37"/>
  <c r="E101" i="38"/>
  <c r="B101" i="38"/>
  <c r="F97" i="38"/>
  <c r="F96" i="38"/>
  <c r="F99" i="38" s="1"/>
  <c r="F123" i="38" l="1"/>
  <c r="E108" i="38"/>
  <c r="F108" i="38" s="1"/>
  <c r="E128" i="38"/>
  <c r="F128" i="38" s="1"/>
  <c r="F131" i="38" s="1"/>
  <c r="F134" i="38"/>
  <c r="E136" i="38" l="1"/>
  <c r="E18" i="37" s="1"/>
  <c r="F18" i="37" s="1"/>
  <c r="A93" i="38" l="1"/>
  <c r="A89" i="38"/>
  <c r="F109" i="38"/>
  <c r="F105" i="38"/>
  <c r="F101" i="38"/>
  <c r="F102" i="38" s="1"/>
  <c r="E77" i="38"/>
  <c r="F77" i="38" s="1"/>
  <c r="F78" i="38" s="1"/>
  <c r="A71" i="38"/>
  <c r="A67" i="38"/>
  <c r="F84" i="38"/>
  <c r="F85" i="38" s="1"/>
  <c r="F81" i="38"/>
  <c r="F74" i="38"/>
  <c r="F75" i="38" s="1"/>
  <c r="D14" i="37"/>
  <c r="D13" i="37"/>
  <c r="F59" i="38"/>
  <c r="E55" i="38"/>
  <c r="F55" i="38" s="1"/>
  <c r="F56" i="38" s="1"/>
  <c r="A49" i="38"/>
  <c r="A45" i="38"/>
  <c r="F62" i="38"/>
  <c r="F63" i="38" s="1"/>
  <c r="F52" i="38"/>
  <c r="F53" i="38" s="1"/>
  <c r="E104" i="38" l="1"/>
  <c r="F104" i="38" s="1"/>
  <c r="F106" i="38" s="1"/>
  <c r="E111" i="38" s="1"/>
  <c r="E80" i="38"/>
  <c r="F80" i="38" s="1"/>
  <c r="F82" i="38" s="1"/>
  <c r="E87" i="38" s="1"/>
  <c r="E58" i="38"/>
  <c r="F58" i="38" s="1"/>
  <c r="E16" i="37" l="1"/>
  <c r="F16" i="37" s="1"/>
  <c r="F60" i="38"/>
  <c r="E14" i="37"/>
  <c r="F14" i="37" s="1"/>
  <c r="E65" i="38" l="1"/>
  <c r="E13" i="37" s="1"/>
  <c r="F13" i="37" s="1"/>
  <c r="A27" i="38"/>
  <c r="F6" i="38"/>
  <c r="E6" i="38"/>
  <c r="A5" i="38"/>
  <c r="F17" i="37" l="1"/>
  <c r="F15" i="37"/>
  <c r="F12" i="37"/>
  <c r="D13" i="27" l="1"/>
  <c r="D11" i="27"/>
  <c r="C10" i="27"/>
  <c r="D10" i="27"/>
  <c r="D14" i="25"/>
  <c r="D13" i="25"/>
  <c r="D12" i="25"/>
  <c r="D11" i="25"/>
  <c r="D10" i="25"/>
  <c r="D9" i="25"/>
  <c r="D8" i="25"/>
  <c r="B8" i="39"/>
  <c r="G18" i="19"/>
  <c r="G17" i="19" l="1"/>
  <c r="G19" i="19" s="1"/>
  <c r="A34" i="37"/>
  <c r="F572" i="38" l="1"/>
  <c r="F571" i="38"/>
  <c r="A567" i="38"/>
  <c r="F583" i="38"/>
  <c r="F585" i="38" s="1"/>
  <c r="A513" i="38"/>
  <c r="D526" i="38"/>
  <c r="F526" i="38" s="1"/>
  <c r="F527" i="38" s="1"/>
  <c r="F516" i="38"/>
  <c r="F518" i="38" s="1"/>
  <c r="D408" i="38"/>
  <c r="F222" i="38"/>
  <c r="F223" i="38" s="1"/>
  <c r="F213" i="38"/>
  <c r="F214" i="38" s="1"/>
  <c r="A373" i="38"/>
  <c r="F386" i="38"/>
  <c r="F387" i="38" s="1"/>
  <c r="F376" i="38"/>
  <c r="F378" i="38" s="1"/>
  <c r="F40" i="38"/>
  <c r="F41" i="38" s="1"/>
  <c r="F409" i="38"/>
  <c r="A546" i="38"/>
  <c r="D504" i="38"/>
  <c r="A492" i="38"/>
  <c r="D482" i="38"/>
  <c r="E471" i="38"/>
  <c r="A470" i="38"/>
  <c r="D461" i="38"/>
  <c r="A449" i="38"/>
  <c r="A427" i="38"/>
  <c r="A405" i="38"/>
  <c r="D363" i="38"/>
  <c r="F363" i="38" s="1"/>
  <c r="F362" i="38"/>
  <c r="F347" i="38"/>
  <c r="F348" i="38"/>
  <c r="F349" i="38"/>
  <c r="F350" i="38"/>
  <c r="F351" i="38"/>
  <c r="F352" i="38"/>
  <c r="A343" i="38" l="1"/>
  <c r="A281" i="38"/>
  <c r="A257" i="38"/>
  <c r="D195" i="38"/>
  <c r="D175" i="38"/>
  <c r="D166" i="38"/>
  <c r="F166" i="38" s="1"/>
  <c r="D154" i="38"/>
  <c r="D186" i="38"/>
  <c r="F186" i="38" s="1"/>
  <c r="A183" i="38"/>
  <c r="A163" i="38"/>
  <c r="A142" i="38"/>
  <c r="F461" i="38" l="1"/>
  <c r="F462" i="38" s="1"/>
  <c r="F558" i="38"/>
  <c r="F560" i="38" s="1"/>
  <c r="F504" i="38"/>
  <c r="F505" i="38" s="1"/>
  <c r="F482" i="38"/>
  <c r="F484" i="38" s="1"/>
  <c r="F439" i="38"/>
  <c r="F441" i="38" s="1"/>
  <c r="F361" i="38"/>
  <c r="F365" i="38" s="1"/>
  <c r="F418" i="38"/>
  <c r="F419" i="38" s="1"/>
  <c r="F261" i="38"/>
  <c r="F293" i="38"/>
  <c r="F270" i="38"/>
  <c r="F195" i="38"/>
  <c r="F196" i="38" s="1"/>
  <c r="F175" i="38"/>
  <c r="F176" i="38" s="1"/>
  <c r="F154" i="38"/>
  <c r="F155" i="38" s="1"/>
  <c r="F17" i="38"/>
  <c r="F18" i="38" s="1"/>
  <c r="F260" i="38"/>
  <c r="F473" i="38"/>
  <c r="F474" i="38" s="1"/>
  <c r="F549" i="38"/>
  <c r="F550" i="38" s="1"/>
  <c r="F495" i="38"/>
  <c r="F496" i="38" s="1"/>
  <c r="F452" i="38"/>
  <c r="F453" i="38" s="1"/>
  <c r="F430" i="38"/>
  <c r="F431" i="38" s="1"/>
  <c r="F346" i="38"/>
  <c r="F353" i="38" s="1"/>
  <c r="F284" i="38"/>
  <c r="F285" i="38" s="1"/>
  <c r="F187" i="38"/>
  <c r="F8" i="38"/>
  <c r="F295" i="38" l="1"/>
  <c r="F272" i="38"/>
  <c r="F262" i="38"/>
  <c r="D18" i="39" l="1"/>
  <c r="D17" i="39"/>
  <c r="D8" i="39" s="1"/>
  <c r="A1" i="27" l="1"/>
  <c r="A1" i="40"/>
  <c r="A1" i="25"/>
  <c r="A1" i="39"/>
  <c r="A2" i="32"/>
  <c r="C12" i="32" l="1"/>
  <c r="D12" i="32"/>
  <c r="E12" i="32"/>
  <c r="F12" i="32"/>
  <c r="B12" i="32"/>
  <c r="A1" i="19" l="1"/>
  <c r="F167" i="38"/>
  <c r="A1" i="38"/>
  <c r="A227" i="38" s="1"/>
  <c r="A563" i="38" l="1"/>
  <c r="A200" i="38"/>
  <c r="A509" i="38"/>
  <c r="A23" i="38"/>
  <c r="A369" i="38"/>
  <c r="A466" i="38"/>
  <c r="A542" i="38"/>
  <c r="A488" i="38"/>
  <c r="A401" i="38"/>
  <c r="A445" i="38"/>
  <c r="A423" i="38"/>
  <c r="A253" i="38"/>
  <c r="A277" i="38"/>
  <c r="A339" i="38"/>
  <c r="A179" i="38"/>
  <c r="A159" i="38"/>
  <c r="A138" i="38"/>
  <c r="B12" i="39" l="1"/>
  <c r="D12" i="39" s="1"/>
  <c r="F12" i="39" s="1"/>
  <c r="B11" i="39"/>
  <c r="B14" i="39" l="1"/>
  <c r="D14" i="39" s="1"/>
  <c r="F14" i="39" s="1"/>
  <c r="B13" i="39"/>
  <c r="D13" i="39" s="1"/>
  <c r="F13" i="39" s="1"/>
  <c r="D11" i="39"/>
  <c r="F11" i="39" s="1"/>
  <c r="B10" i="39"/>
  <c r="D10" i="39" s="1"/>
  <c r="F10" i="39" s="1"/>
  <c r="D21" i="39" s="1"/>
  <c r="B9" i="39"/>
  <c r="D9" i="39" s="1"/>
  <c r="F9" i="39" s="1"/>
  <c r="F8" i="39"/>
  <c r="C2" i="6"/>
  <c r="M7" i="6"/>
  <c r="M9" i="6"/>
  <c r="B11" i="6"/>
  <c r="B12" i="6" s="1"/>
  <c r="B13" i="6" s="1"/>
  <c r="B14" i="6" s="1"/>
  <c r="B15" i="6" s="1"/>
  <c r="B16" i="6" s="1"/>
  <c r="B17" i="6" s="1"/>
  <c r="B18" i="6" s="1"/>
  <c r="B19" i="6" s="1"/>
  <c r="B20" i="6" s="1"/>
  <c r="B21" i="6" s="1"/>
  <c r="B22" i="6" s="1"/>
  <c r="B23" i="6" s="1"/>
  <c r="B24" i="6" s="1"/>
  <c r="B25" i="6" s="1"/>
  <c r="B26" i="6" s="1"/>
  <c r="B30" i="6" s="1"/>
  <c r="B32" i="6" s="1"/>
  <c r="I11" i="6"/>
  <c r="K11" i="6" s="1"/>
  <c r="I12" i="6"/>
  <c r="K12" i="6" s="1"/>
  <c r="I13" i="6"/>
  <c r="K13" i="6" s="1"/>
  <c r="I14" i="6"/>
  <c r="K14" i="6" s="1"/>
  <c r="I15" i="6"/>
  <c r="K15" i="6" s="1"/>
  <c r="I16" i="6"/>
  <c r="K16" i="6" s="1"/>
  <c r="I17" i="6"/>
  <c r="K17" i="6" s="1"/>
  <c r="I18" i="6"/>
  <c r="K18" i="6" s="1"/>
  <c r="I19" i="6"/>
  <c r="K19" i="6"/>
  <c r="I20" i="6"/>
  <c r="K20" i="6" s="1"/>
  <c r="I21" i="6"/>
  <c r="K21" i="6" s="1"/>
  <c r="I22" i="6"/>
  <c r="K22" i="6" s="1"/>
  <c r="I23" i="6"/>
  <c r="K23" i="6" s="1"/>
  <c r="I24" i="6"/>
  <c r="K24" i="6" s="1"/>
  <c r="I25" i="6"/>
  <c r="K25" i="6" s="1"/>
  <c r="I26" i="6"/>
  <c r="K26" i="6" s="1"/>
  <c r="I27" i="6"/>
  <c r="K27" i="6" s="1"/>
  <c r="I28" i="6"/>
  <c r="K28" i="6" s="1"/>
  <c r="I29" i="6"/>
  <c r="K29" i="6" s="1"/>
  <c r="I30" i="6"/>
  <c r="K30" i="6" s="1"/>
  <c r="I31" i="6"/>
  <c r="K31" i="6" s="1"/>
  <c r="I32" i="6"/>
  <c r="K32" i="6" s="1"/>
  <c r="I33" i="6"/>
  <c r="K33" i="6" s="1"/>
  <c r="I34" i="6"/>
  <c r="K34" i="6" s="1"/>
  <c r="I35" i="6"/>
  <c r="K35" i="6" s="1"/>
  <c r="I36" i="6"/>
  <c r="K36" i="6" s="1"/>
  <c r="I37" i="6"/>
  <c r="K37" i="6" s="1"/>
  <c r="I38" i="6"/>
  <c r="K38" i="6" s="1"/>
  <c r="I39" i="6"/>
  <c r="K39" i="6" s="1"/>
  <c r="I40" i="6"/>
  <c r="K40" i="6" s="1"/>
  <c r="I41" i="6"/>
  <c r="K41" i="6" s="1"/>
  <c r="I42" i="6"/>
  <c r="K42" i="6"/>
  <c r="I43" i="6"/>
  <c r="K43" i="6" s="1"/>
  <c r="I44" i="6"/>
  <c r="K44" i="6" s="1"/>
  <c r="I45" i="6"/>
  <c r="I46" i="6"/>
  <c r="K46" i="6" s="1"/>
  <c r="I47" i="6"/>
  <c r="K47" i="6" s="1"/>
  <c r="I48" i="6"/>
  <c r="K48" i="6" s="1"/>
  <c r="I49" i="6"/>
  <c r="K49" i="6" s="1"/>
  <c r="I50" i="6"/>
  <c r="K50" i="6" s="1"/>
  <c r="I51" i="6"/>
  <c r="K51" i="6"/>
  <c r="I52" i="6"/>
  <c r="K52" i="6" s="1"/>
  <c r="B56" i="6"/>
  <c r="B58" i="6" s="1"/>
  <c r="B59" i="6" s="1"/>
  <c r="B60" i="6" s="1"/>
  <c r="B61" i="6" s="1"/>
  <c r="B62" i="6" s="1"/>
  <c r="B63" i="6" s="1"/>
  <c r="B64" i="6" s="1"/>
  <c r="B65" i="6" s="1"/>
  <c r="B66" i="6" s="1"/>
  <c r="B67" i="6" s="1"/>
  <c r="B68" i="6" s="1"/>
  <c r="B69" i="6" s="1"/>
  <c r="I56" i="6"/>
  <c r="K56" i="6"/>
  <c r="B57" i="6"/>
  <c r="E57" i="6"/>
  <c r="I57" i="6" s="1"/>
  <c r="K57" i="6" s="1"/>
  <c r="E58" i="6"/>
  <c r="I58" i="6"/>
  <c r="K58" i="6" s="1"/>
  <c r="E59" i="6"/>
  <c r="I59" i="6" s="1"/>
  <c r="K59" i="6" s="1"/>
  <c r="E60" i="6"/>
  <c r="I60" i="6" s="1"/>
  <c r="K60" i="6" s="1"/>
  <c r="I61" i="6"/>
  <c r="K61" i="6" s="1"/>
  <c r="I62" i="6"/>
  <c r="K62" i="6" s="1"/>
  <c r="I63" i="6"/>
  <c r="K63" i="6" s="1"/>
  <c r="I64" i="6"/>
  <c r="K64" i="6" s="1"/>
  <c r="I65" i="6"/>
  <c r="K65" i="6"/>
  <c r="I66" i="6"/>
  <c r="K66" i="6" s="1"/>
  <c r="I67" i="6"/>
  <c r="K67" i="6" s="1"/>
  <c r="I68" i="6"/>
  <c r="K68" i="6" s="1"/>
  <c r="I69" i="6"/>
  <c r="K69" i="6" s="1"/>
  <c r="B73" i="6"/>
  <c r="B74" i="6" s="1"/>
  <c r="I73" i="6"/>
  <c r="K73" i="6" s="1"/>
  <c r="I74" i="6"/>
  <c r="K74" i="6" s="1"/>
  <c r="I75" i="6"/>
  <c r="K75" i="6" s="1"/>
  <c r="I76" i="6"/>
  <c r="K76" i="6" s="1"/>
  <c r="I77" i="6"/>
  <c r="K77" i="6" s="1"/>
  <c r="I78" i="6"/>
  <c r="K78" i="6" s="1"/>
  <c r="I79" i="6"/>
  <c r="K79" i="6" s="1"/>
  <c r="I80" i="6"/>
  <c r="K80" i="6" s="1"/>
  <c r="I81" i="6"/>
  <c r="K81" i="6" s="1"/>
  <c r="I82" i="6"/>
  <c r="K82" i="6" s="1"/>
  <c r="I83" i="6"/>
  <c r="K83" i="6" s="1"/>
  <c r="I84" i="6"/>
  <c r="K84" i="6" s="1"/>
  <c r="I85" i="6"/>
  <c r="K85" i="6" s="1"/>
  <c r="I86" i="6"/>
  <c r="K86" i="6" s="1"/>
  <c r="I87" i="6"/>
  <c r="K87" i="6" s="1"/>
  <c r="I88" i="6"/>
  <c r="K88" i="6" s="1"/>
  <c r="I89" i="6"/>
  <c r="K89" i="6"/>
  <c r="I90" i="6"/>
  <c r="K90" i="6" s="1"/>
  <c r="I91" i="6"/>
  <c r="K91" i="6" s="1"/>
  <c r="I92" i="6"/>
  <c r="K92" i="6" s="1"/>
  <c r="I93" i="6"/>
  <c r="K93" i="6" s="1"/>
  <c r="I94" i="6"/>
  <c r="K94" i="6" s="1"/>
  <c r="I95" i="6"/>
  <c r="K95" i="6" s="1"/>
  <c r="I96" i="6"/>
  <c r="K96" i="6" s="1"/>
  <c r="I97" i="6"/>
  <c r="K97" i="6"/>
  <c r="I98" i="6"/>
  <c r="K98" i="6" s="1"/>
  <c r="I99" i="6"/>
  <c r="I100" i="6"/>
  <c r="K100" i="6" s="1"/>
  <c r="I101" i="6"/>
  <c r="K101" i="6" s="1"/>
  <c r="I102" i="6"/>
  <c r="K102" i="6" s="1"/>
  <c r="I103" i="6"/>
  <c r="K103" i="6" s="1"/>
  <c r="I104" i="6"/>
  <c r="K104" i="6" s="1"/>
  <c r="I105" i="6"/>
  <c r="K105" i="6" s="1"/>
  <c r="I106" i="6"/>
  <c r="K106" i="6" s="1"/>
  <c r="I107" i="6"/>
  <c r="K107" i="6" s="1"/>
  <c r="I108" i="6"/>
  <c r="K108" i="6" s="1"/>
  <c r="I109" i="6"/>
  <c r="K109" i="6" s="1"/>
  <c r="I110" i="6"/>
  <c r="K110" i="6" s="1"/>
  <c r="I111" i="6"/>
  <c r="K111" i="6" s="1"/>
  <c r="I112" i="6"/>
  <c r="K112" i="6" s="1"/>
  <c r="I113" i="6"/>
  <c r="K113" i="6" s="1"/>
  <c r="I114" i="6"/>
  <c r="K114" i="6" s="1"/>
  <c r="I115" i="6"/>
  <c r="K115" i="6" s="1"/>
  <c r="I116" i="6"/>
  <c r="K116" i="6" s="1"/>
  <c r="I117" i="6"/>
  <c r="K117" i="6" s="1"/>
  <c r="I118" i="6"/>
  <c r="K118" i="6" s="1"/>
  <c r="I119" i="6"/>
  <c r="K119" i="6" s="1"/>
  <c r="I120" i="6"/>
  <c r="K120" i="6" s="1"/>
  <c r="I121" i="6"/>
  <c r="K121" i="6" s="1"/>
  <c r="I122" i="6"/>
  <c r="K122" i="6" s="1"/>
  <c r="I123" i="6"/>
  <c r="K123" i="6" s="1"/>
  <c r="I124" i="6"/>
  <c r="K124" i="6" s="1"/>
  <c r="I125" i="6"/>
  <c r="K125" i="6" s="1"/>
  <c r="I126" i="6"/>
  <c r="K126" i="6" s="1"/>
  <c r="I127" i="6"/>
  <c r="K127" i="6" s="1"/>
  <c r="I128" i="6"/>
  <c r="K128" i="6" s="1"/>
  <c r="I129" i="6"/>
  <c r="K129" i="6" s="1"/>
  <c r="I130" i="6"/>
  <c r="K130" i="6" s="1"/>
  <c r="I131" i="6"/>
  <c r="K131" i="6"/>
  <c r="I132" i="6"/>
  <c r="K132" i="6" s="1"/>
  <c r="I133" i="6"/>
  <c r="K133" i="6" s="1"/>
  <c r="I134" i="6"/>
  <c r="K134" i="6"/>
  <c r="I135" i="6"/>
  <c r="K135" i="6" s="1"/>
  <c r="I136" i="6"/>
  <c r="K136" i="6" s="1"/>
  <c r="I137" i="6"/>
  <c r="K137" i="6" s="1"/>
  <c r="I138" i="6"/>
  <c r="K138" i="6" s="1"/>
  <c r="I139" i="6"/>
  <c r="K139" i="6" s="1"/>
  <c r="I140" i="6"/>
  <c r="K140" i="6" s="1"/>
  <c r="I141" i="6"/>
  <c r="K141" i="6" s="1"/>
  <c r="I142" i="6"/>
  <c r="K142" i="6" s="1"/>
  <c r="I143" i="6"/>
  <c r="K143" i="6" s="1"/>
  <c r="I144" i="6"/>
  <c r="K144" i="6" s="1"/>
  <c r="I145" i="6"/>
  <c r="K145" i="6" s="1"/>
  <c r="I146" i="6"/>
  <c r="K146" i="6" s="1"/>
  <c r="I147" i="6"/>
  <c r="K147" i="6" s="1"/>
  <c r="I148" i="6"/>
  <c r="K148" i="6" s="1"/>
  <c r="I149" i="6"/>
  <c r="K149" i="6" s="1"/>
  <c r="I150" i="6"/>
  <c r="K150" i="6" s="1"/>
  <c r="I151" i="6"/>
  <c r="K151" i="6" s="1"/>
  <c r="I152" i="6"/>
  <c r="K152" i="6" s="1"/>
  <c r="I153" i="6"/>
  <c r="K153" i="6" s="1"/>
  <c r="I154" i="6"/>
  <c r="K154" i="6" s="1"/>
  <c r="B158" i="6"/>
  <c r="B161" i="6" s="1"/>
  <c r="E158" i="6"/>
  <c r="I158" i="6" s="1"/>
  <c r="K158" i="6" s="1"/>
  <c r="B159" i="6"/>
  <c r="B162" i="6" s="1"/>
  <c r="E159" i="6"/>
  <c r="I159" i="6" s="1"/>
  <c r="K159" i="6" s="1"/>
  <c r="B160" i="6"/>
  <c r="E160" i="6"/>
  <c r="I160" i="6" s="1"/>
  <c r="K160" i="6" s="1"/>
  <c r="E161" i="6"/>
  <c r="I161" i="6" s="1"/>
  <c r="K161" i="6" s="1"/>
  <c r="E162" i="6"/>
  <c r="I162" i="6" s="1"/>
  <c r="K162" i="6" s="1"/>
  <c r="B163" i="6"/>
  <c r="B166" i="6" s="1"/>
  <c r="B164" i="6" s="1"/>
  <c r="B167" i="6" s="1"/>
  <c r="I163" i="6"/>
  <c r="K163" i="6" s="1"/>
  <c r="E164" i="6"/>
  <c r="I164" i="6" s="1"/>
  <c r="K164" i="6" s="1"/>
  <c r="E165" i="6"/>
  <c r="I165" i="6" s="1"/>
  <c r="K165" i="6" s="1"/>
  <c r="E166" i="6"/>
  <c r="I166" i="6" s="1"/>
  <c r="K166" i="6" s="1"/>
  <c r="E167" i="6"/>
  <c r="I167" i="6" s="1"/>
  <c r="K167" i="6" s="1"/>
  <c r="E168" i="6"/>
  <c r="I168" i="6" s="1"/>
  <c r="K168" i="6" s="1"/>
  <c r="E169" i="6"/>
  <c r="I169" i="6" s="1"/>
  <c r="K169" i="6" s="1"/>
  <c r="E170" i="6"/>
  <c r="I170" i="6" s="1"/>
  <c r="K170" i="6" s="1"/>
  <c r="E171" i="6"/>
  <c r="I171" i="6" s="1"/>
  <c r="K171" i="6" s="1"/>
  <c r="E172" i="6"/>
  <c r="I172" i="6" s="1"/>
  <c r="K172" i="6" s="1"/>
  <c r="I173" i="6"/>
  <c r="K173" i="6" s="1"/>
  <c r="E174" i="6"/>
  <c r="I174" i="6" s="1"/>
  <c r="K174" i="6" s="1"/>
  <c r="I175" i="6"/>
  <c r="K175" i="6" s="1"/>
  <c r="E176" i="6"/>
  <c r="I176" i="6" s="1"/>
  <c r="K176" i="6"/>
  <c r="E177" i="6"/>
  <c r="I177" i="6" s="1"/>
  <c r="K177" i="6" s="1"/>
  <c r="I178" i="6"/>
  <c r="K178" i="6" s="1"/>
  <c r="I179" i="6"/>
  <c r="K179" i="6" s="1"/>
  <c r="I180" i="6"/>
  <c r="K180" i="6" s="1"/>
  <c r="I181" i="6"/>
  <c r="K181" i="6" s="1"/>
  <c r="I182" i="6"/>
  <c r="K182" i="6" s="1"/>
  <c r="I183" i="6"/>
  <c r="K183" i="6" s="1"/>
  <c r="I184" i="6"/>
  <c r="K184" i="6" s="1"/>
  <c r="E185" i="6"/>
  <c r="I185" i="6" s="1"/>
  <c r="K185" i="6" s="1"/>
  <c r="B190" i="6"/>
  <c r="B191" i="6" s="1"/>
  <c r="B192" i="6" s="1"/>
  <c r="B193" i="6" s="1"/>
  <c r="I190" i="6"/>
  <c r="K190" i="6" s="1"/>
  <c r="I191" i="6"/>
  <c r="K191" i="6" s="1"/>
  <c r="I192" i="6"/>
  <c r="K192" i="6" s="1"/>
  <c r="I193" i="6"/>
  <c r="K193" i="6" s="1"/>
  <c r="E194" i="6"/>
  <c r="I194" i="6" s="1"/>
  <c r="K194" i="6" s="1"/>
  <c r="B198" i="6"/>
  <c r="B199" i="6" s="1"/>
  <c r="B200" i="6" s="1"/>
  <c r="B201" i="6" s="1"/>
  <c r="B202" i="6" s="1"/>
  <c r="B203" i="6" s="1"/>
  <c r="B204" i="6" s="1"/>
  <c r="I198" i="6"/>
  <c r="I199" i="6"/>
  <c r="K199" i="6" s="1"/>
  <c r="I200" i="6"/>
  <c r="K200" i="6" s="1"/>
  <c r="I201" i="6"/>
  <c r="K201" i="6" s="1"/>
  <c r="I202" i="6"/>
  <c r="K202" i="6" s="1"/>
  <c r="I203" i="6"/>
  <c r="K203" i="6" s="1"/>
  <c r="I204" i="6"/>
  <c r="K204" i="6" s="1"/>
  <c r="B208" i="6"/>
  <c r="B209" i="6" s="1"/>
  <c r="B210" i="6" s="1"/>
  <c r="B211" i="6" s="1"/>
  <c r="B212" i="6" s="1"/>
  <c r="B213" i="6" s="1"/>
  <c r="B214" i="6" s="1"/>
  <c r="B215" i="6" s="1"/>
  <c r="B216" i="6" s="1"/>
  <c r="B217" i="6" s="1"/>
  <c r="B218" i="6" s="1"/>
  <c r="I208" i="6"/>
  <c r="K208" i="6" s="1"/>
  <c r="I209" i="6"/>
  <c r="K209" i="6" s="1"/>
  <c r="E210" i="6"/>
  <c r="I210" i="6" s="1"/>
  <c r="K210" i="6" s="1"/>
  <c r="I211" i="6"/>
  <c r="K211" i="6" s="1"/>
  <c r="I212" i="6"/>
  <c r="K212" i="6" s="1"/>
  <c r="I213" i="6"/>
  <c r="K213" i="6" s="1"/>
  <c r="I214" i="6"/>
  <c r="K214" i="6" s="1"/>
  <c r="I215" i="6"/>
  <c r="K215" i="6" s="1"/>
  <c r="I216" i="6"/>
  <c r="K216" i="6" s="1"/>
  <c r="I217" i="6"/>
  <c r="K217" i="6" s="1"/>
  <c r="I218" i="6"/>
  <c r="K218" i="6" s="1"/>
  <c r="B222" i="6"/>
  <c r="B223" i="6" s="1"/>
  <c r="B224" i="6" s="1"/>
  <c r="B225" i="6" s="1"/>
  <c r="I222" i="6"/>
  <c r="K222" i="6" s="1"/>
  <c r="I223" i="6"/>
  <c r="K223" i="6" s="1"/>
  <c r="I224" i="6"/>
  <c r="K224" i="6" s="1"/>
  <c r="I225" i="6"/>
  <c r="K225" i="6" s="1"/>
  <c r="I226" i="6"/>
  <c r="K226" i="6" s="1"/>
  <c r="I227" i="6"/>
  <c r="K227" i="6" s="1"/>
  <c r="I228" i="6"/>
  <c r="K228" i="6" s="1"/>
  <c r="I229" i="6"/>
  <c r="K229" i="6" s="1"/>
  <c r="I230" i="6"/>
  <c r="K230" i="6" s="1"/>
  <c r="I231" i="6"/>
  <c r="K231" i="6" s="1"/>
  <c r="I232" i="6"/>
  <c r="K232" i="6" s="1"/>
  <c r="I233" i="6"/>
  <c r="K233" i="6" s="1"/>
  <c r="I234" i="6"/>
  <c r="K234" i="6" s="1"/>
  <c r="I235" i="6"/>
  <c r="K235" i="6" s="1"/>
  <c r="I236" i="6"/>
  <c r="K236" i="6" s="1"/>
  <c r="I237" i="6"/>
  <c r="K237" i="6" s="1"/>
  <c r="I241" i="6"/>
  <c r="K241" i="6" s="1"/>
  <c r="B242" i="6"/>
  <c r="I242" i="6"/>
  <c r="K242" i="6" s="1"/>
  <c r="B243" i="6"/>
  <c r="B246" i="6" s="1"/>
  <c r="B248" i="6" s="1"/>
  <c r="B249" i="6" s="1"/>
  <c r="B250" i="6" s="1"/>
  <c r="I243" i="6"/>
  <c r="K243" i="6" s="1"/>
  <c r="B244" i="6"/>
  <c r="I244" i="6"/>
  <c r="K244" i="6" s="1"/>
  <c r="B245" i="6"/>
  <c r="B247" i="6" s="1"/>
  <c r="I245" i="6"/>
  <c r="K245" i="6" s="1"/>
  <c r="I246" i="6"/>
  <c r="K246" i="6" s="1"/>
  <c r="I247" i="6"/>
  <c r="K247" i="6" s="1"/>
  <c r="I248" i="6"/>
  <c r="K248" i="6" s="1"/>
  <c r="I249" i="6"/>
  <c r="K249" i="6" s="1"/>
  <c r="I250" i="6"/>
  <c r="K250" i="6" s="1"/>
  <c r="I251" i="6"/>
  <c r="K251" i="6" s="1"/>
  <c r="I252" i="6"/>
  <c r="K252" i="6" s="1"/>
  <c r="I253" i="6"/>
  <c r="K253" i="6" s="1"/>
  <c r="I254" i="6"/>
  <c r="K254" i="6" s="1"/>
  <c r="I255" i="6"/>
  <c r="K255" i="6" s="1"/>
  <c r="I256" i="6"/>
  <c r="K256" i="6" s="1"/>
  <c r="I257" i="6"/>
  <c r="K257" i="6" s="1"/>
  <c r="I258" i="6"/>
  <c r="K258" i="6" s="1"/>
  <c r="I259" i="6"/>
  <c r="K259" i="6" s="1"/>
  <c r="I260" i="6"/>
  <c r="K260" i="6" s="1"/>
  <c r="I261" i="6"/>
  <c r="K261" i="6" s="1"/>
  <c r="I262" i="6"/>
  <c r="K262" i="6" s="1"/>
  <c r="I263" i="6"/>
  <c r="K263" i="6" s="1"/>
  <c r="I264" i="6"/>
  <c r="K264" i="6" s="1"/>
  <c r="B268" i="6"/>
  <c r="B269" i="6" s="1"/>
  <c r="B270" i="6" s="1"/>
  <c r="B271" i="6" s="1"/>
  <c r="B272" i="6" s="1"/>
  <c r="B273" i="6" s="1"/>
  <c r="B274" i="6" s="1"/>
  <c r="B275" i="6" s="1"/>
  <c r="I268" i="6"/>
  <c r="K268" i="6" s="1"/>
  <c r="I269" i="6"/>
  <c r="K269" i="6" s="1"/>
  <c r="I270" i="6"/>
  <c r="K270" i="6" s="1"/>
  <c r="I271" i="6"/>
  <c r="K271" i="6" s="1"/>
  <c r="I272" i="6"/>
  <c r="K272" i="6" s="1"/>
  <c r="I273" i="6"/>
  <c r="K273" i="6"/>
  <c r="I274" i="6"/>
  <c r="K274" i="6" s="1"/>
  <c r="I275" i="6"/>
  <c r="K275" i="6" s="1"/>
  <c r="B279" i="6"/>
  <c r="B280" i="6" s="1"/>
  <c r="I279" i="6"/>
  <c r="K279" i="6" s="1"/>
  <c r="I280" i="6"/>
  <c r="B284" i="6"/>
  <c r="I284" i="6"/>
  <c r="K284" i="6" s="1"/>
  <c r="B285" i="6"/>
  <c r="B287" i="6" s="1"/>
  <c r="I285" i="6"/>
  <c r="K285" i="6" s="1"/>
  <c r="I286" i="6"/>
  <c r="K286" i="6" s="1"/>
  <c r="I287" i="6"/>
  <c r="K287" i="6" s="1"/>
  <c r="I288" i="6"/>
  <c r="K288" i="6" s="1"/>
  <c r="B292" i="6"/>
  <c r="B293" i="6" s="1"/>
  <c r="I292" i="6"/>
  <c r="K292" i="6" s="1"/>
  <c r="I293" i="6"/>
  <c r="K293" i="6" s="1"/>
  <c r="E7" i="14"/>
  <c r="E12" i="14"/>
  <c r="E13" i="14"/>
  <c r="E17" i="14"/>
  <c r="E18" i="14" s="1"/>
  <c r="E20" i="14" s="1"/>
  <c r="E22" i="14"/>
  <c r="E24" i="14" s="1"/>
  <c r="E33" i="14"/>
  <c r="E38" i="14"/>
  <c r="E39" i="14"/>
  <c r="E40" i="14"/>
  <c r="D46" i="14"/>
  <c r="E46" i="14" s="1"/>
  <c r="E48" i="14" s="1"/>
  <c r="D47" i="14"/>
  <c r="E47" i="14" s="1"/>
  <c r="E50" i="14"/>
  <c r="E51" i="14"/>
  <c r="B55" i="14"/>
  <c r="B115" i="14" s="1"/>
  <c r="B59" i="14"/>
  <c r="B119" i="14" s="1"/>
  <c r="E61" i="14"/>
  <c r="E66" i="14"/>
  <c r="E67" i="14"/>
  <c r="E68" i="14"/>
  <c r="E71" i="14"/>
  <c r="E72" i="14"/>
  <c r="D77" i="14"/>
  <c r="E77" i="14" s="1"/>
  <c r="E80" i="14" s="1"/>
  <c r="E78" i="14"/>
  <c r="E79" i="14"/>
  <c r="E82" i="14"/>
  <c r="E83" i="14"/>
  <c r="B87" i="14"/>
  <c r="B91" i="14"/>
  <c r="E93" i="14"/>
  <c r="E101" i="14"/>
  <c r="E102" i="14"/>
  <c r="E105" i="14"/>
  <c r="E106" i="14"/>
  <c r="E107" i="14"/>
  <c r="E110" i="14"/>
  <c r="E111" i="14" s="1"/>
  <c r="E121" i="14"/>
  <c r="E129" i="14"/>
  <c r="E130" i="14"/>
  <c r="E133" i="14"/>
  <c r="E134" i="14"/>
  <c r="E135" i="14"/>
  <c r="E138" i="14"/>
  <c r="E139" i="14" s="1"/>
  <c r="E149" i="14"/>
  <c r="E155" i="14"/>
  <c r="E158" i="14"/>
  <c r="E159" i="14"/>
  <c r="D162" i="14"/>
  <c r="E162" i="14" s="1"/>
  <c r="E165" i="14" s="1"/>
  <c r="D157" i="14" s="1"/>
  <c r="E157" i="14" s="1"/>
  <c r="E160" i="14" s="1"/>
  <c r="E164" i="14"/>
  <c r="E167" i="14"/>
  <c r="E168" i="14"/>
  <c r="E179" i="14"/>
  <c r="E184" i="14"/>
  <c r="E185" i="14" s="1"/>
  <c r="E188" i="14"/>
  <c r="E189" i="14"/>
  <c r="D193" i="14"/>
  <c r="E193" i="14" s="1"/>
  <c r="E196" i="14" s="1"/>
  <c r="D187" i="14" s="1"/>
  <c r="E187" i="14" s="1"/>
  <c r="E191" i="14" s="1"/>
  <c r="D194" i="14"/>
  <c r="E194" i="14" s="1"/>
  <c r="E195" i="14"/>
  <c r="E198" i="14"/>
  <c r="E199" i="14" s="1"/>
  <c r="E209" i="14"/>
  <c r="E214" i="14"/>
  <c r="E215" i="14"/>
  <c r="E216" i="14"/>
  <c r="E220" i="14"/>
  <c r="E221" i="14"/>
  <c r="D225" i="14"/>
  <c r="E225" i="14" s="1"/>
  <c r="E228" i="14" s="1"/>
  <c r="D219" i="14" s="1"/>
  <c r="E219" i="14" s="1"/>
  <c r="E223" i="14" s="1"/>
  <c r="E226" i="14"/>
  <c r="E227" i="14"/>
  <c r="E230" i="14"/>
  <c r="E231" i="14"/>
  <c r="E242" i="14"/>
  <c r="D247" i="14"/>
  <c r="E247" i="14" s="1"/>
  <c r="E254" i="14" s="1"/>
  <c r="D248" i="14"/>
  <c r="E248" i="14" s="1"/>
  <c r="D249" i="14"/>
  <c r="E249" i="14" s="1"/>
  <c r="D250" i="14"/>
  <c r="E250" i="14" s="1"/>
  <c r="D251" i="14"/>
  <c r="E251" i="14" s="1"/>
  <c r="D252" i="14"/>
  <c r="E252" i="14" s="1"/>
  <c r="E257" i="14"/>
  <c r="E258" i="14"/>
  <c r="E259" i="14"/>
  <c r="D262" i="14"/>
  <c r="E262" i="14" s="1"/>
  <c r="E265" i="14" s="1"/>
  <c r="D256" i="14" s="1"/>
  <c r="E256" i="14" s="1"/>
  <c r="E260" i="14" s="1"/>
  <c r="D263" i="14"/>
  <c r="E263" i="14" s="1"/>
  <c r="E264" i="14"/>
  <c r="E267" i="14"/>
  <c r="E268" i="14"/>
  <c r="E269" i="14" s="1"/>
  <c r="E278" i="14"/>
  <c r="D283" i="14"/>
  <c r="E283" i="14" s="1"/>
  <c r="E286" i="14" s="1"/>
  <c r="D284" i="14"/>
  <c r="E284" i="14" s="1"/>
  <c r="E285" i="14"/>
  <c r="E289" i="14"/>
  <c r="E290" i="14"/>
  <c r="D293" i="14"/>
  <c r="E293" i="14" s="1"/>
  <c r="E296" i="14" s="1"/>
  <c r="D294" i="14"/>
  <c r="E294" i="14" s="1"/>
  <c r="E295" i="14"/>
  <c r="E298" i="14"/>
  <c r="E300" i="14" s="1"/>
  <c r="E311" i="14"/>
  <c r="D315" i="14"/>
  <c r="E315" i="14" s="1"/>
  <c r="E324" i="14" s="1"/>
  <c r="D316" i="14"/>
  <c r="E316" i="14" s="1"/>
  <c r="D317" i="14"/>
  <c r="E317" i="14" s="1"/>
  <c r="D318" i="14"/>
  <c r="E318" i="14" s="1"/>
  <c r="D319" i="14"/>
  <c r="E319" i="14" s="1"/>
  <c r="D320" i="14"/>
  <c r="E320" i="14" s="1"/>
  <c r="D321" i="14"/>
  <c r="E321" i="14" s="1"/>
  <c r="D322" i="14"/>
  <c r="E322" i="14" s="1"/>
  <c r="D323" i="14"/>
  <c r="E323" i="14" s="1"/>
  <c r="E327" i="14"/>
  <c r="D328" i="14"/>
  <c r="E328" i="14" s="1"/>
  <c r="D329" i="14"/>
  <c r="E329" i="14" s="1"/>
  <c r="D330" i="14"/>
  <c r="E330" i="14" s="1"/>
  <c r="D331" i="14"/>
  <c r="E331" i="14" s="1"/>
  <c r="D334" i="14"/>
  <c r="E334" i="14" s="1"/>
  <c r="E337" i="14" s="1"/>
  <c r="D326" i="14" s="1"/>
  <c r="E326" i="14" s="1"/>
  <c r="E332" i="14" s="1"/>
  <c r="D335" i="14"/>
  <c r="E335" i="14" s="1"/>
  <c r="E336" i="14"/>
  <c r="E339" i="14"/>
  <c r="E341" i="14" s="1"/>
  <c r="E351" i="14"/>
  <c r="D355" i="14"/>
  <c r="E355" i="14" s="1"/>
  <c r="E364" i="14" s="1"/>
  <c r="D356" i="14"/>
  <c r="E356" i="14" s="1"/>
  <c r="D357" i="14"/>
  <c r="E357" i="14" s="1"/>
  <c r="D358" i="14"/>
  <c r="E358" i="14" s="1"/>
  <c r="D359" i="14"/>
  <c r="E359" i="14" s="1"/>
  <c r="D360" i="14"/>
  <c r="E360" i="14" s="1"/>
  <c r="D361" i="14"/>
  <c r="E361" i="14" s="1"/>
  <c r="D362" i="14"/>
  <c r="E362" i="14" s="1"/>
  <c r="D363" i="14"/>
  <c r="E363" i="14" s="1"/>
  <c r="E367" i="14"/>
  <c r="D368" i="14"/>
  <c r="E368" i="14" s="1"/>
  <c r="D369" i="14"/>
  <c r="E369" i="14" s="1"/>
  <c r="D370" i="14"/>
  <c r="E370" i="14" s="1"/>
  <c r="D371" i="14"/>
  <c r="E371" i="14" s="1"/>
  <c r="D374" i="14"/>
  <c r="E374" i="14" s="1"/>
  <c r="E377" i="14" s="1"/>
  <c r="D366" i="14" s="1"/>
  <c r="E366" i="14" s="1"/>
  <c r="E372" i="14" s="1"/>
  <c r="D375" i="14"/>
  <c r="E375" i="14" s="1"/>
  <c r="E376" i="14"/>
  <c r="E379" i="14"/>
  <c r="E381" i="14" s="1"/>
  <c r="E391" i="14"/>
  <c r="D396" i="14"/>
  <c r="E396" i="14" s="1"/>
  <c r="E401" i="14" s="1"/>
  <c r="D397" i="14"/>
  <c r="E397" i="14" s="1"/>
  <c r="D398" i="14"/>
  <c r="E398" i="14" s="1"/>
  <c r="D399" i="14"/>
  <c r="E399" i="14" s="1"/>
  <c r="D400" i="14"/>
  <c r="E400" i="14" s="1"/>
  <c r="D404" i="14"/>
  <c r="E404" i="14" s="1"/>
  <c r="E405" i="14"/>
  <c r="E406" i="14"/>
  <c r="D409" i="14"/>
  <c r="E409" i="14" s="1"/>
  <c r="E412" i="14" s="1"/>
  <c r="D410" i="14"/>
  <c r="E410" i="14" s="1"/>
  <c r="E411" i="14"/>
  <c r="E414" i="14"/>
  <c r="E416" i="14" s="1"/>
  <c r="E425" i="14"/>
  <c r="D430" i="14"/>
  <c r="E430" i="14" s="1"/>
  <c r="E440" i="14" s="1"/>
  <c r="D431" i="14"/>
  <c r="E431" i="14" s="1"/>
  <c r="D432" i="14"/>
  <c r="E432" i="14" s="1"/>
  <c r="D433" i="14"/>
  <c r="E433" i="14" s="1"/>
  <c r="D434" i="14"/>
  <c r="E434" i="14" s="1"/>
  <c r="D435" i="14"/>
  <c r="E435" i="14" s="1"/>
  <c r="D436" i="14"/>
  <c r="E436" i="14" s="1"/>
  <c r="D437" i="14"/>
  <c r="E437" i="14" s="1"/>
  <c r="D438" i="14"/>
  <c r="E438" i="14" s="1"/>
  <c r="D439" i="14"/>
  <c r="E439" i="14" s="1"/>
  <c r="D443" i="14"/>
  <c r="E443" i="14" s="1"/>
  <c r="D444" i="14"/>
  <c r="E444" i="14" s="1"/>
  <c r="D445" i="14"/>
  <c r="E445" i="14" s="1"/>
  <c r="D446" i="14"/>
  <c r="E446" i="14" s="1"/>
  <c r="D447" i="14"/>
  <c r="E447" i="14" s="1"/>
  <c r="D448" i="14"/>
  <c r="E448" i="14" s="1"/>
  <c r="D451" i="14"/>
  <c r="E451" i="14" s="1"/>
  <c r="E454" i="14" s="1"/>
  <c r="D442" i="14" s="1"/>
  <c r="E442" i="14" s="1"/>
  <c r="E449" i="14" s="1"/>
  <c r="D452" i="14"/>
  <c r="E452" i="14" s="1"/>
  <c r="E453" i="14"/>
  <c r="E456" i="14"/>
  <c r="E458" i="14"/>
  <c r="E468" i="14"/>
  <c r="D473" i="14"/>
  <c r="E473" i="14" s="1"/>
  <c r="E483" i="14" s="1"/>
  <c r="D474" i="14"/>
  <c r="E474" i="14" s="1"/>
  <c r="D475" i="14"/>
  <c r="E475" i="14" s="1"/>
  <c r="D476" i="14"/>
  <c r="E476" i="14" s="1"/>
  <c r="D477" i="14"/>
  <c r="E477" i="14" s="1"/>
  <c r="D478" i="14"/>
  <c r="E478" i="14" s="1"/>
  <c r="D479" i="14"/>
  <c r="E479" i="14" s="1"/>
  <c r="D480" i="14"/>
  <c r="E480" i="14" s="1"/>
  <c r="D481" i="14"/>
  <c r="E481" i="14" s="1"/>
  <c r="D482" i="14"/>
  <c r="E482" i="14" s="1"/>
  <c r="D486" i="14"/>
  <c r="E486" i="14" s="1"/>
  <c r="D487" i="14"/>
  <c r="E487" i="14" s="1"/>
  <c r="D488" i="14"/>
  <c r="E488" i="14" s="1"/>
  <c r="D489" i="14"/>
  <c r="E489" i="14" s="1"/>
  <c r="D490" i="14"/>
  <c r="E490" i="14" s="1"/>
  <c r="D491" i="14"/>
  <c r="E491" i="14" s="1"/>
  <c r="D494" i="14"/>
  <c r="E494" i="14" s="1"/>
  <c r="E497" i="14" s="1"/>
  <c r="D495" i="14"/>
  <c r="E495" i="14" s="1"/>
  <c r="E496" i="14"/>
  <c r="E499" i="14"/>
  <c r="E501" i="14" s="1"/>
  <c r="E511" i="14"/>
  <c r="D516" i="14"/>
  <c r="E516" i="14" s="1"/>
  <c r="E519" i="14" s="1"/>
  <c r="D517" i="14"/>
  <c r="E517" i="14" s="1"/>
  <c r="E518" i="14"/>
  <c r="E522" i="14"/>
  <c r="E523" i="14"/>
  <c r="D526" i="14"/>
  <c r="E526" i="14" s="1"/>
  <c r="E529" i="14" s="1"/>
  <c r="D521" i="14" s="1"/>
  <c r="E521" i="14" s="1"/>
  <c r="E524" i="14" s="1"/>
  <c r="D527" i="14"/>
  <c r="E527" i="14" s="1"/>
  <c r="E528" i="14"/>
  <c r="E531" i="14"/>
  <c r="E533" i="14" s="1"/>
  <c r="D548" i="14"/>
  <c r="E548" i="14" s="1"/>
  <c r="E552" i="14" s="1"/>
  <c r="D549" i="14"/>
  <c r="E549" i="14" s="1"/>
  <c r="D550" i="14"/>
  <c r="E550" i="14" s="1"/>
  <c r="D551" i="14"/>
  <c r="E551" i="14" s="1"/>
  <c r="E555" i="14"/>
  <c r="E556" i="14"/>
  <c r="D559" i="14"/>
  <c r="E559" i="14" s="1"/>
  <c r="E562" i="14" s="1"/>
  <c r="D554" i="14" s="1"/>
  <c r="E554" i="14" s="1"/>
  <c r="E557" i="14" s="1"/>
  <c r="D560" i="14"/>
  <c r="E560" i="14" s="1"/>
  <c r="E561" i="14"/>
  <c r="E564" i="14"/>
  <c r="E565" i="14"/>
  <c r="E575" i="14"/>
  <c r="D580" i="14"/>
  <c r="E580" i="14" s="1"/>
  <c r="E584" i="14" s="1"/>
  <c r="D581" i="14"/>
  <c r="E581" i="14" s="1"/>
  <c r="D582" i="14"/>
  <c r="E582" i="14" s="1"/>
  <c r="D583" i="14"/>
  <c r="E583" i="14" s="1"/>
  <c r="E587" i="14"/>
  <c r="E588" i="14"/>
  <c r="D591" i="14"/>
  <c r="E591" i="14" s="1"/>
  <c r="E594" i="14" s="1"/>
  <c r="D586" i="14" s="1"/>
  <c r="E586" i="14" s="1"/>
  <c r="E589" i="14" s="1"/>
  <c r="D592" i="14"/>
  <c r="E592" i="14" s="1"/>
  <c r="E593" i="14"/>
  <c r="E596" i="14"/>
  <c r="E597" i="14"/>
  <c r="E607" i="14"/>
  <c r="D612" i="14"/>
  <c r="E612" i="14" s="1"/>
  <c r="E615" i="14" s="1"/>
  <c r="D613" i="14"/>
  <c r="E613" i="14" s="1"/>
  <c r="E614" i="14"/>
  <c r="E618" i="14"/>
  <c r="E619" i="14"/>
  <c r="D623" i="14"/>
  <c r="E623" i="14" s="1"/>
  <c r="E626" i="14" s="1"/>
  <c r="D617" i="14" s="1"/>
  <c r="E617" i="14" s="1"/>
  <c r="E621" i="14" s="1"/>
  <c r="D624" i="14"/>
  <c r="E624" i="14" s="1"/>
  <c r="E625" i="14"/>
  <c r="E628" i="14"/>
  <c r="E629" i="14"/>
  <c r="E639" i="14"/>
  <c r="D644" i="14"/>
  <c r="E644" i="14" s="1"/>
  <c r="E647" i="14" s="1"/>
  <c r="D645" i="14"/>
  <c r="E645" i="14" s="1"/>
  <c r="E646" i="14"/>
  <c r="E650" i="14"/>
  <c r="E651" i="14"/>
  <c r="D655" i="14"/>
  <c r="E655" i="14" s="1"/>
  <c r="E658" i="14" s="1"/>
  <c r="D656" i="14"/>
  <c r="E656" i="14" s="1"/>
  <c r="E657" i="14"/>
  <c r="E660" i="14"/>
  <c r="E661" i="14"/>
  <c r="E672" i="14"/>
  <c r="D677" i="14"/>
  <c r="E677" i="14" s="1"/>
  <c r="E680" i="14" s="1"/>
  <c r="D685" i="14"/>
  <c r="E685" i="14" s="1"/>
  <c r="E688" i="14" s="1"/>
  <c r="D682" i="14" s="1"/>
  <c r="E682" i="14" s="1"/>
  <c r="E683" i="14" s="1"/>
  <c r="D686" i="14"/>
  <c r="E686" i="14" s="1"/>
  <c r="E687" i="14"/>
  <c r="E690" i="14"/>
  <c r="E691" i="14" s="1"/>
  <c r="E701" i="14"/>
  <c r="D706" i="14"/>
  <c r="E706" i="14" s="1"/>
  <c r="E711" i="14" s="1"/>
  <c r="E707" i="14"/>
  <c r="E708" i="14"/>
  <c r="E709" i="14"/>
  <c r="E710" i="14"/>
  <c r="D714" i="14"/>
  <c r="E714" i="14" s="1"/>
  <c r="E715" i="14"/>
  <c r="E716" i="14"/>
  <c r="D719" i="14"/>
  <c r="E719" i="14" s="1"/>
  <c r="E722" i="14" s="1"/>
  <c r="D713" i="14" s="1"/>
  <c r="E713" i="14" s="1"/>
  <c r="E717" i="14" s="1"/>
  <c r="D720" i="14"/>
  <c r="E720" i="14" s="1"/>
  <c r="E721" i="14"/>
  <c r="E724" i="14"/>
  <c r="E726" i="14" s="1"/>
  <c r="E735" i="14"/>
  <c r="D740" i="14"/>
  <c r="E740" i="14" s="1"/>
  <c r="E745" i="14" s="1"/>
  <c r="D741" i="14"/>
  <c r="E741" i="14" s="1"/>
  <c r="D742" i="14"/>
  <c r="E742" i="14" s="1"/>
  <c r="D743" i="14"/>
  <c r="E743" i="14" s="1"/>
  <c r="D744" i="14"/>
  <c r="E744" i="14" s="1"/>
  <c r="E748" i="14"/>
  <c r="D749" i="14"/>
  <c r="E749" i="14" s="1"/>
  <c r="D750" i="14"/>
  <c r="E750" i="14" s="1"/>
  <c r="D751" i="14"/>
  <c r="E751" i="14" s="1"/>
  <c r="D754" i="14"/>
  <c r="E754" i="14" s="1"/>
  <c r="E757" i="14" s="1"/>
  <c r="D747" i="14" s="1"/>
  <c r="E747" i="14" s="1"/>
  <c r="E752" i="14" s="1"/>
  <c r="D755" i="14"/>
  <c r="E755" i="14" s="1"/>
  <c r="E756" i="14"/>
  <c r="E759" i="14"/>
  <c r="E761" i="14" s="1"/>
  <c r="E771" i="14"/>
  <c r="D776" i="14"/>
  <c r="E776" i="14" s="1"/>
  <c r="E779" i="14" s="1"/>
  <c r="D777" i="14"/>
  <c r="E777" i="14" s="1"/>
  <c r="E778" i="14"/>
  <c r="D782" i="14"/>
  <c r="E782" i="14" s="1"/>
  <c r="D783" i="14"/>
  <c r="E783" i="14" s="1"/>
  <c r="D784" i="14"/>
  <c r="E784" i="14" s="1"/>
  <c r="D787" i="14"/>
  <c r="E787" i="14" s="1"/>
  <c r="E790" i="14" s="1"/>
  <c r="D781" i="14" s="1"/>
  <c r="E781" i="14" s="1"/>
  <c r="E785" i="14" s="1"/>
  <c r="D788" i="14"/>
  <c r="E788" i="14" s="1"/>
  <c r="E789" i="14"/>
  <c r="E792" i="14"/>
  <c r="E793" i="14"/>
  <c r="E804" i="14"/>
  <c r="D809" i="14"/>
  <c r="E809" i="14" s="1"/>
  <c r="E812" i="14" s="1"/>
  <c r="D810" i="14"/>
  <c r="E810" i="14" s="1"/>
  <c r="E811" i="14"/>
  <c r="D815" i="14"/>
  <c r="E815" i="14" s="1"/>
  <c r="D816" i="14"/>
  <c r="E816" i="14" s="1"/>
  <c r="D817" i="14"/>
  <c r="E817" i="14" s="1"/>
  <c r="D820" i="14"/>
  <c r="E820" i="14" s="1"/>
  <c r="E823" i="14" s="1"/>
  <c r="D814" i="14" s="1"/>
  <c r="E814" i="14" s="1"/>
  <c r="E818" i="14" s="1"/>
  <c r="D821" i="14"/>
  <c r="E821" i="14" s="1"/>
  <c r="E822" i="14"/>
  <c r="E826" i="14"/>
  <c r="E827" i="14"/>
  <c r="E836" i="14"/>
  <c r="D841" i="14"/>
  <c r="E841" i="14" s="1"/>
  <c r="E843" i="14" s="1"/>
  <c r="D842" i="14"/>
  <c r="E842" i="14" s="1"/>
  <c r="E846" i="14"/>
  <c r="D849" i="14"/>
  <c r="E849" i="14" s="1"/>
  <c r="E852" i="14" s="1"/>
  <c r="D845" i="14" s="1"/>
  <c r="E845" i="14" s="1"/>
  <c r="E847" i="14" s="1"/>
  <c r="D850" i="14"/>
  <c r="E850" i="14" s="1"/>
  <c r="E851" i="14"/>
  <c r="E854" i="14"/>
  <c r="E855" i="14"/>
  <c r="E866" i="14"/>
  <c r="D871" i="14"/>
  <c r="E871" i="14" s="1"/>
  <c r="E875" i="14" s="1"/>
  <c r="D872" i="14"/>
  <c r="E872" i="14" s="1"/>
  <c r="D873" i="14"/>
  <c r="E873" i="14" s="1"/>
  <c r="E874" i="14"/>
  <c r="E878" i="14"/>
  <c r="D881" i="14"/>
  <c r="E881" i="14" s="1"/>
  <c r="E884" i="14" s="1"/>
  <c r="D877" i="14" s="1"/>
  <c r="E877" i="14" s="1"/>
  <c r="E879" i="14" s="1"/>
  <c r="D882" i="14"/>
  <c r="E882" i="14" s="1"/>
  <c r="E883" i="14"/>
  <c r="E886" i="14"/>
  <c r="E887" i="14"/>
  <c r="E902" i="14"/>
  <c r="E903" i="14"/>
  <c r="E904" i="14"/>
  <c r="E908" i="14"/>
  <c r="E909" i="14"/>
  <c r="E910" i="14"/>
  <c r="E913" i="14"/>
  <c r="E914" i="14"/>
  <c r="E915" i="14"/>
  <c r="E918" i="14"/>
  <c r="E920" i="14"/>
  <c r="E930" i="14"/>
  <c r="D935" i="14"/>
  <c r="E935" i="14" s="1"/>
  <c r="E938" i="14" s="1"/>
  <c r="E936" i="14"/>
  <c r="E937" i="14"/>
  <c r="D941" i="14"/>
  <c r="E941" i="14" s="1"/>
  <c r="D942" i="14"/>
  <c r="E942" i="14" s="1"/>
  <c r="E943" i="14"/>
  <c r="D946" i="14"/>
  <c r="E946" i="14" s="1"/>
  <c r="E949" i="14" s="1"/>
  <c r="D940" i="14" s="1"/>
  <c r="E940" i="14" s="1"/>
  <c r="E944" i="14" s="1"/>
  <c r="D947" i="14"/>
  <c r="E947" i="14" s="1"/>
  <c r="E948" i="14"/>
  <c r="E951" i="14"/>
  <c r="E952" i="14"/>
  <c r="E963" i="14"/>
  <c r="D968" i="14"/>
  <c r="E968" i="14" s="1"/>
  <c r="E971" i="14" s="1"/>
  <c r="D969" i="14"/>
  <c r="E969" i="14" s="1"/>
  <c r="D970" i="14"/>
  <c r="E970" i="14" s="1"/>
  <c r="E974" i="14"/>
  <c r="D977" i="14"/>
  <c r="E977" i="14" s="1"/>
  <c r="E980" i="14" s="1"/>
  <c r="D973" i="14" s="1"/>
  <c r="E973" i="14" s="1"/>
  <c r="E975" i="14" s="1"/>
  <c r="D978" i="14"/>
  <c r="E978" i="14" s="1"/>
  <c r="E979" i="14"/>
  <c r="E982" i="14"/>
  <c r="E983" i="14"/>
  <c r="E984" i="14" s="1"/>
  <c r="E994" i="14"/>
  <c r="D999" i="14"/>
  <c r="E999" i="14" s="1"/>
  <c r="E1002" i="14" s="1"/>
  <c r="D1000" i="14"/>
  <c r="E1000" i="14" s="1"/>
  <c r="D1001" i="14"/>
  <c r="E1001" i="14" s="1"/>
  <c r="E1005" i="14"/>
  <c r="D1008" i="14"/>
  <c r="E1008" i="14" s="1"/>
  <c r="E1011" i="14" s="1"/>
  <c r="D1004" i="14" s="1"/>
  <c r="E1004" i="14" s="1"/>
  <c r="E1006" i="14" s="1"/>
  <c r="D1009" i="14"/>
  <c r="E1009" i="14" s="1"/>
  <c r="E1010" i="14"/>
  <c r="E1013" i="14"/>
  <c r="E1014" i="14"/>
  <c r="E1025" i="14"/>
  <c r="D1030" i="14"/>
  <c r="E1030" i="14" s="1"/>
  <c r="E1033" i="14" s="1"/>
  <c r="D1031" i="14"/>
  <c r="E1031" i="14" s="1"/>
  <c r="D1032" i="14"/>
  <c r="E1032" i="14" s="1"/>
  <c r="E1036" i="14"/>
  <c r="D1039" i="14"/>
  <c r="E1039" i="14"/>
  <c r="E1042" i="14" s="1"/>
  <c r="D1035" i="14" s="1"/>
  <c r="E1035" i="14" s="1"/>
  <c r="E1037" i="14" s="1"/>
  <c r="D1040" i="14"/>
  <c r="E1040" i="14" s="1"/>
  <c r="E1041" i="14"/>
  <c r="E1044" i="14"/>
  <c r="E1045" i="14"/>
  <c r="E1046" i="14" s="1"/>
  <c r="E1056" i="14"/>
  <c r="D1061" i="14"/>
  <c r="E1061" i="14" s="1"/>
  <c r="E1064" i="14" s="1"/>
  <c r="E1062" i="14"/>
  <c r="E1063" i="14"/>
  <c r="D1067" i="14"/>
  <c r="E1067" i="14" s="1"/>
  <c r="E1068" i="14"/>
  <c r="E1069" i="14"/>
  <c r="D1072" i="14"/>
  <c r="E1072" i="14" s="1"/>
  <c r="E1075" i="14" s="1"/>
  <c r="D1066" i="14" s="1"/>
  <c r="E1066" i="14" s="1"/>
  <c r="E1070" i="14" s="1"/>
  <c r="D1073" i="14"/>
  <c r="E1073" i="14" s="1"/>
  <c r="E1074" i="14"/>
  <c r="E1077" i="14"/>
  <c r="E1078" i="14"/>
  <c r="D1094" i="14"/>
  <c r="E1094" i="14" s="1"/>
  <c r="E1102" i="14" s="1"/>
  <c r="D1095" i="14"/>
  <c r="E1095" i="14" s="1"/>
  <c r="D1096" i="14"/>
  <c r="E1096" i="14" s="1"/>
  <c r="D1097" i="14"/>
  <c r="E1097" i="14" s="1"/>
  <c r="D1098" i="14"/>
  <c r="E1098" i="14" s="1"/>
  <c r="D1099" i="14"/>
  <c r="E1099" i="14" s="1"/>
  <c r="D1100" i="14"/>
  <c r="E1100" i="14" s="1"/>
  <c r="D1101" i="14"/>
  <c r="E1101" i="14" s="1"/>
  <c r="D1107" i="14"/>
  <c r="E1107" i="14" s="1"/>
  <c r="E1110" i="14" s="1"/>
  <c r="D1104" i="14" s="1"/>
  <c r="E1104" i="14" s="1"/>
  <c r="E1105" i="14" s="1"/>
  <c r="D1108" i="14"/>
  <c r="E1108" i="14" s="1"/>
  <c r="E1109" i="14"/>
  <c r="E1112" i="14"/>
  <c r="E1113" i="14"/>
  <c r="E1124" i="14"/>
  <c r="D1129" i="14"/>
  <c r="E1129" i="14" s="1"/>
  <c r="E1136" i="14" s="1"/>
  <c r="D1130" i="14"/>
  <c r="E1130" i="14" s="1"/>
  <c r="D1131" i="14"/>
  <c r="D1198" i="14" s="1"/>
  <c r="E1198" i="14" s="1"/>
  <c r="D1132" i="14"/>
  <c r="D1165" i="14" s="1"/>
  <c r="E1165" i="14" s="1"/>
  <c r="C1133" i="14"/>
  <c r="D1133" i="14"/>
  <c r="D1134" i="14"/>
  <c r="D1201" i="14" s="1"/>
  <c r="E1201" i="14"/>
  <c r="D1135" i="14"/>
  <c r="D1202" i="14" s="1"/>
  <c r="E1202" i="14" s="1"/>
  <c r="D1141" i="14"/>
  <c r="E1141" i="14" s="1"/>
  <c r="E1144" i="14" s="1"/>
  <c r="D1138" i="14" s="1"/>
  <c r="E1138" i="14" s="1"/>
  <c r="E1139" i="14" s="1"/>
  <c r="D1142" i="14"/>
  <c r="E1142" i="14" s="1"/>
  <c r="E1143" i="14"/>
  <c r="E1146" i="14"/>
  <c r="E1147" i="14"/>
  <c r="E1157" i="14"/>
  <c r="D1163" i="14"/>
  <c r="E1163" i="14" s="1"/>
  <c r="C1166" i="14"/>
  <c r="E1176" i="14"/>
  <c r="E1179" i="14"/>
  <c r="E1180" i="14"/>
  <c r="E1191" i="14"/>
  <c r="E1196" i="14"/>
  <c r="D1197" i="14"/>
  <c r="E1197" i="14" s="1"/>
  <c r="C1200" i="14"/>
  <c r="D1200" i="14"/>
  <c r="D1208" i="14"/>
  <c r="E1208" i="14" s="1"/>
  <c r="E1211" i="14" s="1"/>
  <c r="D1209" i="14"/>
  <c r="E1209" i="14" s="1"/>
  <c r="E1210" i="14"/>
  <c r="E1213" i="14"/>
  <c r="E1214" i="14"/>
  <c r="E1225" i="14"/>
  <c r="D1230" i="14"/>
  <c r="E1230" i="14" s="1"/>
  <c r="E1241" i="14" s="1"/>
  <c r="D1231" i="14"/>
  <c r="E1231" i="14"/>
  <c r="D1232" i="14"/>
  <c r="E1232" i="14" s="1"/>
  <c r="D1233" i="14"/>
  <c r="E1233" i="14" s="1"/>
  <c r="D1234" i="14"/>
  <c r="E1234" i="14" s="1"/>
  <c r="D1235" i="14"/>
  <c r="E1235" i="14" s="1"/>
  <c r="D1236" i="14"/>
  <c r="E1236" i="14" s="1"/>
  <c r="D1237" i="14"/>
  <c r="E1237" i="14" s="1"/>
  <c r="C1238" i="14"/>
  <c r="D1238" i="14"/>
  <c r="D1239" i="14"/>
  <c r="E1239" i="14" s="1"/>
  <c r="D1240" i="14"/>
  <c r="E1240" i="14" s="1"/>
  <c r="E1244" i="14"/>
  <c r="E1245" i="14"/>
  <c r="D1248" i="14"/>
  <c r="E1248" i="14" s="1"/>
  <c r="E1251" i="14" s="1"/>
  <c r="D1243" i="14" s="1"/>
  <c r="E1243" i="14" s="1"/>
  <c r="E1246" i="14" s="1"/>
  <c r="D1249" i="14"/>
  <c r="E1249" i="14" s="1"/>
  <c r="E1250" i="14"/>
  <c r="E1253" i="14"/>
  <c r="E1254" i="14"/>
  <c r="E1265" i="14"/>
  <c r="D1270" i="14"/>
  <c r="E1270" i="14" s="1"/>
  <c r="E1277" i="14" s="1"/>
  <c r="D1271" i="14"/>
  <c r="E1271" i="14" s="1"/>
  <c r="D1272" i="14"/>
  <c r="E1272" i="14" s="1"/>
  <c r="D1273" i="14"/>
  <c r="E1273" i="14" s="1"/>
  <c r="D1274" i="14"/>
  <c r="E1274" i="14" s="1"/>
  <c r="D1275" i="14"/>
  <c r="E1275" i="14" s="1"/>
  <c r="D1276" i="14"/>
  <c r="E1276" i="14" s="1"/>
  <c r="D1282" i="14"/>
  <c r="E1282" i="14" s="1"/>
  <c r="E1285" i="14" s="1"/>
  <c r="D1279" i="14" s="1"/>
  <c r="E1279" i="14" s="1"/>
  <c r="E1280" i="14" s="1"/>
  <c r="D1283" i="14"/>
  <c r="E1283" i="14" s="1"/>
  <c r="E1284" i="14"/>
  <c r="E1287" i="14"/>
  <c r="E1288" i="14"/>
  <c r="E1299" i="14"/>
  <c r="D1304" i="14"/>
  <c r="E1304" i="14" s="1"/>
  <c r="E1308" i="14" s="1"/>
  <c r="D1305" i="14"/>
  <c r="E1305" i="14" s="1"/>
  <c r="E1306" i="14"/>
  <c r="E1307" i="14"/>
  <c r="E1311" i="14"/>
  <c r="E1312" i="14"/>
  <c r="D1315" i="14"/>
  <c r="E1315" i="14" s="1"/>
  <c r="E1318" i="14" s="1"/>
  <c r="D1316" i="14"/>
  <c r="E1316" i="14" s="1"/>
  <c r="E1317" i="14"/>
  <c r="E1320" i="14"/>
  <c r="E1321" i="14"/>
  <c r="E1332" i="14"/>
  <c r="D1337" i="14"/>
  <c r="E1337" i="14" s="1"/>
  <c r="E1346" i="14" s="1"/>
  <c r="D1338" i="14"/>
  <c r="E1338" i="14" s="1"/>
  <c r="D1339" i="14"/>
  <c r="E1339" i="14" s="1"/>
  <c r="D1340" i="14"/>
  <c r="E1340" i="14" s="1"/>
  <c r="D1341" i="14"/>
  <c r="E1341" i="14" s="1"/>
  <c r="D1342" i="14"/>
  <c r="E1342" i="14" s="1"/>
  <c r="D1343" i="14"/>
  <c r="E1343" i="14" s="1"/>
  <c r="D1344" i="14"/>
  <c r="E1344" i="14" s="1"/>
  <c r="D1345" i="14"/>
  <c r="E1345" i="14" s="1"/>
  <c r="E1349" i="14"/>
  <c r="E1350" i="14"/>
  <c r="D1353" i="14"/>
  <c r="E1353" i="14" s="1"/>
  <c r="E1356" i="14" s="1"/>
  <c r="D1348" i="14" s="1"/>
  <c r="E1348" i="14" s="1"/>
  <c r="E1351" i="14" s="1"/>
  <c r="D1354" i="14"/>
  <c r="E1354" i="14" s="1"/>
  <c r="E1355" i="14"/>
  <c r="E1358" i="14"/>
  <c r="E1359" i="14"/>
  <c r="E1369" i="14"/>
  <c r="E1374" i="14"/>
  <c r="D1375" i="14"/>
  <c r="E1375" i="14" s="1"/>
  <c r="D1379" i="14"/>
  <c r="E1379" i="14" s="1"/>
  <c r="E1383" i="14"/>
  <c r="D1386" i="14"/>
  <c r="D1391" i="14" s="1"/>
  <c r="E1391" i="14" s="1"/>
  <c r="E1393" i="14" s="1"/>
  <c r="D1387" i="14"/>
  <c r="E1387" i="14" s="1"/>
  <c r="E1388" i="14"/>
  <c r="E1392" i="14"/>
  <c r="E1403" i="14"/>
  <c r="D1408" i="14"/>
  <c r="E1408" i="14" s="1"/>
  <c r="E1415" i="14" s="1"/>
  <c r="D1409" i="14"/>
  <c r="E1409" i="14" s="1"/>
  <c r="D1410" i="14"/>
  <c r="E1410" i="14" s="1"/>
  <c r="D1411" i="14"/>
  <c r="E1411" i="14" s="1"/>
  <c r="D1412" i="14"/>
  <c r="E1412" i="14" s="1"/>
  <c r="D1413" i="14"/>
  <c r="E1413" i="14" s="1"/>
  <c r="D1414" i="14"/>
  <c r="E1414" i="14" s="1"/>
  <c r="D1420" i="14"/>
  <c r="E1420" i="14" s="1"/>
  <c r="E1423" i="14" s="1"/>
  <c r="D1417" i="14" s="1"/>
  <c r="E1417" i="14" s="1"/>
  <c r="E1418" i="14" s="1"/>
  <c r="D1421" i="14"/>
  <c r="E1421" i="14" s="1"/>
  <c r="E1422" i="14"/>
  <c r="E1425" i="14"/>
  <c r="E1426" i="14"/>
  <c r="E1436" i="14"/>
  <c r="D1441" i="14"/>
  <c r="E1441" i="14" s="1"/>
  <c r="E1447" i="14" s="1"/>
  <c r="D1442" i="14"/>
  <c r="E1442" i="14" s="1"/>
  <c r="D1446" i="14"/>
  <c r="E1446" i="14" s="1"/>
  <c r="E1450" i="14"/>
  <c r="D1453" i="14"/>
  <c r="E1453" i="14" s="1"/>
  <c r="E1456" i="14" s="1"/>
  <c r="D1449" i="14" s="1"/>
  <c r="E1449" i="14" s="1"/>
  <c r="E1451" i="14" s="1"/>
  <c r="D1454" i="14"/>
  <c r="E1454" i="14" s="1"/>
  <c r="E1455" i="14"/>
  <c r="E1458" i="14"/>
  <c r="E1459" i="14" s="1"/>
  <c r="E1468" i="14"/>
  <c r="D1473" i="14"/>
  <c r="E1473" i="14" s="1"/>
  <c r="E1479" i="14" s="1"/>
  <c r="D1474" i="14"/>
  <c r="E1474" i="14" s="1"/>
  <c r="D1475" i="14"/>
  <c r="E1475" i="14" s="1"/>
  <c r="D1476" i="14"/>
  <c r="E1476" i="14" s="1"/>
  <c r="C1477" i="14"/>
  <c r="D1477" i="14"/>
  <c r="E1477" i="14" s="1"/>
  <c r="D1478" i="14"/>
  <c r="E1478" i="14" s="1"/>
  <c r="E1482" i="14"/>
  <c r="D1485" i="14"/>
  <c r="E1485" i="14" s="1"/>
  <c r="E1488" i="14" s="1"/>
  <c r="D1486" i="14"/>
  <c r="E1486" i="14" s="1"/>
  <c r="E1487" i="14"/>
  <c r="E1490" i="14"/>
  <c r="E1491" i="14"/>
  <c r="E1501" i="14"/>
  <c r="D1506" i="14"/>
  <c r="E1506" i="14" s="1"/>
  <c r="E1513" i="14" s="1"/>
  <c r="D1507" i="14"/>
  <c r="E1507" i="14" s="1"/>
  <c r="D1508" i="14"/>
  <c r="E1508" i="14" s="1"/>
  <c r="D1509" i="14"/>
  <c r="E1509" i="14" s="1"/>
  <c r="D1510" i="14"/>
  <c r="E1510" i="14" s="1"/>
  <c r="D1511" i="14"/>
  <c r="E1511" i="14" s="1"/>
  <c r="D1512" i="14"/>
  <c r="E1512" i="14" s="1"/>
  <c r="E1516" i="14"/>
  <c r="D1519" i="14"/>
  <c r="E1519" i="14" s="1"/>
  <c r="E1522" i="14" s="1"/>
  <c r="D1515" i="14" s="1"/>
  <c r="E1515" i="14" s="1"/>
  <c r="E1517" i="14" s="1"/>
  <c r="D1520" i="14"/>
  <c r="E1520" i="14" s="1"/>
  <c r="E1521" i="14"/>
  <c r="E1524" i="14"/>
  <c r="E1525" i="14"/>
  <c r="E1535" i="14"/>
  <c r="D1540" i="14"/>
  <c r="E1540" i="14" s="1"/>
  <c r="E1546" i="14" s="1"/>
  <c r="D1541" i="14"/>
  <c r="E1541" i="14" s="1"/>
  <c r="D1545" i="14"/>
  <c r="E1545" i="14" s="1"/>
  <c r="E1549" i="14"/>
  <c r="D1552" i="14"/>
  <c r="E1552" i="14" s="1"/>
  <c r="E1554" i="14" s="1"/>
  <c r="D1548" i="14" s="1"/>
  <c r="E1548" i="14" s="1"/>
  <c r="E1550" i="14" s="1"/>
  <c r="E1553" i="14"/>
  <c r="E1556" i="14"/>
  <c r="E1557" i="14" s="1"/>
  <c r="E1566" i="14"/>
  <c r="D1571" i="14"/>
  <c r="E1571" i="14" s="1"/>
  <c r="E1577" i="14" s="1"/>
  <c r="D1572" i="14"/>
  <c r="E1572" i="14" s="1"/>
  <c r="D1573" i="14"/>
  <c r="E1573" i="14" s="1"/>
  <c r="D1576" i="14"/>
  <c r="E1576" i="14" s="1"/>
  <c r="E1580" i="14"/>
  <c r="D1583" i="14"/>
  <c r="E1583" i="14" s="1"/>
  <c r="E1585" i="14" s="1"/>
  <c r="E1584" i="14"/>
  <c r="E1587" i="14"/>
  <c r="D1588" i="14"/>
  <c r="E1588" i="14" s="1"/>
  <c r="E1589" i="14" s="1"/>
  <c r="E1598" i="14"/>
  <c r="D1603" i="14"/>
  <c r="E1603" i="14" s="1"/>
  <c r="E1610" i="14" s="1"/>
  <c r="D1604" i="14"/>
  <c r="E1604" i="14" s="1"/>
  <c r="D1605" i="14"/>
  <c r="E1605" i="14" s="1"/>
  <c r="D1606" i="14"/>
  <c r="E1606" i="14" s="1"/>
  <c r="D1607" i="14"/>
  <c r="E1607" i="14" s="1"/>
  <c r="D1608" i="14"/>
  <c r="E1608" i="14" s="1"/>
  <c r="D1615" i="14"/>
  <c r="E1615" i="14" s="1"/>
  <c r="E1618" i="14" s="1"/>
  <c r="D1612" i="14" s="1"/>
  <c r="E1612" i="14" s="1"/>
  <c r="E1613" i="14" s="1"/>
  <c r="D1616" i="14"/>
  <c r="E1616" i="14" s="1"/>
  <c r="E1617" i="14"/>
  <c r="E1620" i="14"/>
  <c r="E1621" i="14" s="1"/>
  <c r="E1631" i="14"/>
  <c r="D1636" i="14"/>
  <c r="E1636" i="14" s="1"/>
  <c r="E1641" i="14" s="1"/>
  <c r="D1637" i="14"/>
  <c r="E1637" i="14" s="1"/>
  <c r="D1638" i="14"/>
  <c r="E1638" i="14" s="1"/>
  <c r="D1639" i="14"/>
  <c r="E1639" i="14" s="1"/>
  <c r="D1646" i="14"/>
  <c r="E1646" i="14" s="1"/>
  <c r="E1648" i="14" s="1"/>
  <c r="D1647" i="14"/>
  <c r="E1647" i="14" s="1"/>
  <c r="E1650" i="14"/>
  <c r="E1652" i="14" s="1"/>
  <c r="E1651" i="14"/>
  <c r="E1662" i="14"/>
  <c r="D1667" i="14"/>
  <c r="E1667" i="14" s="1"/>
  <c r="E1672" i="14" s="1"/>
  <c r="D1668" i="14"/>
  <c r="E1668" i="14" s="1"/>
  <c r="D1669" i="14"/>
  <c r="E1669" i="14" s="1"/>
  <c r="E1675" i="14"/>
  <c r="E1676" i="14"/>
  <c r="D1679" i="14"/>
  <c r="E1679" i="14" s="1"/>
  <c r="E1683" i="14" s="1"/>
  <c r="D1674" i="14" s="1"/>
  <c r="E1674" i="14" s="1"/>
  <c r="E1677" i="14" s="1"/>
  <c r="D1680" i="14"/>
  <c r="E1680" i="14" s="1"/>
  <c r="E1681" i="14"/>
  <c r="E1682" i="14"/>
  <c r="E1685" i="14"/>
  <c r="E1687" i="14"/>
  <c r="E1698" i="14"/>
  <c r="D1703" i="14"/>
  <c r="E1703" i="14" s="1"/>
  <c r="E1708" i="14" s="1"/>
  <c r="D1704" i="14"/>
  <c r="E1704" i="14" s="1"/>
  <c r="D1705" i="14"/>
  <c r="E1705" i="14" s="1"/>
  <c r="E1711" i="14"/>
  <c r="E1712" i="14"/>
  <c r="D1715" i="14"/>
  <c r="E1715" i="14" s="1"/>
  <c r="E1719" i="14" s="1"/>
  <c r="D1716" i="14"/>
  <c r="E1716" i="14" s="1"/>
  <c r="E1717" i="14"/>
  <c r="E1718" i="14"/>
  <c r="E1721" i="14"/>
  <c r="E1723" i="14"/>
  <c r="E1734" i="14"/>
  <c r="D1739" i="14"/>
  <c r="E1739" i="14" s="1"/>
  <c r="E1746" i="14" s="1"/>
  <c r="D1740" i="14"/>
  <c r="E1740" i="14" s="1"/>
  <c r="D1741" i="14"/>
  <c r="E1741" i="14" s="1"/>
  <c r="D1742" i="14"/>
  <c r="E1742" i="14" s="1"/>
  <c r="D1743" i="14"/>
  <c r="E1743" i="14" s="1"/>
  <c r="D1744" i="14"/>
  <c r="E1744" i="14" s="1"/>
  <c r="D1745" i="14"/>
  <c r="E1745" i="14" s="1"/>
  <c r="E1749" i="14"/>
  <c r="E1750" i="14"/>
  <c r="D1753" i="14"/>
  <c r="E1753" i="14" s="1"/>
  <c r="E1757" i="14" s="1"/>
  <c r="D1748" i="14" s="1"/>
  <c r="E1748" i="14" s="1"/>
  <c r="E1751" i="14" s="1"/>
  <c r="D1754" i="14"/>
  <c r="E1754" i="14" s="1"/>
  <c r="E1755" i="14"/>
  <c r="E1756" i="14"/>
  <c r="E1759" i="14"/>
  <c r="E1762" i="14" s="1"/>
  <c r="E1761" i="14"/>
  <c r="E1772" i="14"/>
  <c r="D1777" i="14"/>
  <c r="E1777" i="14" s="1"/>
  <c r="E1785" i="14" s="1"/>
  <c r="D1778" i="14"/>
  <c r="E1778" i="14" s="1"/>
  <c r="D1779" i="14"/>
  <c r="E1779" i="14" s="1"/>
  <c r="D1780" i="14"/>
  <c r="E1780" i="14" s="1"/>
  <c r="D1781" i="14"/>
  <c r="E1781" i="14" s="1"/>
  <c r="D1782" i="14"/>
  <c r="E1782" i="14" s="1"/>
  <c r="D1783" i="14"/>
  <c r="E1783" i="14" s="1"/>
  <c r="D1784" i="14"/>
  <c r="E1784" i="14" s="1"/>
  <c r="E1788" i="14"/>
  <c r="E1789" i="14"/>
  <c r="D1792" i="14"/>
  <c r="E1792" i="14" s="1"/>
  <c r="E1796" i="14" s="1"/>
  <c r="D1787" i="14" s="1"/>
  <c r="E1787" i="14" s="1"/>
  <c r="E1790" i="14" s="1"/>
  <c r="D1793" i="14"/>
  <c r="E1793" i="14" s="1"/>
  <c r="E1794" i="14"/>
  <c r="E1795" i="14"/>
  <c r="E1798" i="14"/>
  <c r="E1800" i="14"/>
  <c r="E1811" i="14"/>
  <c r="D1816" i="14"/>
  <c r="E1816" i="14" s="1"/>
  <c r="E1822" i="14" s="1"/>
  <c r="D1817" i="14"/>
  <c r="E1817" i="14" s="1"/>
  <c r="D1818" i="14"/>
  <c r="E1818" i="14" s="1"/>
  <c r="D1819" i="14"/>
  <c r="E1819" i="14" s="1"/>
  <c r="D1820" i="14"/>
  <c r="E1820" i="14" s="1"/>
  <c r="D1821" i="14"/>
  <c r="E1821" i="14" s="1"/>
  <c r="E1825" i="14"/>
  <c r="E1826" i="14"/>
  <c r="D1829" i="14"/>
  <c r="E1829" i="14" s="1"/>
  <c r="E1833" i="14" s="1"/>
  <c r="D1824" i="14" s="1"/>
  <c r="E1824" i="14" s="1"/>
  <c r="E1827" i="14" s="1"/>
  <c r="D1830" i="14"/>
  <c r="E1830" i="14" s="1"/>
  <c r="E1831" i="14"/>
  <c r="E1832" i="14"/>
  <c r="E1835" i="14"/>
  <c r="E1837" i="14"/>
  <c r="E1847" i="14"/>
  <c r="D1852" i="14"/>
  <c r="E1852" i="14" s="1"/>
  <c r="E1859" i="14" s="1"/>
  <c r="D1853" i="14"/>
  <c r="E1853" i="14" s="1"/>
  <c r="D1854" i="14"/>
  <c r="E1854" i="14"/>
  <c r="D1855" i="14"/>
  <c r="E1855" i="14" s="1"/>
  <c r="D1856" i="14"/>
  <c r="E1856" i="14" s="1"/>
  <c r="D1857" i="14"/>
  <c r="E1857" i="14" s="1"/>
  <c r="D1858" i="14"/>
  <c r="E1858" i="14" s="1"/>
  <c r="E1862" i="14"/>
  <c r="E1863" i="14"/>
  <c r="D1866" i="14"/>
  <c r="E1866" i="14" s="1"/>
  <c r="E1870" i="14" s="1"/>
  <c r="D1861" i="14" s="1"/>
  <c r="E1861" i="14" s="1"/>
  <c r="E1864" i="14" s="1"/>
  <c r="D1867" i="14"/>
  <c r="E1867" i="14" s="1"/>
  <c r="E1868" i="14"/>
  <c r="E1869" i="14"/>
  <c r="E1872" i="14"/>
  <c r="E1874" i="14"/>
  <c r="E1885" i="14"/>
  <c r="D1890" i="14"/>
  <c r="E1890" i="14" s="1"/>
  <c r="E1893" i="14" s="1"/>
  <c r="D1891" i="14"/>
  <c r="E1891" i="14" s="1"/>
  <c r="D1892" i="14"/>
  <c r="E1892" i="14" s="1"/>
  <c r="E1896" i="14"/>
  <c r="E1897" i="14"/>
  <c r="D1900" i="14"/>
  <c r="E1900" i="14" s="1"/>
  <c r="E1903" i="14" s="1"/>
  <c r="D1895" i="14" s="1"/>
  <c r="E1895" i="14" s="1"/>
  <c r="E1898" i="14" s="1"/>
  <c r="D1901" i="14"/>
  <c r="E1901" i="14" s="1"/>
  <c r="E1902" i="14"/>
  <c r="E1906" i="14"/>
  <c r="E1917" i="14"/>
  <c r="D1922" i="14"/>
  <c r="E1922" i="14" s="1"/>
  <c r="E1925" i="14" s="1"/>
  <c r="D1923" i="14"/>
  <c r="E1923" i="14" s="1"/>
  <c r="D1924" i="14"/>
  <c r="E1924" i="14" s="1"/>
  <c r="E1928" i="14"/>
  <c r="E1929" i="14"/>
  <c r="D1932" i="14"/>
  <c r="E1932" i="14" s="1"/>
  <c r="E1935" i="14" s="1"/>
  <c r="D1927" i="14" s="1"/>
  <c r="E1927" i="14" s="1"/>
  <c r="E1930" i="14" s="1"/>
  <c r="D1933" i="14"/>
  <c r="E1933" i="14" s="1"/>
  <c r="E1934" i="14"/>
  <c r="E1938" i="14"/>
  <c r="E1949" i="14"/>
  <c r="D1954" i="14"/>
  <c r="E1954" i="14" s="1"/>
  <c r="E1959" i="14" s="1"/>
  <c r="D1955" i="14"/>
  <c r="E1955" i="14" s="1"/>
  <c r="D1956" i="14"/>
  <c r="D1957" i="14"/>
  <c r="D1958" i="14"/>
  <c r="E1958" i="14" s="1"/>
  <c r="E1962" i="14"/>
  <c r="E1963" i="14"/>
  <c r="D1966" i="14"/>
  <c r="E1966" i="14" s="1"/>
  <c r="E1969" i="14" s="1"/>
  <c r="D1961" i="14" s="1"/>
  <c r="E1961" i="14" s="1"/>
  <c r="E1964" i="14" s="1"/>
  <c r="D1967" i="14"/>
  <c r="E1967" i="14" s="1"/>
  <c r="E1968" i="14"/>
  <c r="E1972" i="14"/>
  <c r="E1983" i="14"/>
  <c r="D1988" i="14"/>
  <c r="E1988" i="14" s="1"/>
  <c r="E1991" i="14" s="1"/>
  <c r="D1989" i="14"/>
  <c r="E1989" i="14" s="1"/>
  <c r="D1990" i="14"/>
  <c r="E1990" i="14" s="1"/>
  <c r="E1994" i="14"/>
  <c r="E1995" i="14"/>
  <c r="D1998" i="14"/>
  <c r="E1998" i="14" s="1"/>
  <c r="E2001" i="14" s="1"/>
  <c r="D1993" i="14" s="1"/>
  <c r="E1993" i="14" s="1"/>
  <c r="E1996" i="14" s="1"/>
  <c r="D1999" i="14"/>
  <c r="E1999" i="14" s="1"/>
  <c r="E2000" i="14"/>
  <c r="E2004" i="14"/>
  <c r="E2014" i="14"/>
  <c r="D2019" i="14"/>
  <c r="E2019" i="14" s="1"/>
  <c r="E2024" i="14" s="1"/>
  <c r="D2020" i="14"/>
  <c r="E2020" i="14" s="1"/>
  <c r="D2021" i="14"/>
  <c r="E2021" i="14" s="1"/>
  <c r="D2022" i="14"/>
  <c r="E2022" i="14" s="1"/>
  <c r="D2023" i="14"/>
  <c r="E2023" i="14" s="1"/>
  <c r="D2029" i="14"/>
  <c r="E2029" i="14" s="1"/>
  <c r="E2032" i="14" s="1"/>
  <c r="D2026" i="14" s="1"/>
  <c r="E2026" i="14" s="1"/>
  <c r="E2027" i="14" s="1"/>
  <c r="D2030" i="14"/>
  <c r="E2030" i="14" s="1"/>
  <c r="E2031" i="14"/>
  <c r="E2034" i="14"/>
  <c r="E2035" i="14" s="1"/>
  <c r="E2045" i="14"/>
  <c r="D2050" i="14"/>
  <c r="E2050" i="14" s="1"/>
  <c r="E2056" i="14" s="1"/>
  <c r="D2051" i="14"/>
  <c r="E2051" i="14" s="1"/>
  <c r="D2052" i="14"/>
  <c r="E2052" i="14" s="1"/>
  <c r="D2053" i="14"/>
  <c r="E2053" i="14" s="1"/>
  <c r="D2054" i="14"/>
  <c r="E2054" i="14" s="1"/>
  <c r="D2061" i="14"/>
  <c r="E2061" i="14"/>
  <c r="E2063" i="14" s="1"/>
  <c r="D2058" i="14" s="1"/>
  <c r="E2058" i="14" s="1"/>
  <c r="E2059" i="14" s="1"/>
  <c r="D2062" i="14"/>
  <c r="E2062" i="14" s="1"/>
  <c r="E2065" i="14"/>
  <c r="E2066" i="14"/>
  <c r="E2076" i="14"/>
  <c r="D2081" i="14"/>
  <c r="E2081" i="14" s="1"/>
  <c r="E2083" i="14" s="1"/>
  <c r="D2082" i="14"/>
  <c r="E2082" i="14" s="1"/>
  <c r="D2088" i="14"/>
  <c r="E2088" i="14" s="1"/>
  <c r="E2091" i="14" s="1"/>
  <c r="D2089" i="14"/>
  <c r="E2089" i="14" s="1"/>
  <c r="E2090" i="14"/>
  <c r="E2093" i="14"/>
  <c r="E2094" i="14" s="1"/>
  <c r="E2104" i="14"/>
  <c r="D2109" i="14"/>
  <c r="E2109" i="14" s="1"/>
  <c r="E2114" i="14" s="1"/>
  <c r="D2110" i="14"/>
  <c r="E2110" i="14" s="1"/>
  <c r="D2111" i="14"/>
  <c r="E2111" i="14" s="1"/>
  <c r="E2117" i="14"/>
  <c r="E2118" i="14"/>
  <c r="D2121" i="14"/>
  <c r="E2121" i="14" s="1"/>
  <c r="E2125" i="14" s="1"/>
  <c r="D2116" i="14" s="1"/>
  <c r="E2116" i="14" s="1"/>
  <c r="E2119" i="14" s="1"/>
  <c r="D2122" i="14"/>
  <c r="E2122" i="14" s="1"/>
  <c r="E2123" i="14"/>
  <c r="E2124" i="14"/>
  <c r="E2127" i="14"/>
  <c r="E2128" i="14"/>
  <c r="E2138" i="14"/>
  <c r="D2143" i="14"/>
  <c r="E2143" i="14" s="1"/>
  <c r="E2158" i="14" s="1"/>
  <c r="E2144" i="14"/>
  <c r="E2145" i="14"/>
  <c r="E2146" i="14"/>
  <c r="E2147" i="14"/>
  <c r="E2148" i="14"/>
  <c r="E2149" i="14"/>
  <c r="E2150" i="14"/>
  <c r="E2151" i="14"/>
  <c r="E2152" i="14"/>
  <c r="E2153" i="14"/>
  <c r="E2154" i="14"/>
  <c r="E2155" i="14"/>
  <c r="E2161" i="14"/>
  <c r="E2162" i="14"/>
  <c r="D2165" i="14"/>
  <c r="E2165" i="14" s="1"/>
  <c r="E2169" i="14" s="1"/>
  <c r="D2160" i="14" s="1"/>
  <c r="E2160" i="14" s="1"/>
  <c r="E2163" i="14" s="1"/>
  <c r="C2166" i="14"/>
  <c r="D2166" i="14"/>
  <c r="E2167" i="14"/>
  <c r="E2168" i="14"/>
  <c r="E2171" i="14"/>
  <c r="E2172" i="14"/>
  <c r="E2183" i="14"/>
  <c r="D2188" i="14"/>
  <c r="E2188" i="14" s="1"/>
  <c r="E2193" i="14" s="1"/>
  <c r="D2189" i="14"/>
  <c r="E2189" i="14" s="1"/>
  <c r="D2190" i="14"/>
  <c r="E2190" i="14" s="1"/>
  <c r="D2191" i="14"/>
  <c r="E2191" i="14" s="1"/>
  <c r="D2192" i="14"/>
  <c r="E2192" i="14" s="1"/>
  <c r="D2196" i="14"/>
  <c r="E2196" i="14" s="1"/>
  <c r="D2197" i="14"/>
  <c r="E2197" i="14" s="1"/>
  <c r="D2198" i="14"/>
  <c r="E2198" i="14" s="1"/>
  <c r="D2201" i="14"/>
  <c r="E2201" i="14" s="1"/>
  <c r="E2204" i="14" s="1"/>
  <c r="D2195" i="14" s="1"/>
  <c r="E2195" i="14" s="1"/>
  <c r="E2199" i="14" s="1"/>
  <c r="D2202" i="14"/>
  <c r="E2202" i="14" s="1"/>
  <c r="E2203" i="14"/>
  <c r="E2206" i="14"/>
  <c r="E2207" i="14"/>
  <c r="E2218" i="14"/>
  <c r="D2223" i="14"/>
  <c r="E2223" i="14" s="1"/>
  <c r="E2228" i="14" s="1"/>
  <c r="D2224" i="14"/>
  <c r="E2224" i="14" s="1"/>
  <c r="D2225" i="14"/>
  <c r="E2225" i="14" s="1"/>
  <c r="D2226" i="14"/>
  <c r="E2226" i="14" s="1"/>
  <c r="E2231" i="14"/>
  <c r="E2232" i="14"/>
  <c r="D2235" i="14"/>
  <c r="E2235" i="14" s="1"/>
  <c r="E2239" i="14" s="1"/>
  <c r="D2230" i="14" s="1"/>
  <c r="E2230" i="14" s="1"/>
  <c r="E2233" i="14" s="1"/>
  <c r="D2236" i="14"/>
  <c r="E2236" i="14" s="1"/>
  <c r="E2237" i="14"/>
  <c r="E2238" i="14"/>
  <c r="E2241" i="14"/>
  <c r="E2243" i="14"/>
  <c r="E2253" i="14"/>
  <c r="E2258" i="14"/>
  <c r="E2259" i="14"/>
  <c r="E2260" i="14"/>
  <c r="E2261" i="14"/>
  <c r="E2262" i="14"/>
  <c r="E2263" i="14"/>
  <c r="E2264" i="14"/>
  <c r="E2269" i="14"/>
  <c r="E2270" i="14"/>
  <c r="D2273" i="14"/>
  <c r="E2273" i="14" s="1"/>
  <c r="E2277" i="14" s="1"/>
  <c r="D2268" i="14" s="1"/>
  <c r="E2268" i="14" s="1"/>
  <c r="E2271" i="14" s="1"/>
  <c r="D2274" i="14"/>
  <c r="E2274" i="14" s="1"/>
  <c r="E2275" i="14"/>
  <c r="E2276" i="14"/>
  <c r="E2279" i="14"/>
  <c r="E2281" i="14"/>
  <c r="B2285" i="14"/>
  <c r="B2289" i="14"/>
  <c r="E2291" i="14"/>
  <c r="E2296" i="14"/>
  <c r="E2297" i="14"/>
  <c r="E2298" i="14"/>
  <c r="E2304" i="14"/>
  <c r="E2305" i="14"/>
  <c r="E2308" i="14"/>
  <c r="E2309" i="14"/>
  <c r="E2310" i="14"/>
  <c r="E2311" i="14"/>
  <c r="E2314" i="14"/>
  <c r="E2316" i="14"/>
  <c r="E2326" i="14"/>
  <c r="A2331" i="14"/>
  <c r="D2331" i="14"/>
  <c r="E2331" i="14" s="1"/>
  <c r="E2338" i="14" s="1"/>
  <c r="A2332" i="14"/>
  <c r="B2332" i="14"/>
  <c r="D2332" i="14"/>
  <c r="E2332" i="14" s="1"/>
  <c r="D2333" i="14"/>
  <c r="E2333" i="14" s="1"/>
  <c r="D2334" i="14"/>
  <c r="E2334" i="14" s="1"/>
  <c r="D2335" i="14"/>
  <c r="E2335" i="14" s="1"/>
  <c r="E2336" i="14"/>
  <c r="E2337" i="14"/>
  <c r="E2341" i="14"/>
  <c r="E2342" i="14"/>
  <c r="E2345" i="14"/>
  <c r="E2346" i="14"/>
  <c r="E2347" i="14"/>
  <c r="E2348" i="14"/>
  <c r="E2351" i="14"/>
  <c r="E2353" i="14"/>
  <c r="A2363" i="14"/>
  <c r="E2363" i="14"/>
  <c r="D2368" i="14"/>
  <c r="E2368" i="14" s="1"/>
  <c r="E2371" i="14" s="1"/>
  <c r="D2369" i="14"/>
  <c r="E2369" i="14" s="1"/>
  <c r="D2370" i="14"/>
  <c r="E2370" i="14" s="1"/>
  <c r="D2374" i="14"/>
  <c r="E2374" i="14" s="1"/>
  <c r="D2375" i="14"/>
  <c r="E2375" i="14" s="1"/>
  <c r="D2376" i="14"/>
  <c r="E2376" i="14" s="1"/>
  <c r="D2377" i="14"/>
  <c r="E2377" i="14" s="1"/>
  <c r="D2378" i="14"/>
  <c r="E2378" i="14" s="1"/>
  <c r="D2381" i="14"/>
  <c r="E2381" i="14" s="1"/>
  <c r="E2384" i="14" s="1"/>
  <c r="D2373" i="14" s="1"/>
  <c r="E2373" i="14" s="1"/>
  <c r="E2379" i="14" s="1"/>
  <c r="D2382" i="14"/>
  <c r="E2382" i="14" s="1"/>
  <c r="E2383" i="14"/>
  <c r="E2386" i="14"/>
  <c r="E2387" i="14"/>
  <c r="E2402" i="14"/>
  <c r="C2403" i="14"/>
  <c r="D2403" i="14"/>
  <c r="C2404" i="14"/>
  <c r="E2404" i="14" s="1"/>
  <c r="E2405" i="14"/>
  <c r="D2406" i="14"/>
  <c r="E2406" i="14" s="1"/>
  <c r="D2407" i="14"/>
  <c r="E2407" i="14" s="1"/>
  <c r="E2408" i="14"/>
  <c r="E2409" i="14"/>
  <c r="D2410" i="14"/>
  <c r="E2410" i="14" s="1"/>
  <c r="E2411" i="14"/>
  <c r="C2412" i="14"/>
  <c r="E2412" i="14" s="1"/>
  <c r="D2413" i="14"/>
  <c r="E2413" i="14" s="1"/>
  <c r="E2414" i="14"/>
  <c r="D2426" i="14"/>
  <c r="E2426" i="14" s="1"/>
  <c r="E2429" i="14" s="1"/>
  <c r="D2418" i="14" s="1"/>
  <c r="E2418" i="14" s="1"/>
  <c r="E2424" i="14" s="1"/>
  <c r="D2427" i="14"/>
  <c r="E2427" i="14" s="1"/>
  <c r="E2428" i="14"/>
  <c r="E2431" i="14"/>
  <c r="E2432" i="14"/>
  <c r="E2443" i="14"/>
  <c r="E2448" i="14"/>
  <c r="E2449" i="14"/>
  <c r="E2450" i="14"/>
  <c r="E2451" i="14"/>
  <c r="E2452" i="14"/>
  <c r="E2453" i="14"/>
  <c r="E2454" i="14"/>
  <c r="E2455" i="14"/>
  <c r="E2456" i="14"/>
  <c r="E2457" i="14"/>
  <c r="E2461" i="14"/>
  <c r="E2462" i="14"/>
  <c r="E2463" i="14"/>
  <c r="E2464" i="14"/>
  <c r="E2465" i="14"/>
  <c r="E2466" i="14"/>
  <c r="E2469" i="14"/>
  <c r="E2470" i="14"/>
  <c r="E2471" i="14"/>
  <c r="E2474" i="14"/>
  <c r="E2475" i="14"/>
  <c r="E2488" i="14"/>
  <c r="E2489" i="14"/>
  <c r="E2490" i="14"/>
  <c r="E2491" i="14"/>
  <c r="D2495" i="14"/>
  <c r="E2495" i="14" s="1"/>
  <c r="E2497" i="14" s="1"/>
  <c r="D2496" i="14"/>
  <c r="E2496" i="14" s="1"/>
  <c r="E2500" i="14"/>
  <c r="D2503" i="14"/>
  <c r="E2503" i="14" s="1"/>
  <c r="E2506" i="14" s="1"/>
  <c r="D2504" i="14"/>
  <c r="E2504" i="14" s="1"/>
  <c r="E2505" i="14"/>
  <c r="E2508" i="14"/>
  <c r="E2519" i="14"/>
  <c r="D2524" i="14"/>
  <c r="E2524" i="14" s="1"/>
  <c r="E2533" i="14" s="1"/>
  <c r="D2525" i="14"/>
  <c r="E2525" i="14" s="1"/>
  <c r="D2526" i="14"/>
  <c r="E2526" i="14" s="1"/>
  <c r="D2527" i="14"/>
  <c r="E2527" i="14" s="1"/>
  <c r="E2528" i="14"/>
  <c r="D2529" i="14"/>
  <c r="E2529" i="14" s="1"/>
  <c r="D2530" i="14"/>
  <c r="E2530" i="14" s="1"/>
  <c r="D2531" i="14"/>
  <c r="E2531" i="14" s="1"/>
  <c r="D2532" i="14"/>
  <c r="E2532" i="14" s="1"/>
  <c r="D2536" i="14"/>
  <c r="E2536" i="14" s="1"/>
  <c r="D2537" i="14"/>
  <c r="E2537" i="14" s="1"/>
  <c r="D2538" i="14"/>
  <c r="E2538" i="14" s="1"/>
  <c r="D2539" i="14"/>
  <c r="E2539" i="14" s="1"/>
  <c r="E2540" i="14"/>
  <c r="D2543" i="14"/>
  <c r="E2543" i="14" s="1"/>
  <c r="E2546" i="14" s="1"/>
  <c r="D2544" i="14"/>
  <c r="E2544" i="14" s="1"/>
  <c r="E2545" i="14"/>
  <c r="E2548" i="14"/>
  <c r="E2549" i="14"/>
  <c r="E2560" i="14"/>
  <c r="D2565" i="14"/>
  <c r="E2565" i="14" s="1"/>
  <c r="E2571" i="14" s="1"/>
  <c r="D2566" i="14"/>
  <c r="E2566" i="14" s="1"/>
  <c r="D2567" i="14"/>
  <c r="E2567" i="14" s="1"/>
  <c r="E2568" i="14"/>
  <c r="D2569" i="14"/>
  <c r="E2569" i="14" s="1"/>
  <c r="D2570" i="14"/>
  <c r="E2570" i="14" s="1"/>
  <c r="D2574" i="14"/>
  <c r="E2574" i="14" s="1"/>
  <c r="E2575" i="14"/>
  <c r="E2576" i="14"/>
  <c r="D2579" i="14"/>
  <c r="E2579" i="14" s="1"/>
  <c r="E2582" i="14" s="1"/>
  <c r="D2580" i="14"/>
  <c r="E2580" i="14" s="1"/>
  <c r="E2581" i="14"/>
  <c r="E2584" i="14"/>
  <c r="E2596" i="14"/>
  <c r="D2601" i="14"/>
  <c r="E2601" i="14" s="1"/>
  <c r="E2607" i="14" s="1"/>
  <c r="D2602" i="14"/>
  <c r="E2602" i="14" s="1"/>
  <c r="D2603" i="14"/>
  <c r="E2603" i="14" s="1"/>
  <c r="D2604" i="14"/>
  <c r="E2604" i="14" s="1"/>
  <c r="D2605" i="14"/>
  <c r="E2605" i="14" s="1"/>
  <c r="D2606" i="14"/>
  <c r="E2606" i="14" s="1"/>
  <c r="D2610" i="14"/>
  <c r="E2610" i="14" s="1"/>
  <c r="E2611" i="14"/>
  <c r="E2612" i="14"/>
  <c r="D2615" i="14"/>
  <c r="E2615" i="14" s="1"/>
  <c r="E2618" i="14" s="1"/>
  <c r="D2616" i="14"/>
  <c r="E2616" i="14" s="1"/>
  <c r="E2617" i="14"/>
  <c r="E2620" i="14"/>
  <c r="E2633" i="14"/>
  <c r="D2638" i="14"/>
  <c r="E2638" i="14" s="1"/>
  <c r="E2644" i="14" s="1"/>
  <c r="D2639" i="14"/>
  <c r="E2639" i="14" s="1"/>
  <c r="D2640" i="14"/>
  <c r="E2640" i="14" s="1"/>
  <c r="D2641" i="14"/>
  <c r="E2641" i="14" s="1"/>
  <c r="D2642" i="14"/>
  <c r="E2642" i="14" s="1"/>
  <c r="D2643" i="14"/>
  <c r="E2643" i="14" s="1"/>
  <c r="D2647" i="14"/>
  <c r="E2647" i="14" s="1"/>
  <c r="E2648" i="14"/>
  <c r="E2649" i="14"/>
  <c r="D2652" i="14"/>
  <c r="D2653" i="14"/>
  <c r="E2653" i="14" s="1"/>
  <c r="E2654" i="14"/>
  <c r="E2657" i="14"/>
  <c r="E2669" i="14"/>
  <c r="D2674" i="14"/>
  <c r="E2674" i="14" s="1"/>
  <c r="E2680" i="14" s="1"/>
  <c r="D2675" i="14"/>
  <c r="E2675" i="14" s="1"/>
  <c r="D2676" i="14"/>
  <c r="E2676" i="14" s="1"/>
  <c r="D2677" i="14"/>
  <c r="E2677" i="14" s="1"/>
  <c r="D2678" i="14"/>
  <c r="E2678" i="14" s="1"/>
  <c r="D2679" i="14"/>
  <c r="E2679" i="14" s="1"/>
  <c r="D2683" i="14"/>
  <c r="E2683" i="14" s="1"/>
  <c r="E2684" i="14"/>
  <c r="E2685" i="14"/>
  <c r="D2688" i="14"/>
  <c r="E2688" i="14" s="1"/>
  <c r="E2691" i="14" s="1"/>
  <c r="D2682" i="14" s="1"/>
  <c r="E2682" i="14" s="1"/>
  <c r="E2686" i="14" s="1"/>
  <c r="D2689" i="14"/>
  <c r="E2689" i="14" s="1"/>
  <c r="E2690" i="14"/>
  <c r="E2693" i="14"/>
  <c r="E2705" i="14"/>
  <c r="D2710" i="14"/>
  <c r="E2710" i="14" s="1"/>
  <c r="E2714" i="14" s="1"/>
  <c r="D2711" i="14"/>
  <c r="E2711" i="14" s="1"/>
  <c r="D2712" i="14"/>
  <c r="E2712" i="14" s="1"/>
  <c r="D2717" i="14"/>
  <c r="E2717" i="14" s="1"/>
  <c r="D2718" i="14"/>
  <c r="E2718" i="14" s="1"/>
  <c r="D2721" i="14"/>
  <c r="E2721" i="14" s="1"/>
  <c r="E2724" i="14" s="1"/>
  <c r="E2723" i="14"/>
  <c r="E2727" i="14"/>
  <c r="E2738" i="14"/>
  <c r="D2743" i="14"/>
  <c r="E2743" i="14" s="1"/>
  <c r="E2747" i="14" s="1"/>
  <c r="D2744" i="14"/>
  <c r="E2744" i="14" s="1"/>
  <c r="D2745" i="14"/>
  <c r="E2745" i="14" s="1"/>
  <c r="D2750" i="14"/>
  <c r="E2750" i="14" s="1"/>
  <c r="D2751" i="14"/>
  <c r="E2751" i="14" s="1"/>
  <c r="D2754" i="14"/>
  <c r="E2754" i="14" s="1"/>
  <c r="E2757" i="14" s="1"/>
  <c r="E2756" i="14"/>
  <c r="E2760" i="14"/>
  <c r="E2771" i="14"/>
  <c r="D2776" i="14"/>
  <c r="E2776" i="14" s="1"/>
  <c r="E2780" i="14" s="1"/>
  <c r="D2777" i="14"/>
  <c r="E2777" i="14" s="1"/>
  <c r="D2778" i="14"/>
  <c r="E2778" i="14" s="1"/>
  <c r="D2783" i="14"/>
  <c r="E2783" i="14" s="1"/>
  <c r="D2784" i="14"/>
  <c r="E2784" i="14" s="1"/>
  <c r="D2787" i="14"/>
  <c r="E2789" i="14"/>
  <c r="E2793" i="14"/>
  <c r="E2804" i="14"/>
  <c r="D2809" i="14"/>
  <c r="E2809" i="14" s="1"/>
  <c r="E2812" i="14" s="1"/>
  <c r="D2810" i="14"/>
  <c r="E2810" i="14" s="1"/>
  <c r="E2811" i="14"/>
  <c r="E2815" i="14"/>
  <c r="E2816" i="14"/>
  <c r="E2817" i="14"/>
  <c r="D2820" i="14"/>
  <c r="E2820" i="14" s="1"/>
  <c r="E2823" i="14" s="1"/>
  <c r="D2814" i="14" s="1"/>
  <c r="E2814" i="14" s="1"/>
  <c r="E2818" i="14" s="1"/>
  <c r="D2821" i="14"/>
  <c r="E2821" i="14" s="1"/>
  <c r="E2822" i="14"/>
  <c r="E2825" i="14"/>
  <c r="E2826" i="14"/>
  <c r="E2837" i="14"/>
  <c r="E2842" i="14"/>
  <c r="E2843" i="14" s="1"/>
  <c r="E2848" i="14"/>
  <c r="E2849" i="14"/>
  <c r="E2852" i="14"/>
  <c r="E2853" i="14" s="1"/>
  <c r="E2862" i="14"/>
  <c r="E2867" i="14"/>
  <c r="E2868" i="14"/>
  <c r="E2869" i="14"/>
  <c r="E2870" i="14"/>
  <c r="E2876" i="14"/>
  <c r="E2877" i="14"/>
  <c r="E2880" i="14"/>
  <c r="E2881" i="14" s="1"/>
  <c r="E2896" i="14"/>
  <c r="E2897" i="14"/>
  <c r="E2898" i="14"/>
  <c r="E2899" i="14"/>
  <c r="E2905" i="14"/>
  <c r="E2906" i="14"/>
  <c r="E2909" i="14"/>
  <c r="E2910" i="14" s="1"/>
  <c r="B11" i="32"/>
  <c r="C11" i="32"/>
  <c r="D11" i="32"/>
  <c r="E11" i="32"/>
  <c r="F11" i="32"/>
  <c r="G11" i="32"/>
  <c r="H11" i="32"/>
  <c r="I11" i="32"/>
  <c r="J11" i="32"/>
  <c r="B13" i="32"/>
  <c r="B16" i="32" s="1"/>
  <c r="C13" i="32"/>
  <c r="C17" i="32" s="1"/>
  <c r="D13" i="32"/>
  <c r="D14" i="32" s="1"/>
  <c r="E13" i="32"/>
  <c r="E14" i="32" s="1"/>
  <c r="F13" i="32"/>
  <c r="F33" i="32" s="1"/>
  <c r="F34" i="32" s="1"/>
  <c r="F35" i="32" s="1"/>
  <c r="G13" i="32"/>
  <c r="G14" i="32" s="1"/>
  <c r="G22" i="32" s="1"/>
  <c r="H13" i="32"/>
  <c r="H14" i="32" s="1"/>
  <c r="I13" i="32"/>
  <c r="I16" i="32" s="1"/>
  <c r="J13" i="32"/>
  <c r="J33" i="32" s="1"/>
  <c r="J34" i="32" s="1"/>
  <c r="J35" i="32" s="1"/>
  <c r="B20" i="32"/>
  <c r="C20" i="32"/>
  <c r="D20" i="32"/>
  <c r="E20" i="32"/>
  <c r="F20" i="32"/>
  <c r="G20" i="32"/>
  <c r="H20" i="32"/>
  <c r="I20" i="32"/>
  <c r="J20" i="32"/>
  <c r="C40" i="32"/>
  <c r="C41" i="32"/>
  <c r="C42" i="32"/>
  <c r="D43" i="27"/>
  <c r="E43" i="27" s="1"/>
  <c r="D18" i="27"/>
  <c r="E18" i="27" s="1"/>
  <c r="D19" i="27"/>
  <c r="E19" i="27" s="1"/>
  <c r="D20" i="27"/>
  <c r="E20" i="27" s="1"/>
  <c r="D25" i="27"/>
  <c r="E25" i="27" s="1"/>
  <c r="D26" i="27"/>
  <c r="E26" i="27" s="1"/>
  <c r="D27" i="27"/>
  <c r="E27" i="27" s="1"/>
  <c r="D32" i="27"/>
  <c r="E32" i="27" s="1"/>
  <c r="D33" i="27"/>
  <c r="E33" i="27" s="1"/>
  <c r="E35" i="27"/>
  <c r="D36" i="27"/>
  <c r="E36" i="27" s="1"/>
  <c r="D41" i="27"/>
  <c r="E41" i="27" s="1"/>
  <c r="D44" i="27"/>
  <c r="E44" i="27" s="1"/>
  <c r="D45" i="27"/>
  <c r="E45" i="27" s="1"/>
  <c r="D50" i="27"/>
  <c r="E50" i="27" s="1"/>
  <c r="D54" i="27"/>
  <c r="E54" i="27" s="1"/>
  <c r="D59" i="27"/>
  <c r="E59" i="27" s="1"/>
  <c r="D63" i="27"/>
  <c r="E63" i="27" s="1"/>
  <c r="D68" i="27"/>
  <c r="E68" i="27" s="1"/>
  <c r="D72" i="27"/>
  <c r="E72" i="27" s="1"/>
  <c r="D77" i="27"/>
  <c r="E77" i="27" s="1"/>
  <c r="D81" i="27"/>
  <c r="E81" i="27" s="1"/>
  <c r="J4" i="17"/>
  <c r="K4" i="17" s="1"/>
  <c r="M4" i="17" s="1"/>
  <c r="L4" i="17"/>
  <c r="N4" i="17"/>
  <c r="J5" i="17"/>
  <c r="K5" i="17" s="1"/>
  <c r="M5" i="17" s="1"/>
  <c r="L5" i="17"/>
  <c r="N5" i="17" s="1"/>
  <c r="J6" i="17"/>
  <c r="K6" i="17" s="1"/>
  <c r="M6" i="17" s="1"/>
  <c r="L6" i="17"/>
  <c r="N6" i="17" s="1"/>
  <c r="J7" i="17"/>
  <c r="K7" i="17" s="1"/>
  <c r="M7" i="17" s="1"/>
  <c r="L7" i="17"/>
  <c r="N7" i="17" s="1"/>
  <c r="J8" i="17"/>
  <c r="K8" i="17" s="1"/>
  <c r="M8" i="17" s="1"/>
  <c r="L8" i="17"/>
  <c r="N8" i="17" s="1"/>
  <c r="J9" i="17"/>
  <c r="K9" i="17" s="1"/>
  <c r="M9" i="17" s="1"/>
  <c r="L9" i="17"/>
  <c r="N9" i="17" s="1"/>
  <c r="O14" i="17"/>
  <c r="P14" i="17"/>
  <c r="Q14" i="17"/>
  <c r="K15" i="17"/>
  <c r="L15" i="17" s="1"/>
  <c r="M15" i="17"/>
  <c r="N15" i="17"/>
  <c r="Q15" i="17" s="1"/>
  <c r="Q28" i="17" s="1"/>
  <c r="K16" i="17"/>
  <c r="L16" i="17" s="1"/>
  <c r="M16" i="17"/>
  <c r="N16" i="17"/>
  <c r="K17" i="17"/>
  <c r="L17" i="17" s="1"/>
  <c r="M17" i="17"/>
  <c r="N17" i="17"/>
  <c r="Q17" i="17" s="1"/>
  <c r="K18" i="17"/>
  <c r="L18" i="17"/>
  <c r="M18" i="17"/>
  <c r="N18" i="17"/>
  <c r="K19" i="17"/>
  <c r="L19" i="17"/>
  <c r="M19" i="17"/>
  <c r="N19" i="17"/>
  <c r="K20" i="17"/>
  <c r="L20" i="17"/>
  <c r="M20" i="17"/>
  <c r="N20" i="17"/>
  <c r="K21" i="17"/>
  <c r="L21" i="17"/>
  <c r="M21" i="17"/>
  <c r="N21" i="17"/>
  <c r="K22" i="17"/>
  <c r="L22" i="17"/>
  <c r="M22" i="17"/>
  <c r="N22" i="17"/>
  <c r="K23" i="17"/>
  <c r="L23" i="17"/>
  <c r="M23" i="17"/>
  <c r="N23" i="17"/>
  <c r="K24" i="17"/>
  <c r="L24" i="17"/>
  <c r="M24" i="17"/>
  <c r="N24" i="17"/>
  <c r="K25" i="17"/>
  <c r="L25" i="17"/>
  <c r="M25" i="17"/>
  <c r="N25" i="17"/>
  <c r="Q25" i="17" s="1"/>
  <c r="K26" i="17"/>
  <c r="L26" i="17"/>
  <c r="M26" i="17"/>
  <c r="N26" i="17"/>
  <c r="K27" i="17"/>
  <c r="L27" i="17"/>
  <c r="M27" i="17"/>
  <c r="N27" i="17"/>
  <c r="R30" i="17"/>
  <c r="R31" i="17"/>
  <c r="Q33" i="17"/>
  <c r="R33" i="17" s="1"/>
  <c r="R39" i="17"/>
  <c r="P40" i="17"/>
  <c r="R40" i="17"/>
  <c r="Q42" i="17"/>
  <c r="R42" i="17" s="1"/>
  <c r="C13" i="21"/>
  <c r="D33" i="21" s="1"/>
  <c r="F33" i="21" s="1"/>
  <c r="C14" i="21"/>
  <c r="C15" i="21"/>
  <c r="F15" i="21" s="1"/>
  <c r="F16" i="21"/>
  <c r="F21" i="21"/>
  <c r="F22" i="21"/>
  <c r="F26" i="21"/>
  <c r="F27" i="21"/>
  <c r="F28" i="21"/>
  <c r="F32" i="21"/>
  <c r="E34" i="21"/>
  <c r="F35" i="21"/>
  <c r="C51" i="21"/>
  <c r="F51" i="21" s="1"/>
  <c r="C52" i="21"/>
  <c r="F52" i="21" s="1"/>
  <c r="F53" i="21"/>
  <c r="F59" i="21"/>
  <c r="F60" i="21"/>
  <c r="F64" i="21"/>
  <c r="F65" i="21"/>
  <c r="F66" i="21"/>
  <c r="C69" i="21"/>
  <c r="F69" i="21" s="1"/>
  <c r="F70" i="21"/>
  <c r="D2509" i="14"/>
  <c r="E2509" i="14" s="1"/>
  <c r="E2510" i="14" s="1"/>
  <c r="D60" i="27"/>
  <c r="E60" i="27" s="1"/>
  <c r="B43" i="6"/>
  <c r="B42" i="6"/>
  <c r="D1971" i="14"/>
  <c r="E1971" i="14" s="1"/>
  <c r="E1973" i="14" s="1"/>
  <c r="D2003" i="14"/>
  <c r="E2003" i="14" s="1"/>
  <c r="E2005" i="14" s="1"/>
  <c r="D2759" i="14"/>
  <c r="E2759" i="14" s="1"/>
  <c r="E2761" i="14" s="1"/>
  <c r="D79" i="27"/>
  <c r="E79" i="27" s="1"/>
  <c r="D52" i="27"/>
  <c r="E52" i="27" s="1"/>
  <c r="D61" i="27"/>
  <c r="E61" i="27" s="1"/>
  <c r="D42" i="27"/>
  <c r="E42" i="27" s="1"/>
  <c r="D70" i="27"/>
  <c r="E70" i="27" s="1"/>
  <c r="D34" i="27"/>
  <c r="E34" i="27" s="1"/>
  <c r="D403" i="14"/>
  <c r="E403" i="14" s="1"/>
  <c r="E407" i="14" s="1"/>
  <c r="B168" i="6"/>
  <c r="B170" i="6" s="1"/>
  <c r="B169" i="6"/>
  <c r="B171" i="6" s="1"/>
  <c r="B172" i="6" s="1"/>
  <c r="B173" i="6" s="1"/>
  <c r="B174" i="6" s="1"/>
  <c r="B175" i="6" s="1"/>
  <c r="B165" i="6"/>
  <c r="E16" i="32" l="1"/>
  <c r="D30" i="39"/>
  <c r="F24" i="32"/>
  <c r="E17" i="32"/>
  <c r="E24" i="32"/>
  <c r="E33" i="32"/>
  <c r="E34" i="32" s="1"/>
  <c r="E35" i="32" s="1"/>
  <c r="D2694" i="14"/>
  <c r="E2694" i="14" s="1"/>
  <c r="F13" i="21"/>
  <c r="D23" i="32"/>
  <c r="H19" i="32"/>
  <c r="E1526" i="14"/>
  <c r="E1360" i="14"/>
  <c r="E1079" i="14"/>
  <c r="E1080" i="14" s="1"/>
  <c r="G17" i="32"/>
  <c r="G33" i="32"/>
  <c r="G34" i="32" s="1"/>
  <c r="G35" i="32" s="1"/>
  <c r="G24" i="32"/>
  <c r="G16" i="32"/>
  <c r="G23" i="32"/>
  <c r="D16" i="32"/>
  <c r="D27" i="39"/>
  <c r="D28" i="39" s="1"/>
  <c r="D29" i="39" s="1"/>
  <c r="I23" i="32"/>
  <c r="F16" i="32"/>
  <c r="E1289" i="14"/>
  <c r="E1290" i="14" s="1"/>
  <c r="D23" i="39"/>
  <c r="F23" i="32"/>
  <c r="I14" i="32"/>
  <c r="I15" i="32" s="1"/>
  <c r="I18" i="32" s="1"/>
  <c r="E2476" i="14"/>
  <c r="E2129" i="14"/>
  <c r="I33" i="32"/>
  <c r="I34" i="32" s="1"/>
  <c r="I35" i="32" s="1"/>
  <c r="E1492" i="14"/>
  <c r="E1427" i="14"/>
  <c r="E1428" i="14" s="1"/>
  <c r="D1905" i="14"/>
  <c r="E1905" i="14" s="1"/>
  <c r="E1907" i="14" s="1"/>
  <c r="C19" i="32"/>
  <c r="B286" i="6"/>
  <c r="B288" i="6" s="1"/>
  <c r="D24" i="39"/>
  <c r="H16" i="32"/>
  <c r="P18" i="17"/>
  <c r="E21" i="27"/>
  <c r="I24" i="32"/>
  <c r="E23" i="32"/>
  <c r="F17" i="32"/>
  <c r="E2827" i="14"/>
  <c r="E2550" i="14"/>
  <c r="E2458" i="14"/>
  <c r="E2354" i="14"/>
  <c r="E856" i="14"/>
  <c r="E598" i="14"/>
  <c r="E599" i="14" s="1"/>
  <c r="D15" i="32"/>
  <c r="H24" i="32"/>
  <c r="C23" i="32"/>
  <c r="C14" i="32"/>
  <c r="C32" i="32" s="1"/>
  <c r="G32" i="32"/>
  <c r="H33" i="32"/>
  <c r="H34" i="32" s="1"/>
  <c r="H35" i="32" s="1"/>
  <c r="H17" i="32"/>
  <c r="C16" i="32"/>
  <c r="C33" i="32"/>
  <c r="C34" i="32" s="1"/>
  <c r="C35" i="32" s="1"/>
  <c r="C24" i="32"/>
  <c r="H32" i="32"/>
  <c r="H22" i="32"/>
  <c r="H15" i="32"/>
  <c r="H18" i="32" s="1"/>
  <c r="D32" i="32"/>
  <c r="E22" i="32"/>
  <c r="E32" i="32"/>
  <c r="E15" i="32"/>
  <c r="E18" i="32" s="1"/>
  <c r="J14" i="32"/>
  <c r="G15" i="32"/>
  <c r="G18" i="32" s="1"/>
  <c r="H23" i="32"/>
  <c r="B24" i="32"/>
  <c r="B23" i="32"/>
  <c r="G19" i="32"/>
  <c r="B19" i="32"/>
  <c r="B17" i="32"/>
  <c r="E2433" i="14"/>
  <c r="E1255" i="14"/>
  <c r="E1256" i="14" s="1"/>
  <c r="E1181" i="14"/>
  <c r="E169" i="14"/>
  <c r="E15" i="14"/>
  <c r="D33" i="32"/>
  <c r="D34" i="32" s="1"/>
  <c r="D35" i="32" s="1"/>
  <c r="D24" i="32"/>
  <c r="D17" i="32"/>
  <c r="Q27" i="17"/>
  <c r="Q26" i="17"/>
  <c r="Q24" i="17"/>
  <c r="Q23" i="17"/>
  <c r="Q21" i="17"/>
  <c r="Q19" i="17"/>
  <c r="B33" i="32"/>
  <c r="B34" i="32" s="1"/>
  <c r="B35" i="32" s="1"/>
  <c r="F19" i="32"/>
  <c r="I17" i="32"/>
  <c r="F14" i="32"/>
  <c r="F15" i="32" s="1"/>
  <c r="F18" i="32" s="1"/>
  <c r="E2472" i="14"/>
  <c r="D2460" i="14" s="1"/>
  <c r="E2460" i="14" s="1"/>
  <c r="E2467" i="14" s="1"/>
  <c r="E1875" i="14"/>
  <c r="E1215" i="14"/>
  <c r="E1133" i="14"/>
  <c r="E566" i="14"/>
  <c r="E217" i="14"/>
  <c r="J19" i="32"/>
  <c r="D19" i="32"/>
  <c r="B14" i="32"/>
  <c r="B32" i="32" s="1"/>
  <c r="E2349" i="14"/>
  <c r="D2340" i="14" s="1"/>
  <c r="E2340" i="14" s="1"/>
  <c r="E2343" i="14" s="1"/>
  <c r="E1688" i="14"/>
  <c r="E1689" i="14" s="1"/>
  <c r="E1015" i="14"/>
  <c r="E916" i="14"/>
  <c r="D907" i="14" s="1"/>
  <c r="E907" i="14" s="1"/>
  <c r="E911" i="14" s="1"/>
  <c r="E794" i="14"/>
  <c r="E795" i="14" s="1"/>
  <c r="B251" i="6"/>
  <c r="B253" i="6" s="1"/>
  <c r="B252" i="6"/>
  <c r="B254" i="6" s="1"/>
  <c r="B226" i="6"/>
  <c r="B228" i="6" s="1"/>
  <c r="B227" i="6"/>
  <c r="R34" i="17"/>
  <c r="R35" i="17" s="1"/>
  <c r="R36" i="17" s="1"/>
  <c r="O24" i="17"/>
  <c r="E28" i="27"/>
  <c r="E2871" i="14"/>
  <c r="E2312" i="14"/>
  <c r="D2303" i="14" s="1"/>
  <c r="E2303" i="14" s="1"/>
  <c r="E2306" i="14" s="1"/>
  <c r="E2301" i="14"/>
  <c r="E2244" i="14"/>
  <c r="E2245" i="14" s="1"/>
  <c r="E2173" i="14"/>
  <c r="E1724" i="14"/>
  <c r="E1114" i="14"/>
  <c r="E1115" i="14" s="1"/>
  <c r="E953" i="14"/>
  <c r="E954" i="14" s="1"/>
  <c r="E52" i="14"/>
  <c r="E417" i="14"/>
  <c r="E46" i="27"/>
  <c r="D90" i="27" s="1"/>
  <c r="F71" i="21"/>
  <c r="P22" i="17"/>
  <c r="E2900" i="14"/>
  <c r="E2878" i="14"/>
  <c r="D2873" i="14" s="1"/>
  <c r="E2873" i="14" s="1"/>
  <c r="E2874" i="14" s="1"/>
  <c r="E2403" i="14"/>
  <c r="E2416" i="14" s="1"/>
  <c r="E2434" i="14" s="1"/>
  <c r="E2388" i="14"/>
  <c r="E2389" i="14" s="1"/>
  <c r="E2317" i="14"/>
  <c r="E2208" i="14"/>
  <c r="E2209" i="14" s="1"/>
  <c r="E2067" i="14"/>
  <c r="E2068" i="14" s="1"/>
  <c r="E1801" i="14"/>
  <c r="E1802" i="14" s="1"/>
  <c r="E905" i="14"/>
  <c r="E662" i="14"/>
  <c r="E232" i="14"/>
  <c r="E69" i="14"/>
  <c r="E41" i="14"/>
  <c r="R43" i="17"/>
  <c r="R44" i="17" s="1"/>
  <c r="R45" i="17" s="1"/>
  <c r="E1838" i="14"/>
  <c r="E1839" i="14" s="1"/>
  <c r="E1322" i="14"/>
  <c r="E136" i="14"/>
  <c r="D128" i="14" s="1"/>
  <c r="E128" i="14" s="1"/>
  <c r="E131" i="14" s="1"/>
  <c r="E140" i="14" s="1"/>
  <c r="E84" i="14"/>
  <c r="E75" i="14"/>
  <c r="D18" i="32"/>
  <c r="B177" i="6"/>
  <c r="B179" i="6" s="1"/>
  <c r="B181" i="6" s="1"/>
  <c r="B183" i="6"/>
  <c r="B176" i="6"/>
  <c r="M10" i="17"/>
  <c r="B31" i="6"/>
  <c r="B33" i="6" s="1"/>
  <c r="B34" i="6" s="1"/>
  <c r="D22" i="32"/>
  <c r="F14" i="21"/>
  <c r="F18" i="21" s="1"/>
  <c r="D34" i="21"/>
  <c r="F34" i="21" s="1"/>
  <c r="F36" i="21" s="1"/>
  <c r="D53" i="27"/>
  <c r="D78" i="27"/>
  <c r="E78" i="27" s="1"/>
  <c r="D69" i="27"/>
  <c r="E69" i="27" s="1"/>
  <c r="D51" i="27"/>
  <c r="E51" i="27" s="1"/>
  <c r="J17" i="32"/>
  <c r="J23" i="32"/>
  <c r="J24" i="32"/>
  <c r="J16" i="32"/>
  <c r="E2907" i="14"/>
  <c r="E2266" i="14"/>
  <c r="E2283" i="14" s="1"/>
  <c r="E1148" i="14"/>
  <c r="E1149" i="14" s="1"/>
  <c r="E857" i="14"/>
  <c r="D22" i="39"/>
  <c r="D25" i="39"/>
  <c r="R37" i="17"/>
  <c r="N10" i="17"/>
  <c r="B76" i="6"/>
  <c r="B77" i="6" s="1"/>
  <c r="B75" i="6"/>
  <c r="F67" i="21"/>
  <c r="E58" i="21" s="1"/>
  <c r="F58" i="21" s="1"/>
  <c r="F62" i="21" s="1"/>
  <c r="F56" i="21"/>
  <c r="F29" i="21"/>
  <c r="E2850" i="14"/>
  <c r="E2282" i="14"/>
  <c r="E1527" i="14"/>
  <c r="E888" i="14"/>
  <c r="E889" i="14" s="1"/>
  <c r="E25" i="14"/>
  <c r="E2695" i="14"/>
  <c r="Q22" i="17"/>
  <c r="G23" i="19"/>
  <c r="E2166" i="14"/>
  <c r="E1763" i="14"/>
  <c r="E1380" i="14"/>
  <c r="E342" i="14"/>
  <c r="E1460" i="14"/>
  <c r="E692" i="14"/>
  <c r="E631" i="14"/>
  <c r="E459" i="14"/>
  <c r="O21" i="17"/>
  <c r="I19" i="32"/>
  <c r="E19" i="32"/>
  <c r="E2355" i="14"/>
  <c r="E1238" i="14"/>
  <c r="E1200" i="14"/>
  <c r="E828" i="14"/>
  <c r="E108" i="14"/>
  <c r="E567" i="14"/>
  <c r="P19" i="17"/>
  <c r="P17" i="17"/>
  <c r="D1162" i="14"/>
  <c r="E1162" i="14" s="1"/>
  <c r="E1169" i="14" s="1"/>
  <c r="D2621" i="14"/>
  <c r="E2621" i="14" s="1"/>
  <c r="E2622" i="14" s="1"/>
  <c r="P15" i="17"/>
  <c r="P28" i="17" s="1"/>
  <c r="E170" i="14"/>
  <c r="P24" i="17"/>
  <c r="O26" i="17"/>
  <c r="P25" i="17"/>
  <c r="E2828" i="14"/>
  <c r="E2130" i="14"/>
  <c r="E985" i="14"/>
  <c r="E270" i="14"/>
  <c r="D1199" i="14"/>
  <c r="E1199" i="14" s="1"/>
  <c r="D1937" i="14"/>
  <c r="E1937" i="14" s="1"/>
  <c r="E1939" i="14" s="1"/>
  <c r="E1940" i="14" s="1"/>
  <c r="P27" i="17"/>
  <c r="P23" i="17"/>
  <c r="D43" i="14"/>
  <c r="E43" i="14" s="1"/>
  <c r="E44" i="14" s="1"/>
  <c r="E1134" i="14"/>
  <c r="E2174" i="14"/>
  <c r="G27" i="19"/>
  <c r="D1310" i="14"/>
  <c r="E1310" i="14" s="1"/>
  <c r="E1313" i="14" s="1"/>
  <c r="E1323" i="14" s="1"/>
  <c r="E1361" i="14"/>
  <c r="E1016" i="14"/>
  <c r="E200" i="14"/>
  <c r="E762" i="14"/>
  <c r="E1558" i="14"/>
  <c r="E727" i="14"/>
  <c r="E1876" i="14"/>
  <c r="D1174" i="14"/>
  <c r="E1174" i="14" s="1"/>
  <c r="E1177" i="14" s="1"/>
  <c r="D1166" i="14"/>
  <c r="E1166" i="14" s="1"/>
  <c r="E534" i="14"/>
  <c r="Q20" i="17"/>
  <c r="P21" i="17"/>
  <c r="Q18" i="17"/>
  <c r="Q16" i="17"/>
  <c r="P16" i="17"/>
  <c r="E1203" i="14"/>
  <c r="E37" i="27"/>
  <c r="D1481" i="14"/>
  <c r="E1481" i="14" s="1"/>
  <c r="E1483" i="14" s="1"/>
  <c r="E1493" i="14" s="1"/>
  <c r="D1579" i="14"/>
  <c r="E1579" i="14" s="1"/>
  <c r="E1581" i="14" s="1"/>
  <c r="E1590" i="14" s="1"/>
  <c r="D649" i="14"/>
  <c r="E649" i="14" s="1"/>
  <c r="E653" i="14" s="1"/>
  <c r="E663" i="14" s="1"/>
  <c r="D2658" i="14"/>
  <c r="E2658" i="14" s="1"/>
  <c r="E2659" i="14" s="1"/>
  <c r="E2652" i="14"/>
  <c r="E2655" i="14" s="1"/>
  <c r="E1131" i="14"/>
  <c r="D1164" i="14"/>
  <c r="E1164" i="14" s="1"/>
  <c r="D288" i="14"/>
  <c r="E288" i="14" s="1"/>
  <c r="E291" i="14" s="1"/>
  <c r="E301" i="14" s="1"/>
  <c r="D1643" i="14"/>
  <c r="E1643" i="14" s="1"/>
  <c r="E1644" i="14" s="1"/>
  <c r="E1653" i="14" s="1"/>
  <c r="D485" i="14"/>
  <c r="E485" i="14" s="1"/>
  <c r="E492" i="14" s="1"/>
  <c r="E502" i="14" s="1"/>
  <c r="D2535" i="14"/>
  <c r="E2535" i="14" s="1"/>
  <c r="E2541" i="14" s="1"/>
  <c r="E1386" i="14"/>
  <c r="E1389" i="14" s="1"/>
  <c r="D1382" i="14" s="1"/>
  <c r="E1382" i="14" s="1"/>
  <c r="E1384" i="14" s="1"/>
  <c r="O15" i="17"/>
  <c r="O28" i="17" s="1"/>
  <c r="O17" i="17"/>
  <c r="D1175" i="14"/>
  <c r="E1175" i="14" s="1"/>
  <c r="D1168" i="14"/>
  <c r="E1168" i="14" s="1"/>
  <c r="E1135" i="14"/>
  <c r="E1974" i="14"/>
  <c r="E2036" i="14"/>
  <c r="E1622" i="14"/>
  <c r="E1132" i="14"/>
  <c r="D1167" i="14"/>
  <c r="E1167" i="14" s="1"/>
  <c r="E382" i="14"/>
  <c r="P26" i="17"/>
  <c r="P20" i="17"/>
  <c r="D2573" i="14"/>
  <c r="E2573" i="14" s="1"/>
  <c r="E2577" i="14" s="1"/>
  <c r="D2499" i="14"/>
  <c r="E2499" i="14" s="1"/>
  <c r="E2501" i="14" s="1"/>
  <c r="E2511" i="14" s="1"/>
  <c r="D2085" i="14"/>
  <c r="E2085" i="14" s="1"/>
  <c r="E2086" i="14" s="1"/>
  <c r="E2095" i="14" s="1"/>
  <c r="D2609" i="14"/>
  <c r="E2609" i="14" s="1"/>
  <c r="E2613" i="14" s="1"/>
  <c r="E2006" i="14"/>
  <c r="D2716" i="14"/>
  <c r="E2716" i="14" s="1"/>
  <c r="E2719" i="14" s="1"/>
  <c r="D2749" i="14"/>
  <c r="E2749" i="14" s="1"/>
  <c r="E2752" i="14" s="1"/>
  <c r="E2762" i="14" s="1"/>
  <c r="O27" i="17"/>
  <c r="D2726" i="14"/>
  <c r="E2726" i="14" s="1"/>
  <c r="E2728" i="14" s="1"/>
  <c r="D1710" i="14"/>
  <c r="E1710" i="14" s="1"/>
  <c r="E1713" i="14" s="1"/>
  <c r="O20" i="17"/>
  <c r="O16" i="17"/>
  <c r="O19" i="17"/>
  <c r="E1908" i="14"/>
  <c r="O23" i="17"/>
  <c r="D1205" i="14"/>
  <c r="E1205" i="14" s="1"/>
  <c r="E1206" i="14" s="1"/>
  <c r="O25" i="17"/>
  <c r="O18" i="17"/>
  <c r="E2787" i="14"/>
  <c r="E2790" i="14" s="1"/>
  <c r="D2792" i="14"/>
  <c r="E2792" i="14" s="1"/>
  <c r="E2794" i="14" s="1"/>
  <c r="D2585" i="14"/>
  <c r="E2585" i="14" s="1"/>
  <c r="E2586" i="14" s="1"/>
  <c r="E2696" i="14"/>
  <c r="O22" i="17"/>
  <c r="E1047" i="14"/>
  <c r="F32" i="38" l="1"/>
  <c r="E145" i="38"/>
  <c r="F145" i="38" s="1"/>
  <c r="F146" i="38" s="1"/>
  <c r="E34" i="38"/>
  <c r="F34" i="38" s="1"/>
  <c r="F35" i="38" s="1"/>
  <c r="E37" i="38" s="1"/>
  <c r="E433" i="38"/>
  <c r="E11" i="38"/>
  <c r="F11" i="38" s="1"/>
  <c r="E53" i="14"/>
  <c r="E233" i="14"/>
  <c r="E2882" i="14"/>
  <c r="F32" i="32"/>
  <c r="E2551" i="14"/>
  <c r="C15" i="32"/>
  <c r="C18" i="32" s="1"/>
  <c r="E29" i="32"/>
  <c r="E48" i="32" s="1"/>
  <c r="E85" i="14"/>
  <c r="E2623" i="14"/>
  <c r="C22" i="32"/>
  <c r="E2477" i="14"/>
  <c r="F72" i="21"/>
  <c r="I22" i="32"/>
  <c r="I29" i="32" s="1"/>
  <c r="I48" i="32" s="1"/>
  <c r="I32" i="32"/>
  <c r="F22" i="32"/>
  <c r="F29" i="32" s="1"/>
  <c r="F48" i="32" s="1"/>
  <c r="D29" i="32"/>
  <c r="D48" i="32" s="1"/>
  <c r="G29" i="32"/>
  <c r="G48" i="32" s="1"/>
  <c r="H29" i="32"/>
  <c r="H48" i="32" s="1"/>
  <c r="B15" i="32"/>
  <c r="B22" i="32"/>
  <c r="R28" i="17"/>
  <c r="E1725" i="14"/>
  <c r="E921" i="14"/>
  <c r="J32" i="32"/>
  <c r="J22" i="32"/>
  <c r="J15" i="32"/>
  <c r="J18" i="32" s="1"/>
  <c r="E2318" i="14"/>
  <c r="B230" i="6"/>
  <c r="B231" i="6" s="1"/>
  <c r="B232" i="6" s="1"/>
  <c r="B233" i="6" s="1"/>
  <c r="B234" i="6" s="1"/>
  <c r="B235" i="6" s="1"/>
  <c r="B236" i="6" s="1"/>
  <c r="B237" i="6" s="1"/>
  <c r="B241" i="6" s="1"/>
  <c r="B229" i="6"/>
  <c r="B255" i="6"/>
  <c r="B256" i="6"/>
  <c r="B257" i="6" s="1"/>
  <c r="B258" i="6" s="1"/>
  <c r="B259" i="6" s="1"/>
  <c r="B260" i="6" s="1"/>
  <c r="B261" i="6" s="1"/>
  <c r="B262" i="6" s="1"/>
  <c r="B263" i="6" s="1"/>
  <c r="B264" i="6" s="1"/>
  <c r="D2845" i="14"/>
  <c r="E2845" i="14" s="1"/>
  <c r="E2846" i="14" s="1"/>
  <c r="E2854" i="14" s="1"/>
  <c r="D100" i="14"/>
  <c r="E100" i="14" s="1"/>
  <c r="E103" i="14" s="1"/>
  <c r="E112" i="14" s="1"/>
  <c r="R46" i="17"/>
  <c r="B36" i="6"/>
  <c r="B37" i="6" s="1"/>
  <c r="B38" i="6" s="1"/>
  <c r="B39" i="6" s="1"/>
  <c r="B41" i="6" s="1"/>
  <c r="B35" i="6"/>
  <c r="E1394" i="14"/>
  <c r="E20" i="21"/>
  <c r="F20" i="21" s="1"/>
  <c r="F24" i="21" s="1"/>
  <c r="F37" i="21" s="1"/>
  <c r="B78" i="6"/>
  <c r="B79" i="6"/>
  <c r="B80" i="6" s="1"/>
  <c r="D2902" i="14"/>
  <c r="E2902" i="14" s="1"/>
  <c r="E2903" i="14" s="1"/>
  <c r="E2911" i="14" s="1"/>
  <c r="D62" i="27"/>
  <c r="E53" i="27"/>
  <c r="E55" i="27" s="1"/>
  <c r="O10" i="17"/>
  <c r="E1216" i="14"/>
  <c r="D26" i="39"/>
  <c r="B178" i="6"/>
  <c r="B180" i="6" s="1"/>
  <c r="B182" i="6" s="1"/>
  <c r="B184" i="6"/>
  <c r="B185" i="6" s="1"/>
  <c r="D1171" i="14"/>
  <c r="E1171" i="14" s="1"/>
  <c r="E1172" i="14" s="1"/>
  <c r="E1182" i="14" s="1"/>
  <c r="E2729" i="14"/>
  <c r="E2587" i="14"/>
  <c r="D2646" i="14"/>
  <c r="E2646" i="14" s="1"/>
  <c r="E2650" i="14" s="1"/>
  <c r="E2660" i="14" s="1"/>
  <c r="D2782" i="14"/>
  <c r="E2782" i="14" s="1"/>
  <c r="E2785" i="14" s="1"/>
  <c r="E2795" i="14" s="1"/>
  <c r="E408" i="38" l="1"/>
  <c r="F408" i="38" s="1"/>
  <c r="F410" i="38" s="1"/>
  <c r="E570" i="38"/>
  <c r="F570" i="38" s="1"/>
  <c r="F574" i="38" s="1"/>
  <c r="F37" i="38"/>
  <c r="F38" i="38" s="1"/>
  <c r="E43" i="38" s="1"/>
  <c r="F12" i="38"/>
  <c r="E14" i="38" s="1"/>
  <c r="E148" i="38"/>
  <c r="C29" i="32"/>
  <c r="C48" i="32" s="1"/>
  <c r="E455" i="38"/>
  <c r="F433" i="38"/>
  <c r="F434" i="38" s="1"/>
  <c r="J29" i="32"/>
  <c r="J48" i="32" s="1"/>
  <c r="B18" i="32"/>
  <c r="B29" i="32" s="1"/>
  <c r="D89" i="27"/>
  <c r="B82" i="6"/>
  <c r="B83" i="6" s="1"/>
  <c r="B81" i="6"/>
  <c r="E62" i="27"/>
  <c r="E64" i="27" s="1"/>
  <c r="D71" i="27"/>
  <c r="B44" i="6"/>
  <c r="B45" i="6"/>
  <c r="B46" i="6" s="1"/>
  <c r="E11" i="37" l="1"/>
  <c r="F11" i="37" s="1"/>
  <c r="F14" i="38"/>
  <c r="F15" i="38" s="1"/>
  <c r="E436" i="38"/>
  <c r="F436" i="38" s="1"/>
  <c r="F437" i="38" s="1"/>
  <c r="F455" i="38"/>
  <c r="F456" i="38" s="1"/>
  <c r="E498" i="38"/>
  <c r="F148" i="38"/>
  <c r="F149" i="38" s="1"/>
  <c r="E169" i="38"/>
  <c r="C39" i="32"/>
  <c r="B48" i="32"/>
  <c r="B48" i="6"/>
  <c r="B47" i="6"/>
  <c r="B51" i="6"/>
  <c r="D80" i="27"/>
  <c r="E80" i="27" s="1"/>
  <c r="E82" i="27" s="1"/>
  <c r="D86" i="27" s="1"/>
  <c r="E71" i="27"/>
  <c r="E73" i="27" s="1"/>
  <c r="D88" i="27"/>
  <c r="F9" i="38"/>
  <c r="B84" i="6"/>
  <c r="B85" i="6"/>
  <c r="B86" i="6" s="1"/>
  <c r="E20" i="38" l="1"/>
  <c r="C131" i="38" s="1"/>
  <c r="E151" i="38"/>
  <c r="F151" i="38" s="1"/>
  <c r="F152" i="38" s="1"/>
  <c r="E157" i="38" s="1"/>
  <c r="C126" i="38"/>
  <c r="C123" i="38"/>
  <c r="C109" i="38"/>
  <c r="C106" i="38"/>
  <c r="C78" i="38"/>
  <c r="C85" i="38"/>
  <c r="C82" i="38"/>
  <c r="C63" i="38"/>
  <c r="C53" i="38"/>
  <c r="C56" i="38"/>
  <c r="C60" i="38"/>
  <c r="E10" i="37"/>
  <c r="F10" i="37" s="1"/>
  <c r="F9" i="37" s="1"/>
  <c r="E189" i="38"/>
  <c r="E264" i="38"/>
  <c r="F169" i="38"/>
  <c r="F170" i="38" s="1"/>
  <c r="F498" i="38"/>
  <c r="F499" i="38" s="1"/>
  <c r="E552" i="38"/>
  <c r="E443" i="38"/>
  <c r="C437" i="38" s="1"/>
  <c r="E458" i="38"/>
  <c r="F458" i="38" s="1"/>
  <c r="F459" i="38" s="1"/>
  <c r="C44" i="32"/>
  <c r="C45" i="32"/>
  <c r="C43" i="32"/>
  <c r="D87" i="27"/>
  <c r="B52" i="6"/>
  <c r="B27" i="6"/>
  <c r="B88" i="6"/>
  <c r="B89" i="6" s="1"/>
  <c r="B87" i="6"/>
  <c r="B49" i="6"/>
  <c r="B28" i="6" s="1"/>
  <c r="B50" i="6"/>
  <c r="B29" i="6" s="1"/>
  <c r="C75" i="38" l="1"/>
  <c r="C102" i="38"/>
  <c r="C99" i="38"/>
  <c r="C134" i="38"/>
  <c r="C155" i="38"/>
  <c r="C149" i="38"/>
  <c r="E20" i="37"/>
  <c r="F20" i="37" s="1"/>
  <c r="C41" i="38"/>
  <c r="C152" i="38"/>
  <c r="C146" i="38"/>
  <c r="C32" i="38"/>
  <c r="C35" i="38"/>
  <c r="C38" i="38"/>
  <c r="F552" i="38"/>
  <c r="F553" i="38" s="1"/>
  <c r="E577" i="38"/>
  <c r="F577" i="38" s="1"/>
  <c r="F578" i="38" s="1"/>
  <c r="F189" i="38"/>
  <c r="F190" i="38" s="1"/>
  <c r="F216" i="38"/>
  <c r="F217" i="38" s="1"/>
  <c r="C431" i="38"/>
  <c r="C441" i="38"/>
  <c r="C434" i="38"/>
  <c r="E501" i="38"/>
  <c r="F501" i="38" s="1"/>
  <c r="F502" i="38" s="1"/>
  <c r="E172" i="38"/>
  <c r="F172" i="38" s="1"/>
  <c r="F173" i="38" s="1"/>
  <c r="E178" i="38" s="1"/>
  <c r="E464" i="38"/>
  <c r="F264" i="38"/>
  <c r="F265" i="38" s="1"/>
  <c r="C9" i="38"/>
  <c r="D44" i="32"/>
  <c r="D45" i="32" s="1"/>
  <c r="C18" i="38"/>
  <c r="C12" i="38"/>
  <c r="C15" i="38"/>
  <c r="B90" i="6"/>
  <c r="B91" i="6"/>
  <c r="B92" i="6" s="1"/>
  <c r="E219" i="38" l="1"/>
  <c r="F219" i="38" s="1"/>
  <c r="F220" i="38" s="1"/>
  <c r="E225" i="38" s="1"/>
  <c r="C453" i="38"/>
  <c r="C462" i="38"/>
  <c r="C456" i="38"/>
  <c r="C173" i="38"/>
  <c r="E507" i="38"/>
  <c r="C502" i="38" s="1"/>
  <c r="C459" i="38"/>
  <c r="E267" i="38"/>
  <c r="F267" i="38" s="1"/>
  <c r="F268" i="38" s="1"/>
  <c r="E274" i="38" s="1"/>
  <c r="E192" i="38"/>
  <c r="F192" i="38" s="1"/>
  <c r="F193" i="38" s="1"/>
  <c r="E198" i="38" s="1"/>
  <c r="E580" i="38"/>
  <c r="F580" i="38" s="1"/>
  <c r="F581" i="38" s="1"/>
  <c r="E587" i="38" s="1"/>
  <c r="E555" i="38"/>
  <c r="F555" i="38" s="1"/>
  <c r="F556" i="38" s="1"/>
  <c r="D49" i="32"/>
  <c r="C49" i="32"/>
  <c r="G49" i="32"/>
  <c r="I49" i="32"/>
  <c r="J49" i="32"/>
  <c r="H49" i="32"/>
  <c r="E49" i="32"/>
  <c r="F49" i="32"/>
  <c r="B49" i="32"/>
  <c r="B94" i="6"/>
  <c r="B95" i="6" s="1"/>
  <c r="B93" i="6"/>
  <c r="E24" i="37" l="1"/>
  <c r="F24" i="37" s="1"/>
  <c r="F23" i="37" s="1"/>
  <c r="C220" i="38"/>
  <c r="E22" i="37"/>
  <c r="F22" i="37" s="1"/>
  <c r="C196" i="38"/>
  <c r="C187" i="38"/>
  <c r="C190" i="38"/>
  <c r="E562" i="38"/>
  <c r="C556" i="38" s="1"/>
  <c r="C268" i="38"/>
  <c r="C496" i="38"/>
  <c r="C505" i="38"/>
  <c r="C499" i="38"/>
  <c r="E21" i="37"/>
  <c r="F21" i="37" s="1"/>
  <c r="F19" i="37" s="1"/>
  <c r="C176" i="38"/>
  <c r="C167" i="38"/>
  <c r="C170" i="38"/>
  <c r="C578" i="38"/>
  <c r="C585" i="38"/>
  <c r="C574" i="38"/>
  <c r="C581" i="38"/>
  <c r="F287" i="38"/>
  <c r="F288" i="38" s="1"/>
  <c r="C193" i="38"/>
  <c r="C217" i="38"/>
  <c r="C223" i="38"/>
  <c r="C214" i="38"/>
  <c r="B97" i="6"/>
  <c r="B98" i="6" s="1"/>
  <c r="B96" i="6"/>
  <c r="E27" i="37" l="1"/>
  <c r="F27" i="37" s="1"/>
  <c r="C262" i="38"/>
  <c r="C272" i="38"/>
  <c r="C265" i="38"/>
  <c r="E355" i="38"/>
  <c r="C550" i="38"/>
  <c r="C560" i="38"/>
  <c r="C553" i="38"/>
  <c r="E290" i="38"/>
  <c r="F290" i="38" s="1"/>
  <c r="F291" i="38" s="1"/>
  <c r="E297" i="38" s="1"/>
  <c r="B99" i="6"/>
  <c r="B100" i="6"/>
  <c r="B101" i="6" s="1"/>
  <c r="E29" i="37" l="1"/>
  <c r="F29" i="37" s="1"/>
  <c r="C288" i="38"/>
  <c r="F26" i="37"/>
  <c r="E380" i="38"/>
  <c r="F380" i="38" s="1"/>
  <c r="F381" i="38" s="1"/>
  <c r="F355" i="38"/>
  <c r="F356" i="38" s="1"/>
  <c r="E412" i="38"/>
  <c r="C295" i="38"/>
  <c r="C291" i="38"/>
  <c r="B102" i="6"/>
  <c r="B103" i="6"/>
  <c r="B104" i="6" s="1"/>
  <c r="F412" i="38" l="1"/>
  <c r="F413" i="38" s="1"/>
  <c r="E476" i="38"/>
  <c r="E358" i="38"/>
  <c r="F358" i="38" s="1"/>
  <c r="F359" i="38" s="1"/>
  <c r="E367" i="38" s="1"/>
  <c r="C356" i="38" s="1"/>
  <c r="E383" i="38"/>
  <c r="F383" i="38" s="1"/>
  <c r="F384" i="38" s="1"/>
  <c r="G31" i="19"/>
  <c r="B105" i="6"/>
  <c r="B106" i="6"/>
  <c r="B107" i="6" s="1"/>
  <c r="E389" i="38" l="1"/>
  <c r="C384" i="38" s="1"/>
  <c r="C353" i="38"/>
  <c r="C365" i="38"/>
  <c r="C359" i="38"/>
  <c r="F476" i="38"/>
  <c r="F477" i="38" s="1"/>
  <c r="E520" i="38"/>
  <c r="F520" i="38" s="1"/>
  <c r="F521" i="38" s="1"/>
  <c r="E415" i="38"/>
  <c r="F415" i="38" s="1"/>
  <c r="F416" i="38" s="1"/>
  <c r="B108" i="6"/>
  <c r="B109" i="6"/>
  <c r="B110" i="6" s="1"/>
  <c r="F28" i="37" l="1"/>
  <c r="E523" i="38"/>
  <c r="F523" i="38" s="1"/>
  <c r="F524" i="38" s="1"/>
  <c r="C378" i="38"/>
  <c r="C387" i="38"/>
  <c r="C381" i="38"/>
  <c r="E421" i="38"/>
  <c r="C416" i="38" s="1"/>
  <c r="E479" i="38"/>
  <c r="F479" i="38" s="1"/>
  <c r="F480" i="38" s="1"/>
  <c r="B111" i="6"/>
  <c r="B112" i="6"/>
  <c r="B113" i="6" s="1"/>
  <c r="F31" i="37" l="1"/>
  <c r="F34" i="37" s="1"/>
  <c r="F32" i="37" s="1"/>
  <c r="E486" i="38"/>
  <c r="C480" i="38" s="1"/>
  <c r="C410" i="38"/>
  <c r="C419" i="38"/>
  <c r="C413" i="38"/>
  <c r="E529" i="38"/>
  <c r="C524" i="38" s="1"/>
  <c r="B115" i="6"/>
  <c r="B114" i="6"/>
  <c r="B116" i="6"/>
  <c r="B117" i="6" s="1"/>
  <c r="C474" i="38" l="1"/>
  <c r="C484" i="38"/>
  <c r="C477" i="38"/>
  <c r="C518" i="38"/>
  <c r="C527" i="38"/>
  <c r="C521" i="38"/>
  <c r="B119" i="6"/>
  <c r="B120" i="6" s="1"/>
  <c r="B118" i="6"/>
  <c r="B121" i="6" l="1"/>
  <c r="B122" i="6"/>
  <c r="B123" i="6" s="1"/>
  <c r="B125" i="6" l="1"/>
  <c r="B126" i="6" s="1"/>
  <c r="B124" i="6"/>
  <c r="B127" i="6" l="1"/>
  <c r="B128" i="6"/>
  <c r="B129" i="6" s="1"/>
  <c r="B130" i="6" s="1"/>
  <c r="B131" i="6" s="1"/>
  <c r="B132" i="6" s="1"/>
  <c r="B133" i="6" s="1"/>
  <c r="B134" i="6" s="1"/>
  <c r="B135" i="6" l="1"/>
  <c r="B136" i="6"/>
  <c r="B137" i="6" s="1"/>
  <c r="B138" i="6" l="1"/>
  <c r="B139" i="6"/>
  <c r="B140" i="6" s="1"/>
  <c r="B141" i="6" l="1"/>
  <c r="B142" i="6"/>
  <c r="B143" i="6" s="1"/>
  <c r="B144" i="6" l="1"/>
  <c r="B145" i="6"/>
  <c r="B146" i="6" s="1"/>
  <c r="B147" i="6" l="1"/>
  <c r="B148" i="6"/>
  <c r="B149" i="6" s="1"/>
  <c r="B151" i="6" l="1"/>
  <c r="B152" i="6" s="1"/>
  <c r="B150" i="6"/>
  <c r="B153" i="6" l="1"/>
  <c r="B194" i="6"/>
  <c r="B154" i="6" s="1"/>
  <c r="G8" i="19"/>
  <c r="G10" i="19"/>
  <c r="F34" i="19" s="1"/>
  <c r="G34" i="19" s="1"/>
  <c r="F36" i="19" l="1"/>
  <c r="G36" i="19" s="1"/>
  <c r="F35" i="19"/>
  <c r="G35" i="19" s="1"/>
  <c r="F37" i="19"/>
  <c r="G37" i="19" s="1"/>
  <c r="F38" i="19"/>
  <c r="G38" i="19" s="1"/>
  <c r="G40" i="19" l="1"/>
  <c r="G42" i="19" s="1"/>
  <c r="F42" i="19" s="1"/>
  <c r="G48" i="19" l="1"/>
  <c r="F44" i="19"/>
</calcChain>
</file>

<file path=xl/sharedStrings.xml><?xml version="1.0" encoding="utf-8"?>
<sst xmlns="http://schemas.openxmlformats.org/spreadsheetml/2006/main" count="5863" uniqueCount="1061">
  <si>
    <t>ML</t>
  </si>
  <si>
    <t>Kg</t>
  </si>
  <si>
    <t>kg</t>
  </si>
  <si>
    <t>ml</t>
  </si>
  <si>
    <t>Ml</t>
  </si>
  <si>
    <t>M²</t>
  </si>
  <si>
    <t>Und</t>
  </si>
  <si>
    <t>UND</t>
  </si>
  <si>
    <t>m3</t>
  </si>
  <si>
    <t>m2</t>
  </si>
  <si>
    <t>Lb</t>
  </si>
  <si>
    <t>M³</t>
  </si>
  <si>
    <t>Día</t>
  </si>
  <si>
    <t>Vibrador eléctrico</t>
  </si>
  <si>
    <t>Varilla Grafil Ø 4 mm x 6m</t>
  </si>
  <si>
    <t>Pegacor x kg</t>
  </si>
  <si>
    <t>Malla Electrosoldada D-106</t>
  </si>
  <si>
    <t>Comisión de Topografía</t>
  </si>
  <si>
    <t>Unión PVC 4"</t>
  </si>
  <si>
    <t>Limpiador PVC</t>
  </si>
  <si>
    <t>Galón</t>
  </si>
  <si>
    <t>Salida</t>
  </si>
  <si>
    <t>Ladrillo Estructural 12 x 24 x 33 cm tipo Ladrillera San Cristóbal</t>
  </si>
  <si>
    <t>Viniltex Pintuco Barniz</t>
  </si>
  <si>
    <t>Marco Puerta Madera de 0,90</t>
  </si>
  <si>
    <t>Ala Puerta Madera de 0,90</t>
  </si>
  <si>
    <t>Bisagra nudo 3,1 1/2 x 3,1 1/2 de Cobre</t>
  </si>
  <si>
    <t>Marco Puerta Madera de 0,80</t>
  </si>
  <si>
    <t>Ala Puerta Madera de 0,80</t>
  </si>
  <si>
    <t>Marco Puerta Madera de 0,70</t>
  </si>
  <si>
    <t>Ala Puerta Madera de 0,70</t>
  </si>
  <si>
    <t>Cerradura tipo GATO de golpe con cerrojo de tres pasos</t>
  </si>
  <si>
    <t>Cerradura de POMO</t>
  </si>
  <si>
    <t>CARPINTERÍA METÁLICA</t>
  </si>
  <si>
    <t>Cemento Blanco x 25 kg</t>
  </si>
  <si>
    <t>Codo 90°-1/4 cxc 3" PVC</t>
  </si>
  <si>
    <t>Yees  sanitarias 3" PVC</t>
  </si>
  <si>
    <t>Soldadura PVC</t>
  </si>
  <si>
    <t>Tub. Pvc .1/2"  6m pes.c/r.s/u 60PSI</t>
  </si>
  <si>
    <t>Codo 45° 1/8 cxe 3" PVC</t>
  </si>
  <si>
    <t>Codo 90° cxc 1/2" PVC</t>
  </si>
  <si>
    <t>Caja empalme galv. recta 4" x 4"</t>
  </si>
  <si>
    <t>Tapa galv. 4" x 4"</t>
  </si>
  <si>
    <t>Tomacorriente doble Luminex LX303C</t>
  </si>
  <si>
    <t>und</t>
  </si>
  <si>
    <t>Marco Puerta Madera de 2,00</t>
  </si>
  <si>
    <t>Cordón 0,30 x 0,60 m</t>
  </si>
  <si>
    <t>m</t>
  </si>
  <si>
    <t>Cable para datos con terminales</t>
  </si>
  <si>
    <t>Cable coaxial</t>
  </si>
  <si>
    <t>Alamb.Cu timbre-sonido.JWP ATT 2x22</t>
  </si>
  <si>
    <t>Alambre de cobre aislado THW # 1/0</t>
  </si>
  <si>
    <t>CANT.</t>
  </si>
  <si>
    <t>lb</t>
  </si>
  <si>
    <t>Madero 4 pulg x4 pulg  madera comun (3m)</t>
  </si>
  <si>
    <t>Sistema anaerobico de 5000 lts</t>
  </si>
  <si>
    <t>Lagrimal prefabricado en concreto</t>
  </si>
  <si>
    <t>MANO DE OBRA</t>
  </si>
  <si>
    <t>ITEM</t>
  </si>
  <si>
    <t>ESPECIFICACIONES</t>
  </si>
  <si>
    <t>VLR TOTAL</t>
  </si>
  <si>
    <t>Total Costos Directos</t>
  </si>
  <si>
    <t>DEPARTAMENTO DE ANTIOQUIA</t>
  </si>
  <si>
    <t>SECRETARÍA DE PLANEACIÓN Y OBRAS PÚBLICAS</t>
  </si>
  <si>
    <t>MATERIAL</t>
  </si>
  <si>
    <t>VLR UND</t>
  </si>
  <si>
    <t>VLR TTE UNIDAD</t>
  </si>
  <si>
    <t>VALR TTE MULAR UND</t>
  </si>
  <si>
    <t>VLR TTAL UND</t>
  </si>
  <si>
    <t>IMPUESTOS</t>
  </si>
  <si>
    <t>VLR TTAL MATERIAL</t>
  </si>
  <si>
    <t>Ayudante de Cerrajería  sin prestaciones</t>
  </si>
  <si>
    <t>Ayudante Raso Día sin prestaciones</t>
  </si>
  <si>
    <t>Ayudante entendido día sin prestaciones</t>
  </si>
  <si>
    <t>Botada de tierra en Sitio</t>
  </si>
  <si>
    <t>Cerrajero</t>
  </si>
  <si>
    <t>Instalación Ala puerta 0,70 En Madera</t>
  </si>
  <si>
    <t>Instalación Ala Puerta 0,80 en madera</t>
  </si>
  <si>
    <t>Instalación Ala Puerta 0,90 en Madera</t>
  </si>
  <si>
    <t>Instalación de Cerraduras De golpe y Pomo</t>
  </si>
  <si>
    <t>Instalación Juego de Incrustaciones</t>
  </si>
  <si>
    <t>Instalación Lavamanos, incluye instalación de grifería</t>
  </si>
  <si>
    <t>Instalación Marco Puerta 0,70 en Madera</t>
  </si>
  <si>
    <t>Instalación Marco Puerta 0,80 en madera</t>
  </si>
  <si>
    <t>Instalación Marco puerta 0,90 en madera</t>
  </si>
  <si>
    <t>Instalación Reja metálcia en varilla cuadrada de 1"</t>
  </si>
  <si>
    <t>Instalación Sanitario, incluye instalación de grifería</t>
  </si>
  <si>
    <t>Instalación Ventanería en Aluminio</t>
  </si>
  <si>
    <t>Ofiacial Día 1a Acabados sin prestaciones</t>
  </si>
  <si>
    <t>Ofiacial Día 1a Obra negra sin prestaciones</t>
  </si>
  <si>
    <t>Ofiacial Día Plomería sin prestaciones</t>
  </si>
  <si>
    <t>Pintura Barniz 3 Manos con pistola lineal</t>
  </si>
  <si>
    <t>Pintura Barniz 3 Manos con pistola</t>
  </si>
  <si>
    <t>Mano de Obra enchape en piedra</t>
  </si>
  <si>
    <t>Mano de obra salida de voz</t>
  </si>
  <si>
    <t>Mano de obra Estuco</t>
  </si>
  <si>
    <t>Mano de obra Instalación poso séptico</t>
  </si>
  <si>
    <t>MATERIAL EN VOLQUETA</t>
  </si>
  <si>
    <t>Tierra M³ en Volqueta con paleros</t>
  </si>
  <si>
    <t>Triturado de 3/4" Con volqueta</t>
  </si>
  <si>
    <t>Arena de Revoque con volqueta</t>
  </si>
  <si>
    <t>Arena de Concreto Con volqueta</t>
  </si>
  <si>
    <t>Piedra cantera con volqueta</t>
  </si>
  <si>
    <t>Base Granular en Volqueta</t>
  </si>
  <si>
    <t>Arena de pega con Volqueta</t>
  </si>
  <si>
    <t>Piedra para entresuelo con volqueta</t>
  </si>
  <si>
    <t>Piedra de 1/2" redonda</t>
  </si>
  <si>
    <t>Afirmado</t>
  </si>
  <si>
    <t>Piedra de cantera Para ciclópeo</t>
  </si>
  <si>
    <t>Piedra de Valdivia en Volqueta</t>
  </si>
  <si>
    <t>Botada de escombros</t>
  </si>
  <si>
    <t>MATERIALES FERRETERÍA</t>
  </si>
  <si>
    <t>Accesorio valvula de paso 1/2 matalico</t>
  </si>
  <si>
    <t>Adaptador terminal PVC eléctrico 1/2"</t>
  </si>
  <si>
    <t>Agua M³</t>
  </si>
  <si>
    <t>Ala Puerta Madera de 100</t>
  </si>
  <si>
    <t>Alamb. Cu timbre-telef. JPWATT 2x22</t>
  </si>
  <si>
    <t>Alambre de cobre aislado THW # 6</t>
  </si>
  <si>
    <t>Alambre de cobre aislado THW # 10</t>
  </si>
  <si>
    <t>Alambre de cobre aislado THW # 12</t>
  </si>
  <si>
    <t>Baldosa monocolor 30 x 30</t>
  </si>
  <si>
    <t>Baldosín 20 x 20 cm blanco corona</t>
  </si>
  <si>
    <t>Bloque de concreto 15 x 20 x 40</t>
  </si>
  <si>
    <t xml:space="preserve">Caballetera 15° </t>
  </si>
  <si>
    <t>Cal Bto x 50 kg</t>
  </si>
  <si>
    <t>Bto</t>
  </si>
  <si>
    <t>Cemento Gris x 50 kg</t>
  </si>
  <si>
    <t xml:space="preserve">Clavo común de 2" </t>
  </si>
  <si>
    <t>Clavos acero</t>
  </si>
  <si>
    <t>Codo 45° cxe 1/2"PVC</t>
  </si>
  <si>
    <t>Inodoro sencillo Corona blanco, incluye grifería</t>
  </si>
  <si>
    <t>Juego de incrustaciones corona Blanco</t>
  </si>
  <si>
    <t>Juego</t>
  </si>
  <si>
    <t>Ladrillo cocido 10 x 20 x 40</t>
  </si>
  <si>
    <t>Ladrillo Cocido 15 x 20 x 40</t>
  </si>
  <si>
    <t>Lavamos sencillo Corona Blanco, Incluye grifería</t>
  </si>
  <si>
    <t>Manto Asfáltico para pisos</t>
  </si>
  <si>
    <t>Mesón en acero Inoxidable</t>
  </si>
  <si>
    <t>Posso septico - plastico de 5000 lts</t>
  </si>
  <si>
    <t>Accesorios de Instalacion Poso Séptico</t>
  </si>
  <si>
    <t>Plástico transparente</t>
  </si>
  <si>
    <t>Teja ondulada tipo Eternit # 6 Gris</t>
  </si>
  <si>
    <t>Teja ondulada tipo Eternit # 8 Gris</t>
  </si>
  <si>
    <t>Tela de Polietileno para impermeabilización pisos y muros</t>
  </si>
  <si>
    <t>Toma sonido Luminex LX 050C</t>
  </si>
  <si>
    <t>Toma television Luminex LX 050C</t>
  </si>
  <si>
    <t>Toma datos Luminex LX 050C</t>
  </si>
  <si>
    <t>Toma telef. Luminex LX 050C</t>
  </si>
  <si>
    <t>Tubería electéctrica PVC 1 1/2" x 3m</t>
  </si>
  <si>
    <t>Tubería electéctrica PVC 1/2" x 3m</t>
  </si>
  <si>
    <t>Tubería PVC 2" Sanitaria x 6m</t>
  </si>
  <si>
    <t>Tubería PVC 3" Lluvias x 6m</t>
  </si>
  <si>
    <t>Tubería PVC 3" Sanitaria x 6m</t>
  </si>
  <si>
    <t>Tubería PVC 4" Lluvias x 6m</t>
  </si>
  <si>
    <t>Tubería PVC 4" Sanitaria x 6m</t>
  </si>
  <si>
    <t>Tubería PVC 6" Lluvias x 6m</t>
  </si>
  <si>
    <t>Tubería PVC 6" Sanitaria x 6m</t>
  </si>
  <si>
    <t>Unión PVC 6"</t>
  </si>
  <si>
    <t>Válvula de Paso Metálica 1/2"</t>
  </si>
  <si>
    <t>Ventanería Aluminio con celosía 1x1 Incol M100 25436</t>
  </si>
  <si>
    <t>PINTURAS</t>
  </si>
  <si>
    <t>Pintura tipo 3 viniltex cuñete 5 galones</t>
  </si>
  <si>
    <t>Cuñete</t>
  </si>
  <si>
    <t>Pintura tipo 1 viniltex cuñete 5 galones</t>
  </si>
  <si>
    <t>Pintura tipo coraza Pintuco cuñete 5 galones</t>
  </si>
  <si>
    <t>Estucor bulto x 10 kg</t>
  </si>
  <si>
    <t>MADERAS</t>
  </si>
  <si>
    <t>Guarda escobas de 0,05 x 1/2"</t>
  </si>
  <si>
    <t>Can de 2 x 8" Madera común</t>
  </si>
  <si>
    <t>Larguero madera común 2 x 3 x 3 m</t>
  </si>
  <si>
    <t>Tabla madera común 0,20 x 3,00 m</t>
  </si>
  <si>
    <r>
      <t xml:space="preserve">Taco madera rolliza </t>
    </r>
    <r>
      <rPr>
        <sz val="10"/>
        <rFont val="Calibri"/>
        <family val="2"/>
      </rPr>
      <t>Ø</t>
    </r>
    <r>
      <rPr>
        <sz val="10"/>
        <rFont val="Arial"/>
        <family val="2"/>
      </rPr>
      <t xml:space="preserve"> 2" x 3 m</t>
    </r>
  </si>
  <si>
    <t>HIERROS</t>
  </si>
  <si>
    <t>Hierro varilla corrugada hasta 3/4"</t>
  </si>
  <si>
    <t>Malla Electrosoldada D-84</t>
  </si>
  <si>
    <t>Malla eslabonada 2mm</t>
  </si>
  <si>
    <t>Alambre quemado</t>
  </si>
  <si>
    <t>Estructura metalica (perlines, cerchas)</t>
  </si>
  <si>
    <t>ALQUILER DE EQUIPOS</t>
  </si>
  <si>
    <t>Andamio cuerpo con tijeras y accesorios</t>
  </si>
  <si>
    <t>Can de madera</t>
  </si>
  <si>
    <t>Cargador</t>
  </si>
  <si>
    <t>Hora</t>
  </si>
  <si>
    <t>Concretadora eléctrica 2 Sacos</t>
  </si>
  <si>
    <t>Equipo Soldador Grande</t>
  </si>
  <si>
    <t>Formaleta columna 25 x 25 x 2,5 ml</t>
  </si>
  <si>
    <t>Motoniveladora</t>
  </si>
  <si>
    <t>Pulidora Grande Incluye Disco corte</t>
  </si>
  <si>
    <t>Taco en madera rolliza x 3 m</t>
  </si>
  <si>
    <t>Taco en metal largo 2,10 - 3,5 m</t>
  </si>
  <si>
    <t>Telera en madera de 1 x 1,2</t>
  </si>
  <si>
    <t>Vibrocompactador a gasolina Con combustible</t>
  </si>
  <si>
    <t>Vibrocompactador tipo rodillo para vías</t>
  </si>
  <si>
    <t>MATERIALES PARA VÍAS EN ASFALTO A TODO COSTO</t>
  </si>
  <si>
    <t>Excavación con máquina, cargue y botada</t>
  </si>
  <si>
    <t>Perfilación y compactación de la subrasante, incluye cortes y llenos puntuales hasta 5 cm sin adiciones ni retiros de material</t>
  </si>
  <si>
    <t>Suministro, colocación y compactación en obra de Subbase granular</t>
  </si>
  <si>
    <t>Suministro, Base granular</t>
  </si>
  <si>
    <t>Suministro, colocación y compactación en obra de Base granular</t>
  </si>
  <si>
    <t>Imprimación con emulsión</t>
  </si>
  <si>
    <t>Suministro, colocación y compactación en obra de Mezcla Asfáltica MDC 1, invías, Asfalto 60 - 70</t>
  </si>
  <si>
    <t>Suministro, colocación y compactación en obra de Mezcla Asfáltica MDC 2, invías, Asfalto 60 - 70</t>
  </si>
  <si>
    <t>TRANSPORTES</t>
  </si>
  <si>
    <t>Transporte Mular</t>
  </si>
  <si>
    <t>Carga</t>
  </si>
  <si>
    <t>PREFABRICADOS</t>
  </si>
  <si>
    <t>Gravilla (Arena y Triturado de Río)</t>
  </si>
  <si>
    <t>Mano de Obra Salida eléctrica Sin cableado</t>
  </si>
  <si>
    <t>Mano de Obra Salida eléctrica a 110 con cableado</t>
  </si>
  <si>
    <t>Mano de obra red electrica con cableado</t>
  </si>
  <si>
    <t>Mano de obra red electrica sin cableado</t>
  </si>
  <si>
    <t>VLR UNITARIO</t>
  </si>
  <si>
    <t>Ofiacial Instalador Drywall sin prestaciones</t>
  </si>
  <si>
    <t>Tabla madera fina 0,025 x 0,25 x 3,00 m</t>
  </si>
  <si>
    <t>Mano de obra pintura con pistola 3 Manos</t>
  </si>
  <si>
    <t>Mano de obra pintura pared 3 Manos</t>
  </si>
  <si>
    <t>Mano de obra pintura cielo 3 Manos</t>
  </si>
  <si>
    <t>Tubería PVC 2" Lluvias x 6m</t>
  </si>
  <si>
    <t>Trampa de grasas de 250 lts</t>
  </si>
  <si>
    <t>Mano de obra salida de Datos</t>
  </si>
  <si>
    <t>Mano de obra salida de sonido</t>
  </si>
  <si>
    <t>Mano de obra salida de Televisión</t>
  </si>
  <si>
    <t>Tubería electéctrica PVC 1" Pavco x 3m</t>
  </si>
  <si>
    <t>Tubería electéctrica PVC 3" Pavco x 3m</t>
  </si>
  <si>
    <t>Tubería electéctrica PVC 2" Pavco x 3m</t>
  </si>
  <si>
    <t>Adaptador terminal PVC eléctrico 11/2"</t>
  </si>
  <si>
    <t>Malla Eslabonada 2mm</t>
  </si>
  <si>
    <t>Tubería Galvanizada 2" Calibre 18</t>
  </si>
  <si>
    <t>Puerta doble 3,60 en tubería Cuadrada</t>
  </si>
  <si>
    <t>Puerta doble 4,50 en tubería Cuadrada</t>
  </si>
  <si>
    <t>Pasamanos en tubería</t>
  </si>
  <si>
    <t>TUBERÍA</t>
  </si>
  <si>
    <t>Tub. Pvc 3"  6m pes.c/r.s/u 60PSI</t>
  </si>
  <si>
    <t>Tub. Pvc 2"  6m pes.c/r.s/u 60PSI</t>
  </si>
  <si>
    <t>Tub. Pvc 1 1/2"  6m pes.c/r.s/u 60PSI</t>
  </si>
  <si>
    <t>Tub. Pvc 1"  6m pes.c/r.s/u 60PSI</t>
  </si>
  <si>
    <t>Tub. Pvc 3/4"  6m pes.c/r.s/u 60PSI</t>
  </si>
  <si>
    <t>Válvula de Paso Metálica 3"</t>
  </si>
  <si>
    <t>Válvula de Paso Metálica 2"</t>
  </si>
  <si>
    <t>Válvula de Paso Metálica 1 1/2"</t>
  </si>
  <si>
    <t>Válvula de Paso Metálica 1"</t>
  </si>
  <si>
    <t>Válvula de Paso Metálica 3/4"</t>
  </si>
  <si>
    <t>Unión PVC 3" Potable</t>
  </si>
  <si>
    <t>Unión PVC 2" Potable</t>
  </si>
  <si>
    <t>Unión PVC 1 1/2" Potable</t>
  </si>
  <si>
    <t>Unión PVC 1" Potable</t>
  </si>
  <si>
    <t>Unión PVC 3/4" Potable</t>
  </si>
  <si>
    <t>Unión PVC 1/2" Potable</t>
  </si>
  <si>
    <t>Retroexcavadora tipo 320</t>
  </si>
  <si>
    <t>ALQUILER MAQUINARIAS</t>
  </si>
  <si>
    <t>Retros./ll c:76M³ jcb-214s</t>
  </si>
  <si>
    <t>Volqueta C:5,0 M³ Dodge 600</t>
  </si>
  <si>
    <t>motoniv.diesel-159hp huber f1500</t>
  </si>
  <si>
    <t>compac.vibr. 80-92hp ing.rand sd70d</t>
  </si>
  <si>
    <t>Lámpara 2 x 32 W Luz Blanca</t>
  </si>
  <si>
    <t>Tubo Galvanizado 2" Calibre 16 x 6m</t>
  </si>
  <si>
    <t>Tubo Galvanizado 1" Calibre 18 x 6m</t>
  </si>
  <si>
    <t>Lámina Metálica 5/8" Ancho 4"</t>
  </si>
  <si>
    <t>Tubería Cuadrada 1" Calibre 20 x 6m</t>
  </si>
  <si>
    <t>Puerta Vidriera en vidrio de 6mm con marco, con chapetas de fijación en acero inoxidable</t>
  </si>
  <si>
    <t>Instalación de puerta Vidriera con marco, con chapetas</t>
  </si>
  <si>
    <t>Instalación de puerta En aluminio sin cerradura</t>
  </si>
  <si>
    <t>Puerta en Aluminio de 0,90, Incluye accesorios, no incluye cerradura</t>
  </si>
  <si>
    <t>Puerta en Aluminio de 0,80, Incluye accesorios, no incluye cerradura</t>
  </si>
  <si>
    <t>Puerta en Aluminio de 0,70, Incluye accesorios, no incluye cerradura</t>
  </si>
  <si>
    <t>Teja Termo acústica (Meteckno) Longitud 6,00 m</t>
  </si>
  <si>
    <t>Teja Termo acústica (Meteckno) Caballetera</t>
  </si>
  <si>
    <t>Perfil PHR PAG 160 x 2,0 x 6 m</t>
  </si>
  <si>
    <t>Mano de obra carpinteria por metro lineal gurda escobas</t>
  </si>
  <si>
    <t>Construcción de Casetón en madera común, Recuperable</t>
  </si>
  <si>
    <t>Csetón en icopor, no recuperable</t>
  </si>
  <si>
    <t>Plafón Loza blanco</t>
  </si>
  <si>
    <t>Bombilla Ahorradora luz blanca</t>
  </si>
  <si>
    <t>Orinal sencillo Corona Blanco, Incluye grifería</t>
  </si>
  <si>
    <t>Marco Puerta Metálica 0,90</t>
  </si>
  <si>
    <t>Ala Metálica 0,90</t>
  </si>
  <si>
    <t>Ala Metálica 0,80</t>
  </si>
  <si>
    <t>Marco Puerta Metálica 0,80</t>
  </si>
  <si>
    <t>Ala Metálica 0,70</t>
  </si>
  <si>
    <t>Marco Puerta Metálica 0,70</t>
  </si>
  <si>
    <t>Ala Metálica 1,00</t>
  </si>
  <si>
    <t>Marco Puerta Metálica 1,00</t>
  </si>
  <si>
    <t>Baldosa monocolor para guarda escobas</t>
  </si>
  <si>
    <t xml:space="preserve">Ventanería Lámina doblada cal 20 con celosía 1x1 </t>
  </si>
  <si>
    <t>Rejilla de piso de 2"</t>
  </si>
  <si>
    <t>Rejilla de piso de 3"</t>
  </si>
  <si>
    <t>Unión PVC 2"</t>
  </si>
  <si>
    <t>lamina galvanizada calibre 20 ancho 1.20</t>
  </si>
  <si>
    <t>UND.</t>
  </si>
  <si>
    <t>Formaleta circular para anillos pilas Ø 1,20</t>
  </si>
  <si>
    <t>Formaleta circular para Columnas Ø 1,00</t>
  </si>
  <si>
    <t>Unión Recta Galvanizada 2"</t>
  </si>
  <si>
    <t>Tee Galvanizada 2"</t>
  </si>
  <si>
    <t>Transporte Vehicular</t>
  </si>
  <si>
    <t>Transporte mular</t>
  </si>
  <si>
    <t>JHON JAIRO GÓMEZ BEDOYA</t>
  </si>
  <si>
    <t>MUNICIPIO DESAN ANDRÉS DE C. ANTIOQUIA</t>
  </si>
  <si>
    <t>PESO KG X UND</t>
  </si>
  <si>
    <t>UNIDAD</t>
  </si>
  <si>
    <t>CANTIDAD</t>
  </si>
  <si>
    <t>Oficial</t>
  </si>
  <si>
    <t>M3</t>
  </si>
  <si>
    <t>Transporte externo</t>
  </si>
  <si>
    <t>Disolvente</t>
  </si>
  <si>
    <t>soldadura</t>
  </si>
  <si>
    <t>unidad</t>
  </si>
  <si>
    <t>un</t>
  </si>
  <si>
    <t>TOTAL</t>
  </si>
  <si>
    <t>Construcción de caja de inspección y/o empalme de 60 x 60 x h variable cm. medidas internas (L=60cm),  incluye tapa y herrajes. según diseño</t>
  </si>
  <si>
    <t>Unidad</t>
  </si>
  <si>
    <t>Suministro, transporte y colocación de concreto de 21 Mpa para CUNETA EN V, desarrollo de 0.9 y con un espesor = 0.1 m, incluye entresuelo y recebo, vibrado, curado y todo lo necesario para su correcto funcionamiento.</t>
  </si>
  <si>
    <t>Suministro e instalación de bajantes para aguas lluvias en tubería ALL. Calidad Pavco o su equivalente, Incluye accesorios para su instalación, comprende tubería desde la boca del desagüe hasta la red principal interna.</t>
  </si>
  <si>
    <t>Suministro, transporte y colocación Corta goteras prefabricado</t>
  </si>
  <si>
    <t>Construcción de Piso en cerámica Rio suave beige o similar</t>
  </si>
  <si>
    <t>Suministro, transporte e Instalación de Swiche doble.  Incluye tubería PVC conduit 1/2", curva PVC conduit 1/2", caja de 4x2 PVC conduit, alambre No. 12, alambre No. 14, cinta aislante, soldadura PVC, limpiador y Swiche doble.</t>
  </si>
  <si>
    <t>Suministro, transporte e instalación de salidas sanitarias de 4". Incluye tubería PVC sanitaria de 4", yee de 4"x2", yee de 4", soldadura PVC, limpiador PVC y estopa de limpieza.</t>
  </si>
  <si>
    <t>Suministro, transporte e instalación de salidas sanitarias de 2". Incluye tubería PVC sanitaria de 2", yee de 3"x2", codo de 2", yee de 3"x2", soldadura PVC, limpiador PVC y estopa de limpieza.</t>
  </si>
  <si>
    <t>Suministro, transporte e instalación de Ducha con mezclador. Incluye ducha SSB 8P Gal, tubería de cobre, codo de cobre y cinta teflón.</t>
  </si>
  <si>
    <t>Suministro, transporte e instalación de Grifería cuello de ganso + accesorios</t>
  </si>
  <si>
    <t>Suministro e Instalación de Tanque de almacenamiento 2000 litros.</t>
  </si>
  <si>
    <t>Mortero para piso e=0.04 m 1:4</t>
  </si>
  <si>
    <t>Suministro, transporte e Instalación de Swiche sencillo o toma swiche.  Incluye tubería PVC conduit 1/2", curva PVC conduit 1/2", caja de 4x2 PVC conduit, alambre No. 12, alambre No. 14, cinta aislante, soldadura PVC, limpiador y Swiche sencillo o toma swiche.</t>
  </si>
  <si>
    <t>Suministro, transporte e instalación de salidas de abasto de 1/2". Incluye tubería PVC de 1/2", tee de 1/2", codo de1/ 2", union 1/2", soldadura PVC, limpiador PVC y estopa de limpieza.</t>
  </si>
  <si>
    <t>Suministro, transporte e instalación de Lavamanos acuacer Blanco. Incluye grifería y accesorios.</t>
  </si>
  <si>
    <t>Suministro, transporte e instalación de Lavamanos de incrustar Blanco. Incluye grifería y accesorios.</t>
  </si>
  <si>
    <t>Suministro, transporte y colocación de tuberia en PVC de diametro 2". Incluye: Uniones, limpiador, pegante y todo lo necesario para su correcta instalación y funcionamiento</t>
  </si>
  <si>
    <t>Suministro, transporte y colocación de tuberia en PVC de diametro 4", Incluye: Uniones, limpiador, pegante y todo lo necesario para su correcta instalación y funcionamiento</t>
  </si>
  <si>
    <t>Suministro, transporte e instalación de Red de abastos de 1/2". Incluye tubería de presión PVC 60000 PSI  de 1/2", codo de 1/2", tee de 1 1/2"x1/2", soldadura PVC, limpiador PVC y estopa de limpieza.</t>
  </si>
  <si>
    <t>Mortero 1:4 en obra</t>
  </si>
  <si>
    <t>día</t>
  </si>
  <si>
    <t>UN</t>
  </si>
  <si>
    <t>M2</t>
  </si>
  <si>
    <t>Gl</t>
  </si>
  <si>
    <t>Suministro, transporte e Instalación de Salidas tomas eléctrico regulado. Incluye tubería PVC conduit 1/2", curva PVC conduit 1/2", caja de 4x2 PVC conduit, alambre No. 12, alambre No. 14, cinta aislante, soldadura PVC, limpiador y toma doble regulado.</t>
  </si>
  <si>
    <t xml:space="preserve">un </t>
  </si>
  <si>
    <t>Cinta Teflon</t>
  </si>
  <si>
    <t>Lavamanos de incrustar Blanco</t>
  </si>
  <si>
    <t>Ducha SSB 8P Gal</t>
  </si>
  <si>
    <t>Rol</t>
  </si>
  <si>
    <t>mezcaldor</t>
  </si>
  <si>
    <t>Grifo Normal</t>
  </si>
  <si>
    <t xml:space="preserve">Oficial </t>
  </si>
  <si>
    <t>gl</t>
  </si>
  <si>
    <t>Valvula de entrada con flotador</t>
  </si>
  <si>
    <t>Multiconector  pvc</t>
  </si>
  <si>
    <t>Niple de robose 2"</t>
  </si>
  <si>
    <t>Valvula de cierre rápido o bola</t>
  </si>
  <si>
    <t>Cheque de 1/2"</t>
  </si>
  <si>
    <t>Union universal de 1/2" pvc</t>
  </si>
  <si>
    <t>Teflon</t>
  </si>
  <si>
    <t>Tubería de 1/2" pvc</t>
  </si>
  <si>
    <t>Codo de 1/2" pvc</t>
  </si>
  <si>
    <t>Tee de 1/2" pvc</t>
  </si>
  <si>
    <t>Entrada a Tanque de 1/2"</t>
  </si>
  <si>
    <t>adaptador de pvc 1/2"</t>
  </si>
  <si>
    <t>PRECIOS MATERIALES  EN LA CABECERA MUNICIPAL MUNICIPIO DE SAN TOLEDO ANT.</t>
  </si>
  <si>
    <t>Suministro, transporte y colocación de malla electrosoldada D84 @ 0,20, Incluye todos los elementos necesarios para su correcta ejecución</t>
  </si>
  <si>
    <t>Pintura Anticorrosiva</t>
  </si>
  <si>
    <t>Soldador</t>
  </si>
  <si>
    <t>Suministro, transporte e instalación de Orinal Blanco</t>
  </si>
  <si>
    <t>Teja trapezoidal</t>
  </si>
  <si>
    <t>Angulo 2x1/4</t>
  </si>
  <si>
    <t>Angulo 1x1/4</t>
  </si>
  <si>
    <t>masilla</t>
  </si>
  <si>
    <t>pintura Coraza</t>
  </si>
  <si>
    <t>Cinta para superboard</t>
  </si>
  <si>
    <t>pintura anticorrosiva</t>
  </si>
  <si>
    <t>superboard espesor 10mmn</t>
  </si>
  <si>
    <t>pernos de 4" x 5/8</t>
  </si>
  <si>
    <t>Platina 30 x 40 x 1/2"</t>
  </si>
  <si>
    <t>Perfil en C 150 x 50 x 2</t>
  </si>
  <si>
    <t>Amarras para teja</t>
  </si>
  <si>
    <t>Suministro, transporte e instalación de Lavadero prefabricado en granito + instalación</t>
  </si>
  <si>
    <t>toma electrico regulado</t>
  </si>
  <si>
    <t>Suministro, transporte e instalacion de alimentadores de circuitos en conductores trenzados 3xNo.12 AWG THHN/THWN</t>
  </si>
  <si>
    <t xml:space="preserve">suministro, transporte e instalacion de Breaker enchufable 1X30 A </t>
  </si>
  <si>
    <t xml:space="preserve">suministro, transporte e instalacion de Tablero 24 ctos trifasico con puerta </t>
  </si>
  <si>
    <t>suministro, transporte e instalacion de Salida para toma T.V. (sin cablear, con guía)  en tuberia emt  3/4"</t>
  </si>
  <si>
    <t>Suministro, transporte e instalacion de gabinete de medida que incluye: 1 TRANSFORMADOR DE CORRIENTE 300/5 (A) CLASE 0,5, MEDIDOR ELECTRONICO MULTIFUNCIONAL, PROTECCION BREAKER INDUSTRIAL 3X400A, BARRAJE DE NEUTRO Y TIERRA Y BARRAJE PRINCIPAL, DIMENSINES APROXIMADAS 1MX1,6MX0,5M</t>
  </si>
  <si>
    <t>Suministro, transporte e instalacion de gabinete ML que incluye: PROTECCION BREAKER INDUSTRIAL 3X400A, 2 BREAKERS INDUSTRIALES DE 3X63A, UN BREAKER INDUSTIAL DE 3X60A, UN BREAKER INDUSTIAL DE 3X50A, 2 BREAKERS INDUSTIALES DE 3X30A, DPS DE 20kA BARRAJE DE NEUTRO Y TIERRA Y BARRAJE PRINCIPAL, DIMENSINES APROXIMADAS 1MX1,5MX0,3M</t>
  </si>
  <si>
    <t>Concreto de 21 Mpa para meson en lavamanos de incrustar e=0,10m (Según Diseño), incluye concreto y mano de obra, no Incluye refuerzo.</t>
  </si>
  <si>
    <t>MUNICIPIO DE REMEDIOS - ANTIOQUIA</t>
  </si>
  <si>
    <t>ESCUELA CAÑO TIGRE</t>
  </si>
  <si>
    <t>Suministro, transporte e Instalación de sistema séptico y FAFA en material sintético, capacidad de V=7,3 m3, con capacidad para tratar las aguas residuales de 60 personas. Incluye: accesorios internos, material filtrante para el FAFA en forma de dispositivos octagonales de Ø 187 mm en polipropileno de baja densidad que garanticen un área superficial de contacto ≥ de 90m2/m3), Incluye Socialización con la comunidad, manual didáctico, inoculación del sistema</t>
  </si>
  <si>
    <t>Sistema septico FAFA inc. Accesorios tanque 6600</t>
  </si>
  <si>
    <t>Codo de 45° pvc de 6"</t>
  </si>
  <si>
    <t>Codo de 90° pvc de 6"</t>
  </si>
  <si>
    <t>Sifón sr 135° pvc de 6"</t>
  </si>
  <si>
    <t>Unión soldada para tubería sanitaria de 6"</t>
  </si>
  <si>
    <t>S, T y C de tubería PE C40 en 3"</t>
  </si>
  <si>
    <t>Accesorio para empalme Tubería PVC- PE en 2"</t>
  </si>
  <si>
    <t>Cinta Scotch 33</t>
  </si>
  <si>
    <t>Fijaciones</t>
  </si>
  <si>
    <t>Transformadores de corriente 300/5 (A) Clase 0,5</t>
  </si>
  <si>
    <t>Interruptor tripolar Industrial 400A</t>
  </si>
  <si>
    <t>Medidor electronico mutifuncional</t>
  </si>
  <si>
    <t>Gabinete metalico con barras principales, neutro y tierra No.1</t>
  </si>
  <si>
    <t>Elementos de fijacion y accesorios</t>
  </si>
  <si>
    <t>Gabinete metalico con barras principales, neutro y tierra No.2</t>
  </si>
  <si>
    <t>Breaker 1x30A</t>
  </si>
  <si>
    <t>Tablero Trifasico 24 circuitos</t>
  </si>
  <si>
    <t>Gln</t>
  </si>
  <si>
    <t>LOCALIZACIÓN, TRAZADO Y REPLANTEO</t>
  </si>
  <si>
    <t>ANALISIS DE PRECIOS UNITARIOS      A.P.U.</t>
  </si>
  <si>
    <t>PROYECTO:</t>
  </si>
  <si>
    <t>DESCRIPCION:</t>
  </si>
  <si>
    <t>ITEM:</t>
  </si>
  <si>
    <t>RECURSOS</t>
  </si>
  <si>
    <t>Valor UNIT.</t>
  </si>
  <si>
    <t>VALOR TOTAL</t>
  </si>
  <si>
    <t>MATERIALES</t>
  </si>
  <si>
    <t>Clavo común de 1"</t>
  </si>
  <si>
    <t>Larguero de 2"X2" por 3m</t>
  </si>
  <si>
    <t>Subtotal =</t>
  </si>
  <si>
    <t>EQUIPO</t>
  </si>
  <si>
    <t>jor</t>
  </si>
  <si>
    <t>TRANSPORTE</t>
  </si>
  <si>
    <t>Total Costo Directo =</t>
  </si>
  <si>
    <t>COMISION TOPOGRAFICA</t>
  </si>
  <si>
    <t>GLOBAL</t>
  </si>
  <si>
    <t>cerramiento provicional  En tela de verde con una altura de 2.1 m. Incluye STI de la tela, estructura en madera común, excavación manual en cualquier material, concreto de 17,5 Mpa para fijacion de estructura y todos los demás elementos necesarios para su correcta instalación.</t>
  </si>
  <si>
    <t>Tela cerramiento obra verde, ancho: 2.10 m</t>
  </si>
  <si>
    <t>Concreto para obra 17 Mpa</t>
  </si>
  <si>
    <t>Larguero madera común</t>
  </si>
  <si>
    <t>herramienta</t>
  </si>
  <si>
    <t>oficial</t>
  </si>
  <si>
    <t>ayudante</t>
  </si>
  <si>
    <t>acarreo interno</t>
  </si>
  <si>
    <t>transporte externo</t>
  </si>
  <si>
    <t>Herramienta</t>
  </si>
  <si>
    <t>Ayudante</t>
  </si>
  <si>
    <t>Acarreo interno</t>
  </si>
  <si>
    <t>Cargue, transporte material - botada</t>
  </si>
  <si>
    <t>Arenilla o material mixto limo y grava - incluye Transporte</t>
  </si>
  <si>
    <t>Compactador tipo Canguro</t>
  </si>
  <si>
    <t>LLENOS  COMPACTADOS MATERIAL DE PRÉSTAMO compactado a la densidad que indique la interventoría, Incluye transporte local</t>
  </si>
  <si>
    <t xml:space="preserve">Excavación de material Heterogéneo De 0,00 a 2,00 M de Profundidad bajo cualquier grado de humedad, incluye cargue, transporte y botada donde indique la interventoría. </t>
  </si>
  <si>
    <t>retroexcavadora</t>
  </si>
  <si>
    <t>h</t>
  </si>
  <si>
    <t>Concreto de 21 Mpa preparado en obra (3000PSI)</t>
  </si>
  <si>
    <t>Tabla madera común de 1,7cm x 20cm x 3,0m. Incluye transporte.</t>
  </si>
  <si>
    <t>Sika 1 - impermeabilizante integral - morteros - concretos.  Presentacion: 1kg. Rendimiento: 1kl x 1 bulto de cemento  o el 3% del peso del cemento</t>
  </si>
  <si>
    <t>Herraje de 70x70 cm. para caja inspeccion de 60x60 cm.</t>
  </si>
  <si>
    <t>Piedra entre 4" y 10" incluye transporte</t>
  </si>
  <si>
    <t>Separol o equivalente (Desmoldante para evitar adherencia de concretos a formaletas. Rendimiento metal :45g/m2 madera:55g/m2 (15 kg)). para metal puro, para madera diluir hasta 5 partes de agua segun porosidad de la madera.</t>
  </si>
  <si>
    <t>Super T de 19 mm. de 1,53 x 2,44 m.</t>
  </si>
  <si>
    <t>Larguero madera común 4cmx8cmx2.80m. Incluye transporte.</t>
  </si>
  <si>
    <t>Moldura en madera 1/4 bocel de L=2,80 m.</t>
  </si>
  <si>
    <t>COSTAL DE FIQUE (Gante para curado)</t>
  </si>
  <si>
    <t>Sikafluid o equivalente (Fluidificante para mezclas de concreto. Presentacion: 25 kg Rendimiento 250g por bulto de cemento de 50 kg. 1% del peso del concreto.</t>
  </si>
  <si>
    <t>Alambre recocido C 18</t>
  </si>
  <si>
    <t>Chapeta tensora (alquiler). Incluye transporte.</t>
  </si>
  <si>
    <t>Sección completa de andamio (1.2m-1.5m) x 1.5 m. (+ 4 ruedas) Incluye transporte.</t>
  </si>
  <si>
    <t>Taco metálico largo hasta 4,50 m, incluye transporte</t>
  </si>
  <si>
    <t>Vibrador de concreto eléctrico a 110v (alquiler)</t>
  </si>
  <si>
    <t>Can zunchado en madera común de 5,0cmx20cmx3,0m (alquiler). Incluye transporte.</t>
  </si>
  <si>
    <t>Clavo común de 1 "</t>
  </si>
  <si>
    <t xml:space="preserve">Construcción de columnas de confinamiento DE 0.15 x 0.20m. en concreto de 21 MPa, acabado a la vista. Incluye suministro, transporte y colocación del concreto, formaleta en super "T" de 19mm., aristas biseladas,  desmoldante, fluidificante para mezclas de concreto, vibrado, protección, curado y todos los demás elementos necesarios para su correcta construcción según diseño. El acero de refuerzo se pagará en su respectivo ítem. </t>
  </si>
  <si>
    <t>Construcción de VIGA DE FUNDACIÓN en concreto de 21 Mpa. Incluye el suministro y transporte del concreto, mano de obra, vibrado, protección y curado, para estructuras de acuerdo con las diferentes dimensiones establecidas en los planos y diseños. No incluye refuerzo.</t>
  </si>
  <si>
    <t xml:space="preserve">Construcción de VIGAS AÉREAS.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establecidas. </t>
  </si>
  <si>
    <t>Telera de 0,90 x 1,35 m.</t>
  </si>
  <si>
    <t>Taco metálico mediano hasta 3,40 m., incluye trasnporte</t>
  </si>
  <si>
    <t>Cercha metálica de 3m (alquiler). Incluye transporte.</t>
  </si>
  <si>
    <t>Larguero de madera comun de 2" x 2"</t>
  </si>
  <si>
    <t>Clavo comun 1" con cabeza. Caja x 500gr</t>
  </si>
  <si>
    <t>Concreto de 21 Mpa para piso  y andenes e=0,10m (Según Diseño), incluye concreto y mano de obra, no Incluye refuerzo.</t>
  </si>
  <si>
    <t>Malla electrosoldada tipo D84</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</si>
  <si>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</si>
  <si>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Acero refuerzo G-60 figurado</t>
  </si>
  <si>
    <t>Transporte acero</t>
  </si>
  <si>
    <t>viaje</t>
  </si>
  <si>
    <t>Mortero en obra  1:4</t>
  </si>
  <si>
    <t>Construcción de MAMPOSTERÍA EN LADRILLO PARA REVOCAR dos caras, DE 15 x 20 x 40 cm. ESPESOR DE 15 cm. Incluye el suministro y transporte del ladrillo, el mortero de pega 1:4 espesor max=0.01 m y todos los demás elementos necesarios para su correcta construcción y funcionamiento.</t>
  </si>
  <si>
    <t>LADRILLO 15X20X40 RAYADO. puesto en obra</t>
  </si>
  <si>
    <t>Cortadora de ladrillo / disco y operador</t>
  </si>
  <si>
    <t>Transporte interno de materiales</t>
  </si>
  <si>
    <t>dia</t>
  </si>
  <si>
    <t>Construcción de MAMPOSTERÍA EN LADRILLO PARA REVOCAR dos caras, DE 10 x 20 x 40 cm. ESPESOR DE 15 cm. Incluye el suministro y transporte del ladrillo, el mortero de pega 1:4 espesor max=0.01 m y todos los demás elementos necesarios para su correcta construcción y funcionamiento.</t>
  </si>
  <si>
    <t>LADRILLO 10X20X40 RAYADO. puesto en obra</t>
  </si>
  <si>
    <t>Construcción de SOBRECIMIENTO EN BLOQUE DE CONCRETO DE 15 x 20 x 40 cm. ESPESOR de 15 cm. (bloque de primera calidad, 2 HILADAS). Incluye el suministro y el transporte de materiales, mortero de pega 1:4, relleno en concreto fluido de 10.5Mpa en todas las celdas, y todos los elementos necesarios para su correcta ejecución y funcionamiento.</t>
  </si>
  <si>
    <t>BLOQUE CONCRETO R-10Mpa 2P INTERMEDIO 15 X 20 X 40 puesto en obra</t>
  </si>
  <si>
    <t>Concreto de 10.5 Mpa preparado en obra</t>
  </si>
  <si>
    <t>Colocación de REVOQUE con mortero 1:4 EN MUROS. Incluye suministro y transporte de los materiales, fajas, ranuras, filetes y todos los demás elementos necesarios para su correcta construcción.</t>
  </si>
  <si>
    <t>Pegacor gris</t>
  </si>
  <si>
    <t>Varilla PVC</t>
  </si>
  <si>
    <t>Baldosin Ceramica corona  20,5 x 30,5 cm</t>
  </si>
  <si>
    <t>STI ENCHAPE CERÁMICO DE 20,5x30,5 cm.,  Corona o equivalente, combinado 70% color blanco y 30% a color. Incluye suministro y transporte de los materiales, adhesivo para cerámica tipo pegacor o su equivalente, remate en varilla de PVC intermatex acolillado color blanco y todos los elementos necesarios para su correcta instalación y funcionamiento.</t>
  </si>
  <si>
    <t>Construcción de Pisos en duropiso  corona negro de 33,8*33,8  W.C.</t>
  </si>
  <si>
    <t>Duropiso 33,8x33,8 cm color negro</t>
  </si>
  <si>
    <t>cerámica Rio suave beige o similar</t>
  </si>
  <si>
    <t>ACOMODAMIENTO Y NIVELACIÓN DE PIEDRA DE ENTRESUELO, espesor de 0.20m, entresuelo en piedra (e=0,15 m.), arenilla compactada (e=0,05 m.) Incluye suministro y transporte de materiales, compactación mecánica y todo lo necesario para su correcta colocación. La piedra seleccionada debe ser aprobada por la interventoría.</t>
  </si>
  <si>
    <t>Piedra de entresuelo (limpia), tamaño máximo 15 cm, con transporte.</t>
  </si>
  <si>
    <t>Arenilla con transporte.</t>
  </si>
  <si>
    <t>Compactador tipo Canguro.</t>
  </si>
  <si>
    <t>Oficial Electrico</t>
  </si>
  <si>
    <t>Acarreo externo</t>
  </si>
  <si>
    <t>curva pvc 1/2"</t>
  </si>
  <si>
    <t>caja 4x2 pvc conduit</t>
  </si>
  <si>
    <t>alambre #12</t>
  </si>
  <si>
    <t>alambre #14</t>
  </si>
  <si>
    <t>cinta aislante</t>
  </si>
  <si>
    <t>soldadura pvc</t>
  </si>
  <si>
    <t>subtotal</t>
  </si>
  <si>
    <t>tuberia pvc conduit 1/2" x 3m</t>
  </si>
  <si>
    <t>toma doble con polo a tierra</t>
  </si>
  <si>
    <t>Suministro, transporte e instalación de materiales para salida eléctrica expuesta de alumbrado en ducto EMT para luminaria tipo TORTUGA con rejilla grande, IP -65 (intemperie). Incluye bombillo ahorrador 1X26W especificado para operar en luminaria cerrada (normas de fabricación  IEC 968/969, Vida media de 10000horas), luminaria tipo TORTUGA con rejilla grande, accesorios de fijación, ducto EMT, conectores de conexión y empalme, conductores de cobre 12 AWG-CU-THHN/THNW-90ºC (incluyendo tierra), caja metálica galvanizada 12"x12" con tapa suplemento, curvas, adaptadores terminales, uniones, grapa doble ala, tornillos, obra civil y demás accesorios y elementos necesarios para su correcta instalación y funcionamiento. (salida promedio de 4 metros).</t>
  </si>
  <si>
    <t>Accesorios fijación según norma NSR-10</t>
  </si>
  <si>
    <t>Tubería EMT 1/2"</t>
  </si>
  <si>
    <t>Curva EMT 1/2"</t>
  </si>
  <si>
    <t>Unión EMT 1/2"</t>
  </si>
  <si>
    <t>Adaptador EMT 1/2"</t>
  </si>
  <si>
    <t>Caja  12x12x5 de sobreponer con tapa lisa calibre 20</t>
  </si>
  <si>
    <t>Conector de empalme.</t>
  </si>
  <si>
    <t>Alambre No 12 AWG-CU-THHN/THWN-90ºC</t>
  </si>
  <si>
    <t>Grapa doble ala de 1/2". incluye el chazo y el tornillo</t>
  </si>
  <si>
    <t>Pintura identificar tubo eléctrico expuesto.</t>
  </si>
  <si>
    <t>global</t>
  </si>
  <si>
    <t>Transporte EXTERNO</t>
  </si>
  <si>
    <t>GL</t>
  </si>
  <si>
    <t>Suiche doble</t>
  </si>
  <si>
    <t>Suministro, transporte e instalación de puesta a tierra según norma RA6-013 de EE.PP.M con varilla copperweld 5/8" de 2.4 metros (3 electrodos). Incluye la varilla y demás elementos necesarios para su correcta instalación.</t>
  </si>
  <si>
    <t>Varilla Copperweld 5/8"x2.4m incluye transporte a la obra</t>
  </si>
  <si>
    <t>Grapa</t>
  </si>
  <si>
    <t>Suministro, transporte e Instalación de Salidas para iluminación. Incluye tubería EMT1/2", curva EMT 1/2", caja de 4x2 EMT, alambre No. 12, alambre No. 14, cinta aislante, union EMT 1/2", lámpara 2*32 con T8 LED. o similar para empotrar en cielo de falso.</t>
  </si>
  <si>
    <t xml:space="preserve">caja 4x2 </t>
  </si>
  <si>
    <t xml:space="preserve">transpote externo </t>
  </si>
  <si>
    <t>Suiche sencillo o toma suiche</t>
  </si>
  <si>
    <t>Construcción de  caja empalme de 0.40 x 0.40 m</t>
  </si>
  <si>
    <t>Concreto 21 mpa</t>
  </si>
  <si>
    <t>acarreo externo</t>
  </si>
  <si>
    <t>gal</t>
  </si>
  <si>
    <t>Limpiador PVC 1/4 galon</t>
  </si>
  <si>
    <t>JOR</t>
  </si>
  <si>
    <t>AYUDANTE</t>
  </si>
  <si>
    <t>Tub. PVC 2" X 6 m</t>
  </si>
  <si>
    <t xml:space="preserve">Soldadura PVC </t>
  </si>
  <si>
    <t>Tub. PVC 4" X 6 m</t>
  </si>
  <si>
    <t>Tub. PVC-s 4"</t>
  </si>
  <si>
    <t>yee de 4"x2</t>
  </si>
  <si>
    <t xml:space="preserve"> yee de 4"</t>
  </si>
  <si>
    <t>Tub. PVC-s 2"</t>
  </si>
  <si>
    <t>yee de 3"x2</t>
  </si>
  <si>
    <t>codo 2"</t>
  </si>
  <si>
    <t xml:space="preserve"> yee de 2"</t>
  </si>
  <si>
    <t>tapon de prueba -s 2"</t>
  </si>
  <si>
    <t>tapon de prueba -s 4 "</t>
  </si>
  <si>
    <t>codo 2" 90 cxe</t>
  </si>
  <si>
    <t>sifon 4"</t>
  </si>
  <si>
    <t>sifon 2"</t>
  </si>
  <si>
    <t>Tub. PVC-P 1/2" x 6m</t>
  </si>
  <si>
    <t>tee presion 1/2"</t>
  </si>
  <si>
    <t>codo 90° presion 1/2"</t>
  </si>
  <si>
    <t>tapon pvc 1/2"</t>
  </si>
  <si>
    <t>tee de 1 1/2" x 1/2"</t>
  </si>
  <si>
    <t>STI SANITARIO INTEGRAL (línea Acuacer o equivalente) color BLANCO, bajo consumo 6lt, diseño de dos piezas, taza redonda, incluye el suministro y transporte del sanitario, sifón esmaltado, grifería antisifón, anillo abierto, abastos, válvula de regulación metálica con manguera flexible, brida de fijación, tapón roscado y todos los demás elementos necesarios para su correcta instalación y funcionamiento.</t>
  </si>
  <si>
    <t>Pegacord</t>
  </si>
  <si>
    <t>Sanitario blanco linea institucional.</t>
  </si>
  <si>
    <t>Griferia</t>
  </si>
  <si>
    <t>lavamanos esférico con un diámetro de 40 cm. en acero inoxidable satinado</t>
  </si>
  <si>
    <t>Meson en concreto y acero de refuerzo</t>
  </si>
  <si>
    <t>Acabado en Granito</t>
  </si>
  <si>
    <t>Griferia lavamanos</t>
  </si>
  <si>
    <t>Orinal blanco linea institucional.</t>
  </si>
  <si>
    <t>bulto</t>
  </si>
  <si>
    <t>granito  bulto 35 Kg</t>
  </si>
  <si>
    <t xml:space="preserve">Meson en acero inoxidable </t>
  </si>
  <si>
    <t>Mamposteria en adobe 15*20*40</t>
  </si>
  <si>
    <t>Suministro, transporte e instalación de meson en acero inoxidable de 0.60 incluye pozuelo y pestaña</t>
  </si>
  <si>
    <t>Revoque mortero 1:4</t>
  </si>
  <si>
    <t xml:space="preserve">Suministro, transporte y colocación de canoa en "U" en lamina galvanizada calibre 22, desarrollo 0.4m. Incluye embudos en el mismo material de la canoa, tornillos autoperforantes, anticorrosivo wash primer y todos los elementos necesarios para su correcta instalación y funcionamiento. </t>
  </si>
  <si>
    <t>Canoa Galvanizada Cal.22 desarrollo 0.4 m.</t>
  </si>
  <si>
    <t>Pintura anticorrosiva alquídica y cromato de zinc</t>
  </si>
  <si>
    <t>Embudo galvanizado</t>
  </si>
  <si>
    <t>Tornillo autoperforante zincado cabeza hezagonal 1 1/4" con neopreno</t>
  </si>
  <si>
    <t>Equipo de soldadura incluye extensiones</t>
  </si>
  <si>
    <t>teja de barro española 42x21x23 cm</t>
  </si>
  <si>
    <t>machimbre 8 mmx 8cm x3,2m choiba</t>
  </si>
  <si>
    <t>Clavo comun 2" con cabeza. Caja x 500gr</t>
  </si>
  <si>
    <t>TRANSPORTEexterno</t>
  </si>
  <si>
    <t>inmunizante</t>
  </si>
  <si>
    <t>lt</t>
  </si>
  <si>
    <t>barniz 1/8 gal</t>
  </si>
  <si>
    <t xml:space="preserve">Fabricación, instalación y colocación de ventanas en aluminio incluyen vidrios </t>
  </si>
  <si>
    <t>vidrio 3mm</t>
  </si>
  <si>
    <t>Ventana de aluminio 1,20 X 1,0 m</t>
  </si>
  <si>
    <t>Suministro, transporte y colocación de DE REJAS VENTANAS  en perfilería 2*1" y 1*1" calibre 20, incluye masilla, pintura anticorrosiva, esmalte brillante y demás elementos necesarios para su correcta instalación.</t>
  </si>
  <si>
    <t>Perfil 2x1" calibre 20</t>
  </si>
  <si>
    <t>Perfil 1x1" calibre 20</t>
  </si>
  <si>
    <t>Electrodo 6013 x 1/8</t>
  </si>
  <si>
    <t>Masilla</t>
  </si>
  <si>
    <t>1/4 Gln</t>
  </si>
  <si>
    <t>Hierro 3/8" fijación</t>
  </si>
  <si>
    <t>Lija agua #100</t>
  </si>
  <si>
    <t>hoja</t>
  </si>
  <si>
    <t>Tronzadora 14" incluye extensiones</t>
  </si>
  <si>
    <t>Compresor incluye manguera, pistola y extensiones</t>
  </si>
  <si>
    <t>Pulidora 7" incluye extensiones</t>
  </si>
  <si>
    <t>Esmalte brillante 1/8</t>
  </si>
  <si>
    <t>Cerradura y manija tipo yale o similar</t>
  </si>
  <si>
    <t>Suministro, transporte y colocación de puerta marco + ala en lámina galvanizada  calibre 20 de 1.00 x 2.1m., incluye luceta de 0.20m y tubería cuadrada 1x1", bisagras 3", wash primer pintura anticorrosiva y acabado con esmalte semibrillante, cerradura de seguridad de primera calidad y demás elementos necesarios para su correcta instalación y funcionamiento.</t>
  </si>
  <si>
    <t>Puerta marco + ala en lámina galvanizada cal 20 de 1x2.1m  incluye luceta y tubería cuadrada 1x1" y bisagras</t>
  </si>
  <si>
    <t>Esmalte brillante 1/8 gal</t>
  </si>
  <si>
    <t>Puerta marco + ala en lámina galvanizada cal 20 de 0,7x2.1m  incluye luceta y tubería cuadrada 1x1" y bisagras</t>
  </si>
  <si>
    <t>Suministro, transporte y colocación de puerta marco + ala en lámina galvanizada  calibre 20 de 0,7 x 2.1m., incluye luceta de 0.20m y tubería cuadrada 1x1", bisagras 3", wash primer pintura anticorrosiva y acabado con esmalte semibrillante, cerradura de seguridad de primera calidad y demás elementos necesarios para su correcta instalación y funcionamiento.</t>
  </si>
  <si>
    <t>Suministro, transporte y colocación de puerta marco + ala en lámina galvanizada  calibre 20 de 0,8 x 2.1m., incluye luceta de 0.20m y tubería cuadrada 1x1", bisagras 3", wash primer pintura anticorrosiva y acabado con esmalte semibrillante, cerradura de seguridad de primera calidad y demás elementos necesarios para su correcta instalación y funcionamiento.</t>
  </si>
  <si>
    <t>Puerta marco + ala en lámina galvanizada cal 20 de 0,8x2.1m  incluye luceta y tubería cuadrada 1x1" y bisagras</t>
  </si>
  <si>
    <t>Suministro, transporte y colocación de puerta marco + ala en lámina galvanizada  calibre 20 de 0,9 x 2.1m., incluye luceta de 0.20m y tubería cuadrada 1x1", bisagras 3", wash primer pintura anticorrosiva y acabado con esmalte semibrillante, cerradura de seguridad de primera calidad y demás elementos necesarios para su correcta instalación y funcionamiento.</t>
  </si>
  <si>
    <t>Puerta marco + ala en lámina galvanizada cal 20 de 0,9x2.1m  incluye luceta y tubería cuadrada 1x1" y bisagras</t>
  </si>
  <si>
    <t>Suministro y aplicación de Pintura a base de agua uso exterior</t>
  </si>
  <si>
    <t>Pintura base de agua uso exterior color blanco.</t>
  </si>
  <si>
    <t>Brocha natural 4"</t>
  </si>
  <si>
    <t>Brocha natural 2"</t>
  </si>
  <si>
    <t xml:space="preserve">Suministro y aplicación de Pintura Epoxica para pisos </t>
  </si>
  <si>
    <t>Pintura epoxica para pisos</t>
  </si>
  <si>
    <t>Pintura base de agua uso interior color blanco.</t>
  </si>
  <si>
    <t>Colocación de ESTUCO PLÁSTICO ACRÍLICO para interior y exterior, SOBRE MUROS REVOCADOS, 3 manos. Incluye suministro y transporte de los materiales, ranuras, filetes, dilataciones y todos los elementos necesarios para su correcta aplicación y funcionamiento.</t>
  </si>
  <si>
    <t>Estuco plastico listo para usar en interiores y exteriores. Presentacion: 5gl, Rendimiento:2kg/m2 ó 4 m2/galon.</t>
  </si>
  <si>
    <t>Lija de agua 400</t>
  </si>
  <si>
    <t>cortagoteras prefabricado 50cm x 20 cm  6 Kg</t>
  </si>
  <si>
    <t>mortero 1:4</t>
  </si>
  <si>
    <t>manto asfaltico fiberglass 10 m2</t>
  </si>
  <si>
    <t>Cable No6 AWG-CU-THHN/THWN-90ºC</t>
  </si>
  <si>
    <t>Conector de cobre 6, incluye encintada.</t>
  </si>
  <si>
    <t>Suministro, transporte e instalación de acometida monofásica en cables 3No6 cobre THHN/THWN-90ºC. Incluye conectores, encintada y demás accesorios para su correcta instalación y funcionamiento según RETIE y Normas EPM.</t>
  </si>
  <si>
    <t>Cable triplex 3 x No12 AWG  THHN/THWN</t>
  </si>
  <si>
    <t xml:space="preserve"> toma T.V</t>
  </si>
  <si>
    <t>Tuberia de Cobre 1/2"</t>
  </si>
  <si>
    <t>Codo de Cobre 1/2"</t>
  </si>
  <si>
    <t xml:space="preserve">Construcción de columnas de confinamiento DE 0.35 x 0.35m. en concreto de 21 MPa, acabado a la vista. Incluye suministro, transporte y colocación del concreto, formaleta en super "T" de 19mm., aristas biseladas,  desmoldante, fluidificante para mezclas de concreto, vibrado, protección, curado y todos los demás elementos necesarios para su correcta construcción según diseño. El acero de refuerzo se pagará en su respectivo ítem. </t>
  </si>
  <si>
    <t xml:space="preserve">Construcción de VIGAS AÉREAS(0,3x0,4m) .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establecidas. </t>
  </si>
  <si>
    <t>Concretadora</t>
  </si>
  <si>
    <t>Construcción de ZAPATA DE FUNDACIÓN (1,4x1,4m) en concreto de 21 Mpa. Incluye el suministro y transporte del concreto, mano de obra, vibrado, protección y curado, para estructuras de acuerdo con las diferentes dimensiones establecidas en los planos y diseños. No incluye refuerzo.</t>
  </si>
  <si>
    <t xml:space="preserve">Construcción de PEDESTÁL DE 0.8 x 0.8m. en concreto de 21 MPa, acabado a la vista. Incluye suministro, transporte y colocación del concreto, formaleta, desmoldante, fluidificante para mezclas de concreto, vibrado, protección, curado y todos los demás elementos necesarios para su correcta construcción según diseño. El acero de refuerzo se pagará en su respectivo ítem. </t>
  </si>
  <si>
    <t>DEMOLICIÓN ANDENES O PISOS, cargue, transporte y botada de escombros de ESPESOR MÁXIMO DE 0.15m en CONCRETO. Incluye retiro de cordones, retiro de enchape (baldosa, baldosín forros en arenón, madera, vinilo, granito esmerilado, concreto, pisos en gres, entre otros)</t>
  </si>
  <si>
    <t>Compresor neumatico con martillo demoledor o perforador en superficie</t>
  </si>
  <si>
    <t>transporte botada de materiales</t>
  </si>
  <si>
    <t>Retiro de cubierta teja de zinc</t>
  </si>
  <si>
    <t>Retiro de Estructura en Madera</t>
  </si>
  <si>
    <t>Colocación de CONCRETO CICLÓPEO de 21 Mpa y 60% de piedra con un diámetro entre 4" y 10". para REEMPLAZO de fundaciones  Incluye suministro y el transporte del concreto, mano de obra, protección y curado</t>
  </si>
  <si>
    <t>Trampa de grasas prefab fib vidrio</t>
  </si>
  <si>
    <t>MEZCLAS DE MORTEROS Y RESISTENCIAS ESPERADAS</t>
  </si>
  <si>
    <t>CANTIDADES DE MATERIA</t>
  </si>
  <si>
    <t>PRECIO MATERIALES</t>
  </si>
  <si>
    <t>MEZCLA</t>
  </si>
  <si>
    <t>CEMENTO</t>
  </si>
  <si>
    <t>ARENA</t>
  </si>
  <si>
    <t>AGUA LITROS</t>
  </si>
  <si>
    <t>RESISTENCIA</t>
  </si>
  <si>
    <t>ESPERADA</t>
  </si>
  <si>
    <t>MORTERO</t>
  </si>
  <si>
    <t xml:space="preserve">ARENA </t>
  </si>
  <si>
    <t>BULTO</t>
  </si>
  <si>
    <t>ARENA SECA</t>
  </si>
  <si>
    <t>ARENA HUM.</t>
  </si>
  <si>
    <t>MPA</t>
  </si>
  <si>
    <t>Psi</t>
  </si>
  <si>
    <t>Bultos(50Kg)</t>
  </si>
  <si>
    <t>.1:2</t>
  </si>
  <si>
    <t>.1:3</t>
  </si>
  <si>
    <t>.1:4</t>
  </si>
  <si>
    <t>.1:5</t>
  </si>
  <si>
    <t>.1:6</t>
  </si>
  <si>
    <t>.1.7</t>
  </si>
  <si>
    <t>MEZCLAS DE CONCRETOS Y RESISTENCIAS ESPERADAS</t>
  </si>
  <si>
    <t>CANTIDADES DE MATERIAL</t>
  </si>
  <si>
    <t>TRITURADO</t>
  </si>
  <si>
    <t>RESISTENCIA ESPERADA</t>
  </si>
  <si>
    <t>CONCRETO</t>
  </si>
  <si>
    <t>AGRE SECA</t>
  </si>
  <si>
    <t>AGRE HUM.</t>
  </si>
  <si>
    <t>BULTOS(50Kg)</t>
  </si>
  <si>
    <t>.1:2:2</t>
  </si>
  <si>
    <t>.1:2:2,5</t>
  </si>
  <si>
    <t>.1:2:3</t>
  </si>
  <si>
    <t>.1:2:3,5</t>
  </si>
  <si>
    <t>.1:2:4</t>
  </si>
  <si>
    <t>.1:2,5:4</t>
  </si>
  <si>
    <t>.1:2,5:4,5</t>
  </si>
  <si>
    <t>.1:3:3</t>
  </si>
  <si>
    <t>.1:3:4</t>
  </si>
  <si>
    <t>.1:3:5</t>
  </si>
  <si>
    <t>.1:3:6</t>
  </si>
  <si>
    <t>.1:4:7</t>
  </si>
  <si>
    <t>.1:4:8</t>
  </si>
  <si>
    <t>mano de Obra</t>
  </si>
  <si>
    <t>Tte de Materiales</t>
  </si>
  <si>
    <t>Herramientas</t>
  </si>
  <si>
    <t>Maceo - Remedios</t>
  </si>
  <si>
    <t>Remedios - Caño T</t>
  </si>
  <si>
    <t>STC trampa de grasas prefabricada 500l</t>
  </si>
  <si>
    <t>Suministro, transporte y colocación de marquesina en teja trapeziodal, estructura en cerchas metálicas en angulos metálicos soldados, incluye superboard, perfil en C y todo lo necesario para su correcto funcionamiento</t>
  </si>
  <si>
    <t>Suministro, transporte y colocación de Cerramiento de cerco vivo planta swinglia limón</t>
  </si>
  <si>
    <t>Semilla Swinglia Limón</t>
  </si>
  <si>
    <t xml:space="preserve">Suministro, transporte y SIEMBRA DE ARBOLES </t>
  </si>
  <si>
    <t>Insumo 1 (Kg)</t>
  </si>
  <si>
    <t>Insumo 2 (Kg)</t>
  </si>
  <si>
    <t>Control fitosanitario - Cantidad /Ha (Kg - Lt.)</t>
  </si>
  <si>
    <t>Plántulas</t>
  </si>
  <si>
    <t>Planta</t>
  </si>
  <si>
    <t>Suministro, transporte y SIEMBRA DE PALMERAS</t>
  </si>
  <si>
    <t>Suministro, transporte e Instalación de cubierta en Teja termoacústica de 2.5 mm, en PVC con sandwis de polietileno o polieretano, incluye estructura metálica en Perfiles PHR 100x40 x 2.0 mm, 76x38x1,5 mm, angulos de 3/4x1/8", anticorrosivo, tornillos autoperforantes con neopreno y todos los elementos necesarios para su debido soporte (cerchas) y correcto funcionamiento.</t>
  </si>
  <si>
    <t>Teja termoacústica Blanco 2.5mm UPVC</t>
  </si>
  <si>
    <t>Perfil 100x40x2mm</t>
  </si>
  <si>
    <t>Perfil 76x38x1.5mm</t>
  </si>
  <si>
    <t>Tornillo autoperforante zincado cabeza hezagonal 2 1/4" con neopreno</t>
  </si>
  <si>
    <t>Angulo 3/4" x1/8"</t>
  </si>
  <si>
    <t>Electrodo 6011 por 1/8"</t>
  </si>
  <si>
    <t>Ayudante de soldadura</t>
  </si>
  <si>
    <t>Remates de muro en ladrillo - encorozado h: 0.7 m, en ladrillo de 15 x 20 x 40</t>
  </si>
  <si>
    <t>Suministro y aplicación de Pintura a base de agua uso interiores</t>
  </si>
  <si>
    <t>21MPa</t>
  </si>
  <si>
    <t>17MPa</t>
  </si>
  <si>
    <t xml:space="preserve">Tanque de almacenamiento de agua potable de 1000 L </t>
  </si>
  <si>
    <t>Construcción de sumindero para manejo de aguas lluvias</t>
  </si>
  <si>
    <t>Viga de fundación en concreto de 21 mpa</t>
  </si>
  <si>
    <t>Maeco en concreto de 21 mpa</t>
  </si>
  <si>
    <t>Varilla lisa 5/8 pulgada  g - 40</t>
  </si>
  <si>
    <t>curva 1/2"</t>
  </si>
  <si>
    <t>tuberia Acero conduit 1/2" x 3m</t>
  </si>
  <si>
    <t>Suministro, transporte e Instalación de Salidas tomas eléctrico . Incluye tubería PVC conduit 1/2", curva PVC conduit 1/2", caja de 4x2 PVC conduit,3Xalambre No. 12, cinta aislante, soldadura PVC, limpiador y toma doble .</t>
  </si>
  <si>
    <t>Suministro, transporte e Instalación de Salidas tomas eléctrico . Incluye tubería PVC conduit 1/2", curva PVC conduit 1/2", caja de 4x2 PVC conduit, 3Xalambre No. 12, cinta aislante, soldadura PVC, limpiador y toma doble .</t>
  </si>
  <si>
    <t>alambre #10</t>
  </si>
  <si>
    <t>Suministro, transporte e Instalación de Salidas tomas eléctrico 220v . Incluye tubería PVC conduit 1/2", curva PVC conduit 1/2", caja de 4x2 PVC conduit,3Xalambre No. 10, cinta aislante, soldadura PVC, limpiador y toma doble .</t>
  </si>
  <si>
    <t>toma de incrustar trifilar</t>
  </si>
  <si>
    <t xml:space="preserve">Luminaria tortuga Aplique Pared LED 550 Lúmenes 6w Luz Fría Rejilla Blanco Y Negro
</t>
  </si>
  <si>
    <t>lámpara 2*36 con T8 LED. o similar</t>
  </si>
  <si>
    <t>Interruptor tripolar 3X100 Amp</t>
  </si>
  <si>
    <t>Interruptor Bipolar 40 amp</t>
  </si>
  <si>
    <t>Interruptor Bipolar 60 amp</t>
  </si>
  <si>
    <t>Interruptor monopolar 20 amp</t>
  </si>
  <si>
    <t>Interruptor bipolar de 20 amp</t>
  </si>
  <si>
    <t>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t>
  </si>
  <si>
    <t>3,09 - 3,10</t>
  </si>
  <si>
    <t>Costo directo total</t>
  </si>
  <si>
    <t>Costos de administración de obra</t>
  </si>
  <si>
    <t>Descripción</t>
  </si>
  <si>
    <t>PARTICIPACIÓN</t>
  </si>
  <si>
    <t>VALOR UNITARIO</t>
  </si>
  <si>
    <t>Personal de obra</t>
  </si>
  <si>
    <t>Total personal de obra</t>
  </si>
  <si>
    <t>Costos de servicios públicos</t>
  </si>
  <si>
    <t>Agua</t>
  </si>
  <si>
    <t>Total costos de servicios públicos</t>
  </si>
  <si>
    <t>Otros gastos generales</t>
  </si>
  <si>
    <t>Total otros - gastos generales</t>
  </si>
  <si>
    <t>Total costos de legalización del contrato</t>
  </si>
  <si>
    <t>Costos de impuestos o carga impositiva</t>
  </si>
  <si>
    <t>Cantidad</t>
  </si>
  <si>
    <t>PLACA HUELLA</t>
  </si>
  <si>
    <t>Concreto 21Mpa en obra 1:2:3</t>
  </si>
  <si>
    <t>RENDIMIENTO</t>
  </si>
  <si>
    <t xml:space="preserve">triturado de 3/4 pulg </t>
  </si>
  <si>
    <t xml:space="preserve">arena de concreto </t>
  </si>
  <si>
    <t>cemento gris tipo I (50 kg)</t>
  </si>
  <si>
    <t>sac</t>
  </si>
  <si>
    <t>agua</t>
  </si>
  <si>
    <t>l</t>
  </si>
  <si>
    <t>mezc.1 saco incluye transporte e la obra</t>
  </si>
  <si>
    <t>Distancia</t>
  </si>
  <si>
    <t>m3/Km</t>
  </si>
  <si>
    <t>Transporte urbano saco cemento</t>
  </si>
  <si>
    <t>saco</t>
  </si>
  <si>
    <t xml:space="preserve">Transporte de triturado de 3/4 pulg </t>
  </si>
  <si>
    <t xml:space="preserve">Tranporte de arena de concreto </t>
  </si>
  <si>
    <t>Mortero 1:3 en obra</t>
  </si>
  <si>
    <t>Arena de Pega puesta en obra</t>
  </si>
  <si>
    <t>mezc.1 saco elect.</t>
  </si>
  <si>
    <t>Transporte  saco cemento</t>
  </si>
  <si>
    <t>MUNICIPIO DE REMEDIOS</t>
  </si>
  <si>
    <t>Análisis de Precios Unitarios</t>
  </si>
  <si>
    <t>ANALISIS DE PRECIOS UNITARIOS</t>
  </si>
  <si>
    <t>Clave</t>
  </si>
  <si>
    <t>Materiales</t>
  </si>
  <si>
    <t>V/Unitario</t>
  </si>
  <si>
    <t>V/Total</t>
  </si>
  <si>
    <t>Importe de Materiales</t>
  </si>
  <si>
    <t>SUBTOTAL</t>
  </si>
  <si>
    <t>Mano de Obra</t>
  </si>
  <si>
    <t>Importe de Mano de Obra</t>
  </si>
  <si>
    <t>HERRAMIENTA MENOR</t>
  </si>
  <si>
    <t>Herramienta menor</t>
  </si>
  <si>
    <t>(%)mo</t>
  </si>
  <si>
    <t>Importe de Herramienta</t>
  </si>
  <si>
    <t>Conceptos</t>
  </si>
  <si>
    <t>Importe de Conceptos</t>
  </si>
  <si>
    <t>P R E C I O   U N I T A R I O</t>
  </si>
  <si>
    <t>No. Ítem</t>
  </si>
  <si>
    <t>OFICIAL + AYUDANTE1</t>
  </si>
  <si>
    <t>Cuadrilla 1 Oficial + 1 Ayudante Entendido</t>
  </si>
  <si>
    <t>Ayudante raso</t>
  </si>
  <si>
    <t>Retroexcavadora</t>
  </si>
  <si>
    <t xml:space="preserve">Código </t>
  </si>
  <si>
    <t>ACTIVIDADES</t>
  </si>
  <si>
    <t>Valor Unitario</t>
  </si>
  <si>
    <t>A01</t>
  </si>
  <si>
    <t>A02</t>
  </si>
  <si>
    <t>A03</t>
  </si>
  <si>
    <t>Arena fina</t>
  </si>
  <si>
    <t xml:space="preserve">m³            </t>
  </si>
  <si>
    <t>A04</t>
  </si>
  <si>
    <t>Arena de pega</t>
  </si>
  <si>
    <t>A05</t>
  </si>
  <si>
    <t>A06</t>
  </si>
  <si>
    <t>A07</t>
  </si>
  <si>
    <t>Cemento gris</t>
  </si>
  <si>
    <t>Concreto 2.000 psi</t>
  </si>
  <si>
    <t>Bloque en concreto de 15x20x40</t>
  </si>
  <si>
    <t xml:space="preserve">Bloque concreto R-10Mpa 2P Intermedio 10 X 20 X 40 </t>
  </si>
  <si>
    <t>Total costos de impuestos</t>
  </si>
  <si>
    <t>MORTEROS Y CONCRETOS</t>
  </si>
  <si>
    <t>PRECIO ACTUAL DE CEMENTO</t>
  </si>
  <si>
    <t>Bulto 50 kg</t>
  </si>
  <si>
    <t>unitario</t>
  </si>
  <si>
    <t>PRECIO ACTUAL DE ARENA FINA</t>
  </si>
  <si>
    <t>m³</t>
  </si>
  <si>
    <t>PRECIO ACTUAL DE ARENA LAVADA DE PEÑA</t>
  </si>
  <si>
    <t xml:space="preserve">GRAVA </t>
  </si>
  <si>
    <t>AGUA</t>
  </si>
  <si>
    <t>L</t>
  </si>
  <si>
    <t>mortero 1:4 con Arena de peña</t>
  </si>
  <si>
    <t>material</t>
  </si>
  <si>
    <t>Valor unitario</t>
  </si>
  <si>
    <t>Valor parcial</t>
  </si>
  <si>
    <t>Cemento</t>
  </si>
  <si>
    <t xml:space="preserve">Agua </t>
  </si>
  <si>
    <t>Mortero 1:5 con arena de peña</t>
  </si>
  <si>
    <t>Concreto 4.000 psi</t>
  </si>
  <si>
    <t>280 kg/cm²</t>
  </si>
  <si>
    <t>Arena lavada de río</t>
  </si>
  <si>
    <t>Grava</t>
  </si>
  <si>
    <t>Mezcladora de trompo</t>
  </si>
  <si>
    <t>Concreto 3.500 psi</t>
  </si>
  <si>
    <t>246 kg/cm²</t>
  </si>
  <si>
    <t>Concreto 3.000 psi</t>
  </si>
  <si>
    <t>210 kg/cm²</t>
  </si>
  <si>
    <t>Concreto 2.500 psi</t>
  </si>
  <si>
    <t>175 kg/cm²</t>
  </si>
  <si>
    <t>140 kg/cm²</t>
  </si>
  <si>
    <t>Concreto pobre 1.500 psi</t>
  </si>
  <si>
    <t>105 kg/cm²</t>
  </si>
  <si>
    <t>CONCRETOS</t>
  </si>
  <si>
    <t>TIPO en psi</t>
  </si>
  <si>
    <t>1.500 Normal</t>
  </si>
  <si>
    <t>2.000 Normal</t>
  </si>
  <si>
    <t>2.500 Normal</t>
  </si>
  <si>
    <t>3.000 Normal</t>
  </si>
  <si>
    <t>3.500 Normal</t>
  </si>
  <si>
    <t>6.2</t>
  </si>
  <si>
    <t>6.3</t>
  </si>
  <si>
    <t>MENSUAL</t>
  </si>
  <si>
    <t>Compactador SD70</t>
  </si>
  <si>
    <t>Triturado + Transporte</t>
  </si>
  <si>
    <t>Acero 60.000 psi</t>
  </si>
  <si>
    <t>DESCRIPCION</t>
  </si>
  <si>
    <t>Sueldos y parafiscales personal por salario mínimo</t>
  </si>
  <si>
    <t>SALARIO ANUAL SMMLV</t>
  </si>
  <si>
    <t>AUX. TRANS ANUAL SIN DESC (B*12)</t>
  </si>
  <si>
    <t>(B) AUX. TRANS MES</t>
  </si>
  <si>
    <t xml:space="preserve"> (A) SALARIO MES</t>
  </si>
  <si>
    <t>SUELDO ANUAL (Ax 12)</t>
  </si>
  <si>
    <t>(C ) CESANTÍAS (A+B)*10%</t>
  </si>
  <si>
    <t>VACACIONES (A+B)</t>
  </si>
  <si>
    <t>PRIMA (A+B)</t>
  </si>
  <si>
    <t>INTERES DE CESANTIA (CX12%)</t>
  </si>
  <si>
    <t>FIC (Fondo  (A+12/40)</t>
  </si>
  <si>
    <t>AUX. TRANSP CON DESC (B/30)-(360-18)</t>
  </si>
  <si>
    <t>SALUD, ENFERMEDAD GENERAL Y MUERTE SEGÚN CREE</t>
  </si>
  <si>
    <t>PENSIÓN ((A*12)*12%)</t>
  </si>
  <si>
    <t>RIESGOS PROFESIONALES ((A*12)*6,96)</t>
  </si>
  <si>
    <t>CAJA DE COMPENSACIÓN (A*12)*4%)</t>
  </si>
  <si>
    <t>SENA SEGÚN CREE</t>
  </si>
  <si>
    <t>ICBF SEGUN CREE</t>
  </si>
  <si>
    <t xml:space="preserve">DOTACIÓN </t>
  </si>
  <si>
    <t>Implementos de seguridad industrial</t>
  </si>
  <si>
    <t>TOTAL (X)</t>
  </si>
  <si>
    <t>SALARIO NOMINAL</t>
  </si>
  <si>
    <t>ANUAL</t>
  </si>
  <si>
    <t>DÍA</t>
  </si>
  <si>
    <t>HORA</t>
  </si>
  <si>
    <t>CÁLCULO DEL SOBRECOSTO PARA HORAS EFECTIVAS TRABAJADAS</t>
  </si>
  <si>
    <t>(F) SALARIO MÍNIMO ANUAL CON PRESTACIONES</t>
  </si>
  <si>
    <t xml:space="preserve">(G) HORAS CALENDARIO ANUALES </t>
  </si>
  <si>
    <t>360x8  HORAS</t>
  </si>
  <si>
    <t>(H) HORAS LABORALESANUALES</t>
  </si>
  <si>
    <t>52 SEMANAS X48 HORAS</t>
  </si>
  <si>
    <t>(I) HORAS EFECTIVAS ANUALES</t>
  </si>
  <si>
    <t>2920-((52DOMINGOS+15 FESTIVOS+3PERMISOS+15DIAS VACACIONES)X8 HORAS)</t>
  </si>
  <si>
    <t>(J) VALOR HORA CALENDARIO  (F/G)</t>
  </si>
  <si>
    <t>(K) VALOR HORA LABORAL (F/H)</t>
  </si>
  <si>
    <t>(L) VALOR HORA EFECTIVA (F/I)</t>
  </si>
  <si>
    <t>PORCENTAJE SALARIO VS SALARIO MÁS ADICIONES ((TOTAL ANUALX100%)/(SUELDO ANUAL+AUXILIO TRANSPORTE ANUAL)</t>
  </si>
  <si>
    <t xml:space="preserve">PORCENTAJE HORA EFECTIVA  BASE HORA CALENDARIO </t>
  </si>
  <si>
    <t>Costos de legalización del contrato</t>
  </si>
  <si>
    <t>JORNAL</t>
  </si>
  <si>
    <t>RANGO SALARIAL</t>
  </si>
  <si>
    <t>SALARIO/DIA</t>
  </si>
  <si>
    <t>PRESTACIONES SOCIALES</t>
  </si>
  <si>
    <t>Ofiacial 1</t>
  </si>
  <si>
    <t>Ayudante entendido</t>
  </si>
  <si>
    <t>Electricista</t>
  </si>
  <si>
    <t>Topografo</t>
  </si>
  <si>
    <t>Cadenero</t>
  </si>
  <si>
    <t>ANALISI MANO DE OBRA</t>
  </si>
  <si>
    <t>ANALISIS DE CUADRILLAS GENERALES</t>
  </si>
  <si>
    <t>1 Ayudante entendido</t>
  </si>
  <si>
    <t>2 Ayudantes</t>
  </si>
  <si>
    <t>1 Oficial + 1 Ayudante</t>
  </si>
  <si>
    <t>1 Oficial + 2 Ayudante</t>
  </si>
  <si>
    <t>1 Oficial + 2 Ayudante+ 1 Ayudante entendido</t>
  </si>
  <si>
    <t>1 Oficial + 3 Ayudantes</t>
  </si>
  <si>
    <t>1 Oficial + 4 Ayudantes</t>
  </si>
  <si>
    <t>1 Oficial + 4 Ayudantes+1 Ayudante entendido</t>
  </si>
  <si>
    <t>1 Oficial + 6 Ayudantes+1 Ayudante entendido</t>
  </si>
  <si>
    <t>Cuadrilla 1</t>
  </si>
  <si>
    <t>Cuadrilla 2</t>
  </si>
  <si>
    <t>Cuadrilla 3</t>
  </si>
  <si>
    <t>Cuadrilla 4</t>
  </si>
  <si>
    <t>Cuadrilla 5</t>
  </si>
  <si>
    <t>Cuadrilla 6</t>
  </si>
  <si>
    <t>Cuadrilla 7</t>
  </si>
  <si>
    <t>Cuadrilla 8</t>
  </si>
  <si>
    <t>Subsidio de Transporte (Salario &lt;= 2SMMLV)</t>
  </si>
  <si>
    <t>1 Oficial + 1 Ayudante Entendido</t>
  </si>
  <si>
    <t>Cuadrilla 9</t>
  </si>
  <si>
    <t>E01</t>
  </si>
  <si>
    <t>E02</t>
  </si>
  <si>
    <t>E03</t>
  </si>
  <si>
    <t>E04</t>
  </si>
  <si>
    <t>E05</t>
  </si>
  <si>
    <t>E06</t>
  </si>
  <si>
    <t>E07</t>
  </si>
  <si>
    <t>E08</t>
  </si>
  <si>
    <t>E09</t>
  </si>
  <si>
    <t>E10</t>
  </si>
  <si>
    <t>E11</t>
  </si>
  <si>
    <t>Vibrocompactador</t>
  </si>
  <si>
    <t>Carrotanque agua</t>
  </si>
  <si>
    <t>Vibrocompactador (Rana)</t>
  </si>
  <si>
    <t>Vibrocompactador (Canguro)</t>
  </si>
  <si>
    <t>Vibrador electrico</t>
  </si>
  <si>
    <t>Cortadora</t>
  </si>
  <si>
    <t>Compresor Martillo</t>
  </si>
  <si>
    <t>Hr</t>
  </si>
  <si>
    <t>Dia</t>
  </si>
  <si>
    <t>6.1</t>
  </si>
  <si>
    <t>6.4</t>
  </si>
  <si>
    <t>Motobomba sumergible</t>
  </si>
  <si>
    <t>E12</t>
  </si>
  <si>
    <t>PRESUPUESTO OFICIAL</t>
  </si>
  <si>
    <t>SECRETARÍA DE INFRAESTRUCTURA</t>
  </si>
  <si>
    <t>Importe de Equipos</t>
  </si>
  <si>
    <t>ANALISIS DE AU</t>
  </si>
  <si>
    <t>Costo Total Obra</t>
  </si>
  <si>
    <t>Pro Adulto Mayor</t>
  </si>
  <si>
    <t xml:space="preserve">Pro Cultura </t>
  </si>
  <si>
    <t>Fondo seguridad</t>
  </si>
  <si>
    <t>Pro deportes</t>
  </si>
  <si>
    <t>Rendimiento</t>
  </si>
  <si>
    <t>Justicia Familia</t>
  </si>
  <si>
    <t>hr</t>
  </si>
  <si>
    <t>m3/km</t>
  </si>
  <si>
    <t>Accesorios para instalación</t>
  </si>
  <si>
    <t>CARGUE/TRANS</t>
  </si>
  <si>
    <t>REVOQUE, ESTUCO Y PINTURA</t>
  </si>
  <si>
    <t>Suministro, transporte y Aplicación de estuco plástico para muros interiores revocados. Incluye detallado de fajas, esquinas y todos los elementos necesarios para su correcta ejecución.</t>
  </si>
  <si>
    <t>Suministro, transporte y Aplicación de Pintura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t>
  </si>
  <si>
    <t xml:space="preserve">VENTANERIA </t>
  </si>
  <si>
    <t>PUERTAS</t>
  </si>
  <si>
    <t>Mortero 1:4</t>
  </si>
  <si>
    <t>Cargue , transporte de materiales</t>
  </si>
  <si>
    <t>Estuco</t>
  </si>
  <si>
    <t xml:space="preserve">Cargue , transporte de materiales </t>
  </si>
  <si>
    <t xml:space="preserve">Pintura para Interior Blanco Caneca,VINICRYL BLANCO REAL 5 GLN SAPOLIN </t>
  </si>
  <si>
    <t>Puerta metalica 0.8x2.0</t>
  </si>
  <si>
    <t>Total Retenciones</t>
  </si>
  <si>
    <t>Ventana en aluminio 4mm corrediza 1.2mx0.24m</t>
  </si>
  <si>
    <t>PERFIL EN U</t>
  </si>
  <si>
    <t>Perfil en U, de acero galvanizado, de 30 mm.</t>
  </si>
  <si>
    <t>CHAZOS PARA FIJACION</t>
  </si>
  <si>
    <t>Fijación compuesta por chazo y tornillo 5x27.</t>
  </si>
  <si>
    <t>CUELGUE</t>
  </si>
  <si>
    <t>Cuelgue de acero galvanizado para cielos rasos suspendidos.</t>
  </si>
  <si>
    <t>BANDA AUTOADHESIVA</t>
  </si>
  <si>
    <t>Banda autoadhesiva desolidarizante de espuma de poliuretano de celdas cerradas, de 3,2 mm de espesor y 50 mm de anchura, resistencia térmica 0,10 m²K/W, conductividad térmica 0,032 W/(mK).</t>
  </si>
  <si>
    <t>CINTA</t>
  </si>
  <si>
    <t>Cinta para juntas</t>
  </si>
  <si>
    <t>ELEMENTOS DE FIJACIÓN</t>
  </si>
  <si>
    <t>Elementos de fijación</t>
  </si>
  <si>
    <t>ANDAMIO COMPLE+ RUED</t>
  </si>
  <si>
    <t>CAN ZUNCHADO ALQUILE</t>
  </si>
  <si>
    <t>CARGUE/TRANS/BOTAD</t>
  </si>
  <si>
    <t>Cargue (Paleros), transporte de materiales y derechos de botadero y/o almacenamiento en bodega.</t>
  </si>
  <si>
    <t>concreto 3000 psi</t>
  </si>
  <si>
    <t xml:space="preserve">Mueble superior estilo Duna x 3ml </t>
  </si>
  <si>
    <t>teja de eternit perfil 7 #8</t>
  </si>
  <si>
    <t xml:space="preserve">	
Barniz sintético para interior, a poro cerrado, acabado brillante, a base de resinas alcídicas modificadas con poliuretano alifático, incoloro, aplicado con brocha, rodillo o pistola.</t>
  </si>
  <si>
    <t>Sistema Séptico Integrado Septilisto 2.000 Litros</t>
  </si>
  <si>
    <t>Cuadrilla 1 Oficial + 1 Ayudante Entendido(incluye conexiones de alcantarillado faltantes)</t>
  </si>
  <si>
    <t xml:space="preserve">acero de refuerzo </t>
  </si>
  <si>
    <t>Suministro, transporte y Colocación de Revoque  con mortero 1:4 impermeabilizado en muros; incluye filetes y fajas</t>
  </si>
  <si>
    <t>Panel Led Sobre Circular 1350 Lúmenes 18W Luz Fría</t>
  </si>
  <si>
    <t>PLACA PVC</t>
  </si>
  <si>
    <t>Placa de PVC</t>
  </si>
  <si>
    <t>Tuberia de 3"</t>
  </si>
  <si>
    <t xml:space="preserve">mamposteria en bloque </t>
  </si>
  <si>
    <t>malla electrosoldada</t>
  </si>
  <si>
    <t xml:space="preserve">Administración </t>
  </si>
  <si>
    <t>Utilidad</t>
  </si>
  <si>
    <t xml:space="preserve">ingeniero civil </t>
  </si>
  <si>
    <t>meses</t>
  </si>
  <si>
    <t>Total costos de administración y retenciones</t>
  </si>
  <si>
    <t xml:space="preserve">Canal </t>
  </si>
  <si>
    <t>Retenciones de ley</t>
  </si>
  <si>
    <t>Contador publico</t>
  </si>
  <si>
    <t>OBRAS PARA EL MEJORAMIENTO DE CASETA COMUNAL MONTEFRIO EN EL MUNICIPIO DE SANTA ROSA DE OSOS</t>
  </si>
  <si>
    <t>6.5</t>
  </si>
  <si>
    <t>SALARIO MINIMO 2025</t>
  </si>
  <si>
    <t>AUXILIO TRANSPORTE 2025</t>
  </si>
  <si>
    <t>Salario Minimo Mensual Legal Vigente año 2025</t>
  </si>
  <si>
    <t>RETIROS</t>
  </si>
  <si>
    <t>RETIRO DE PUERTAS (marco y ala) metálicas, en aluminio, en madera o puerta reja.</t>
  </si>
  <si>
    <t>RETIRO DE VENTANAS con vidrio, metálicas, en aluminio, en madera o ventana reja</t>
  </si>
  <si>
    <t>DEMOLICIONES</t>
  </si>
  <si>
    <t>DEMOLICIÓN MAMPOSTERÍA EN LADRILLO DE 10-15 cm DE ESPESOR</t>
  </si>
  <si>
    <t>DEMOLICIÓN PISO EN BALDOSA (Piso y  paredes)</t>
  </si>
  <si>
    <t>DINTELES PUERTAS</t>
  </si>
  <si>
    <t>Construcción de DINTELES EN CONCRETO DE 21 Mpa DE 0.10 a 0.15 X 0.20 m.</t>
  </si>
  <si>
    <t>MUROS</t>
  </si>
  <si>
    <t xml:space="preserve">Construcción de MAMPOSTERIA EN LADRILLO PARA REVOCAR O ENCHAPAR una cara o dos caras, DE 15 x 20 x 40 cm. ESPESOR DE 15 cm. </t>
  </si>
  <si>
    <t>PISOS</t>
  </si>
  <si>
    <t>Suministro, transporte e instalación de puerta metálica acceso a alcobas dimensiones 0.80mx 1,90 m, incluye cerrajeria y elementos para su correcta instalación</t>
  </si>
  <si>
    <t xml:space="preserve">Suministro, transporte e instalación de ventana en aluminio 4mm corrediza dimensiones 1.0mx1.20m </t>
  </si>
  <si>
    <t>AYUDANTE1</t>
  </si>
  <si>
    <t xml:space="preserve">1 Ayudante </t>
  </si>
  <si>
    <t>Equipo</t>
  </si>
  <si>
    <t>Martillo demoledor</t>
  </si>
  <si>
    <t>M</t>
  </si>
  <si>
    <t>Concreto f’c = 21 Mpa</t>
  </si>
  <si>
    <t>Concreto</t>
  </si>
  <si>
    <t>Acero</t>
  </si>
  <si>
    <t>Acero de refuerzo (Aceros #3 y #2)</t>
  </si>
  <si>
    <t>Encofrado en madera recuperable</t>
  </si>
  <si>
    <t>1 OFICIAL + 1 AYUDANTE</t>
  </si>
  <si>
    <t>Jornal</t>
  </si>
  <si>
    <t>%</t>
  </si>
  <si>
    <t>mortero 1:4 en obra</t>
  </si>
  <si>
    <t>ladrillo de 10x20x40 cm</t>
  </si>
  <si>
    <t>cortadora de ladrillo</t>
  </si>
  <si>
    <t>andamio cuerpo completo alquiler</t>
  </si>
  <si>
    <t>Un</t>
  </si>
  <si>
    <t>Suministro, transporte e instalación de enchape de piso en baldosa en cualquier formato Incluye:Guardaescoba de 10 cm, pegacor, varilla de PVC intermatex  en la parte superior y en cambios de dirección, lechada con boquilla (con-color), crucetas plasticas de 2 mm.</t>
  </si>
  <si>
    <t>Ceramica Verona Rectificada de 0,30x0,60, pasta blanca</t>
  </si>
  <si>
    <t>Guadaescoba de 0,10 m.</t>
  </si>
  <si>
    <t>pegacor</t>
  </si>
  <si>
    <t>Varilla PVC Intermatex</t>
  </si>
  <si>
    <t xml:space="preserve">Boquilla concolor </t>
  </si>
  <si>
    <t>Cruceta plastica 2 mm</t>
  </si>
  <si>
    <t>jornal</t>
  </si>
  <si>
    <t xml:space="preserve">Construcción de PISO O PLACA en concreto de 21 Mpa, espesor de 0,08 m a 0,12m. sobre el terreno y/o entresuelo. </t>
  </si>
  <si>
    <t>Concreto  21 Mpa</t>
  </si>
  <si>
    <t>Vibrador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</si>
</sst>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42" formatCode="_-&quot;$&quot;\ * #,##0_-;\-&quot;$&quot;\ * #,##0_-;_-&quot;$&quot;\ * &quot;-&quot;_-;_-@_-"/>
    <numFmt numFmtId="43" formatCode="_-* #,##0.00_-;\-* #,##0.00_-;_-* &quot;-&quot;??_-;_-@_-"/>
    <numFmt numFmtId="164" formatCode="_-* #,##0.00\ &quot;€&quot;_-;\-* #,##0.00\ &quot;€&quot;_-;_-* &quot;-&quot;??\ &quot;€&quot;_-;_-@_-"/>
    <numFmt numFmtId="165" formatCode="_(&quot;$&quot;\ * #,##0.00_);_(&quot;$&quot;\ * \(#,##0.00\);_(&quot;$&quot;\ * &quot;-&quot;??_);_(@_)"/>
    <numFmt numFmtId="166" formatCode="_(* #,##0.00_);_(* \(#,##0.00\);_(* &quot;-&quot;??_);_(@_)"/>
    <numFmt numFmtId="167" formatCode="_-&quot;$&quot;* #,##0.00_-;\-&quot;$&quot;* #,##0.00_-;_-&quot;$&quot;* &quot;-&quot;??_-;_-@_-"/>
    <numFmt numFmtId="168" formatCode="_-&quot;XDR&quot;* #,##0.00_-;\-&quot;XDR&quot;* #,##0.00_-;_-&quot;XDR&quot;* &quot;-&quot;??_-;_-@_-"/>
    <numFmt numFmtId="169" formatCode="_ * #,##0.00_ ;_ * \-#,##0.00_ ;_ * &quot;-&quot;??_ ;_ @_ "/>
    <numFmt numFmtId="170" formatCode="0.0"/>
    <numFmt numFmtId="171" formatCode="_ [$€-2]\ * #,##0.00_ ;_ [$€-2]\ * \-#,##0.00_ ;_ [$€-2]\ * &quot;-&quot;??_ "/>
    <numFmt numFmtId="172" formatCode="&quot;$&quot;\ #,##0"/>
    <numFmt numFmtId="173" formatCode="0.000"/>
    <numFmt numFmtId="174" formatCode="0.0%"/>
    <numFmt numFmtId="175" formatCode="&quot;$&quot;\ #,##0.00;[Red]&quot;$&quot;\ #,##0.00"/>
    <numFmt numFmtId="176" formatCode="#,##0.000;[Red]#,##0.000"/>
    <numFmt numFmtId="177" formatCode="_-* #.##0.00\ _€_-;\-* #.##0.00\ _€_-;_-* &quot;-&quot;??\ _€_-;_-@_-"/>
    <numFmt numFmtId="178" formatCode="[$$-240A]\ #,##0"/>
    <numFmt numFmtId="179" formatCode="[$-240A]General"/>
    <numFmt numFmtId="180" formatCode="#,##0.0000"/>
    <numFmt numFmtId="181" formatCode="_(&quot;$&quot;\ * #,##0_);_(&quot;$&quot;\ * \(#,##0\);_(&quot;$&quot;\ * &quot;-&quot;??_);_(@_)"/>
    <numFmt numFmtId="182" formatCode="_-&quot;$&quot;* #,##0_-;\-&quot;$&quot;* #,##0_-;_-&quot;$&quot;* &quot;-&quot;??_-;_-@_-"/>
    <numFmt numFmtId="183" formatCode="_([$$-240A]\ * #,##0_);_([$$-240A]\ * \(#,##0\);_([$$-240A]\ * &quot;-&quot;_);_(@_)"/>
    <numFmt numFmtId="184" formatCode="&quot; &quot;&quot;$&quot;&quot; &quot;#,##0.00&quot; &quot;;&quot; &quot;&quot;$&quot;&quot; (&quot;#,##0.00&quot;)&quot;;&quot; &quot;&quot;$&quot;&quot; -&quot;00&quot; &quot;;&quot; &quot;@&quot; &quot;"/>
    <numFmt numFmtId="185" formatCode="#,##0.000"/>
    <numFmt numFmtId="186" formatCode="###,###,##0.00000"/>
    <numFmt numFmtId="187" formatCode="#,##0.00000"/>
    <numFmt numFmtId="188" formatCode="###,###,##0"/>
    <numFmt numFmtId="189" formatCode="#,##0.0"/>
    <numFmt numFmtId="190" formatCode="&quot;$&quot;\ #,##0.00"/>
    <numFmt numFmtId="191" formatCode="_([$$-240A]\ * #,##0.0_);_([$$-240A]\ * \(#,##0.0\);_([$$-240A]\ * &quot;-&quot;??_);_(@_)"/>
    <numFmt numFmtId="192" formatCode=";;"/>
    <numFmt numFmtId="193" formatCode="_-* #,##0.00\ _€_-;\-* #,##0.00\ _€_-;_-* &quot;-&quot;??\ _€_-;_-@_-"/>
    <numFmt numFmtId="194" formatCode="_-* #,##0\ _P_t_a_-;\-* #,##0\ _P_t_a_-;_-* &quot;-&quot;\ _P_t_a_-;_-@_-"/>
    <numFmt numFmtId="195" formatCode="_-* #,##0.00\ _P_t_a_-;\-* #,##0.00\ _P_t_a_-;_-* &quot;-&quot;??\ _P_t_a_-;_-@_-"/>
    <numFmt numFmtId="196" formatCode="_ &quot;$&quot;\ * #,##0.00_ ;_ &quot;$&quot;\ * \-#,##0.00_ ;_ &quot;$&quot;\ * &quot;-&quot;??_ ;_ @_ "/>
    <numFmt numFmtId="197" formatCode="_(&quot;C$&quot;* #,##0.00_);_(&quot;C$&quot;* \(#,##0.00\);_(&quot;C$&quot;* &quot;-&quot;??_);_(@_)"/>
    <numFmt numFmtId="198" formatCode="[$€]#,##0"/>
    <numFmt numFmtId="199" formatCode="_-[$$-240A]\ * #,##0.00000_-;\-[$$-240A]\ * #,##0.00000_-;_-[$$-240A]\ * &quot;-&quot;?????_-;_-@_-"/>
    <numFmt numFmtId="200" formatCode="_-&quot;$&quot;\ * #,##0.00_-;\-&quot;$&quot;\ * #,##0.00_-;_-&quot;$&quot;\ * &quot;-&quot;_-;_-@_-"/>
    <numFmt numFmtId="201" formatCode="_-[$$-240A]\ * #,##0.0_-;\-[$$-240A]\ * #,##0.0_-;_-[$$-240A]\ * &quot;-&quot;?_-;_-@_-"/>
    <numFmt numFmtId="202" formatCode="0.000%"/>
    <numFmt numFmtId="203" formatCode="###,###,##0.000"/>
  </numFmts>
  <fonts count="96">
    <font>
      <sz val="10"/>
      <name val="Arial"/>
    </font>
    <font>
      <sz val="11"/>
      <color theme="1"/>
      <name val="Calibri"/>
      <family val="2"/>
      <scheme val="minor"/>
    </font>
    <font>
      <sz val="11"/>
      <color theme="1"/>
      <name val="Calibri"/>
      <family val="2"/>
      <scheme val="minor"/>
    </font>
    <font>
      <sz val="11"/>
      <color indexed="8"/>
      <name val="Calibri"/>
      <family val="2"/>
    </font>
    <font>
      <sz val="10"/>
      <name val="Arial"/>
      <family val="2"/>
    </font>
    <font>
      <b/>
      <sz val="10"/>
      <name val="Arial"/>
      <family val="2"/>
    </font>
    <font>
      <sz val="10"/>
      <name val="Arial"/>
      <family val="2"/>
    </font>
    <font>
      <b/>
      <sz val="12"/>
      <name val="Arial"/>
      <family val="2"/>
    </font>
    <font>
      <sz val="8"/>
      <name val="Arial"/>
      <family val="2"/>
    </font>
    <font>
      <sz val="11"/>
      <color indexed="8"/>
      <name val="Arial"/>
      <family val="2"/>
    </font>
    <font>
      <sz val="10"/>
      <color indexed="8"/>
      <name val="Arial"/>
      <family val="2"/>
    </font>
    <font>
      <b/>
      <sz val="14"/>
      <name val="Arial"/>
      <family val="2"/>
    </font>
    <font>
      <sz val="12"/>
      <name val="Arial"/>
      <family val="2"/>
    </font>
    <font>
      <b/>
      <sz val="9"/>
      <name val="Arial"/>
      <family val="2"/>
    </font>
    <font>
      <b/>
      <sz val="7"/>
      <name val="Arial"/>
      <family val="2"/>
    </font>
    <font>
      <sz val="10"/>
      <name val="Calibri"/>
      <family val="2"/>
    </font>
    <font>
      <sz val="6"/>
      <name val="Arial"/>
      <family val="2"/>
    </font>
    <font>
      <sz val="11"/>
      <color indexed="8"/>
      <name val="Calibri"/>
      <family val="2"/>
    </font>
    <font>
      <sz val="9"/>
      <name val="Arial"/>
      <family val="2"/>
    </font>
    <font>
      <i/>
      <sz val="10"/>
      <color indexed="8"/>
      <name val="Arial"/>
      <family val="2"/>
    </font>
    <font>
      <sz val="12"/>
      <name val="Tahoma"/>
      <family val="2"/>
    </font>
    <font>
      <sz val="10"/>
      <name val="Tahoma"/>
      <family val="2"/>
    </font>
    <font>
      <sz val="11"/>
      <name val="Calibri"/>
      <family val="2"/>
    </font>
    <font>
      <sz val="10"/>
      <color indexed="8"/>
      <name val="Tahoma"/>
      <family val="2"/>
    </font>
    <font>
      <sz val="10"/>
      <name val="Century Gothic"/>
      <family val="2"/>
    </font>
    <font>
      <b/>
      <sz val="10"/>
      <color indexed="8"/>
      <name val="Tahoma"/>
      <family val="2"/>
    </font>
    <font>
      <sz val="10"/>
      <name val="MS Sans Serif"/>
      <family val="2"/>
    </font>
    <font>
      <sz val="10"/>
      <name val="Arial"/>
      <family val="2"/>
    </font>
    <font>
      <b/>
      <sz val="14"/>
      <name val="Arial Narrow"/>
      <family val="2"/>
    </font>
    <font>
      <sz val="14"/>
      <color indexed="8"/>
      <name val="Arial Narrow"/>
      <family val="2"/>
    </font>
    <font>
      <b/>
      <sz val="14"/>
      <color indexed="8"/>
      <name val="Arial Narrow"/>
      <family val="2"/>
    </font>
    <font>
      <sz val="14"/>
      <name val="Arial Narrow"/>
      <family val="2"/>
    </font>
    <font>
      <b/>
      <i/>
      <sz val="12"/>
      <name val="Arial Narrow"/>
      <family val="2"/>
    </font>
    <font>
      <b/>
      <sz val="12"/>
      <name val="Arial Narrow"/>
      <family val="2"/>
    </font>
    <font>
      <sz val="12"/>
      <name val="Arial Narrow"/>
      <family val="2"/>
    </font>
    <font>
      <sz val="10"/>
      <name val="Phinster"/>
    </font>
    <font>
      <sz val="10"/>
      <name val="Arial Narrow"/>
      <family val="2"/>
    </font>
    <font>
      <b/>
      <sz val="10"/>
      <name val="Arial Narrow"/>
      <family val="2"/>
    </font>
    <font>
      <sz val="11"/>
      <name val="Arial Narrow"/>
      <family val="2"/>
    </font>
    <font>
      <b/>
      <sz val="11"/>
      <name val="Arial Narrow"/>
      <family val="2"/>
    </font>
    <font>
      <b/>
      <sz val="18"/>
      <name val="Arial Narrow"/>
      <family val="2"/>
    </font>
    <font>
      <b/>
      <sz val="16"/>
      <name val="Arial Narrow"/>
      <family val="2"/>
    </font>
    <font>
      <sz val="22"/>
      <name val="Arial Narrow"/>
      <family val="2"/>
    </font>
    <font>
      <sz val="26"/>
      <name val="Arial Narrow"/>
      <family val="2"/>
    </font>
    <font>
      <sz val="11"/>
      <color indexed="8"/>
      <name val="Calibri"/>
      <family val="2"/>
    </font>
    <font>
      <sz val="11"/>
      <color indexed="8"/>
      <name val="Calibri"/>
      <family val="2"/>
    </font>
    <font>
      <b/>
      <sz val="11"/>
      <color indexed="8"/>
      <name val="Calibri"/>
      <family val="2"/>
    </font>
    <font>
      <sz val="10"/>
      <color indexed="8"/>
      <name val="Arial"/>
      <family val="2"/>
    </font>
    <font>
      <sz val="10"/>
      <color indexed="10"/>
      <name val="Tahoma"/>
      <family val="2"/>
    </font>
    <font>
      <sz val="10"/>
      <color indexed="8"/>
      <name val="Tahoma"/>
      <family val="2"/>
    </font>
    <font>
      <sz val="11"/>
      <name val="Calibri"/>
      <family val="2"/>
    </font>
    <font>
      <b/>
      <sz val="11"/>
      <color indexed="10"/>
      <name val="Calibri"/>
      <family val="2"/>
    </font>
    <font>
      <sz val="11"/>
      <color indexed="8"/>
      <name val="Arial"/>
      <family val="2"/>
    </font>
    <font>
      <sz val="12"/>
      <color indexed="8"/>
      <name val="Arial Narrow"/>
      <family val="2"/>
    </font>
    <font>
      <sz val="12"/>
      <color indexed="8"/>
      <name val="Arial Narrow"/>
      <family val="2"/>
    </font>
    <font>
      <sz val="11"/>
      <color indexed="8"/>
      <name val="Arial Narrow"/>
      <family val="2"/>
    </font>
    <font>
      <b/>
      <sz val="12"/>
      <color indexed="8"/>
      <name val="Arial Narrow"/>
      <family val="2"/>
    </font>
    <font>
      <u/>
      <sz val="12"/>
      <color indexed="12"/>
      <name val="Arial Narrow"/>
      <family val="2"/>
    </font>
    <font>
      <b/>
      <sz val="12"/>
      <color indexed="8"/>
      <name val="Arial Narrow"/>
      <family val="2"/>
    </font>
    <font>
      <sz val="10"/>
      <color indexed="8"/>
      <name val="Calibri"/>
      <family val="2"/>
    </font>
    <font>
      <sz val="10"/>
      <color indexed="8"/>
      <name val="Tahoma"/>
      <family val="2"/>
    </font>
    <font>
      <sz val="12"/>
      <color indexed="8"/>
      <name val="Calibri"/>
      <family val="2"/>
    </font>
    <font>
      <sz val="10"/>
      <name val="Calibri"/>
      <family val="2"/>
    </font>
    <font>
      <b/>
      <sz val="11"/>
      <color indexed="8"/>
      <name val="Arial Narrow"/>
      <family val="2"/>
    </font>
    <font>
      <sz val="8"/>
      <color indexed="8"/>
      <name val="Calibri"/>
      <family val="2"/>
    </font>
    <font>
      <b/>
      <sz val="9"/>
      <color indexed="16"/>
      <name val="Arial Narrow"/>
      <family val="2"/>
    </font>
    <font>
      <b/>
      <sz val="9"/>
      <name val="Arial Narrow"/>
      <family val="2"/>
    </font>
    <font>
      <sz val="9"/>
      <name val="Arial Narrow"/>
      <family val="2"/>
    </font>
    <font>
      <sz val="9"/>
      <color indexed="8"/>
      <name val="Arial Narrow"/>
      <family val="2"/>
    </font>
    <font>
      <b/>
      <sz val="9"/>
      <color indexed="8"/>
      <name val="Arial Narrow"/>
      <family val="2"/>
    </font>
    <font>
      <b/>
      <sz val="18"/>
      <color indexed="8"/>
      <name val="Arial Narrow"/>
      <family val="2"/>
    </font>
    <font>
      <sz val="11"/>
      <color theme="1"/>
      <name val="Calibri"/>
      <family val="2"/>
      <scheme val="minor"/>
    </font>
    <font>
      <sz val="11"/>
      <color theme="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5"/>
      <color theme="3"/>
      <name val="Calibri"/>
      <family val="2"/>
      <scheme val="minor"/>
    </font>
    <font>
      <b/>
      <sz val="11"/>
      <color theme="3"/>
      <name val="Calibri"/>
      <family val="2"/>
      <scheme val="minor"/>
    </font>
    <font>
      <sz val="11"/>
      <color rgb="FF3F3F76"/>
      <name val="Calibri"/>
      <family val="2"/>
      <scheme val="minor"/>
    </font>
    <font>
      <sz val="11"/>
      <color rgb="FF000000"/>
      <name val="Calibri"/>
      <family val="2"/>
    </font>
    <font>
      <u/>
      <sz val="11"/>
      <color theme="10"/>
      <name val="Calibri"/>
      <family val="2"/>
      <scheme val="minor"/>
    </font>
    <font>
      <u/>
      <sz val="10"/>
      <color theme="10"/>
      <name val="Arial"/>
      <family val="2"/>
    </font>
    <font>
      <sz val="11"/>
      <color rgb="FF9C0006"/>
      <name val="Calibri"/>
      <family val="2"/>
      <scheme val="minor"/>
    </font>
    <font>
      <sz val="11"/>
      <color rgb="FF9C6500"/>
      <name val="Calibri"/>
      <family val="2"/>
      <scheme val="minor"/>
    </font>
    <font>
      <sz val="11"/>
      <color rgb="FF000000"/>
      <name val="Calibri"/>
      <family val="2"/>
      <charset val="1"/>
    </font>
    <font>
      <b/>
      <sz val="11"/>
      <color rgb="FF3F3F3F"/>
      <name val="Calibri"/>
      <family val="2"/>
      <scheme val="minor"/>
    </font>
    <font>
      <sz val="11"/>
      <color rgb="FFFF0000"/>
      <name val="Calibri"/>
      <family val="2"/>
      <scheme val="minor"/>
    </font>
    <font>
      <i/>
      <sz val="11"/>
      <color rgb="FF7F7F7F"/>
      <name val="Calibri"/>
      <family val="2"/>
      <scheme val="minor"/>
    </font>
    <font>
      <b/>
      <sz val="13"/>
      <color theme="3"/>
      <name val="Calibri"/>
      <family val="2"/>
      <scheme val="minor"/>
    </font>
    <font>
      <b/>
      <sz val="18"/>
      <color theme="3"/>
      <name val="Cambria"/>
      <family val="2"/>
    </font>
    <font>
      <b/>
      <sz val="11"/>
      <color theme="1"/>
      <name val="Calibri"/>
      <family val="2"/>
      <scheme val="minor"/>
    </font>
    <font>
      <b/>
      <sz val="11"/>
      <color theme="1"/>
      <name val="Arial Narrow"/>
      <family val="2"/>
    </font>
    <font>
      <sz val="8"/>
      <name val="Arial"/>
    </font>
    <font>
      <b/>
      <sz val="18"/>
      <color theme="3"/>
      <name val="Cambria"/>
      <family val="2"/>
      <scheme val="major"/>
    </font>
    <font>
      <b/>
      <i/>
      <sz val="14"/>
      <name val="Arial Narrow"/>
      <family val="2"/>
    </font>
    <font>
      <sz val="10"/>
      <color rgb="FF272727"/>
      <name val="Arial"/>
      <family val="2"/>
    </font>
  </fonts>
  <fills count="46">
    <fill>
      <patternFill patternType="none"/>
    </fill>
    <fill>
      <patternFill patternType="gray125"/>
    </fill>
    <fill>
      <patternFill patternType="solid">
        <fgColor indexed="55"/>
        <bgColor indexed="64"/>
      </patternFill>
    </fill>
    <fill>
      <patternFill patternType="solid">
        <fgColor indexed="13"/>
        <bgColor indexed="64"/>
      </patternFill>
    </fill>
    <fill>
      <patternFill patternType="solid">
        <fgColor indexed="22"/>
        <bgColor indexed="64"/>
      </patternFill>
    </fill>
    <fill>
      <patternFill patternType="solid">
        <fgColor indexed="44"/>
        <bgColor indexed="64"/>
      </patternFill>
    </fill>
    <fill>
      <patternFill patternType="solid">
        <fgColor indexed="44"/>
        <bgColor indexed="8"/>
      </patternFill>
    </fill>
    <fill>
      <patternFill patternType="solid">
        <fgColor indexed="10"/>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theme="6" tint="0.59999389629810485"/>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4" tint="0.59999389629810485"/>
        <bgColor indexed="8"/>
      </patternFill>
    </fill>
    <fill>
      <patternFill patternType="solid">
        <fgColor theme="6" tint="0.39997558519241921"/>
        <bgColor indexed="64"/>
      </patternFill>
    </fill>
    <fill>
      <patternFill patternType="solid">
        <fgColor rgb="FF92D050"/>
        <bgColor indexed="64"/>
      </patternFill>
    </fill>
    <fill>
      <patternFill patternType="solid">
        <fgColor theme="4" tint="0.79998168889431442"/>
        <bgColor indexed="64"/>
      </patternFill>
    </fill>
    <fill>
      <patternFill patternType="solid">
        <fgColor rgb="FF00B0F0"/>
        <bgColor indexed="64"/>
      </patternFill>
    </fill>
  </fills>
  <borders count="84">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right style="thin">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thin">
        <color indexed="64"/>
      </left>
      <right/>
      <top style="medium">
        <color indexed="64"/>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thick">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s>
  <cellStyleXfs count="301">
    <xf numFmtId="0" fontId="0" fillId="0" borderId="0"/>
    <xf numFmtId="0" fontId="71" fillId="8" borderId="0" applyNumberFormat="0" applyBorder="0" applyAlignment="0" applyProtection="0"/>
    <xf numFmtId="0" fontId="71" fillId="9" borderId="0" applyNumberFormat="0" applyBorder="0" applyAlignment="0" applyProtection="0"/>
    <xf numFmtId="0" fontId="71" fillId="10" borderId="0" applyNumberFormat="0" applyBorder="0" applyAlignment="0" applyProtection="0"/>
    <xf numFmtId="0" fontId="71" fillId="11" borderId="0" applyNumberFormat="0" applyBorder="0" applyAlignment="0" applyProtection="0"/>
    <xf numFmtId="0" fontId="71" fillId="12" borderId="0" applyNumberFormat="0" applyBorder="0" applyAlignment="0" applyProtection="0"/>
    <xf numFmtId="0" fontId="71" fillId="13" borderId="0" applyNumberFormat="0" applyBorder="0" applyAlignment="0" applyProtection="0"/>
    <xf numFmtId="0" fontId="71" fillId="14" borderId="0" applyNumberFormat="0" applyBorder="0" applyAlignment="0" applyProtection="0"/>
    <xf numFmtId="0" fontId="71" fillId="15" borderId="0" applyNumberFormat="0" applyBorder="0" applyAlignment="0" applyProtection="0"/>
    <xf numFmtId="0" fontId="71" fillId="16" borderId="0" applyNumberFormat="0" applyBorder="0" applyAlignment="0" applyProtection="0"/>
    <xf numFmtId="0" fontId="71" fillId="17" borderId="0" applyNumberFormat="0" applyBorder="0" applyAlignment="0" applyProtection="0"/>
    <xf numFmtId="0" fontId="71" fillId="18" borderId="0" applyNumberFormat="0" applyBorder="0" applyAlignment="0" applyProtection="0"/>
    <xf numFmtId="0" fontId="71" fillId="19" borderId="0" applyNumberFormat="0" applyBorder="0" applyAlignment="0" applyProtection="0"/>
    <xf numFmtId="0" fontId="72" fillId="20" borderId="0" applyNumberFormat="0" applyBorder="0" applyAlignment="0" applyProtection="0"/>
    <xf numFmtId="0" fontId="72" fillId="21" borderId="0" applyNumberFormat="0" applyBorder="0" applyAlignment="0" applyProtection="0"/>
    <xf numFmtId="0" fontId="72" fillId="22" borderId="0" applyNumberFormat="0" applyBorder="0" applyAlignment="0" applyProtection="0"/>
    <xf numFmtId="0" fontId="72" fillId="23" borderId="0" applyNumberFormat="0" applyBorder="0" applyAlignment="0" applyProtection="0"/>
    <xf numFmtId="0" fontId="72" fillId="24" borderId="0" applyNumberFormat="0" applyBorder="0" applyAlignment="0" applyProtection="0"/>
    <xf numFmtId="0" fontId="72" fillId="25" borderId="0" applyNumberFormat="0" applyBorder="0" applyAlignment="0" applyProtection="0"/>
    <xf numFmtId="0" fontId="73" fillId="26" borderId="72" applyNumberFormat="0" applyAlignment="0" applyProtection="0"/>
    <xf numFmtId="0" fontId="4" fillId="0" borderId="0"/>
    <xf numFmtId="0" fontId="4" fillId="0" borderId="0"/>
    <xf numFmtId="0" fontId="74" fillId="27" borderId="73" applyNumberFormat="0" applyAlignment="0" applyProtection="0"/>
    <xf numFmtId="0" fontId="75" fillId="0" borderId="74" applyNumberFormat="0" applyFill="0" applyAlignment="0" applyProtection="0"/>
    <xf numFmtId="0" fontId="76" fillId="0" borderId="75" applyNumberFormat="0" applyFill="0" applyAlignment="0" applyProtection="0"/>
    <xf numFmtId="0" fontId="77" fillId="0" borderId="0" applyNumberFormat="0" applyFill="0" applyBorder="0" applyAlignment="0" applyProtection="0"/>
    <xf numFmtId="0" fontId="72" fillId="28" borderId="0" applyNumberFormat="0" applyBorder="0" applyAlignment="0" applyProtection="0"/>
    <xf numFmtId="0" fontId="72" fillId="29" borderId="0" applyNumberFormat="0" applyBorder="0" applyAlignment="0" applyProtection="0"/>
    <xf numFmtId="0" fontId="72" fillId="30" borderId="0" applyNumberFormat="0" applyBorder="0" applyAlignment="0" applyProtection="0"/>
    <xf numFmtId="0" fontId="72" fillId="31" borderId="0" applyNumberFormat="0" applyBorder="0" applyAlignment="0" applyProtection="0"/>
    <xf numFmtId="0" fontId="72" fillId="32" borderId="0" applyNumberFormat="0" applyBorder="0" applyAlignment="0" applyProtection="0"/>
    <xf numFmtId="0" fontId="72" fillId="33" borderId="0" applyNumberFormat="0" applyBorder="0" applyAlignment="0" applyProtection="0"/>
    <xf numFmtId="0" fontId="78" fillId="34" borderId="72" applyNumberFormat="0" applyAlignment="0" applyProtection="0"/>
    <xf numFmtId="171" fontId="4" fillId="0" borderId="0" applyFont="0" applyFill="0" applyBorder="0" applyAlignment="0" applyProtection="0"/>
    <xf numFmtId="198" fontId="4" fillId="0" borderId="0" applyFont="0" applyFill="0" applyBorder="0" applyAlignment="0" applyProtection="0"/>
    <xf numFmtId="179" fontId="79" fillId="0" borderId="0" applyBorder="0" applyProtection="0"/>
    <xf numFmtId="0" fontId="80" fillId="0" borderId="0" applyNumberFormat="0" applyFill="0" applyBorder="0" applyAlignment="0" applyProtection="0"/>
    <xf numFmtId="0" fontId="81" fillId="0" borderId="0" applyNumberFormat="0" applyFill="0" applyBorder="0" applyAlignment="0" applyProtection="0">
      <alignment vertical="top"/>
      <protection locked="0"/>
    </xf>
    <xf numFmtId="0" fontId="82" fillId="35" borderId="0" applyNumberFormat="0" applyBorder="0" applyAlignment="0" applyProtection="0"/>
    <xf numFmtId="169"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66" fontId="44" fillId="0" borderId="0" applyFont="0" applyFill="0" applyBorder="0" applyAlignment="0" applyProtection="0"/>
    <xf numFmtId="43" fontId="4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4" fillId="0" borderId="0" applyFont="0" applyFill="0" applyBorder="0" applyAlignment="0" applyProtection="0"/>
    <xf numFmtId="166" fontId="4" fillId="0" borderId="0" applyFont="0" applyFill="0" applyBorder="0" applyAlignment="0" applyProtection="0"/>
    <xf numFmtId="192" fontId="3" fillId="0" borderId="0" applyFont="0" applyFill="0" applyBorder="0" applyAlignment="0" applyProtection="0"/>
    <xf numFmtId="195" fontId="4" fillId="0" borderId="0" applyFont="0" applyFill="0" applyBorder="0" applyAlignment="0" applyProtection="0"/>
    <xf numFmtId="193" fontId="44" fillId="0" borderId="0" applyFont="0" applyFill="0" applyBorder="0" applyAlignment="0" applyProtection="0"/>
    <xf numFmtId="193" fontId="3" fillId="0" borderId="0" applyFont="0" applyFill="0" applyBorder="0" applyAlignment="0" applyProtection="0"/>
    <xf numFmtId="195"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7" fontId="17" fillId="0" borderId="0" applyFont="0" applyFill="0" applyBorder="0" applyAlignment="0" applyProtection="0"/>
    <xf numFmtId="0" fontId="6" fillId="0" borderId="0" applyFont="0" applyFill="0" applyBorder="0" applyAlignment="0" applyProtection="0"/>
    <xf numFmtId="166" fontId="1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7" fontId="3" fillId="0" borderId="0" applyFont="0" applyFill="0" applyBorder="0" applyAlignment="0" applyProtection="0"/>
    <xf numFmtId="177" fontId="3" fillId="0" borderId="0" applyFont="0" applyFill="0" applyBorder="0" applyAlignment="0" applyProtection="0"/>
    <xf numFmtId="166" fontId="44" fillId="0" borderId="0" applyFont="0" applyFill="0" applyBorder="0" applyAlignment="0" applyProtection="0"/>
    <xf numFmtId="43" fontId="4" fillId="0" borderId="0" applyFont="0" applyFill="0" applyBorder="0" applyAlignment="0" applyProtection="0"/>
    <xf numFmtId="43" fontId="44" fillId="0" borderId="0" applyFont="0" applyFill="0" applyBorder="0" applyAlignment="0" applyProtection="0"/>
    <xf numFmtId="43" fontId="44" fillId="0" borderId="0" applyFont="0" applyFill="0" applyBorder="0" applyAlignment="0" applyProtection="0"/>
    <xf numFmtId="43" fontId="4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2" fontId="44"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2" fontId="44"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165" fontId="17" fillId="0" borderId="0" applyFont="0" applyFill="0" applyBorder="0" applyAlignment="0" applyProtection="0"/>
    <xf numFmtId="196" fontId="4" fillId="0" borderId="0" applyFont="0" applyFill="0" applyBorder="0" applyAlignment="0" applyProtection="0"/>
    <xf numFmtId="165" fontId="3" fillId="0" borderId="0" applyFont="0" applyFill="0" applyBorder="0" applyAlignment="0" applyProtection="0"/>
    <xf numFmtId="167" fontId="6" fillId="0" borderId="0" applyFont="0" applyFill="0" applyBorder="0" applyAlignment="0" applyProtection="0"/>
    <xf numFmtId="165" fontId="17" fillId="0" borderId="0" applyFont="0" applyFill="0" applyBorder="0" applyAlignment="0" applyProtection="0"/>
    <xf numFmtId="165" fontId="3" fillId="0" borderId="0" applyFont="0" applyFill="0" applyBorder="0" applyAlignment="0" applyProtection="0"/>
    <xf numFmtId="167" fontId="44" fillId="0" borderId="0" applyFont="0" applyFill="0" applyBorder="0" applyAlignment="0" applyProtection="0"/>
    <xf numFmtId="167" fontId="3" fillId="0" borderId="0" applyFont="0" applyFill="0" applyBorder="0" applyAlignment="0" applyProtection="0"/>
    <xf numFmtId="167" fontId="44" fillId="0" borderId="0" applyFont="0" applyFill="0" applyBorder="0" applyAlignment="0" applyProtection="0"/>
    <xf numFmtId="197" fontId="4" fillId="0" borderId="0" applyFont="0" applyFill="0" applyBorder="0" applyAlignment="0" applyProtection="0"/>
    <xf numFmtId="167" fontId="3"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5" fontId="6" fillId="0" borderId="0" applyFont="0" applyFill="0" applyBorder="0" applyAlignment="0" applyProtection="0"/>
    <xf numFmtId="178" fontId="6" fillId="0" borderId="0" applyFont="0" applyFill="0" applyBorder="0" applyAlignment="0" applyProtection="0"/>
    <xf numFmtId="164" fontId="3"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8" fontId="45" fillId="0" borderId="0" applyFont="0" applyFill="0" applyBorder="0" applyAlignment="0" applyProtection="0"/>
    <xf numFmtId="168" fontId="3" fillId="0" borderId="0" applyFont="0" applyFill="0" applyBorder="0" applyAlignment="0" applyProtection="0"/>
    <xf numFmtId="167" fontId="44" fillId="0" borderId="0" applyFont="0" applyFill="0" applyBorder="0" applyAlignment="0" applyProtection="0"/>
    <xf numFmtId="167" fontId="3" fillId="0" borderId="0" applyFont="0" applyFill="0" applyBorder="0" applyAlignment="0" applyProtection="0"/>
    <xf numFmtId="167" fontId="4" fillId="0" borderId="0" applyFont="0" applyFill="0" applyBorder="0" applyAlignment="0" applyProtection="0"/>
    <xf numFmtId="167" fontId="44" fillId="0" borderId="0" applyFont="0" applyFill="0" applyBorder="0" applyAlignment="0" applyProtection="0"/>
    <xf numFmtId="167" fontId="3" fillId="0" borderId="0" applyFont="0" applyFill="0" applyBorder="0" applyAlignment="0" applyProtection="0"/>
    <xf numFmtId="165" fontId="44" fillId="0" borderId="0" applyFont="0" applyFill="0" applyBorder="0" applyAlignment="0" applyProtection="0"/>
    <xf numFmtId="165" fontId="3" fillId="0" borderId="0" applyFont="0" applyFill="0" applyBorder="0" applyAlignment="0" applyProtection="0"/>
    <xf numFmtId="167" fontId="44" fillId="0" borderId="0" applyFont="0" applyFill="0" applyBorder="0" applyAlignment="0" applyProtection="0"/>
    <xf numFmtId="167" fontId="3" fillId="0" borderId="0" applyFont="0" applyFill="0" applyBorder="0" applyAlignment="0" applyProtection="0"/>
    <xf numFmtId="0" fontId="83" fillId="36" borderId="0" applyNumberFormat="0" applyBorder="0" applyAlignment="0" applyProtection="0"/>
    <xf numFmtId="0" fontId="6" fillId="0" borderId="0"/>
    <xf numFmtId="0" fontId="4" fillId="0" borderId="0"/>
    <xf numFmtId="0" fontId="4" fillId="0" borderId="0"/>
    <xf numFmtId="0" fontId="6" fillId="0" borderId="0"/>
    <xf numFmtId="0" fontId="4" fillId="0" borderId="0"/>
    <xf numFmtId="0" fontId="4" fillId="0" borderId="0"/>
    <xf numFmtId="0" fontId="4" fillId="0" borderId="0"/>
    <xf numFmtId="0" fontId="71" fillId="0" borderId="0"/>
    <xf numFmtId="0" fontId="71" fillId="0" borderId="0"/>
    <xf numFmtId="0" fontId="71" fillId="0" borderId="0"/>
    <xf numFmtId="0" fontId="71" fillId="0" borderId="0"/>
    <xf numFmtId="0" fontId="6" fillId="0" borderId="0"/>
    <xf numFmtId="0" fontId="4" fillId="0" borderId="0"/>
    <xf numFmtId="0" fontId="71" fillId="0" borderId="0"/>
    <xf numFmtId="0" fontId="4" fillId="0" borderId="0"/>
    <xf numFmtId="0" fontId="6" fillId="0" borderId="0"/>
    <xf numFmtId="0" fontId="71" fillId="0" borderId="0"/>
    <xf numFmtId="0" fontId="4"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4" fillId="0" borderId="0"/>
    <xf numFmtId="0" fontId="71" fillId="0" borderId="0"/>
    <xf numFmtId="0" fontId="27" fillId="0" borderId="0"/>
    <xf numFmtId="0" fontId="4" fillId="0" borderId="0"/>
    <xf numFmtId="0" fontId="4" fillId="0" borderId="0"/>
    <xf numFmtId="0" fontId="35" fillId="0" borderId="0"/>
    <xf numFmtId="0" fontId="4" fillId="0" borderId="0"/>
    <xf numFmtId="0" fontId="4" fillId="0" borderId="0"/>
    <xf numFmtId="0" fontId="71" fillId="0" borderId="0"/>
    <xf numFmtId="0" fontId="4" fillId="0" borderId="0"/>
    <xf numFmtId="0" fontId="4" fillId="0" borderId="0"/>
    <xf numFmtId="0" fontId="71" fillId="0" borderId="0"/>
    <xf numFmtId="0" fontId="4" fillId="0" borderId="0"/>
    <xf numFmtId="0" fontId="71" fillId="0" borderId="0"/>
    <xf numFmtId="0" fontId="71" fillId="0" borderId="0"/>
    <xf numFmtId="0" fontId="71" fillId="0" borderId="0"/>
    <xf numFmtId="0" fontId="24" fillId="0" borderId="0"/>
    <xf numFmtId="0" fontId="4" fillId="0" borderId="0"/>
    <xf numFmtId="0" fontId="71" fillId="0" borderId="0"/>
    <xf numFmtId="0" fontId="4" fillId="0" borderId="0"/>
    <xf numFmtId="0" fontId="4" fillId="0" borderId="0"/>
    <xf numFmtId="0" fontId="26" fillId="0" borderId="0"/>
    <xf numFmtId="0" fontId="79" fillId="0" borderId="0"/>
    <xf numFmtId="0" fontId="71" fillId="0" borderId="0"/>
    <xf numFmtId="0" fontId="71" fillId="0" borderId="0"/>
    <xf numFmtId="0" fontId="84" fillId="0" borderId="0"/>
    <xf numFmtId="0" fontId="71" fillId="0" borderId="0"/>
    <xf numFmtId="0" fontId="4" fillId="0" borderId="0"/>
    <xf numFmtId="0" fontId="20" fillId="0" borderId="0"/>
    <xf numFmtId="0" fontId="44" fillId="37" borderId="76" applyNumberFormat="0" applyFont="0" applyAlignment="0" applyProtection="0"/>
    <xf numFmtId="0" fontId="3" fillId="37" borderId="76" applyNumberFormat="0" applyFont="0" applyAlignment="0" applyProtection="0"/>
    <xf numFmtId="9" fontId="4" fillId="0" borderId="0" applyFont="0" applyFill="0" applyBorder="0" applyAlignment="0" applyProtection="0"/>
    <xf numFmtId="9" fontId="6"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7" fillId="0" borderId="0" applyFont="0" applyFill="0" applyBorder="0" applyAlignment="0" applyProtection="0"/>
    <xf numFmtId="9" fontId="3" fillId="0" borderId="0" applyFont="0" applyFill="0" applyBorder="0" applyAlignment="0" applyProtection="0"/>
    <xf numFmtId="9" fontId="84" fillId="0" borderId="0"/>
    <xf numFmtId="9" fontId="44" fillId="0" borderId="0" applyFont="0" applyFill="0" applyBorder="0" applyAlignment="0" applyProtection="0"/>
    <xf numFmtId="9" fontId="3" fillId="0" borderId="0" applyFont="0" applyFill="0" applyBorder="0" applyAlignment="0" applyProtection="0"/>
    <xf numFmtId="9" fontId="44" fillId="0" borderId="0" applyFont="0" applyFill="0" applyBorder="0" applyAlignment="0" applyProtection="0"/>
    <xf numFmtId="9" fontId="3" fillId="0" borderId="0" applyFont="0" applyFill="0" applyBorder="0" applyAlignment="0" applyProtection="0"/>
    <xf numFmtId="9" fontId="6" fillId="0" borderId="0" applyFont="0" applyFill="0" applyBorder="0" applyAlignment="0" applyProtection="0"/>
    <xf numFmtId="9" fontId="35"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85" fillId="26" borderId="77" applyNumberFormat="0" applyAlignment="0" applyProtection="0"/>
    <xf numFmtId="0" fontId="86" fillId="0" borderId="0" applyNumberFormat="0" applyFill="0" applyBorder="0" applyAlignment="0" applyProtection="0"/>
    <xf numFmtId="0" fontId="87" fillId="0" borderId="0" applyNumberFormat="0" applyFill="0" applyBorder="0" applyAlignment="0" applyProtection="0"/>
    <xf numFmtId="0" fontId="88" fillId="0" borderId="78" applyNumberFormat="0" applyFill="0" applyAlignment="0" applyProtection="0"/>
    <xf numFmtId="0" fontId="77" fillId="0" borderId="79" applyNumberFormat="0" applyFill="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90" fillId="0" borderId="80" applyNumberFormat="0" applyFill="0" applyAlignment="0" applyProtection="0"/>
    <xf numFmtId="0" fontId="71" fillId="0" borderId="0"/>
    <xf numFmtId="0" fontId="4" fillId="0" borderId="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9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8" fontId="79"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5" fontId="2" fillId="0" borderId="0" applyFont="0" applyFill="0" applyBorder="0" applyAlignment="0" applyProtection="0"/>
    <xf numFmtId="167"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7" borderId="76"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0" fontId="93" fillId="0" borderId="0" applyNumberFormat="0" applyFill="0" applyBorder="0" applyAlignment="0" applyProtection="0"/>
    <xf numFmtId="43" fontId="3" fillId="0" borderId="0" applyFont="0" applyFill="0" applyBorder="0" applyAlignment="0" applyProtection="0"/>
    <xf numFmtId="0" fontId="1" fillId="0" borderId="0"/>
  </cellStyleXfs>
  <cellXfs count="1146">
    <xf numFmtId="0" fontId="0" fillId="0" borderId="0" xfId="0"/>
    <xf numFmtId="0" fontId="9" fillId="0" borderId="0" xfId="0" applyFont="1" applyAlignment="1">
      <alignment horizontal="center" vertical="center" wrapText="1"/>
    </xf>
    <xf numFmtId="0" fontId="9" fillId="0" borderId="0" xfId="0" applyFont="1" applyAlignment="1">
      <alignment vertical="center" wrapText="1"/>
    </xf>
    <xf numFmtId="0" fontId="0" fillId="0" borderId="0" xfId="0" applyAlignment="1">
      <alignment horizontal="center" vertical="center"/>
    </xf>
    <xf numFmtId="172" fontId="0" fillId="0" borderId="0" xfId="0" applyNumberFormat="1" applyAlignment="1">
      <alignment vertical="center"/>
    </xf>
    <xf numFmtId="0" fontId="0" fillId="0" borderId="0" xfId="0" applyAlignment="1">
      <alignment vertical="center"/>
    </xf>
    <xf numFmtId="0" fontId="6" fillId="0" borderId="0" xfId="0" applyFont="1" applyAlignment="1">
      <alignment horizontal="center" vertical="center"/>
    </xf>
    <xf numFmtId="9" fontId="0" fillId="0" borderId="0" xfId="0" applyNumberFormat="1" applyAlignment="1">
      <alignment vertical="center"/>
    </xf>
    <xf numFmtId="169" fontId="0" fillId="0" borderId="0" xfId="39" applyFont="1" applyFill="1" applyAlignment="1">
      <alignment vertical="center"/>
    </xf>
    <xf numFmtId="0" fontId="6" fillId="0" borderId="0" xfId="0" applyFont="1" applyAlignment="1" applyProtection="1">
      <alignment horizontal="justify" vertical="center" wrapText="1"/>
      <protection locked="0"/>
    </xf>
    <xf numFmtId="0" fontId="5" fillId="0" borderId="0" xfId="0" applyFont="1" applyAlignment="1" applyProtection="1">
      <alignment horizontal="center" vertical="center" wrapText="1"/>
      <protection locked="0"/>
    </xf>
    <xf numFmtId="0" fontId="7" fillId="0" borderId="0" xfId="0" applyFont="1" applyAlignment="1" applyProtection="1">
      <alignment vertical="center" wrapText="1"/>
      <protection locked="0"/>
    </xf>
    <xf numFmtId="0" fontId="13" fillId="0" borderId="0" xfId="0" applyFont="1" applyAlignment="1" applyProtection="1">
      <alignment vertical="center" wrapText="1"/>
      <protection locked="0"/>
    </xf>
    <xf numFmtId="0" fontId="13" fillId="2" borderId="0" xfId="0" applyFont="1" applyFill="1" applyAlignment="1" applyProtection="1">
      <alignment vertical="center" wrapText="1"/>
      <protection locked="0"/>
    </xf>
    <xf numFmtId="0" fontId="0" fillId="0" borderId="1" xfId="0"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14" fillId="0" borderId="3" xfId="0" applyFont="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8" fillId="0" borderId="4" xfId="0" applyFont="1" applyBorder="1" applyAlignment="1" applyProtection="1">
      <alignment horizontal="center" vertical="center" wrapText="1"/>
      <protection locked="0"/>
    </xf>
    <xf numFmtId="0" fontId="8" fillId="0" borderId="5" xfId="0" applyFont="1" applyBorder="1" applyAlignment="1" applyProtection="1">
      <alignment horizontal="center" vertical="center" wrapText="1"/>
      <protection locked="0"/>
    </xf>
    <xf numFmtId="172" fontId="8" fillId="0" borderId="5" xfId="0" applyNumberFormat="1" applyFont="1" applyBorder="1" applyAlignment="1" applyProtection="1">
      <alignment horizontal="center" vertical="center" wrapText="1"/>
      <protection locked="0"/>
    </xf>
    <xf numFmtId="0" fontId="8" fillId="2" borderId="6" xfId="0" applyFont="1" applyFill="1"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0" fillId="0" borderId="8" xfId="0" applyBorder="1" applyAlignment="1" applyProtection="1">
      <alignment horizontal="center" vertical="center" wrapText="1"/>
      <protection locked="0"/>
    </xf>
    <xf numFmtId="0" fontId="0" fillId="0" borderId="8" xfId="0" applyBorder="1" applyAlignment="1" applyProtection="1">
      <alignment horizontal="left" vertical="center" wrapText="1"/>
      <protection locked="0"/>
    </xf>
    <xf numFmtId="0" fontId="6" fillId="0" borderId="8" xfId="0" applyFont="1" applyBorder="1" applyAlignment="1" applyProtection="1">
      <alignment horizontal="center" vertical="center" wrapText="1"/>
      <protection locked="0"/>
    </xf>
    <xf numFmtId="172" fontId="0" fillId="0" borderId="8" xfId="0" applyNumberFormat="1" applyBorder="1" applyAlignment="1" applyProtection="1">
      <alignment horizontal="right" vertical="center" wrapText="1"/>
      <protection locked="0"/>
    </xf>
    <xf numFmtId="172" fontId="0" fillId="2" borderId="8" xfId="0" applyNumberFormat="1" applyFill="1" applyBorder="1" applyAlignment="1" applyProtection="1">
      <alignment horizontal="center" vertical="center" wrapText="1"/>
      <protection locked="0"/>
    </xf>
    <xf numFmtId="0" fontId="6" fillId="0" borderId="8" xfId="0" applyFont="1" applyBorder="1" applyAlignment="1" applyProtection="1">
      <alignment horizontal="left" vertical="center" wrapText="1"/>
      <protection locked="0"/>
    </xf>
    <xf numFmtId="0" fontId="5" fillId="0" borderId="8" xfId="0" applyFont="1" applyBorder="1" applyAlignment="1" applyProtection="1">
      <alignment horizontal="center" vertical="center" wrapText="1"/>
      <protection locked="0"/>
    </xf>
    <xf numFmtId="172" fontId="0" fillId="0" borderId="8" xfId="0" applyNumberFormat="1" applyBorder="1" applyAlignment="1" applyProtection="1">
      <alignment horizontal="center" vertical="center" wrapText="1"/>
      <protection locked="0"/>
    </xf>
    <xf numFmtId="0" fontId="8" fillId="0" borderId="8" xfId="0" applyFont="1" applyBorder="1" applyAlignment="1" applyProtection="1">
      <alignment horizontal="left" vertical="center" wrapText="1"/>
      <protection locked="0"/>
    </xf>
    <xf numFmtId="0" fontId="0" fillId="0" borderId="0" xfId="0" applyAlignment="1" applyProtection="1">
      <alignment horizontal="left" vertical="center" wrapText="1"/>
      <protection locked="0"/>
    </xf>
    <xf numFmtId="0" fontId="6" fillId="0" borderId="0" xfId="0" applyFont="1" applyAlignment="1" applyProtection="1">
      <alignment horizontal="center" vertical="center" wrapText="1"/>
      <protection locked="0"/>
    </xf>
    <xf numFmtId="172" fontId="0" fillId="0" borderId="0" xfId="0" applyNumberFormat="1" applyAlignment="1" applyProtection="1">
      <alignment horizontal="right" vertical="center" wrapText="1"/>
      <protection locked="0"/>
    </xf>
    <xf numFmtId="172" fontId="0" fillId="2" borderId="0" xfId="0" applyNumberFormat="1" applyFill="1" applyAlignment="1" applyProtection="1">
      <alignment horizontal="center" vertical="center" wrapText="1"/>
      <protection locked="0"/>
    </xf>
    <xf numFmtId="0" fontId="8" fillId="0" borderId="8" xfId="0" applyFont="1" applyBorder="1" applyAlignment="1" applyProtection="1">
      <alignment horizontal="center" vertical="center" wrapText="1"/>
      <protection locked="0"/>
    </xf>
    <xf numFmtId="172" fontId="6" fillId="0" borderId="8" xfId="0" applyNumberFormat="1" applyFont="1" applyBorder="1" applyAlignment="1" applyProtection="1">
      <alignment horizontal="center" vertical="center" wrapText="1"/>
      <protection locked="0"/>
    </xf>
    <xf numFmtId="2" fontId="0" fillId="0" borderId="8" xfId="0" applyNumberFormat="1" applyBorder="1" applyAlignment="1" applyProtection="1">
      <alignment horizontal="center" vertical="center" wrapText="1"/>
      <protection locked="0"/>
    </xf>
    <xf numFmtId="0" fontId="0" fillId="0" borderId="9" xfId="0" applyBorder="1" applyAlignment="1" applyProtection="1">
      <alignment horizontal="center" vertical="center" wrapText="1"/>
      <protection locked="0"/>
    </xf>
    <xf numFmtId="0" fontId="6" fillId="0" borderId="9" xfId="0" applyFont="1" applyBorder="1" applyAlignment="1" applyProtection="1">
      <alignment horizontal="center" vertical="center" wrapText="1"/>
      <protection locked="0"/>
    </xf>
    <xf numFmtId="172" fontId="0" fillId="0" borderId="9" xfId="0" applyNumberFormat="1" applyBorder="1" applyAlignment="1" applyProtection="1">
      <alignment horizontal="right" vertical="center" wrapText="1"/>
      <protection locked="0"/>
    </xf>
    <xf numFmtId="0" fontId="0" fillId="0" borderId="0" xfId="0" applyAlignment="1" applyProtection="1">
      <alignment vertical="center" wrapText="1"/>
      <protection locked="0"/>
    </xf>
    <xf numFmtId="0" fontId="0" fillId="2" borderId="0" xfId="0" applyFill="1" applyAlignment="1" applyProtection="1">
      <alignment horizontal="center" vertical="center" wrapText="1"/>
      <protection locked="0"/>
    </xf>
    <xf numFmtId="0" fontId="9" fillId="0" borderId="0" xfId="0" applyFont="1" applyAlignment="1" applyProtection="1">
      <alignment vertical="center" wrapText="1"/>
      <protection locked="0"/>
    </xf>
    <xf numFmtId="174" fontId="0" fillId="0" borderId="0" xfId="0" applyNumberFormat="1" applyAlignment="1" applyProtection="1">
      <alignment horizontal="center" vertical="center" wrapText="1"/>
      <protection locked="0"/>
    </xf>
    <xf numFmtId="166" fontId="0" fillId="0" borderId="0" xfId="0" applyNumberFormat="1" applyAlignment="1">
      <alignment vertical="center"/>
    </xf>
    <xf numFmtId="172" fontId="16" fillId="0" borderId="5" xfId="0" applyNumberFormat="1" applyFont="1" applyBorder="1" applyAlignment="1" applyProtection="1">
      <alignment horizontal="center" vertical="center" wrapText="1"/>
      <protection locked="0"/>
    </xf>
    <xf numFmtId="175" fontId="6" fillId="0" borderId="8" xfId="147" applyNumberFormat="1" applyBorder="1" applyAlignment="1">
      <alignment vertical="center"/>
    </xf>
    <xf numFmtId="176" fontId="6" fillId="0" borderId="8" xfId="147" applyNumberFormat="1" applyBorder="1" applyAlignment="1">
      <alignment horizontal="center"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0" fillId="0" borderId="8" xfId="0" applyBorder="1" applyAlignment="1">
      <alignment horizontal="center" vertical="center"/>
    </xf>
    <xf numFmtId="0" fontId="0" fillId="0" borderId="8" xfId="0" applyBorder="1" applyAlignment="1">
      <alignment horizontal="left"/>
    </xf>
    <xf numFmtId="0" fontId="0" fillId="0" borderId="8" xfId="0" applyBorder="1" applyAlignment="1">
      <alignment horizontal="center"/>
    </xf>
    <xf numFmtId="175" fontId="0" fillId="0" borderId="8" xfId="0" applyNumberFormat="1" applyBorder="1"/>
    <xf numFmtId="0" fontId="0" fillId="0" borderId="8" xfId="0" applyBorder="1" applyAlignment="1">
      <alignment horizontal="left" wrapText="1"/>
    </xf>
    <xf numFmtId="2" fontId="0" fillId="0" borderId="8" xfId="0" applyNumberFormat="1" applyBorder="1" applyAlignment="1">
      <alignment horizontal="center"/>
    </xf>
    <xf numFmtId="175" fontId="0" fillId="0" borderId="8" xfId="0" quotePrefix="1" applyNumberFormat="1" applyBorder="1"/>
    <xf numFmtId="0" fontId="6" fillId="0" borderId="8" xfId="0" applyFont="1" applyBorder="1" applyAlignment="1">
      <alignment horizontal="center" vertical="center"/>
    </xf>
    <xf numFmtId="0" fontId="6" fillId="0" borderId="8" xfId="147" applyBorder="1" applyAlignment="1">
      <alignment horizontal="center" vertical="center"/>
    </xf>
    <xf numFmtId="2" fontId="6" fillId="0" borderId="8" xfId="147" applyNumberFormat="1" applyBorder="1" applyAlignment="1">
      <alignment horizontal="left" vertical="center" wrapText="1"/>
    </xf>
    <xf numFmtId="1" fontId="6" fillId="0" borderId="8" xfId="147" applyNumberFormat="1" applyBorder="1" applyAlignment="1">
      <alignment horizontal="center" vertical="center"/>
    </xf>
    <xf numFmtId="173" fontId="6" fillId="0" borderId="8" xfId="147" applyNumberFormat="1" applyBorder="1" applyAlignment="1">
      <alignment horizontal="center" vertical="center"/>
    </xf>
    <xf numFmtId="1" fontId="6" fillId="0" borderId="8" xfId="147" applyNumberFormat="1" applyBorder="1" applyAlignment="1">
      <alignment horizontal="left" vertical="center" wrapText="1"/>
    </xf>
    <xf numFmtId="2" fontId="6" fillId="0" borderId="8" xfId="147" applyNumberFormat="1" applyBorder="1" applyAlignment="1">
      <alignment horizontal="center" vertical="center"/>
    </xf>
    <xf numFmtId="0" fontId="6" fillId="0" borderId="8" xfId="147" applyBorder="1" applyAlignment="1">
      <alignment horizontal="left" vertical="center" wrapText="1"/>
    </xf>
    <xf numFmtId="9" fontId="6" fillId="0" borderId="8" xfId="147" applyNumberFormat="1" applyBorder="1" applyAlignment="1">
      <alignment horizontal="center" vertical="center"/>
    </xf>
    <xf numFmtId="12" fontId="6" fillId="0" borderId="8" xfId="147" applyNumberFormat="1" applyBorder="1" applyAlignment="1">
      <alignment horizontal="center" vertical="center"/>
    </xf>
    <xf numFmtId="0" fontId="6" fillId="0" borderId="8" xfId="0" applyFont="1" applyBorder="1" applyAlignment="1">
      <alignment horizontal="left" vertical="center" wrapText="1"/>
    </xf>
    <xf numFmtId="173" fontId="0" fillId="0" borderId="8" xfId="0" applyNumberFormat="1" applyBorder="1" applyAlignment="1">
      <alignment horizontal="center" vertical="center"/>
    </xf>
    <xf numFmtId="175" fontId="0" fillId="0" borderId="8" xfId="0" applyNumberFormat="1" applyBorder="1" applyAlignment="1">
      <alignment vertical="center"/>
    </xf>
    <xf numFmtId="0" fontId="6" fillId="0" borderId="8" xfId="0" applyFont="1" applyBorder="1" applyAlignment="1">
      <alignment horizontal="left" wrapText="1"/>
    </xf>
    <xf numFmtId="0" fontId="6" fillId="0" borderId="8" xfId="0" applyFont="1" applyBorder="1" applyAlignment="1">
      <alignment horizontal="left"/>
    </xf>
    <xf numFmtId="0" fontId="0" fillId="0" borderId="8" xfId="0" applyBorder="1"/>
    <xf numFmtId="4" fontId="0" fillId="0" borderId="8" xfId="0" applyNumberFormat="1" applyBorder="1" applyAlignment="1">
      <alignment horizontal="left" vertical="center" wrapText="1"/>
    </xf>
    <xf numFmtId="4" fontId="0" fillId="0" borderId="8" xfId="0" applyNumberFormat="1" applyBorder="1" applyAlignment="1">
      <alignment horizontal="center" vertical="center"/>
    </xf>
    <xf numFmtId="4" fontId="18" fillId="0" borderId="8" xfId="0" applyNumberFormat="1" applyFont="1" applyBorder="1" applyAlignment="1">
      <alignment horizontal="left" vertical="center" wrapText="1"/>
    </xf>
    <xf numFmtId="0" fontId="6" fillId="0" borderId="8" xfId="0" applyFont="1" applyBorder="1"/>
    <xf numFmtId="0" fontId="47" fillId="0" borderId="8" xfId="196" applyFont="1" applyBorder="1" applyAlignment="1">
      <alignment wrapText="1"/>
    </xf>
    <xf numFmtId="0" fontId="21" fillId="0" borderId="8" xfId="202" applyFont="1" applyBorder="1" applyAlignment="1" applyProtection="1">
      <alignment horizontal="center" vertical="center" wrapText="1"/>
      <protection locked="0"/>
    </xf>
    <xf numFmtId="0" fontId="21" fillId="0" borderId="10" xfId="202" applyFont="1" applyBorder="1" applyAlignment="1" applyProtection="1">
      <alignment horizontal="center" vertical="center" wrapText="1"/>
      <protection locked="0"/>
    </xf>
    <xf numFmtId="0" fontId="21" fillId="0" borderId="8" xfId="202" applyFont="1" applyBorder="1" applyAlignment="1">
      <alignment horizontal="center" vertical="center" wrapText="1"/>
    </xf>
    <xf numFmtId="2" fontId="21" fillId="0" borderId="8" xfId="202" applyNumberFormat="1" applyFont="1" applyBorder="1" applyAlignment="1" applyProtection="1">
      <alignment horizontal="center" vertical="center" wrapText="1"/>
      <protection locked="0"/>
    </xf>
    <xf numFmtId="3" fontId="21" fillId="0" borderId="8" xfId="202" applyNumberFormat="1" applyFont="1" applyBorder="1" applyAlignment="1">
      <alignment horizontal="left" vertical="center" wrapText="1"/>
    </xf>
    <xf numFmtId="167" fontId="21" fillId="0" borderId="8" xfId="135" applyNumberFormat="1" applyFont="1" applyBorder="1" applyAlignment="1" applyProtection="1">
      <alignment horizontal="center" vertical="center" wrapText="1"/>
      <protection locked="0"/>
    </xf>
    <xf numFmtId="4" fontId="21" fillId="0" borderId="8" xfId="202" applyNumberFormat="1" applyFont="1" applyBorder="1" applyAlignment="1">
      <alignment horizontal="center" vertical="center" wrapText="1"/>
    </xf>
    <xf numFmtId="180" fontId="21" fillId="0" borderId="8" xfId="202" applyNumberFormat="1" applyFont="1" applyBorder="1" applyAlignment="1">
      <alignment horizontal="center" vertical="center" wrapText="1"/>
    </xf>
    <xf numFmtId="181" fontId="21" fillId="0" borderId="8" xfId="135" applyNumberFormat="1" applyFont="1" applyBorder="1" applyAlignment="1">
      <alignment horizontal="center" vertical="center" wrapText="1"/>
    </xf>
    <xf numFmtId="3" fontId="21" fillId="0" borderId="8" xfId="202" applyNumberFormat="1" applyFont="1" applyBorder="1" applyAlignment="1" applyProtection="1">
      <alignment horizontal="right" vertical="center" wrapText="1"/>
      <protection locked="0"/>
    </xf>
    <xf numFmtId="0" fontId="21" fillId="0" borderId="8" xfId="202" applyFont="1" applyBorder="1" applyAlignment="1">
      <alignment horizontal="left" vertical="center" wrapText="1"/>
    </xf>
    <xf numFmtId="182" fontId="21" fillId="0" borderId="8" xfId="135" applyNumberFormat="1" applyFont="1" applyBorder="1" applyAlignment="1" applyProtection="1">
      <alignment horizontal="center" vertical="center" wrapText="1"/>
      <protection locked="0"/>
    </xf>
    <xf numFmtId="0" fontId="21" fillId="0" borderId="11" xfId="202" applyFont="1" applyBorder="1" applyAlignment="1">
      <alignment horizontal="left" vertical="center" wrapText="1"/>
    </xf>
    <xf numFmtId="0" fontId="21" fillId="0" borderId="11" xfId="202" applyFont="1" applyBorder="1" applyAlignment="1">
      <alignment horizontal="center" vertical="center" wrapText="1"/>
    </xf>
    <xf numFmtId="3" fontId="21" fillId="0" borderId="11" xfId="202" applyNumberFormat="1" applyFont="1" applyBorder="1" applyAlignment="1" applyProtection="1">
      <alignment horizontal="right" vertical="center" wrapText="1"/>
      <protection locked="0"/>
    </xf>
    <xf numFmtId="0" fontId="21" fillId="0" borderId="12" xfId="202" applyFont="1" applyBorder="1" applyAlignment="1">
      <alignment horizontal="center" vertical="center" wrapText="1"/>
    </xf>
    <xf numFmtId="181" fontId="21" fillId="0" borderId="12" xfId="135" applyNumberFormat="1" applyFont="1" applyBorder="1" applyAlignment="1">
      <alignment horizontal="center" vertical="center" wrapText="1"/>
    </xf>
    <xf numFmtId="0" fontId="21" fillId="0" borderId="0" xfId="202" applyFont="1" applyAlignment="1">
      <alignment horizontal="center" vertical="center" wrapText="1"/>
    </xf>
    <xf numFmtId="2" fontId="21" fillId="0" borderId="0" xfId="202" applyNumberFormat="1" applyFont="1" applyAlignment="1" applyProtection="1">
      <alignment horizontal="center" vertical="center" wrapText="1"/>
      <protection locked="0"/>
    </xf>
    <xf numFmtId="0" fontId="21" fillId="0" borderId="0" xfId="202" applyFont="1" applyAlignment="1">
      <alignment horizontal="right" vertical="center" wrapText="1"/>
    </xf>
    <xf numFmtId="0" fontId="21" fillId="0" borderId="0" xfId="202" applyFont="1" applyAlignment="1" applyProtection="1">
      <alignment horizontal="center" vertical="center" wrapText="1"/>
      <protection locked="0"/>
    </xf>
    <xf numFmtId="0" fontId="21" fillId="0" borderId="12" xfId="202" applyFont="1" applyBorder="1" applyAlignment="1" applyProtection="1">
      <alignment horizontal="center" vertical="center" wrapText="1"/>
      <protection locked="0"/>
    </xf>
    <xf numFmtId="4" fontId="21" fillId="0" borderId="12" xfId="158" applyNumberFormat="1" applyFont="1" applyBorder="1" applyAlignment="1">
      <alignment horizontal="center" vertical="center" wrapText="1"/>
    </xf>
    <xf numFmtId="0" fontId="6" fillId="0" borderId="12" xfId="196" applyFont="1" applyBorder="1" applyAlignment="1">
      <alignment horizontal="center" vertical="center" wrapText="1"/>
    </xf>
    <xf numFmtId="183" fontId="79" fillId="0" borderId="13" xfId="196" applyNumberFormat="1" applyBorder="1" applyAlignment="1">
      <alignment horizontal="right" vertical="center"/>
    </xf>
    <xf numFmtId="181" fontId="21" fillId="0" borderId="0" xfId="135" applyNumberFormat="1" applyFont="1" applyBorder="1" applyAlignment="1">
      <alignment horizontal="center" vertical="center" wrapText="1"/>
    </xf>
    <xf numFmtId="2" fontId="48" fillId="3" borderId="10" xfId="202" applyNumberFormat="1" applyFont="1" applyFill="1" applyBorder="1" applyAlignment="1" applyProtection="1">
      <alignment horizontal="center" vertical="center" wrapText="1"/>
      <protection locked="0"/>
    </xf>
    <xf numFmtId="179" fontId="49" fillId="0" borderId="14" xfId="35" applyFont="1" applyBorder="1" applyAlignment="1" applyProtection="1">
      <alignment vertical="center" wrapText="1"/>
    </xf>
    <xf numFmtId="0" fontId="21" fillId="0" borderId="8" xfId="158" applyFont="1" applyBorder="1" applyAlignment="1">
      <alignment horizontal="center" wrapText="1"/>
    </xf>
    <xf numFmtId="0" fontId="21" fillId="0" borderId="0" xfId="158" applyFont="1" applyAlignment="1">
      <alignment horizontal="center" wrapText="1"/>
    </xf>
    <xf numFmtId="0" fontId="21" fillId="0" borderId="8" xfId="158" applyFont="1" applyBorder="1" applyAlignment="1">
      <alignment horizontal="left" vertical="center" wrapText="1"/>
    </xf>
    <xf numFmtId="184" fontId="49" fillId="0" borderId="14" xfId="128" applyNumberFormat="1" applyFont="1" applyFill="1" applyBorder="1" applyAlignment="1">
      <alignment horizontal="center" wrapText="1"/>
    </xf>
    <xf numFmtId="4" fontId="21" fillId="0" borderId="8" xfId="202" applyNumberFormat="1" applyFont="1" applyBorder="1" applyAlignment="1">
      <alignment horizontal="center" wrapText="1"/>
    </xf>
    <xf numFmtId="0" fontId="21" fillId="0" borderId="15" xfId="202" applyFont="1" applyBorder="1" applyAlignment="1" applyProtection="1">
      <alignment horizontal="center" vertical="center" wrapText="1"/>
      <protection locked="0"/>
    </xf>
    <xf numFmtId="0" fontId="21" fillId="0" borderId="11" xfId="202" applyFont="1" applyBorder="1" applyAlignment="1" applyProtection="1">
      <alignment horizontal="center" vertical="center" wrapText="1"/>
      <protection locked="0"/>
    </xf>
    <xf numFmtId="182" fontId="21" fillId="0" borderId="8" xfId="104" applyNumberFormat="1" applyFont="1" applyBorder="1" applyAlignment="1" applyProtection="1">
      <alignment horizontal="center" vertical="center" wrapText="1"/>
    </xf>
    <xf numFmtId="185" fontId="21" fillId="0" borderId="8" xfId="202" applyNumberFormat="1" applyFont="1" applyBorder="1" applyAlignment="1">
      <alignment horizontal="center" vertical="center" wrapText="1"/>
    </xf>
    <xf numFmtId="0" fontId="47" fillId="0" borderId="8" xfId="0" applyFont="1" applyBorder="1" applyAlignment="1">
      <alignment wrapText="1"/>
    </xf>
    <xf numFmtId="167" fontId="21" fillId="0" borderId="8" xfId="104" applyFont="1" applyFill="1" applyBorder="1" applyAlignment="1" applyProtection="1">
      <alignment horizontal="center" vertical="center" wrapText="1"/>
      <protection locked="0"/>
    </xf>
    <xf numFmtId="183" fontId="0" fillId="0" borderId="13" xfId="0" applyNumberFormat="1" applyBorder="1" applyAlignment="1">
      <alignment horizontal="right" vertical="center"/>
    </xf>
    <xf numFmtId="181" fontId="21" fillId="0" borderId="8" xfId="104" applyNumberFormat="1" applyFont="1" applyFill="1" applyBorder="1" applyAlignment="1">
      <alignment horizontal="center" vertical="center" wrapText="1"/>
    </xf>
    <xf numFmtId="182" fontId="21" fillId="0" borderId="8" xfId="104" applyNumberFormat="1" applyFont="1" applyFill="1" applyBorder="1" applyAlignment="1" applyProtection="1">
      <alignment horizontal="center" vertical="center" wrapText="1"/>
      <protection locked="0"/>
    </xf>
    <xf numFmtId="0" fontId="21" fillId="0" borderId="8" xfId="202" applyFont="1" applyBorder="1" applyAlignment="1" applyProtection="1">
      <alignment horizontal="left" vertical="center" wrapText="1"/>
      <protection locked="0"/>
    </xf>
    <xf numFmtId="181" fontId="21" fillId="0" borderId="12" xfId="104" applyNumberFormat="1" applyFont="1" applyFill="1" applyBorder="1" applyAlignment="1">
      <alignment horizontal="center" vertical="center" wrapText="1"/>
    </xf>
    <xf numFmtId="182" fontId="0" fillId="0" borderId="8" xfId="104" applyNumberFormat="1" applyFont="1" applyBorder="1"/>
    <xf numFmtId="2" fontId="21" fillId="3" borderId="10" xfId="202" applyNumberFormat="1" applyFont="1" applyFill="1" applyBorder="1" applyAlignment="1" applyProtection="1">
      <alignment horizontal="center" vertical="center" wrapText="1"/>
      <protection locked="0"/>
    </xf>
    <xf numFmtId="0" fontId="47" fillId="0" borderId="8" xfId="160" applyFont="1" applyBorder="1" applyAlignment="1">
      <alignment wrapText="1"/>
    </xf>
    <xf numFmtId="167" fontId="21" fillId="0" borderId="8" xfId="114" applyFont="1" applyBorder="1" applyAlignment="1" applyProtection="1">
      <alignment horizontal="center" vertical="center" wrapText="1"/>
      <protection locked="0"/>
    </xf>
    <xf numFmtId="183" fontId="71" fillId="0" borderId="13" xfId="160" applyNumberFormat="1" applyBorder="1" applyAlignment="1">
      <alignment horizontal="right" vertical="center"/>
    </xf>
    <xf numFmtId="181" fontId="21" fillId="0" borderId="8" xfId="114" applyNumberFormat="1" applyFont="1" applyBorder="1" applyAlignment="1">
      <alignment horizontal="center" vertical="center" wrapText="1"/>
    </xf>
    <xf numFmtId="182" fontId="21" fillId="0" borderId="8" xfId="114" applyNumberFormat="1" applyFont="1" applyBorder="1" applyAlignment="1" applyProtection="1">
      <alignment horizontal="center" vertical="center" wrapText="1"/>
      <protection locked="0"/>
    </xf>
    <xf numFmtId="181" fontId="21" fillId="0" borderId="12" xfId="114" applyNumberFormat="1" applyFont="1" applyBorder="1" applyAlignment="1">
      <alignment horizontal="center" vertical="center" wrapText="1"/>
    </xf>
    <xf numFmtId="0" fontId="6" fillId="0" borderId="8" xfId="0" applyFont="1" applyBorder="1" applyAlignment="1">
      <alignment wrapText="1"/>
    </xf>
    <xf numFmtId="186" fontId="6" fillId="0" borderId="8" xfId="0" applyNumberFormat="1" applyFont="1" applyBorder="1" applyAlignment="1">
      <alignment horizontal="center" vertical="center"/>
    </xf>
    <xf numFmtId="183" fontId="6" fillId="0" borderId="8" xfId="0" applyNumberFormat="1" applyFont="1" applyBorder="1" applyAlignment="1">
      <alignment horizontal="right" vertical="center"/>
    </xf>
    <xf numFmtId="183" fontId="22" fillId="0" borderId="13" xfId="0" applyNumberFormat="1" applyFont="1" applyBorder="1" applyAlignment="1">
      <alignment horizontal="right" vertical="center"/>
    </xf>
    <xf numFmtId="182" fontId="21" fillId="0" borderId="8" xfId="135" applyNumberFormat="1" applyFont="1" applyFill="1" applyBorder="1" applyAlignment="1" applyProtection="1">
      <alignment horizontal="center" vertical="center" wrapText="1"/>
      <protection locked="0"/>
    </xf>
    <xf numFmtId="187" fontId="21" fillId="0" borderId="8" xfId="202" applyNumberFormat="1" applyFont="1" applyBorder="1" applyAlignment="1">
      <alignment horizontal="center" vertical="center" wrapText="1"/>
    </xf>
    <xf numFmtId="0" fontId="6" fillId="0" borderId="8" xfId="160" applyFont="1" applyBorder="1" applyAlignment="1">
      <alignment horizontal="left" vertical="center" wrapText="1"/>
    </xf>
    <xf numFmtId="183" fontId="6" fillId="0" borderId="8" xfId="160" applyNumberFormat="1" applyFont="1" applyBorder="1" applyAlignment="1">
      <alignment horizontal="right" vertical="center"/>
    </xf>
    <xf numFmtId="0" fontId="6" fillId="0" borderId="8" xfId="160" applyFont="1" applyBorder="1" applyAlignment="1">
      <alignment horizontal="center" vertical="center"/>
    </xf>
    <xf numFmtId="186" fontId="6" fillId="0" borderId="8" xfId="160" applyNumberFormat="1" applyFont="1" applyBorder="1" applyAlignment="1">
      <alignment horizontal="center" vertical="center"/>
    </xf>
    <xf numFmtId="0" fontId="47" fillId="0" borderId="8" xfId="165" applyFont="1" applyBorder="1" applyAlignment="1">
      <alignment wrapText="1"/>
    </xf>
    <xf numFmtId="0" fontId="48" fillId="0" borderId="10" xfId="202" applyFont="1" applyBorder="1" applyAlignment="1" applyProtection="1">
      <alignment horizontal="center" vertical="center" wrapText="1"/>
      <protection locked="0"/>
    </xf>
    <xf numFmtId="0" fontId="6" fillId="0" borderId="8" xfId="165" applyFont="1" applyBorder="1" applyAlignment="1">
      <alignment horizontal="left" vertical="center" wrapText="1"/>
    </xf>
    <xf numFmtId="0" fontId="6" fillId="0" borderId="8" xfId="165" applyFont="1" applyBorder="1" applyAlignment="1">
      <alignment horizontal="center" vertical="center"/>
    </xf>
    <xf numFmtId="186" fontId="6" fillId="0" borderId="8" xfId="165" applyNumberFormat="1" applyFont="1" applyBorder="1" applyAlignment="1">
      <alignment horizontal="center" vertical="center"/>
    </xf>
    <xf numFmtId="183" fontId="6" fillId="0" borderId="8" xfId="165" applyNumberFormat="1" applyFont="1" applyBorder="1" applyAlignment="1">
      <alignment horizontal="right" vertical="center"/>
    </xf>
    <xf numFmtId="183" fontId="71" fillId="0" borderId="13" xfId="165" applyNumberFormat="1" applyBorder="1" applyAlignment="1">
      <alignment horizontal="right" vertical="center"/>
    </xf>
    <xf numFmtId="182" fontId="21" fillId="0" borderId="8" xfId="104" applyNumberFormat="1" applyFont="1" applyFill="1" applyBorder="1" applyAlignment="1">
      <alignment horizontal="center" vertical="center" wrapText="1"/>
    </xf>
    <xf numFmtId="0" fontId="21" fillId="0" borderId="15" xfId="202" applyFont="1" applyBorder="1" applyAlignment="1">
      <alignment horizontal="center" vertical="center" wrapText="1"/>
    </xf>
    <xf numFmtId="0" fontId="21" fillId="0" borderId="16" xfId="158" applyFont="1" applyBorder="1" applyAlignment="1">
      <alignment horizontal="left" vertical="center" wrapText="1"/>
    </xf>
    <xf numFmtId="0" fontId="21" fillId="0" borderId="9" xfId="158" applyFont="1" applyBorder="1" applyAlignment="1">
      <alignment horizontal="left" vertical="center" wrapText="1"/>
    </xf>
    <xf numFmtId="0" fontId="21" fillId="0" borderId="17" xfId="158" applyFont="1" applyBorder="1" applyAlignment="1">
      <alignment horizontal="left" vertical="center" wrapText="1"/>
    </xf>
    <xf numFmtId="4" fontId="21" fillId="0" borderId="18" xfId="158" applyNumberFormat="1" applyFont="1" applyBorder="1" applyAlignment="1">
      <alignment horizontal="center" vertical="center" wrapText="1"/>
    </xf>
    <xf numFmtId="0" fontId="6" fillId="0" borderId="8" xfId="0" applyFont="1" applyBorder="1" applyAlignment="1">
      <alignment horizontal="center"/>
    </xf>
    <xf numFmtId="0" fontId="21" fillId="0" borderId="15" xfId="0" applyFont="1" applyBorder="1" applyAlignment="1">
      <alignment vertical="center" wrapText="1"/>
    </xf>
    <xf numFmtId="0" fontId="21" fillId="0" borderId="0" xfId="202" applyFont="1" applyAlignment="1">
      <alignment horizontal="left" vertical="center" wrapText="1"/>
    </xf>
    <xf numFmtId="185" fontId="21" fillId="0" borderId="0" xfId="202" applyNumberFormat="1" applyFont="1" applyAlignment="1">
      <alignment horizontal="center" vertical="center" wrapText="1"/>
    </xf>
    <xf numFmtId="183" fontId="79" fillId="0" borderId="8" xfId="196" applyNumberFormat="1" applyBorder="1" applyAlignment="1">
      <alignment horizontal="right" vertical="center"/>
    </xf>
    <xf numFmtId="0" fontId="21" fillId="0" borderId="8" xfId="202" applyFont="1" applyBorder="1" applyAlignment="1">
      <alignment horizontal="right" vertical="center" wrapText="1"/>
    </xf>
    <xf numFmtId="0" fontId="6" fillId="0" borderId="8" xfId="0" applyFont="1" applyBorder="1" applyAlignment="1">
      <alignment vertical="center" wrapText="1"/>
    </xf>
    <xf numFmtId="4" fontId="6" fillId="0" borderId="8" xfId="0" applyNumberFormat="1" applyFont="1" applyBorder="1" applyAlignment="1" applyProtection="1">
      <alignment horizontal="center"/>
      <protection locked="0"/>
    </xf>
    <xf numFmtId="3" fontId="0" fillId="0" borderId="8" xfId="0" applyNumberFormat="1" applyBorder="1" applyAlignment="1" applyProtection="1">
      <alignment horizontal="right"/>
      <protection locked="0"/>
    </xf>
    <xf numFmtId="4" fontId="50" fillId="0" borderId="8" xfId="0" applyNumberFormat="1" applyFont="1" applyBorder="1"/>
    <xf numFmtId="181" fontId="21" fillId="0" borderId="8" xfId="104" applyNumberFormat="1" applyFont="1" applyBorder="1" applyAlignment="1">
      <alignment horizontal="center" vertical="center" wrapText="1"/>
    </xf>
    <xf numFmtId="182" fontId="21" fillId="0" borderId="8" xfId="104" applyNumberFormat="1" applyFont="1" applyBorder="1" applyAlignment="1" applyProtection="1">
      <alignment horizontal="center" vertical="center" wrapText="1"/>
      <protection locked="0"/>
    </xf>
    <xf numFmtId="181" fontId="21" fillId="0" borderId="12" xfId="104" applyNumberFormat="1" applyFont="1" applyBorder="1" applyAlignment="1">
      <alignment horizontal="center" vertical="center" wrapText="1"/>
    </xf>
    <xf numFmtId="182" fontId="0" fillId="0" borderId="8" xfId="104" applyNumberFormat="1" applyFont="1" applyBorder="1" applyAlignment="1" applyProtection="1">
      <alignment horizontal="right"/>
      <protection locked="0"/>
    </xf>
    <xf numFmtId="0" fontId="21" fillId="0" borderId="8" xfId="202" applyFont="1" applyBorder="1" applyAlignment="1">
      <alignment horizontal="left" wrapText="1"/>
    </xf>
    <xf numFmtId="0" fontId="21" fillId="0" borderId="18" xfId="202" applyFont="1" applyBorder="1" applyAlignment="1">
      <alignment horizontal="left" wrapText="1"/>
    </xf>
    <xf numFmtId="3" fontId="21" fillId="0" borderId="8" xfId="202" applyNumberFormat="1" applyFont="1" applyBorder="1" applyAlignment="1">
      <alignment horizontal="center" vertical="center" wrapText="1"/>
    </xf>
    <xf numFmtId="188" fontId="6" fillId="0" borderId="8" xfId="160" applyNumberFormat="1" applyFont="1" applyBorder="1" applyAlignment="1">
      <alignment horizontal="center" vertical="center"/>
    </xf>
    <xf numFmtId="182" fontId="21" fillId="0" borderId="8" xfId="104" applyNumberFormat="1" applyFont="1" applyBorder="1" applyAlignment="1">
      <alignment horizontal="center" vertical="center" wrapText="1"/>
    </xf>
    <xf numFmtId="182" fontId="6" fillId="0" borderId="8" xfId="104" applyNumberFormat="1" applyFont="1" applyFill="1" applyBorder="1" applyAlignment="1" applyProtection="1">
      <alignment horizontal="center" vertical="center"/>
    </xf>
    <xf numFmtId="0" fontId="21" fillId="0" borderId="8" xfId="202" applyFont="1" applyBorder="1" applyAlignment="1" applyProtection="1">
      <alignment horizontal="center" vertical="center"/>
      <protection locked="0"/>
    </xf>
    <xf numFmtId="182" fontId="0" fillId="0" borderId="8" xfId="104" applyNumberFormat="1" applyFont="1" applyBorder="1" applyAlignment="1" applyProtection="1">
      <alignment horizontal="center"/>
      <protection locked="0"/>
    </xf>
    <xf numFmtId="182" fontId="21" fillId="0" borderId="8" xfId="104" applyNumberFormat="1" applyFont="1" applyBorder="1" applyAlignment="1">
      <alignment horizontal="center" vertical="center"/>
    </xf>
    <xf numFmtId="4" fontId="21" fillId="0" borderId="8" xfId="202" applyNumberFormat="1" applyFont="1" applyBorder="1" applyAlignment="1" applyProtection="1">
      <alignment horizontal="center" vertical="center" wrapText="1"/>
      <protection locked="0"/>
    </xf>
    <xf numFmtId="0" fontId="0" fillId="0" borderId="8" xfId="0" applyBorder="1" applyProtection="1">
      <protection locked="0"/>
    </xf>
    <xf numFmtId="0" fontId="21" fillId="0" borderId="15" xfId="202" applyFont="1" applyBorder="1" applyAlignment="1" applyProtection="1">
      <alignment horizontal="left" vertical="center" wrapText="1"/>
      <protection locked="0"/>
    </xf>
    <xf numFmtId="0" fontId="21" fillId="0" borderId="11" xfId="202" applyFont="1" applyBorder="1" applyAlignment="1" applyProtection="1">
      <alignment horizontal="center" vertical="center"/>
      <protection locked="0"/>
    </xf>
    <xf numFmtId="0" fontId="0" fillId="0" borderId="11" xfId="0" applyBorder="1" applyProtection="1">
      <protection locked="0"/>
    </xf>
    <xf numFmtId="170" fontId="21" fillId="0" borderId="8" xfId="0" applyNumberFormat="1" applyFont="1" applyBorder="1" applyAlignment="1">
      <alignment wrapText="1"/>
    </xf>
    <xf numFmtId="0" fontId="21" fillId="0" borderId="8" xfId="0" applyFont="1" applyBorder="1" applyAlignment="1">
      <alignment horizontal="left" vertical="center" wrapText="1"/>
    </xf>
    <xf numFmtId="170" fontId="21" fillId="0" borderId="8" xfId="0" applyNumberFormat="1" applyFont="1" applyBorder="1" applyAlignment="1">
      <alignment horizontal="center" vertical="center"/>
    </xf>
    <xf numFmtId="0" fontId="21" fillId="0" borderId="8" xfId="0" applyFont="1" applyBorder="1" applyAlignment="1">
      <alignment horizontal="center" vertical="center" wrapText="1"/>
    </xf>
    <xf numFmtId="183" fontId="21" fillId="0" borderId="8" xfId="0" applyNumberFormat="1" applyFont="1" applyBorder="1" applyAlignment="1">
      <alignment horizontal="right" vertical="center" wrapText="1"/>
    </xf>
    <xf numFmtId="4" fontId="21" fillId="0" borderId="11" xfId="202" applyNumberFormat="1" applyFont="1" applyBorder="1" applyAlignment="1" applyProtection="1">
      <alignment horizontal="right" vertical="center" wrapText="1"/>
      <protection locked="0"/>
    </xf>
    <xf numFmtId="185" fontId="21" fillId="0" borderId="11" xfId="202" applyNumberFormat="1" applyFont="1" applyBorder="1" applyAlignment="1" applyProtection="1">
      <alignment horizontal="right" vertical="center" wrapText="1"/>
      <protection locked="0"/>
    </xf>
    <xf numFmtId="185" fontId="21" fillId="0" borderId="8" xfId="202" applyNumberFormat="1" applyFont="1" applyBorder="1" applyAlignment="1" applyProtection="1">
      <alignment horizontal="right" vertical="center" wrapText="1"/>
      <protection locked="0"/>
    </xf>
    <xf numFmtId="0" fontId="6" fillId="0" borderId="8" xfId="158" applyBorder="1" applyAlignment="1">
      <alignment horizontal="right" vertical="center"/>
    </xf>
    <xf numFmtId="167" fontId="21" fillId="0" borderId="8" xfId="135" applyNumberFormat="1" applyFont="1" applyFill="1" applyBorder="1" applyAlignment="1" applyProtection="1">
      <alignment horizontal="center" vertical="center" wrapText="1"/>
      <protection locked="0"/>
    </xf>
    <xf numFmtId="185" fontId="21" fillId="0" borderId="8" xfId="202" applyNumberFormat="1" applyFont="1" applyBorder="1" applyAlignment="1" applyProtection="1">
      <alignment horizontal="center" vertical="center" wrapText="1"/>
      <protection locked="0"/>
    </xf>
    <xf numFmtId="0" fontId="21" fillId="0" borderId="8" xfId="202" applyFont="1" applyBorder="1" applyAlignment="1">
      <alignment horizontal="center" vertical="center"/>
    </xf>
    <xf numFmtId="4" fontId="21" fillId="0" borderId="8" xfId="202" applyNumberFormat="1" applyFont="1" applyBorder="1" applyAlignment="1">
      <alignment horizontal="center" vertical="center"/>
    </xf>
    <xf numFmtId="182" fontId="21" fillId="0" borderId="8" xfId="202" applyNumberFormat="1" applyFont="1" applyBorder="1" applyAlignment="1">
      <alignment horizontal="center" vertical="center" wrapText="1"/>
    </xf>
    <xf numFmtId="3" fontId="21" fillId="0" borderId="8" xfId="202" applyNumberFormat="1" applyFont="1" applyBorder="1" applyAlignment="1" applyProtection="1">
      <alignment horizontal="center" vertical="center" wrapText="1"/>
      <protection locked="0"/>
    </xf>
    <xf numFmtId="183" fontId="0" fillId="0" borderId="8" xfId="0" applyNumberFormat="1" applyBorder="1" applyAlignment="1">
      <alignment horizontal="right" vertical="center"/>
    </xf>
    <xf numFmtId="182" fontId="50" fillId="0" borderId="8" xfId="104" applyNumberFormat="1" applyFont="1" applyBorder="1"/>
    <xf numFmtId="167" fontId="21" fillId="0" borderId="8" xfId="114" applyFont="1" applyFill="1" applyBorder="1" applyAlignment="1">
      <alignment horizontal="center" vertical="center"/>
    </xf>
    <xf numFmtId="0" fontId="0" fillId="0" borderId="0" xfId="0" applyAlignment="1">
      <alignment vertical="center" wrapText="1"/>
    </xf>
    <xf numFmtId="0" fontId="6" fillId="0" borderId="0" xfId="0" applyFont="1" applyAlignment="1">
      <alignment vertical="center" wrapText="1"/>
    </xf>
    <xf numFmtId="182" fontId="21" fillId="0" borderId="8" xfId="104" applyNumberFormat="1" applyFont="1" applyFill="1" applyBorder="1" applyAlignment="1">
      <alignment horizontal="center" vertical="center"/>
    </xf>
    <xf numFmtId="182" fontId="21" fillId="0" borderId="8" xfId="104" applyNumberFormat="1" applyFont="1" applyBorder="1" applyAlignment="1">
      <alignment horizontal="right" vertical="center"/>
    </xf>
    <xf numFmtId="0" fontId="24" fillId="0" borderId="19" xfId="202" applyFont="1" applyBorder="1" applyAlignment="1" applyProtection="1">
      <alignment vertical="center" wrapText="1"/>
      <protection locked="0"/>
    </xf>
    <xf numFmtId="0" fontId="24" fillId="0" borderId="8" xfId="202" applyFont="1" applyBorder="1" applyAlignment="1" applyProtection="1">
      <alignment horizontal="center"/>
      <protection locked="0"/>
    </xf>
    <xf numFmtId="3" fontId="24" fillId="0" borderId="8" xfId="202" applyNumberFormat="1" applyFont="1" applyBorder="1" applyAlignment="1">
      <alignment horizontal="center" vertical="center"/>
    </xf>
    <xf numFmtId="0" fontId="24" fillId="0" borderId="19" xfId="202" applyFont="1" applyBorder="1" applyAlignment="1" applyProtection="1">
      <alignment horizontal="left" wrapText="1"/>
      <protection locked="0"/>
    </xf>
    <xf numFmtId="0" fontId="24" fillId="0" borderId="8" xfId="202" applyFont="1" applyBorder="1" applyAlignment="1" applyProtection="1">
      <alignment horizontal="center" vertical="center"/>
      <protection locked="0"/>
    </xf>
    <xf numFmtId="167" fontId="21" fillId="0" borderId="8" xfId="202" applyNumberFormat="1" applyFont="1" applyBorder="1" applyAlignment="1">
      <alignment horizontal="center" vertical="center" wrapText="1"/>
    </xf>
    <xf numFmtId="182" fontId="6" fillId="0" borderId="8" xfId="104" applyNumberFormat="1" applyFont="1" applyBorder="1" applyAlignment="1" applyProtection="1">
      <alignment horizontal="right" vertical="center"/>
      <protection locked="0"/>
    </xf>
    <xf numFmtId="182" fontId="21" fillId="0" borderId="11" xfId="104" applyNumberFormat="1" applyFont="1" applyBorder="1" applyAlignment="1" applyProtection="1">
      <alignment horizontal="center" vertical="center" wrapText="1"/>
    </xf>
    <xf numFmtId="0" fontId="21" fillId="0" borderId="15" xfId="202" applyFont="1" applyBorder="1" applyAlignment="1">
      <alignment horizontal="left" vertical="center" wrapText="1"/>
    </xf>
    <xf numFmtId="182" fontId="0" fillId="0" borderId="8" xfId="104" applyNumberFormat="1" applyFont="1" applyBorder="1" applyAlignment="1" applyProtection="1">
      <protection locked="0"/>
    </xf>
    <xf numFmtId="2" fontId="48" fillId="3" borderId="18" xfId="202" applyNumberFormat="1" applyFont="1" applyFill="1" applyBorder="1" applyAlignment="1" applyProtection="1">
      <alignment horizontal="center" vertical="center" wrapText="1"/>
      <protection locked="0"/>
    </xf>
    <xf numFmtId="0" fontId="21" fillId="0" borderId="8" xfId="114" applyNumberFormat="1" applyFont="1" applyBorder="1" applyAlignment="1" applyProtection="1">
      <alignment horizontal="center" vertical="center" wrapText="1"/>
      <protection locked="0"/>
    </xf>
    <xf numFmtId="181" fontId="21" fillId="0" borderId="0" xfId="114" applyNumberFormat="1" applyFont="1" applyBorder="1" applyAlignment="1">
      <alignment horizontal="center" vertical="center" wrapText="1"/>
    </xf>
    <xf numFmtId="0" fontId="6" fillId="0" borderId="12" xfId="160" applyFont="1" applyBorder="1" applyAlignment="1">
      <alignment horizontal="center" vertical="center" wrapText="1"/>
    </xf>
    <xf numFmtId="0" fontId="21" fillId="0" borderId="8" xfId="202" applyFont="1" applyBorder="1" applyAlignment="1">
      <alignment horizontal="left" vertical="top" wrapText="1"/>
    </xf>
    <xf numFmtId="0" fontId="6" fillId="0" borderId="12" xfId="0" applyFont="1" applyBorder="1" applyAlignment="1">
      <alignment horizontal="center" vertical="center" wrapText="1"/>
    </xf>
    <xf numFmtId="182" fontId="21" fillId="0" borderId="8" xfId="135" applyNumberFormat="1" applyFont="1" applyFill="1" applyBorder="1" applyAlignment="1">
      <alignment horizontal="center" vertical="center" wrapText="1"/>
    </xf>
    <xf numFmtId="167" fontId="21" fillId="0" borderId="8" xfId="119" applyFont="1" applyFill="1" applyBorder="1" applyAlignment="1">
      <alignment horizontal="center" vertical="center"/>
    </xf>
    <xf numFmtId="2" fontId="48" fillId="0" borderId="10" xfId="202" applyNumberFormat="1" applyFont="1" applyBorder="1" applyAlignment="1" applyProtection="1">
      <alignment horizontal="center" vertical="center" wrapText="1"/>
      <protection locked="0"/>
    </xf>
    <xf numFmtId="0" fontId="0" fillId="0" borderId="20" xfId="0" applyBorder="1"/>
    <xf numFmtId="0" fontId="46" fillId="0" borderId="7" xfId="0" applyFont="1" applyBorder="1"/>
    <xf numFmtId="0" fontId="51" fillId="3" borderId="7" xfId="0" applyFont="1" applyFill="1" applyBorder="1"/>
    <xf numFmtId="0" fontId="46" fillId="0" borderId="0" xfId="0" applyFont="1"/>
    <xf numFmtId="0" fontId="46" fillId="0" borderId="4" xfId="0" applyFont="1" applyBorder="1"/>
    <xf numFmtId="0" fontId="46" fillId="0" borderId="5" xfId="0" applyFont="1" applyBorder="1"/>
    <xf numFmtId="0" fontId="46" fillId="0" borderId="6" xfId="0" applyFont="1" applyBorder="1"/>
    <xf numFmtId="0" fontId="51" fillId="0" borderId="7" xfId="0" applyFont="1" applyBorder="1" applyAlignment="1">
      <alignment horizontal="center"/>
    </xf>
    <xf numFmtId="167" fontId="46" fillId="0" borderId="21" xfId="104" applyFont="1" applyFill="1" applyBorder="1" applyAlignment="1">
      <alignment horizontal="center"/>
    </xf>
    <xf numFmtId="167" fontId="46" fillId="0" borderId="7" xfId="104" applyFont="1" applyBorder="1" applyAlignment="1">
      <alignment horizontal="center"/>
    </xf>
    <xf numFmtId="20" fontId="51" fillId="0" borderId="22" xfId="0" applyNumberFormat="1" applyFont="1" applyBorder="1" applyAlignment="1">
      <alignment horizontal="center"/>
    </xf>
    <xf numFmtId="0" fontId="0" fillId="0" borderId="18" xfId="0" applyBorder="1"/>
    <xf numFmtId="0" fontId="51" fillId="0" borderId="18" xfId="0" applyFont="1" applyBorder="1" applyAlignment="1">
      <alignment horizontal="center"/>
    </xf>
    <xf numFmtId="0" fontId="0" fillId="0" borderId="23" xfId="0" applyBorder="1"/>
    <xf numFmtId="0" fontId="46" fillId="3" borderId="22" xfId="0" applyFont="1" applyFill="1" applyBorder="1" applyAlignment="1">
      <alignment horizontal="center"/>
    </xf>
    <xf numFmtId="0" fontId="51" fillId="0" borderId="18" xfId="0" applyFont="1" applyBorder="1"/>
    <xf numFmtId="2" fontId="51" fillId="0" borderId="16" xfId="0" applyNumberFormat="1" applyFont="1" applyBorder="1"/>
    <xf numFmtId="165" fontId="0" fillId="0" borderId="22" xfId="0" applyNumberFormat="1" applyBorder="1"/>
    <xf numFmtId="165" fontId="0" fillId="0" borderId="23" xfId="0" applyNumberFormat="1" applyBorder="1"/>
    <xf numFmtId="165" fontId="0" fillId="0" borderId="0" xfId="0" applyNumberFormat="1"/>
    <xf numFmtId="0" fontId="51" fillId="0" borderId="19" xfId="0" applyFont="1" applyBorder="1" applyAlignment="1">
      <alignment horizontal="center"/>
    </xf>
    <xf numFmtId="0" fontId="51" fillId="0" borderId="8" xfId="0" applyFont="1" applyBorder="1" applyAlignment="1">
      <alignment horizontal="center"/>
    </xf>
    <xf numFmtId="0" fontId="0" fillId="0" borderId="13" xfId="0" applyBorder="1"/>
    <xf numFmtId="0" fontId="46" fillId="3" borderId="19" xfId="0" applyFont="1" applyFill="1" applyBorder="1" applyAlignment="1">
      <alignment horizontal="center"/>
    </xf>
    <xf numFmtId="165" fontId="0" fillId="0" borderId="19" xfId="0" applyNumberFormat="1" applyBorder="1"/>
    <xf numFmtId="165" fontId="0" fillId="0" borderId="13" xfId="0" applyNumberFormat="1" applyBorder="1"/>
    <xf numFmtId="0" fontId="51" fillId="0" borderId="24" xfId="0" applyFont="1" applyBorder="1" applyAlignment="1">
      <alignment horizontal="center"/>
    </xf>
    <xf numFmtId="0" fontId="0" fillId="0" borderId="25" xfId="0" applyBorder="1"/>
    <xf numFmtId="0" fontId="51" fillId="0" borderId="25" xfId="0" applyFont="1" applyBorder="1" applyAlignment="1">
      <alignment horizontal="center"/>
    </xf>
    <xf numFmtId="0" fontId="0" fillId="0" borderId="26" xfId="0" applyBorder="1"/>
    <xf numFmtId="0" fontId="46" fillId="3" borderId="24" xfId="0" applyFont="1" applyFill="1" applyBorder="1" applyAlignment="1">
      <alignment horizontal="center"/>
    </xf>
    <xf numFmtId="0" fontId="51" fillId="0" borderId="27" xfId="0" applyFont="1" applyBorder="1"/>
    <xf numFmtId="2" fontId="51" fillId="0" borderId="28" xfId="0" applyNumberFormat="1" applyFont="1" applyBorder="1"/>
    <xf numFmtId="0" fontId="46" fillId="0" borderId="7" xfId="0" applyFont="1" applyBorder="1" applyAlignment="1">
      <alignment horizontal="center"/>
    </xf>
    <xf numFmtId="165" fontId="46" fillId="0" borderId="21" xfId="0" applyNumberFormat="1" applyFont="1" applyBorder="1"/>
    <xf numFmtId="165" fontId="46" fillId="3" borderId="7" xfId="0" applyNumberFormat="1" applyFont="1" applyFill="1" applyBorder="1"/>
    <xf numFmtId="0" fontId="0" fillId="0" borderId="7" xfId="0" applyBorder="1"/>
    <xf numFmtId="0" fontId="51" fillId="3" borderId="1" xfId="0" applyFont="1" applyFill="1" applyBorder="1"/>
    <xf numFmtId="0" fontId="46" fillId="0" borderId="29" xfId="0" applyFont="1" applyBorder="1"/>
    <xf numFmtId="0" fontId="46" fillId="0" borderId="30" xfId="0" applyFont="1" applyBorder="1"/>
    <xf numFmtId="0" fontId="46" fillId="0" borderId="31" xfId="0" applyFont="1" applyBorder="1" applyAlignment="1">
      <alignment horizontal="center"/>
    </xf>
    <xf numFmtId="0" fontId="46" fillId="0" borderId="32" xfId="0" applyFont="1" applyBorder="1"/>
    <xf numFmtId="0" fontId="46" fillId="0" borderId="27" xfId="0" applyFont="1" applyBorder="1"/>
    <xf numFmtId="0" fontId="46" fillId="0" borderId="28" xfId="0" applyFont="1" applyBorder="1"/>
    <xf numFmtId="0" fontId="46" fillId="0" borderId="21" xfId="0" applyFont="1" applyBorder="1"/>
    <xf numFmtId="167" fontId="46" fillId="0" borderId="33" xfId="104" applyFont="1" applyBorder="1" applyAlignment="1">
      <alignment horizontal="center"/>
    </xf>
    <xf numFmtId="21" fontId="51" fillId="0" borderId="22" xfId="0" applyNumberFormat="1" applyFont="1" applyBorder="1" applyAlignment="1">
      <alignment horizontal="center"/>
    </xf>
    <xf numFmtId="0" fontId="0" fillId="0" borderId="16" xfId="0" applyBorder="1"/>
    <xf numFmtId="0" fontId="51" fillId="0" borderId="34" xfId="0" applyFont="1" applyBorder="1" applyAlignment="1">
      <alignment horizontal="center"/>
    </xf>
    <xf numFmtId="0" fontId="0" fillId="0" borderId="9" xfId="0" applyBorder="1"/>
    <xf numFmtId="2" fontId="51" fillId="0" borderId="18" xfId="0" applyNumberFormat="1" applyFont="1" applyBorder="1"/>
    <xf numFmtId="165" fontId="0" fillId="0" borderId="8" xfId="0" applyNumberFormat="1" applyBorder="1"/>
    <xf numFmtId="0" fontId="0" fillId="0" borderId="15" xfId="0" applyBorder="1"/>
    <xf numFmtId="0" fontId="51" fillId="0" borderId="35" xfId="0" applyFont="1" applyBorder="1" applyAlignment="1">
      <alignment horizontal="center"/>
    </xf>
    <xf numFmtId="0" fontId="0" fillId="0" borderId="11" xfId="0" applyBorder="1"/>
    <xf numFmtId="0" fontId="51" fillId="0" borderId="8" xfId="0" applyFont="1" applyBorder="1"/>
    <xf numFmtId="2" fontId="51" fillId="0" borderId="8" xfId="0" applyNumberFormat="1" applyFont="1" applyBorder="1"/>
    <xf numFmtId="2" fontId="51" fillId="0" borderId="15" xfId="0" applyNumberFormat="1" applyFont="1" applyBorder="1"/>
    <xf numFmtId="0" fontId="0" fillId="0" borderId="36" xfId="0" applyBorder="1"/>
    <xf numFmtId="0" fontId="51" fillId="0" borderId="37" xfId="0" applyFont="1" applyBorder="1" applyAlignment="1">
      <alignment horizontal="center"/>
    </xf>
    <xf numFmtId="0" fontId="0" fillId="0" borderId="38" xfId="0" applyBorder="1"/>
    <xf numFmtId="0" fontId="51" fillId="0" borderId="25" xfId="0" applyFont="1" applyBorder="1"/>
    <xf numFmtId="2" fontId="51" fillId="0" borderId="25" xfId="0" applyNumberFormat="1" applyFont="1" applyBorder="1"/>
    <xf numFmtId="2" fontId="51" fillId="0" borderId="39" xfId="0" applyNumberFormat="1" applyFont="1" applyBorder="1"/>
    <xf numFmtId="165" fontId="46" fillId="0" borderId="7" xfId="0" applyNumberFormat="1" applyFont="1" applyBorder="1"/>
    <xf numFmtId="0" fontId="4" fillId="0" borderId="8" xfId="0" applyFont="1" applyBorder="1" applyAlignment="1">
      <alignment horizontal="left" wrapText="1"/>
    </xf>
    <xf numFmtId="186" fontId="4" fillId="0" borderId="8" xfId="160" applyNumberFormat="1" applyFont="1" applyBorder="1" applyAlignment="1">
      <alignment horizontal="center" vertical="center"/>
    </xf>
    <xf numFmtId="0" fontId="52" fillId="0" borderId="15" xfId="0" applyFont="1" applyBorder="1" applyAlignment="1">
      <alignment vertical="center" wrapText="1"/>
    </xf>
    <xf numFmtId="0" fontId="52" fillId="0" borderId="11" xfId="0" applyFont="1" applyBorder="1" applyAlignment="1">
      <alignment vertical="center" wrapText="1"/>
    </xf>
    <xf numFmtId="0" fontId="52" fillId="0" borderId="12" xfId="0" applyFont="1" applyBorder="1" applyAlignment="1">
      <alignment vertical="center" wrapText="1"/>
    </xf>
    <xf numFmtId="0" fontId="4" fillId="0" borderId="12" xfId="160" applyFont="1" applyBorder="1" applyAlignment="1">
      <alignment horizontal="center" vertical="center" wrapText="1"/>
    </xf>
    <xf numFmtId="0" fontId="4" fillId="0" borderId="8" xfId="160" applyFont="1" applyBorder="1" applyAlignment="1">
      <alignment horizontal="left" vertical="center" wrapText="1"/>
    </xf>
    <xf numFmtId="0" fontId="4" fillId="0" borderId="8" xfId="160" applyFont="1" applyBorder="1" applyAlignment="1">
      <alignment horizontal="center" vertical="center"/>
    </xf>
    <xf numFmtId="183" fontId="4" fillId="0" borderId="8" xfId="160" applyNumberFormat="1" applyFont="1" applyBorder="1" applyAlignment="1">
      <alignment horizontal="right" vertical="center"/>
    </xf>
    <xf numFmtId="2" fontId="0" fillId="0" borderId="8" xfId="0" applyNumberFormat="1" applyBorder="1"/>
    <xf numFmtId="9" fontId="0" fillId="0" borderId="8" xfId="0" applyNumberFormat="1" applyBorder="1" applyAlignment="1">
      <alignment horizontal="center"/>
    </xf>
    <xf numFmtId="43" fontId="0" fillId="0" borderId="8" xfId="0" applyNumberFormat="1" applyBorder="1"/>
    <xf numFmtId="165" fontId="46" fillId="0" borderId="1" xfId="0" applyNumberFormat="1" applyFont="1" applyBorder="1"/>
    <xf numFmtId="165" fontId="46" fillId="3" borderId="31" xfId="0" applyNumberFormat="1" applyFont="1" applyFill="1" applyBorder="1"/>
    <xf numFmtId="0" fontId="5" fillId="0" borderId="8" xfId="0" applyFont="1" applyBorder="1" applyAlignment="1">
      <alignment horizontal="center"/>
    </xf>
    <xf numFmtId="0" fontId="5" fillId="0" borderId="18" xfId="0" applyFont="1" applyBorder="1" applyAlignment="1">
      <alignment horizontal="center"/>
    </xf>
    <xf numFmtId="165" fontId="5" fillId="0" borderId="8" xfId="0" applyNumberFormat="1" applyFont="1" applyBorder="1" applyAlignment="1">
      <alignment horizontal="center"/>
    </xf>
    <xf numFmtId="165" fontId="5" fillId="0" borderId="18" xfId="0" applyNumberFormat="1" applyFont="1" applyBorder="1" applyAlignment="1">
      <alignment horizontal="center"/>
    </xf>
    <xf numFmtId="186" fontId="6" fillId="0" borderId="0" xfId="160" applyNumberFormat="1" applyFont="1" applyAlignment="1">
      <alignment horizontal="center" vertical="center"/>
    </xf>
    <xf numFmtId="0" fontId="21" fillId="0" borderId="18" xfId="202" applyFont="1" applyBorder="1" applyAlignment="1" applyProtection="1">
      <alignment horizontal="left" vertical="center" wrapText="1"/>
      <protection locked="0"/>
    </xf>
    <xf numFmtId="183" fontId="71" fillId="0" borderId="8" xfId="160" applyNumberFormat="1" applyBorder="1" applyAlignment="1">
      <alignment horizontal="right" vertical="center"/>
    </xf>
    <xf numFmtId="186" fontId="4" fillId="0" borderId="0" xfId="160" applyNumberFormat="1" applyFont="1" applyAlignment="1">
      <alignment horizontal="center" vertical="center"/>
    </xf>
    <xf numFmtId="0" fontId="4" fillId="0" borderId="18" xfId="160" applyFont="1" applyBorder="1" applyAlignment="1">
      <alignment horizontal="center" vertical="center"/>
    </xf>
    <xf numFmtId="165" fontId="21" fillId="0" borderId="8" xfId="135" applyNumberFormat="1" applyFont="1" applyFill="1" applyBorder="1" applyAlignment="1">
      <alignment horizontal="center" vertical="center" wrapText="1"/>
    </xf>
    <xf numFmtId="165" fontId="6" fillId="0" borderId="8" xfId="160" applyNumberFormat="1" applyFont="1" applyBorder="1" applyAlignment="1">
      <alignment horizontal="right" vertical="center"/>
    </xf>
    <xf numFmtId="165" fontId="21" fillId="0" borderId="8" xfId="202" applyNumberFormat="1" applyFont="1" applyBorder="1" applyAlignment="1">
      <alignment horizontal="center" vertical="center" wrapText="1"/>
    </xf>
    <xf numFmtId="165" fontId="21" fillId="0" borderId="18" xfId="202" applyNumberFormat="1" applyFont="1" applyBorder="1" applyAlignment="1">
      <alignment horizontal="center" vertical="center" wrapText="1"/>
    </xf>
    <xf numFmtId="0" fontId="4" fillId="0" borderId="8" xfId="0" applyFont="1" applyBorder="1" applyAlignment="1">
      <alignment horizontal="left" vertical="center" wrapText="1"/>
    </xf>
    <xf numFmtId="0" fontId="4" fillId="0" borderId="12" xfId="0" applyFont="1" applyBorder="1" applyAlignment="1">
      <alignment horizontal="center" vertical="center" wrapText="1"/>
    </xf>
    <xf numFmtId="183" fontId="4" fillId="0" borderId="8" xfId="0" applyNumberFormat="1" applyFont="1" applyBorder="1" applyAlignment="1">
      <alignment horizontal="right" vertical="center"/>
    </xf>
    <xf numFmtId="186" fontId="4" fillId="0" borderId="8" xfId="0" applyNumberFormat="1" applyFont="1" applyBorder="1" applyAlignment="1">
      <alignment horizontal="center" vertical="center"/>
    </xf>
    <xf numFmtId="181" fontId="21" fillId="0" borderId="0" xfId="104" applyNumberFormat="1" applyFont="1" applyBorder="1" applyAlignment="1">
      <alignment horizontal="center" vertical="center" wrapText="1"/>
    </xf>
    <xf numFmtId="0" fontId="51" fillId="3" borderId="19" xfId="0" applyFont="1" applyFill="1" applyBorder="1" applyAlignment="1">
      <alignment horizontal="center"/>
    </xf>
    <xf numFmtId="0" fontId="0" fillId="3" borderId="8" xfId="0" applyFill="1" applyBorder="1"/>
    <xf numFmtId="0" fontId="0" fillId="3" borderId="15" xfId="0" applyFill="1" applyBorder="1"/>
    <xf numFmtId="0" fontId="51" fillId="3" borderId="35" xfId="0" applyFont="1" applyFill="1" applyBorder="1" applyAlignment="1">
      <alignment horizontal="center"/>
    </xf>
    <xf numFmtId="0" fontId="0" fillId="3" borderId="11" xfId="0" applyFill="1" applyBorder="1"/>
    <xf numFmtId="0" fontId="51" fillId="3" borderId="8" xfId="0" applyFont="1" applyFill="1" applyBorder="1"/>
    <xf numFmtId="2" fontId="51" fillId="3" borderId="8" xfId="0" applyNumberFormat="1" applyFont="1" applyFill="1" applyBorder="1"/>
    <xf numFmtId="2" fontId="51" fillId="3" borderId="15" xfId="0" applyNumberFormat="1" applyFont="1" applyFill="1" applyBorder="1"/>
    <xf numFmtId="165" fontId="0" fillId="3" borderId="19" xfId="0" applyNumberFormat="1" applyFill="1" applyBorder="1"/>
    <xf numFmtId="165" fontId="0" fillId="3" borderId="8" xfId="0" applyNumberFormat="1" applyFill="1" applyBorder="1"/>
    <xf numFmtId="165" fontId="0" fillId="3" borderId="13" xfId="0" applyNumberFormat="1" applyFill="1" applyBorder="1"/>
    <xf numFmtId="0" fontId="71" fillId="0" borderId="0" xfId="198"/>
    <xf numFmtId="0" fontId="47" fillId="0" borderId="8" xfId="198" applyFont="1" applyBorder="1" applyAlignment="1">
      <alignment wrapText="1"/>
    </xf>
    <xf numFmtId="0" fontId="21" fillId="0" borderId="12" xfId="159" applyFont="1" applyBorder="1" applyAlignment="1">
      <alignment vertical="center" wrapText="1"/>
    </xf>
    <xf numFmtId="4" fontId="21" fillId="0" borderId="12" xfId="159" applyNumberFormat="1" applyFont="1" applyBorder="1" applyAlignment="1">
      <alignment horizontal="center" vertical="center" wrapText="1"/>
    </xf>
    <xf numFmtId="0" fontId="4" fillId="0" borderId="40" xfId="198" applyFont="1" applyBorder="1" applyAlignment="1">
      <alignment vertical="center" wrapText="1"/>
    </xf>
    <xf numFmtId="0" fontId="4" fillId="0" borderId="12" xfId="198" applyFont="1" applyBorder="1" applyAlignment="1">
      <alignment horizontal="center" vertical="center" wrapText="1"/>
    </xf>
    <xf numFmtId="167" fontId="21" fillId="0" borderId="8" xfId="137" applyFont="1" applyBorder="1" applyAlignment="1" applyProtection="1">
      <alignment horizontal="center" vertical="center" wrapText="1"/>
      <protection locked="0"/>
    </xf>
    <xf numFmtId="183" fontId="71" fillId="0" borderId="13" xfId="198" applyNumberFormat="1" applyBorder="1" applyAlignment="1">
      <alignment horizontal="right" vertical="center"/>
    </xf>
    <xf numFmtId="181" fontId="21" fillId="0" borderId="8" xfId="137" applyNumberFormat="1" applyFont="1" applyBorder="1" applyAlignment="1">
      <alignment horizontal="center" vertical="center" wrapText="1"/>
    </xf>
    <xf numFmtId="182" fontId="21" fillId="0" borderId="8" xfId="137" applyNumberFormat="1" applyFont="1" applyBorder="1" applyAlignment="1" applyProtection="1">
      <alignment horizontal="center" vertical="center" wrapText="1"/>
      <protection locked="0"/>
    </xf>
    <xf numFmtId="181" fontId="21" fillId="0" borderId="12" xfId="137" applyNumberFormat="1" applyFont="1" applyBorder="1" applyAlignment="1">
      <alignment horizontal="center" vertical="center" wrapText="1"/>
    </xf>
    <xf numFmtId="0" fontId="4" fillId="0" borderId="12" xfId="198" applyFont="1" applyBorder="1" applyAlignment="1">
      <alignment vertical="center" wrapText="1"/>
    </xf>
    <xf numFmtId="189" fontId="21" fillId="0" borderId="8" xfId="202" applyNumberFormat="1" applyFont="1" applyBorder="1" applyAlignment="1">
      <alignment horizontal="center" vertical="center" wrapText="1"/>
    </xf>
    <xf numFmtId="181" fontId="21" fillId="0" borderId="0" xfId="137" applyNumberFormat="1" applyFont="1" applyBorder="1" applyAlignment="1">
      <alignment horizontal="center" vertical="center" wrapText="1"/>
    </xf>
    <xf numFmtId="0" fontId="31" fillId="0" borderId="8" xfId="0" applyFont="1" applyBorder="1" applyAlignment="1" applyProtection="1">
      <alignment horizontal="center" vertical="center" wrapText="1"/>
      <protection locked="0"/>
    </xf>
    <xf numFmtId="0" fontId="29" fillId="0" borderId="0" xfId="0" applyFont="1" applyAlignment="1" applyProtection="1">
      <alignment vertical="center" wrapText="1"/>
      <protection locked="0"/>
    </xf>
    <xf numFmtId="0" fontId="33" fillId="0" borderId="43" xfId="0" applyFont="1" applyBorder="1" applyAlignment="1">
      <alignment horizontal="center" vertical="center"/>
    </xf>
    <xf numFmtId="0" fontId="33" fillId="0" borderId="44" xfId="0" applyFont="1" applyBorder="1" applyAlignment="1">
      <alignment horizontal="center" vertical="center"/>
    </xf>
    <xf numFmtId="0" fontId="33" fillId="0" borderId="26" xfId="0" applyFont="1" applyBorder="1" applyAlignment="1">
      <alignment horizontal="center" vertical="center" wrapText="1"/>
    </xf>
    <xf numFmtId="0" fontId="33" fillId="0" borderId="19" xfId="0" applyFont="1" applyBorder="1" applyAlignment="1">
      <alignment horizontal="left"/>
    </xf>
    <xf numFmtId="0" fontId="33" fillId="0" borderId="8" xfId="0" applyFont="1" applyBorder="1" applyAlignment="1">
      <alignment horizontal="left"/>
    </xf>
    <xf numFmtId="0" fontId="33" fillId="0" borderId="8" xfId="0" applyFont="1" applyBorder="1" applyAlignment="1">
      <alignment horizontal="centerContinuous"/>
    </xf>
    <xf numFmtId="0" fontId="33" fillId="0" borderId="13" xfId="0" applyFont="1" applyBorder="1" applyAlignment="1">
      <alignment horizontal="centerContinuous"/>
    </xf>
    <xf numFmtId="0" fontId="34" fillId="0" borderId="19" xfId="0" applyFont="1" applyBorder="1" applyAlignment="1">
      <alignment horizontal="left" vertical="center" wrapText="1"/>
    </xf>
    <xf numFmtId="0" fontId="34" fillId="0" borderId="8" xfId="0" applyFont="1" applyBorder="1" applyAlignment="1">
      <alignment horizontal="left" vertical="center" wrapText="1"/>
    </xf>
    <xf numFmtId="183" fontId="34" fillId="0" borderId="8" xfId="0" applyNumberFormat="1" applyFont="1" applyBorder="1" applyAlignment="1">
      <alignment horizontal="right" vertical="center"/>
    </xf>
    <xf numFmtId="0" fontId="34" fillId="0" borderId="8" xfId="0" applyFont="1" applyBorder="1" applyAlignment="1">
      <alignment horizontal="justify" vertical="center" wrapText="1"/>
    </xf>
    <xf numFmtId="0" fontId="53" fillId="0" borderId="8" xfId="189" applyFont="1" applyBorder="1" applyAlignment="1">
      <alignment horizontal="justify" vertical="center"/>
    </xf>
    <xf numFmtId="0" fontId="53" fillId="0" borderId="8" xfId="189" applyFont="1" applyBorder="1" applyAlignment="1">
      <alignment horizontal="left" vertical="center"/>
    </xf>
    <xf numFmtId="0" fontId="54" fillId="0" borderId="8" xfId="0" applyFont="1" applyBorder="1" applyAlignment="1">
      <alignment vertical="center"/>
    </xf>
    <xf numFmtId="0" fontId="53" fillId="0" borderId="8" xfId="189" applyFont="1" applyBorder="1" applyAlignment="1">
      <alignment horizontal="left" vertical="center" wrapText="1"/>
    </xf>
    <xf numFmtId="0" fontId="54" fillId="0" borderId="8" xfId="0" applyFont="1" applyBorder="1"/>
    <xf numFmtId="0" fontId="53" fillId="0" borderId="8" xfId="189" applyFont="1" applyBorder="1" applyAlignment="1">
      <alignment vertical="center" wrapText="1"/>
    </xf>
    <xf numFmtId="0" fontId="54" fillId="0" borderId="8" xfId="0" applyFont="1" applyBorder="1" applyAlignment="1">
      <alignment horizontal="left" vertical="center"/>
    </xf>
    <xf numFmtId="0" fontId="53" fillId="0" borderId="8" xfId="0" applyFont="1" applyBorder="1" applyAlignment="1">
      <alignment horizontal="justify" vertical="center"/>
    </xf>
    <xf numFmtId="0" fontId="53" fillId="0" borderId="8" xfId="0" applyFont="1" applyBorder="1" applyAlignment="1">
      <alignment horizontal="left" vertical="center"/>
    </xf>
    <xf numFmtId="0" fontId="55" fillId="0" borderId="8" xfId="0" applyFont="1" applyBorder="1"/>
    <xf numFmtId="0" fontId="0" fillId="0" borderId="2" xfId="0" applyBorder="1"/>
    <xf numFmtId="0" fontId="0" fillId="0" borderId="45" xfId="0" applyBorder="1"/>
    <xf numFmtId="0" fontId="0" fillId="0" borderId="46" xfId="0" applyBorder="1"/>
    <xf numFmtId="0" fontId="0" fillId="0" borderId="47" xfId="0" applyBorder="1"/>
    <xf numFmtId="0" fontId="34" fillId="0" borderId="2" xfId="0" applyFont="1" applyBorder="1"/>
    <xf numFmtId="0" fontId="34" fillId="0" borderId="0" xfId="0" applyFont="1"/>
    <xf numFmtId="0" fontId="34" fillId="0" borderId="45" xfId="0" applyFont="1" applyBorder="1"/>
    <xf numFmtId="0" fontId="38" fillId="0" borderId="35" xfId="193" applyFont="1" applyBorder="1" applyAlignment="1">
      <alignment horizontal="center" vertical="center" wrapText="1"/>
    </xf>
    <xf numFmtId="0" fontId="38" fillId="0" borderId="19" xfId="193" applyFont="1" applyBorder="1" applyAlignment="1">
      <alignment vertical="center" wrapText="1"/>
    </xf>
    <xf numFmtId="0" fontId="38" fillId="0" borderId="8" xfId="193" applyFont="1" applyBorder="1" applyAlignment="1">
      <alignment vertical="center" wrapText="1"/>
    </xf>
    <xf numFmtId="181" fontId="38" fillId="0" borderId="13" xfId="193" applyNumberFormat="1" applyFont="1" applyBorder="1" applyAlignment="1">
      <alignment vertical="center" wrapText="1"/>
    </xf>
    <xf numFmtId="170" fontId="39" fillId="0" borderId="35" xfId="193" applyNumberFormat="1" applyFont="1" applyBorder="1" applyAlignment="1">
      <alignment horizontal="center" vertical="center" wrapText="1"/>
    </xf>
    <xf numFmtId="170" fontId="39" fillId="0" borderId="19" xfId="193" applyNumberFormat="1" applyFont="1" applyBorder="1" applyAlignment="1">
      <alignment vertical="center" wrapText="1"/>
    </xf>
    <xf numFmtId="0" fontId="39" fillId="0" borderId="8" xfId="193" applyFont="1" applyBorder="1" applyAlignment="1">
      <alignment vertical="center" wrapText="1"/>
    </xf>
    <xf numFmtId="170" fontId="38" fillId="0" borderId="35" xfId="193" applyNumberFormat="1" applyFont="1" applyBorder="1" applyAlignment="1">
      <alignment horizontal="center" vertical="center" wrapText="1"/>
    </xf>
    <xf numFmtId="170" fontId="38" fillId="0" borderId="19" xfId="193" applyNumberFormat="1" applyFont="1" applyBorder="1" applyAlignment="1">
      <alignment vertical="center" wrapText="1"/>
    </xf>
    <xf numFmtId="0" fontId="39" fillId="0" borderId="8" xfId="193" applyFont="1" applyBorder="1" applyAlignment="1">
      <alignment horizontal="center" vertical="center" wrapText="1"/>
    </xf>
    <xf numFmtId="181" fontId="39" fillId="0" borderId="13" xfId="193" applyNumberFormat="1" applyFont="1" applyBorder="1" applyAlignment="1">
      <alignment horizontal="center" vertical="center" wrapText="1"/>
    </xf>
    <xf numFmtId="170" fontId="38" fillId="0" borderId="19" xfId="193" applyNumberFormat="1" applyFont="1" applyBorder="1" applyAlignment="1">
      <alignment horizontal="left" vertical="center" wrapText="1"/>
    </xf>
    <xf numFmtId="0" fontId="38" fillId="0" borderId="8" xfId="193" applyFont="1" applyBorder="1" applyAlignment="1">
      <alignment horizontal="center" vertical="center" wrapText="1"/>
    </xf>
    <xf numFmtId="3" fontId="38" fillId="0" borderId="8" xfId="87" applyNumberFormat="1" applyFont="1" applyFill="1" applyBorder="1" applyAlignment="1">
      <alignment horizontal="center" vertical="center" wrapText="1"/>
    </xf>
    <xf numFmtId="9" fontId="38" fillId="0" borderId="8" xfId="212" applyFont="1" applyFill="1" applyBorder="1" applyAlignment="1">
      <alignment horizontal="center" vertical="center" wrapText="1"/>
    </xf>
    <xf numFmtId="165" fontId="38" fillId="0" borderId="8" xfId="116" applyFont="1" applyFill="1" applyBorder="1" applyAlignment="1">
      <alignment horizontal="center" vertical="center" wrapText="1"/>
    </xf>
    <xf numFmtId="181" fontId="38" fillId="0" borderId="13" xfId="116" applyNumberFormat="1" applyFont="1" applyFill="1" applyBorder="1" applyAlignment="1">
      <alignment horizontal="center" vertical="center" wrapText="1"/>
    </xf>
    <xf numFmtId="4" fontId="38" fillId="0" borderId="8" xfId="87" applyNumberFormat="1" applyFont="1" applyFill="1" applyBorder="1" applyAlignment="1">
      <alignment horizontal="center" vertical="center" wrapText="1"/>
    </xf>
    <xf numFmtId="3" fontId="38" fillId="0" borderId="8" xfId="193" applyNumberFormat="1" applyFont="1" applyBorder="1" applyAlignment="1">
      <alignment vertical="center" wrapText="1"/>
    </xf>
    <xf numFmtId="10" fontId="38" fillId="0" borderId="8" xfId="208" applyNumberFormat="1" applyFont="1" applyFill="1" applyBorder="1" applyAlignment="1">
      <alignment horizontal="center" vertical="center" wrapText="1"/>
    </xf>
    <xf numFmtId="189" fontId="38" fillId="0" borderId="8" xfId="193" applyNumberFormat="1" applyFont="1" applyBorder="1" applyAlignment="1">
      <alignment vertical="center" wrapText="1"/>
    </xf>
    <xf numFmtId="9" fontId="38" fillId="0" borderId="8" xfId="193" applyNumberFormat="1" applyFont="1" applyBorder="1" applyAlignment="1">
      <alignment vertical="center" wrapText="1"/>
    </xf>
    <xf numFmtId="181" fontId="39" fillId="0" borderId="13" xfId="193" applyNumberFormat="1" applyFont="1" applyBorder="1" applyAlignment="1">
      <alignment vertical="center" wrapText="1"/>
    </xf>
    <xf numFmtId="0" fontId="39" fillId="0" borderId="19" xfId="193" applyFont="1" applyBorder="1" applyAlignment="1">
      <alignment vertical="center" wrapText="1"/>
    </xf>
    <xf numFmtId="10" fontId="38" fillId="0" borderId="8" xfId="212" applyNumberFormat="1" applyFont="1" applyFill="1" applyBorder="1" applyAlignment="1">
      <alignment vertical="center" wrapText="1"/>
    </xf>
    <xf numFmtId="0" fontId="38" fillId="0" borderId="37" xfId="193" applyFont="1" applyBorder="1" applyAlignment="1">
      <alignment horizontal="center" vertical="center" wrapText="1"/>
    </xf>
    <xf numFmtId="0" fontId="38" fillId="0" borderId="24" xfId="193" applyFont="1" applyBorder="1" applyAlignment="1">
      <alignment vertical="center" wrapText="1"/>
    </xf>
    <xf numFmtId="0" fontId="38" fillId="0" borderId="25" xfId="193" applyFont="1" applyBorder="1" applyAlignment="1">
      <alignment vertical="center" wrapText="1"/>
    </xf>
    <xf numFmtId="3" fontId="38" fillId="0" borderId="25" xfId="193" applyNumberFormat="1" applyFont="1" applyBorder="1" applyAlignment="1">
      <alignment vertical="center" wrapText="1"/>
    </xf>
    <xf numFmtId="181" fontId="38" fillId="0" borderId="26" xfId="193" applyNumberFormat="1" applyFont="1" applyBorder="1" applyAlignment="1">
      <alignment vertical="center" wrapText="1"/>
    </xf>
    <xf numFmtId="0" fontId="38" fillId="5" borderId="35" xfId="193" applyFont="1" applyFill="1" applyBorder="1" applyAlignment="1">
      <alignment horizontal="center" vertical="center" wrapText="1"/>
    </xf>
    <xf numFmtId="0" fontId="39" fillId="5" borderId="19" xfId="193" applyFont="1" applyFill="1" applyBorder="1" applyAlignment="1">
      <alignment vertical="center" wrapText="1"/>
    </xf>
    <xf numFmtId="0" fontId="38" fillId="5" borderId="8" xfId="193" applyFont="1" applyFill="1" applyBorder="1" applyAlignment="1">
      <alignment vertical="center" wrapText="1"/>
    </xf>
    <xf numFmtId="10" fontId="39" fillId="6" borderId="8" xfId="195" applyNumberFormat="1" applyFont="1" applyFill="1" applyBorder="1" applyAlignment="1">
      <alignment vertical="center" wrapText="1"/>
    </xf>
    <xf numFmtId="181" fontId="39" fillId="5" borderId="13" xfId="193" applyNumberFormat="1" applyFont="1" applyFill="1" applyBorder="1" applyAlignment="1">
      <alignment vertical="center" wrapText="1"/>
    </xf>
    <xf numFmtId="0" fontId="57" fillId="0" borderId="48" xfId="36" applyNumberFormat="1" applyFont="1" applyFill="1" applyBorder="1" applyAlignment="1" applyProtection="1">
      <alignment horizontal="center" vertical="center" wrapText="1"/>
    </xf>
    <xf numFmtId="183" fontId="53" fillId="0" borderId="13" xfId="0" applyNumberFormat="1" applyFont="1" applyBorder="1" applyAlignment="1">
      <alignment horizontal="right" vertical="center"/>
    </xf>
    <xf numFmtId="0" fontId="53" fillId="0" borderId="8" xfId="189" applyFont="1" applyBorder="1" applyAlignment="1">
      <alignment vertical="center"/>
    </xf>
    <xf numFmtId="0" fontId="55" fillId="0" borderId="2" xfId="0" applyFont="1" applyBorder="1"/>
    <xf numFmtId="0" fontId="55" fillId="0" borderId="0" xfId="0" applyFont="1" applyAlignment="1">
      <alignment horizontal="center"/>
    </xf>
    <xf numFmtId="0" fontId="55" fillId="0" borderId="0" xfId="0" applyFont="1"/>
    <xf numFmtId="0" fontId="55" fillId="0" borderId="45" xfId="0" applyFont="1" applyBorder="1"/>
    <xf numFmtId="0" fontId="55" fillId="0" borderId="8" xfId="0" applyFont="1" applyBorder="1" applyAlignment="1">
      <alignment horizontal="center"/>
    </xf>
    <xf numFmtId="172" fontId="55" fillId="0" borderId="8" xfId="0" applyNumberFormat="1" applyFont="1" applyBorder="1" applyAlignment="1">
      <alignment horizontal="center"/>
    </xf>
    <xf numFmtId="0" fontId="55" fillId="0" borderId="19" xfId="0" applyFont="1" applyBorder="1" applyAlignment="1">
      <alignment horizontal="center" vertical="center" wrapText="1"/>
    </xf>
    <xf numFmtId="0" fontId="55" fillId="0" borderId="19" xfId="0" applyFont="1" applyBorder="1"/>
    <xf numFmtId="2" fontId="55" fillId="0" borderId="8" xfId="0" applyNumberFormat="1" applyFont="1" applyBorder="1" applyAlignment="1">
      <alignment horizontal="center"/>
    </xf>
    <xf numFmtId="0" fontId="55" fillId="0" borderId="2" xfId="0" applyFont="1" applyBorder="1" applyAlignment="1">
      <alignment horizontal="center"/>
    </xf>
    <xf numFmtId="165" fontId="55" fillId="0" borderId="0" xfId="122" applyFont="1" applyFill="1" applyBorder="1" applyAlignment="1">
      <alignment horizontal="center" vertical="center" wrapText="1"/>
    </xf>
    <xf numFmtId="165" fontId="55" fillId="0" borderId="45" xfId="122" applyFont="1" applyFill="1" applyBorder="1" applyAlignment="1">
      <alignment horizontal="center" vertical="center" wrapText="1"/>
    </xf>
    <xf numFmtId="0" fontId="55" fillId="0" borderId="50" xfId="0" applyFont="1" applyBorder="1"/>
    <xf numFmtId="0" fontId="55" fillId="0" borderId="10" xfId="0" applyFont="1" applyBorder="1" applyAlignment="1">
      <alignment horizontal="center"/>
    </xf>
    <xf numFmtId="172" fontId="55" fillId="0" borderId="10" xfId="0" applyNumberFormat="1" applyFont="1" applyBorder="1" applyAlignment="1">
      <alignment horizontal="center"/>
    </xf>
    <xf numFmtId="172" fontId="55" fillId="0" borderId="13" xfId="0" applyNumberFormat="1" applyFont="1" applyBorder="1" applyAlignment="1">
      <alignment horizontal="center"/>
    </xf>
    <xf numFmtId="172" fontId="55" fillId="0" borderId="25" xfId="0" applyNumberFormat="1" applyFont="1" applyBorder="1" applyAlignment="1">
      <alignment horizontal="center"/>
    </xf>
    <xf numFmtId="172" fontId="55" fillId="0" borderId="26" xfId="0" applyNumberFormat="1" applyFont="1" applyBorder="1" applyAlignment="1">
      <alignment horizontal="center"/>
    </xf>
    <xf numFmtId="0" fontId="55" fillId="0" borderId="8" xfId="0" applyFont="1" applyBorder="1" applyAlignment="1">
      <alignment horizontal="center" vertical="center" wrapText="1"/>
    </xf>
    <xf numFmtId="0" fontId="33" fillId="38" borderId="4" xfId="0" applyFont="1" applyFill="1" applyBorder="1" applyAlignment="1">
      <alignment horizontal="left"/>
    </xf>
    <xf numFmtId="0" fontId="34" fillId="38" borderId="5" xfId="0" applyFont="1" applyFill="1" applyBorder="1" applyAlignment="1">
      <alignment horizontal="left"/>
    </xf>
    <xf numFmtId="0" fontId="32" fillId="38" borderId="5" xfId="0" applyFont="1" applyFill="1" applyBorder="1" applyAlignment="1">
      <alignment horizontal="right"/>
    </xf>
    <xf numFmtId="183" fontId="33" fillId="38" borderId="6" xfId="0" applyNumberFormat="1" applyFont="1" applyFill="1" applyBorder="1" applyAlignment="1">
      <alignment vertical="center"/>
    </xf>
    <xf numFmtId="0" fontId="33" fillId="38" borderId="4" xfId="148" applyFont="1" applyFill="1" applyBorder="1" applyAlignment="1">
      <alignment horizontal="left"/>
    </xf>
    <xf numFmtId="0" fontId="34" fillId="38" borderId="5" xfId="148" applyFont="1" applyFill="1" applyBorder="1" applyAlignment="1">
      <alignment horizontal="left"/>
    </xf>
    <xf numFmtId="0" fontId="32" fillId="38" borderId="5" xfId="148" applyFont="1" applyFill="1" applyBorder="1" applyAlignment="1">
      <alignment horizontal="right"/>
    </xf>
    <xf numFmtId="183" fontId="33" fillId="38" borderId="6" xfId="148" applyNumberFormat="1" applyFont="1" applyFill="1" applyBorder="1" applyAlignment="1">
      <alignment vertical="center"/>
    </xf>
    <xf numFmtId="0" fontId="28" fillId="39" borderId="51" xfId="0" applyFont="1" applyFill="1" applyBorder="1" applyAlignment="1" applyProtection="1">
      <alignment horizontal="center" vertical="center" wrapText="1"/>
      <protection locked="0"/>
    </xf>
    <xf numFmtId="3" fontId="28" fillId="39" borderId="51" xfId="0" applyNumberFormat="1" applyFont="1" applyFill="1" applyBorder="1" applyAlignment="1" applyProtection="1">
      <alignment horizontal="center" vertical="center" wrapText="1"/>
      <protection locked="0"/>
    </xf>
    <xf numFmtId="0" fontId="33" fillId="0" borderId="19" xfId="148" applyFont="1" applyBorder="1" applyAlignment="1">
      <alignment horizontal="left"/>
    </xf>
    <xf numFmtId="0" fontId="33" fillId="0" borderId="8" xfId="148" applyFont="1" applyBorder="1" applyAlignment="1">
      <alignment horizontal="left"/>
    </xf>
    <xf numFmtId="0" fontId="33" fillId="0" borderId="8" xfId="148" applyFont="1" applyBorder="1" applyAlignment="1">
      <alignment horizontal="centerContinuous"/>
    </xf>
    <xf numFmtId="0" fontId="33" fillId="0" borderId="13" xfId="148" applyFont="1" applyBorder="1" applyAlignment="1">
      <alignment horizontal="centerContinuous"/>
    </xf>
    <xf numFmtId="0" fontId="34" fillId="0" borderId="19" xfId="148" applyFont="1" applyBorder="1" applyAlignment="1">
      <alignment horizontal="left" vertical="center" wrapText="1"/>
    </xf>
    <xf numFmtId="0" fontId="34" fillId="0" borderId="8" xfId="148" applyFont="1" applyBorder="1" applyAlignment="1">
      <alignment horizontal="left" vertical="center" wrapText="1"/>
    </xf>
    <xf numFmtId="0" fontId="34" fillId="0" borderId="8" xfId="148" applyFont="1" applyBorder="1" applyAlignment="1">
      <alignment horizontal="center" vertical="center"/>
    </xf>
    <xf numFmtId="186" fontId="34" fillId="0" borderId="8" xfId="148" applyNumberFormat="1" applyFont="1" applyBorder="1" applyAlignment="1">
      <alignment horizontal="center" vertical="center"/>
    </xf>
    <xf numFmtId="183" fontId="34" fillId="0" borderId="8" xfId="148" applyNumberFormat="1" applyFont="1" applyBorder="1" applyAlignment="1">
      <alignment horizontal="right" vertical="center"/>
    </xf>
    <xf numFmtId="183" fontId="53" fillId="0" borderId="13" xfId="148" applyNumberFormat="1" applyFont="1" applyBorder="1" applyAlignment="1">
      <alignment horizontal="right" vertical="center"/>
    </xf>
    <xf numFmtId="0" fontId="53" fillId="0" borderId="8" xfId="0" applyFont="1" applyBorder="1"/>
    <xf numFmtId="4" fontId="66" fillId="0" borderId="8" xfId="0" applyNumberFormat="1" applyFont="1" applyBorder="1" applyAlignment="1">
      <alignment horizontal="center" vertical="center"/>
    </xf>
    <xf numFmtId="4" fontId="68" fillId="0" borderId="8" xfId="0" applyNumberFormat="1" applyFont="1" applyBorder="1" applyAlignment="1">
      <alignment vertical="center"/>
    </xf>
    <xf numFmtId="4" fontId="67" fillId="0" borderId="8" xfId="0" applyNumberFormat="1" applyFont="1" applyBorder="1" applyAlignment="1">
      <alignment vertical="center"/>
    </xf>
    <xf numFmtId="3" fontId="67" fillId="0" borderId="8" xfId="0" applyNumberFormat="1" applyFont="1" applyBorder="1" applyAlignment="1">
      <alignment horizontal="center" vertical="center"/>
    </xf>
    <xf numFmtId="4" fontId="67" fillId="0" borderId="8" xfId="0" applyNumberFormat="1" applyFont="1" applyBorder="1" applyAlignment="1">
      <alignment horizontal="center" vertical="center"/>
    </xf>
    <xf numFmtId="0" fontId="68" fillId="0" borderId="8" xfId="0" applyFont="1" applyBorder="1" applyAlignment="1">
      <alignment horizontal="center" vertical="center" wrapText="1"/>
    </xf>
    <xf numFmtId="0" fontId="67" fillId="0" borderId="8" xfId="0" applyFont="1" applyBorder="1" applyAlignment="1">
      <alignment horizontal="center" vertical="center"/>
    </xf>
    <xf numFmtId="0" fontId="67" fillId="0" borderId="0" xfId="0" applyFont="1" applyAlignment="1">
      <alignment vertical="center"/>
    </xf>
    <xf numFmtId="4" fontId="68" fillId="0" borderId="13" xfId="0" applyNumberFormat="1" applyFont="1" applyBorder="1" applyAlignment="1">
      <alignment vertical="center"/>
    </xf>
    <xf numFmtId="4" fontId="66" fillId="0" borderId="2" xfId="0" applyNumberFormat="1" applyFont="1" applyBorder="1" applyAlignment="1">
      <alignment horizontal="center" vertical="center"/>
    </xf>
    <xf numFmtId="4" fontId="66" fillId="0" borderId="0" xfId="0" applyNumberFormat="1" applyFont="1" applyAlignment="1">
      <alignment horizontal="center" vertical="center"/>
    </xf>
    <xf numFmtId="0" fontId="68" fillId="0" borderId="0" xfId="0" applyFont="1" applyAlignment="1">
      <alignment vertical="center"/>
    </xf>
    <xf numFmtId="0" fontId="68" fillId="0" borderId="45" xfId="0" applyFont="1" applyBorder="1" applyAlignment="1">
      <alignment vertical="center"/>
    </xf>
    <xf numFmtId="3" fontId="67" fillId="0" borderId="13" xfId="0" applyNumberFormat="1" applyFont="1" applyBorder="1" applyAlignment="1">
      <alignment horizontal="center" vertical="center"/>
    </xf>
    <xf numFmtId="3" fontId="67" fillId="0" borderId="25" xfId="0" applyNumberFormat="1" applyFont="1" applyBorder="1" applyAlignment="1">
      <alignment horizontal="center" vertical="center"/>
    </xf>
    <xf numFmtId="3" fontId="67" fillId="0" borderId="26" xfId="0" applyNumberFormat="1" applyFont="1" applyBorder="1" applyAlignment="1">
      <alignment horizontal="center" vertical="center"/>
    </xf>
    <xf numFmtId="0" fontId="69" fillId="0" borderId="0" xfId="0" applyFont="1" applyAlignment="1">
      <alignment vertical="center"/>
    </xf>
    <xf numFmtId="10" fontId="68" fillId="0" borderId="0" xfId="0" applyNumberFormat="1" applyFont="1" applyAlignment="1">
      <alignment vertical="center"/>
    </xf>
    <xf numFmtId="10" fontId="68" fillId="0" borderId="0" xfId="210" applyNumberFormat="1" applyFont="1" applyBorder="1" applyAlignment="1">
      <alignment vertical="center"/>
    </xf>
    <xf numFmtId="0" fontId="68" fillId="0" borderId="13" xfId="0" applyFont="1" applyBorder="1" applyAlignment="1">
      <alignment vertical="center"/>
    </xf>
    <xf numFmtId="0" fontId="68" fillId="0" borderId="0" xfId="0" applyFont="1" applyAlignment="1">
      <alignment horizontal="center" vertical="center"/>
    </xf>
    <xf numFmtId="10" fontId="68" fillId="0" borderId="13" xfId="0" applyNumberFormat="1" applyFont="1" applyBorder="1" applyAlignment="1">
      <alignment vertical="center"/>
    </xf>
    <xf numFmtId="10" fontId="68" fillId="0" borderId="13" xfId="210" applyNumberFormat="1" applyFont="1" applyBorder="1" applyAlignment="1">
      <alignment vertical="center"/>
    </xf>
    <xf numFmtId="4" fontId="66" fillId="0" borderId="25" xfId="0" applyNumberFormat="1" applyFont="1" applyBorder="1" applyAlignment="1">
      <alignment horizontal="center" vertical="center"/>
    </xf>
    <xf numFmtId="4" fontId="67" fillId="0" borderId="25" xfId="0" applyNumberFormat="1" applyFont="1" applyBorder="1" applyAlignment="1">
      <alignment horizontal="center" vertical="center"/>
    </xf>
    <xf numFmtId="10" fontId="69" fillId="0" borderId="26" xfId="210" applyNumberFormat="1" applyFont="1" applyBorder="1" applyAlignment="1">
      <alignment vertical="center"/>
    </xf>
    <xf numFmtId="10" fontId="66" fillId="0" borderId="25" xfId="210" applyNumberFormat="1" applyFont="1" applyBorder="1" applyAlignment="1">
      <alignment horizontal="center" vertical="center"/>
    </xf>
    <xf numFmtId="10" fontId="66" fillId="0" borderId="26" xfId="210" applyNumberFormat="1" applyFont="1" applyBorder="1" applyAlignment="1">
      <alignment horizontal="center" vertical="center"/>
    </xf>
    <xf numFmtId="10" fontId="66" fillId="0" borderId="18" xfId="210" applyNumberFormat="1" applyFont="1" applyBorder="1" applyAlignment="1">
      <alignment horizontal="center" vertical="center"/>
    </xf>
    <xf numFmtId="10" fontId="66" fillId="0" borderId="18" xfId="210" applyNumberFormat="1" applyFont="1" applyFill="1" applyBorder="1" applyAlignment="1">
      <alignment horizontal="center" vertical="center"/>
    </xf>
    <xf numFmtId="10" fontId="66" fillId="0" borderId="23" xfId="210" applyNumberFormat="1" applyFont="1" applyFill="1" applyBorder="1" applyAlignment="1">
      <alignment horizontal="center" vertical="center"/>
    </xf>
    <xf numFmtId="4" fontId="66" fillId="40" borderId="4" xfId="0" applyNumberFormat="1" applyFont="1" applyFill="1" applyBorder="1" applyAlignment="1">
      <alignment vertical="center" wrapText="1"/>
    </xf>
    <xf numFmtId="4" fontId="66" fillId="40" borderId="5" xfId="0" applyNumberFormat="1" applyFont="1" applyFill="1" applyBorder="1" applyAlignment="1">
      <alignment horizontal="center" vertical="center"/>
    </xf>
    <xf numFmtId="4" fontId="66" fillId="40" borderId="6" xfId="0" applyNumberFormat="1" applyFont="1" applyFill="1" applyBorder="1" applyAlignment="1">
      <alignment horizontal="center" vertical="center"/>
    </xf>
    <xf numFmtId="3" fontId="67" fillId="0" borderId="18" xfId="0" applyNumberFormat="1" applyFont="1" applyBorder="1" applyAlignment="1">
      <alignment horizontal="center" vertical="center"/>
    </xf>
    <xf numFmtId="3" fontId="67" fillId="0" borderId="23" xfId="0" applyNumberFormat="1" applyFont="1" applyBorder="1" applyAlignment="1">
      <alignment horizontal="center" vertical="center"/>
    </xf>
    <xf numFmtId="0" fontId="68" fillId="40" borderId="55" xfId="0" applyFont="1" applyFill="1" applyBorder="1" applyAlignment="1">
      <alignment vertical="center"/>
    </xf>
    <xf numFmtId="0" fontId="68" fillId="40" borderId="33" xfId="0" applyFont="1" applyFill="1" applyBorder="1" applyAlignment="1">
      <alignment vertical="center"/>
    </xf>
    <xf numFmtId="0" fontId="64" fillId="0" borderId="1" xfId="0" applyFont="1" applyBorder="1" applyAlignment="1">
      <alignment vertical="center" wrapText="1"/>
    </xf>
    <xf numFmtId="0" fontId="64" fillId="0" borderId="20" xfId="0" applyFont="1" applyBorder="1" applyAlignment="1">
      <alignment vertical="center"/>
    </xf>
    <xf numFmtId="0" fontId="64" fillId="0" borderId="49" xfId="0" applyFont="1" applyBorder="1" applyAlignment="1">
      <alignment vertical="center"/>
    </xf>
    <xf numFmtId="0" fontId="34" fillId="0" borderId="8" xfId="0" applyFont="1" applyBorder="1" applyAlignment="1">
      <alignment horizontal="center" vertical="center"/>
    </xf>
    <xf numFmtId="186" fontId="34" fillId="0" borderId="8" xfId="0" applyNumberFormat="1" applyFont="1" applyBorder="1" applyAlignment="1">
      <alignment horizontal="center" vertical="center"/>
    </xf>
    <xf numFmtId="0" fontId="38" fillId="40" borderId="56" xfId="193" applyFont="1" applyFill="1" applyBorder="1" applyAlignment="1">
      <alignment horizontal="center" vertical="center" wrapText="1"/>
    </xf>
    <xf numFmtId="0" fontId="39" fillId="40" borderId="22" xfId="193" applyFont="1" applyFill="1" applyBorder="1" applyAlignment="1">
      <alignment vertical="center" wrapText="1"/>
    </xf>
    <xf numFmtId="0" fontId="38" fillId="40" borderId="18" xfId="193" applyFont="1" applyFill="1" applyBorder="1" applyAlignment="1">
      <alignment vertical="center" wrapText="1"/>
    </xf>
    <xf numFmtId="0" fontId="38" fillId="41" borderId="18" xfId="193" applyFont="1" applyFill="1" applyBorder="1" applyAlignment="1">
      <alignment vertical="center" wrapText="1"/>
    </xf>
    <xf numFmtId="181" fontId="39" fillId="41" borderId="23" xfId="122" applyNumberFormat="1" applyFont="1" applyFill="1" applyBorder="1" applyAlignment="1">
      <alignment vertical="center" wrapText="1"/>
    </xf>
    <xf numFmtId="1" fontId="39" fillId="40" borderId="35" xfId="193" applyNumberFormat="1" applyFont="1" applyFill="1" applyBorder="1" applyAlignment="1">
      <alignment horizontal="center" vertical="center" wrapText="1"/>
    </xf>
    <xf numFmtId="0" fontId="39" fillId="40" borderId="19" xfId="193" applyFont="1" applyFill="1" applyBorder="1" applyAlignment="1">
      <alignment vertical="center" wrapText="1"/>
    </xf>
    <xf numFmtId="0" fontId="39" fillId="40" borderId="8" xfId="193" applyFont="1" applyFill="1" applyBorder="1" applyAlignment="1">
      <alignment vertical="center" wrapText="1"/>
    </xf>
    <xf numFmtId="0" fontId="38" fillId="40" borderId="8" xfId="193" applyFont="1" applyFill="1" applyBorder="1" applyAlignment="1">
      <alignment vertical="center" wrapText="1"/>
    </xf>
    <xf numFmtId="181" fontId="38" fillId="40" borderId="13" xfId="193" applyNumberFormat="1" applyFont="1" applyFill="1" applyBorder="1" applyAlignment="1">
      <alignment vertical="center" wrapText="1"/>
    </xf>
    <xf numFmtId="170" fontId="38" fillId="40" borderId="35" xfId="193" applyNumberFormat="1" applyFont="1" applyFill="1" applyBorder="1" applyAlignment="1">
      <alignment horizontal="center" vertical="center" wrapText="1"/>
    </xf>
    <xf numFmtId="0" fontId="39" fillId="40" borderId="19" xfId="193" applyFont="1" applyFill="1" applyBorder="1" applyAlignment="1">
      <alignment horizontal="left" vertical="center" wrapText="1"/>
    </xf>
    <xf numFmtId="0" fontId="39" fillId="40" borderId="8" xfId="193" applyFont="1" applyFill="1" applyBorder="1" applyAlignment="1">
      <alignment horizontal="center" vertical="center" wrapText="1"/>
    </xf>
    <xf numFmtId="0" fontId="39" fillId="41" borderId="8" xfId="193" applyFont="1" applyFill="1" applyBorder="1" applyAlignment="1">
      <alignment horizontal="center" vertical="center" wrapText="1"/>
    </xf>
    <xf numFmtId="181" fontId="39" fillId="40" borderId="13" xfId="193" applyNumberFormat="1" applyFont="1" applyFill="1" applyBorder="1" applyAlignment="1">
      <alignment horizontal="center" vertical="center" wrapText="1"/>
    </xf>
    <xf numFmtId="0" fontId="38" fillId="40" borderId="8" xfId="193" applyFont="1" applyFill="1" applyBorder="1" applyAlignment="1">
      <alignment horizontal="center" vertical="center" wrapText="1"/>
    </xf>
    <xf numFmtId="4" fontId="38" fillId="40" borderId="8" xfId="193" applyNumberFormat="1" applyFont="1" applyFill="1" applyBorder="1" applyAlignment="1">
      <alignment horizontal="center" vertical="center" wrapText="1"/>
    </xf>
    <xf numFmtId="165" fontId="39" fillId="41" borderId="8" xfId="116" applyFont="1" applyFill="1" applyBorder="1" applyAlignment="1">
      <alignment horizontal="center" vertical="center" wrapText="1"/>
    </xf>
    <xf numFmtId="0" fontId="38" fillId="40" borderId="35" xfId="193" applyFont="1" applyFill="1" applyBorder="1" applyAlignment="1">
      <alignment horizontal="center" vertical="center" wrapText="1"/>
    </xf>
    <xf numFmtId="3" fontId="38" fillId="41" borderId="8" xfId="193" applyNumberFormat="1" applyFont="1" applyFill="1" applyBorder="1" applyAlignment="1">
      <alignment vertical="center" wrapText="1"/>
    </xf>
    <xf numFmtId="1" fontId="39" fillId="42" borderId="35" xfId="193" applyNumberFormat="1" applyFont="1" applyFill="1" applyBorder="1" applyAlignment="1">
      <alignment horizontal="center" vertical="center" wrapText="1"/>
    </xf>
    <xf numFmtId="0" fontId="39" fillId="42" borderId="19" xfId="193" applyFont="1" applyFill="1" applyBorder="1" applyAlignment="1">
      <alignment vertical="center" wrapText="1"/>
    </xf>
    <xf numFmtId="0" fontId="38" fillId="42" borderId="8" xfId="193" applyFont="1" applyFill="1" applyBorder="1" applyAlignment="1">
      <alignment vertical="center" wrapText="1"/>
    </xf>
    <xf numFmtId="181" fontId="38" fillId="42" borderId="13" xfId="193" applyNumberFormat="1" applyFont="1" applyFill="1" applyBorder="1" applyAlignment="1">
      <alignment vertical="center" wrapText="1"/>
    </xf>
    <xf numFmtId="0" fontId="0" fillId="42" borderId="0" xfId="0" applyFill="1"/>
    <xf numFmtId="181" fontId="38" fillId="42" borderId="13" xfId="193" applyNumberFormat="1" applyFont="1" applyFill="1" applyBorder="1" applyAlignment="1">
      <alignment horizontal="center" vertical="center" wrapText="1"/>
    </xf>
    <xf numFmtId="0" fontId="39" fillId="42" borderId="35" xfId="193" applyFont="1" applyFill="1" applyBorder="1" applyAlignment="1">
      <alignment horizontal="center" vertical="center" wrapText="1"/>
    </xf>
    <xf numFmtId="3" fontId="38" fillId="42" borderId="8" xfId="193" applyNumberFormat="1" applyFont="1" applyFill="1" applyBorder="1" applyAlignment="1">
      <alignment vertical="center" wrapText="1"/>
    </xf>
    <xf numFmtId="0" fontId="38" fillId="42" borderId="35" xfId="193" applyFont="1" applyFill="1" applyBorder="1" applyAlignment="1">
      <alignment horizontal="center" vertical="center" wrapText="1"/>
    </xf>
    <xf numFmtId="189" fontId="38" fillId="42" borderId="8" xfId="193" applyNumberFormat="1" applyFont="1" applyFill="1" applyBorder="1" applyAlignment="1">
      <alignment vertical="center" wrapText="1"/>
    </xf>
    <xf numFmtId="10" fontId="38" fillId="42" borderId="8" xfId="210" applyNumberFormat="1" applyFont="1" applyFill="1" applyBorder="1" applyAlignment="1">
      <alignment vertical="center" wrapText="1"/>
    </xf>
    <xf numFmtId="181" fontId="39" fillId="42" borderId="13" xfId="193" applyNumberFormat="1" applyFont="1" applyFill="1" applyBorder="1" applyAlignment="1">
      <alignment vertical="center" wrapText="1"/>
    </xf>
    <xf numFmtId="10" fontId="38" fillId="42" borderId="8" xfId="212" applyNumberFormat="1" applyFont="1" applyFill="1" applyBorder="1" applyAlignment="1">
      <alignment vertical="center" wrapText="1"/>
    </xf>
    <xf numFmtId="4" fontId="66" fillId="38" borderId="18" xfId="0" applyNumberFormat="1" applyFont="1" applyFill="1" applyBorder="1" applyAlignment="1">
      <alignment horizontal="center" vertical="center"/>
    </xf>
    <xf numFmtId="4" fontId="66" fillId="38" borderId="23" xfId="0" applyNumberFormat="1" applyFont="1" applyFill="1" applyBorder="1" applyAlignment="1">
      <alignment horizontal="center" vertical="center"/>
    </xf>
    <xf numFmtId="4" fontId="66" fillId="38" borderId="19" xfId="0" applyNumberFormat="1" applyFont="1" applyFill="1" applyBorder="1" applyAlignment="1">
      <alignment horizontal="left" vertical="center" wrapText="1"/>
    </xf>
    <xf numFmtId="4" fontId="66" fillId="38" borderId="19" xfId="0" applyNumberFormat="1" applyFont="1" applyFill="1" applyBorder="1" applyAlignment="1">
      <alignment horizontal="left" vertical="center"/>
    </xf>
    <xf numFmtId="4" fontId="68" fillId="38" borderId="19" xfId="0" applyNumberFormat="1" applyFont="1" applyFill="1" applyBorder="1" applyAlignment="1">
      <alignment vertical="center" wrapText="1"/>
    </xf>
    <xf numFmtId="4" fontId="68" fillId="38" borderId="19" xfId="0" applyNumberFormat="1" applyFont="1" applyFill="1" applyBorder="1" applyAlignment="1">
      <alignment horizontal="justify" vertical="center" wrapText="1"/>
    </xf>
    <xf numFmtId="4" fontId="66" fillId="38" borderId="19" xfId="0" applyNumberFormat="1" applyFont="1" applyFill="1" applyBorder="1" applyAlignment="1">
      <alignment vertical="center"/>
    </xf>
    <xf numFmtId="4" fontId="69" fillId="38" borderId="8" xfId="0" applyNumberFormat="1" applyFont="1" applyFill="1" applyBorder="1" applyAlignment="1">
      <alignment vertical="center"/>
    </xf>
    <xf numFmtId="4" fontId="69" fillId="38" borderId="13" xfId="0" applyNumberFormat="1" applyFont="1" applyFill="1" applyBorder="1" applyAlignment="1">
      <alignment vertical="center"/>
    </xf>
    <xf numFmtId="4" fontId="66" fillId="38" borderId="22" xfId="0" applyNumberFormat="1" applyFont="1" applyFill="1" applyBorder="1" applyAlignment="1">
      <alignment horizontal="center" vertical="center"/>
    </xf>
    <xf numFmtId="4" fontId="66" fillId="38" borderId="19" xfId="0" applyNumberFormat="1" applyFont="1" applyFill="1" applyBorder="1" applyAlignment="1">
      <alignment horizontal="center" vertical="center"/>
    </xf>
    <xf numFmtId="4" fontId="66" fillId="38" borderId="24" xfId="0" applyNumberFormat="1" applyFont="1" applyFill="1" applyBorder="1" applyAlignment="1">
      <alignment horizontal="center" vertical="center"/>
    </xf>
    <xf numFmtId="4" fontId="68" fillId="38" borderId="24" xfId="0" applyNumberFormat="1" applyFont="1" applyFill="1" applyBorder="1" applyAlignment="1">
      <alignment horizontal="justify" vertical="center" wrapText="1"/>
    </xf>
    <xf numFmtId="4" fontId="68" fillId="38" borderId="22" xfId="0" applyNumberFormat="1" applyFont="1" applyFill="1" applyBorder="1" applyAlignment="1">
      <alignment horizontal="justify" vertical="center" wrapText="1"/>
    </xf>
    <xf numFmtId="0" fontId="56" fillId="43" borderId="8" xfId="189" applyFont="1" applyFill="1" applyBorder="1" applyAlignment="1">
      <alignment vertical="center"/>
    </xf>
    <xf numFmtId="0" fontId="56" fillId="43" borderId="8" xfId="189" applyFont="1" applyFill="1" applyBorder="1" applyAlignment="1">
      <alignment horizontal="justify" vertical="center"/>
    </xf>
    <xf numFmtId="0" fontId="56" fillId="43" borderId="8" xfId="189" applyFont="1" applyFill="1" applyBorder="1" applyAlignment="1">
      <alignment horizontal="center" vertical="center"/>
    </xf>
    <xf numFmtId="190" fontId="56" fillId="43" borderId="8" xfId="129" applyNumberFormat="1" applyFont="1" applyFill="1" applyBorder="1" applyAlignment="1">
      <alignment vertical="center"/>
    </xf>
    <xf numFmtId="191" fontId="58" fillId="40" borderId="8" xfId="0" applyNumberFormat="1" applyFont="1" applyFill="1" applyBorder="1" applyAlignment="1">
      <alignment vertical="center"/>
    </xf>
    <xf numFmtId="0" fontId="67" fillId="0" borderId="2" xfId="0" applyFont="1" applyBorder="1"/>
    <xf numFmtId="0" fontId="67" fillId="0" borderId="0" xfId="0" applyFont="1"/>
    <xf numFmtId="0" fontId="67" fillId="0" borderId="45" xfId="0" applyFont="1" applyBorder="1"/>
    <xf numFmtId="4" fontId="66" fillId="0" borderId="0" xfId="0" applyNumberFormat="1" applyFont="1" applyAlignment="1">
      <alignment vertical="center"/>
    </xf>
    <xf numFmtId="4" fontId="67" fillId="0" borderId="0" xfId="0" applyNumberFormat="1" applyFont="1" applyAlignment="1">
      <alignment horizontal="center" vertical="center"/>
    </xf>
    <xf numFmtId="0" fontId="68" fillId="0" borderId="0" xfId="0" applyFont="1" applyAlignment="1">
      <alignment horizontal="center" vertical="center" wrapText="1"/>
    </xf>
    <xf numFmtId="172" fontId="38" fillId="0" borderId="8" xfId="0" applyNumberFormat="1" applyFont="1" applyBorder="1" applyAlignment="1">
      <alignment horizontal="center"/>
    </xf>
    <xf numFmtId="0" fontId="38" fillId="0" borderId="8" xfId="0" applyFont="1" applyBorder="1" applyAlignment="1">
      <alignment horizontal="center"/>
    </xf>
    <xf numFmtId="172" fontId="38" fillId="0" borderId="18" xfId="0" applyNumberFormat="1" applyFont="1" applyBorder="1" applyAlignment="1">
      <alignment horizontal="center"/>
    </xf>
    <xf numFmtId="0" fontId="38" fillId="0" borderId="18" xfId="0" applyFont="1" applyBorder="1" applyAlignment="1">
      <alignment horizontal="center"/>
    </xf>
    <xf numFmtId="0" fontId="38" fillId="0" borderId="22" xfId="0" applyFont="1" applyBorder="1"/>
    <xf numFmtId="172" fontId="38" fillId="0" borderId="23" xfId="0" applyNumberFormat="1" applyFont="1" applyBorder="1" applyAlignment="1">
      <alignment horizontal="center"/>
    </xf>
    <xf numFmtId="0" fontId="38" fillId="0" borderId="19" xfId="0" applyFont="1" applyBorder="1"/>
    <xf numFmtId="172" fontId="38" fillId="0" borderId="13" xfId="0" applyNumberFormat="1" applyFont="1" applyBorder="1" applyAlignment="1">
      <alignment horizontal="center"/>
    </xf>
    <xf numFmtId="0" fontId="38" fillId="0" borderId="24" xfId="0" applyFont="1" applyBorder="1"/>
    <xf numFmtId="172" fontId="38" fillId="0" borderId="25" xfId="0" applyNumberFormat="1" applyFont="1" applyBorder="1" applyAlignment="1">
      <alignment horizontal="center"/>
    </xf>
    <xf numFmtId="0" fontId="38" fillId="0" borderId="25" xfId="0" applyFont="1" applyBorder="1" applyAlignment="1">
      <alignment horizontal="center"/>
    </xf>
    <xf numFmtId="172" fontId="38" fillId="0" borderId="26" xfId="0" applyNumberFormat="1" applyFont="1" applyBorder="1" applyAlignment="1">
      <alignment horizontal="center"/>
    </xf>
    <xf numFmtId="172" fontId="38" fillId="0" borderId="8" xfId="0" applyNumberFormat="1" applyFont="1" applyBorder="1"/>
    <xf numFmtId="172" fontId="38" fillId="0" borderId="26" xfId="0" applyNumberFormat="1" applyFont="1" applyBorder="1"/>
    <xf numFmtId="0" fontId="39" fillId="40" borderId="4" xfId="0" applyFont="1" applyFill="1" applyBorder="1" applyAlignment="1">
      <alignment horizontal="center" vertical="center"/>
    </xf>
    <xf numFmtId="0" fontId="39" fillId="40" borderId="5" xfId="0" applyFont="1" applyFill="1" applyBorder="1" applyAlignment="1">
      <alignment horizontal="center" vertical="center"/>
    </xf>
    <xf numFmtId="0" fontId="39" fillId="40" borderId="5" xfId="0" applyFont="1" applyFill="1" applyBorder="1" applyAlignment="1">
      <alignment horizontal="center" vertical="center" wrapText="1"/>
    </xf>
    <xf numFmtId="0" fontId="39" fillId="40" borderId="6" xfId="0" applyFont="1" applyFill="1" applyBorder="1" applyAlignment="1">
      <alignment horizontal="center" vertical="center"/>
    </xf>
    <xf numFmtId="172" fontId="38" fillId="0" borderId="27" xfId="0" applyNumberFormat="1" applyFont="1" applyBorder="1" applyAlignment="1">
      <alignment horizontal="center"/>
    </xf>
    <xf numFmtId="172" fontId="38" fillId="0" borderId="23" xfId="0" applyNumberFormat="1" applyFont="1" applyBorder="1"/>
    <xf numFmtId="0" fontId="38" fillId="0" borderId="2" xfId="0" applyFont="1" applyBorder="1"/>
    <xf numFmtId="0" fontId="38" fillId="0" borderId="0" xfId="0" applyFont="1"/>
    <xf numFmtId="172" fontId="38" fillId="0" borderId="25" xfId="0" applyNumberFormat="1" applyFont="1" applyBorder="1"/>
    <xf numFmtId="181" fontId="39" fillId="40" borderId="13" xfId="116" applyNumberFormat="1" applyFont="1" applyFill="1" applyBorder="1" applyAlignment="1">
      <alignment horizontal="center" vertical="center" wrapText="1"/>
    </xf>
    <xf numFmtId="181" fontId="0" fillId="0" borderId="0" xfId="0" applyNumberFormat="1"/>
    <xf numFmtId="189" fontId="38" fillId="40" borderId="8" xfId="193" applyNumberFormat="1" applyFont="1" applyFill="1" applyBorder="1" applyAlignment="1">
      <alignment vertical="center" wrapText="1"/>
    </xf>
    <xf numFmtId="0" fontId="53" fillId="0" borderId="8" xfId="0" applyFont="1" applyBorder="1" applyAlignment="1">
      <alignment vertical="center"/>
    </xf>
    <xf numFmtId="0" fontId="53" fillId="0" borderId="19" xfId="189" applyFont="1" applyBorder="1" applyAlignment="1">
      <alignment vertical="center"/>
    </xf>
    <xf numFmtId="191" fontId="58" fillId="40" borderId="13" xfId="0" applyNumberFormat="1" applyFont="1" applyFill="1" applyBorder="1" applyAlignment="1">
      <alignment vertical="center"/>
    </xf>
    <xf numFmtId="0" fontId="53" fillId="0" borderId="8" xfId="189" applyFont="1" applyBorder="1" applyAlignment="1">
      <alignment horizontal="center" vertical="center"/>
    </xf>
    <xf numFmtId="0" fontId="56" fillId="43" borderId="52" xfId="189" applyFont="1" applyFill="1" applyBorder="1" applyAlignment="1">
      <alignment vertical="center"/>
    </xf>
    <xf numFmtId="0" fontId="56" fillId="43" borderId="53" xfId="189" applyFont="1" applyFill="1" applyBorder="1" applyAlignment="1">
      <alignment horizontal="justify" vertical="center"/>
    </xf>
    <xf numFmtId="0" fontId="56" fillId="43" borderId="53" xfId="189" applyFont="1" applyFill="1" applyBorder="1" applyAlignment="1">
      <alignment horizontal="center" vertical="center"/>
    </xf>
    <xf numFmtId="190" fontId="56" fillId="43" borderId="54" xfId="129" applyNumberFormat="1" applyFont="1" applyFill="1" applyBorder="1" applyAlignment="1">
      <alignment vertical="center"/>
    </xf>
    <xf numFmtId="0" fontId="53" fillId="0" borderId="41" xfId="189" applyFont="1" applyBorder="1" applyAlignment="1">
      <alignment vertical="center"/>
    </xf>
    <xf numFmtId="0" fontId="53" fillId="0" borderId="42" xfId="189" applyFont="1" applyBorder="1" applyAlignment="1">
      <alignment horizontal="justify" vertical="center"/>
    </xf>
    <xf numFmtId="0" fontId="53" fillId="0" borderId="42" xfId="189" applyFont="1" applyBorder="1" applyAlignment="1">
      <alignment horizontal="center" vertical="center"/>
    </xf>
    <xf numFmtId="191" fontId="58" fillId="40" borderId="44" xfId="0" applyNumberFormat="1" applyFont="1" applyFill="1" applyBorder="1" applyAlignment="1">
      <alignment vertical="center"/>
    </xf>
    <xf numFmtId="172" fontId="55" fillId="0" borderId="18" xfId="0" applyNumberFormat="1" applyFont="1" applyBorder="1" applyAlignment="1">
      <alignment horizontal="center"/>
    </xf>
    <xf numFmtId="172" fontId="55" fillId="0" borderId="23" xfId="0" applyNumberFormat="1" applyFont="1" applyBorder="1" applyAlignment="1">
      <alignment horizontal="center"/>
    </xf>
    <xf numFmtId="0" fontId="55" fillId="0" borderId="12" xfId="0" applyFont="1" applyBorder="1" applyAlignment="1">
      <alignment horizontal="center"/>
    </xf>
    <xf numFmtId="0" fontId="55" fillId="0" borderId="48" xfId="0" applyFont="1" applyBorder="1" applyAlignment="1">
      <alignment horizontal="center"/>
    </xf>
    <xf numFmtId="0" fontId="37" fillId="44" borderId="60" xfId="0" applyFont="1" applyFill="1" applyBorder="1" applyAlignment="1">
      <alignment horizontal="center" vertical="center" wrapText="1"/>
    </xf>
    <xf numFmtId="0" fontId="55" fillId="44" borderId="5" xfId="0" applyFont="1" applyFill="1" applyBorder="1" applyAlignment="1">
      <alignment horizontal="center"/>
    </xf>
    <xf numFmtId="0" fontId="55" fillId="44" borderId="6" xfId="0" applyFont="1" applyFill="1" applyBorder="1" applyAlignment="1">
      <alignment horizontal="center"/>
    </xf>
    <xf numFmtId="0" fontId="55" fillId="44" borderId="33" xfId="0" applyFont="1" applyFill="1" applyBorder="1"/>
    <xf numFmtId="0" fontId="37" fillId="44" borderId="21" xfId="0" applyFont="1" applyFill="1" applyBorder="1"/>
    <xf numFmtId="0" fontId="37" fillId="44" borderId="55" xfId="0" applyFont="1" applyFill="1" applyBorder="1" applyAlignment="1">
      <alignment horizontal="center"/>
    </xf>
    <xf numFmtId="0" fontId="55" fillId="44" borderId="55" xfId="0" applyFont="1" applyFill="1" applyBorder="1"/>
    <xf numFmtId="0" fontId="53" fillId="44" borderId="33" xfId="0" applyFont="1" applyFill="1" applyBorder="1"/>
    <xf numFmtId="0" fontId="55" fillId="38" borderId="19" xfId="0" applyFont="1" applyFill="1" applyBorder="1" applyAlignment="1">
      <alignment horizontal="center"/>
    </xf>
    <xf numFmtId="0" fontId="55" fillId="38" borderId="8" xfId="0" applyFont="1" applyFill="1" applyBorder="1" applyAlignment="1">
      <alignment horizontal="center"/>
    </xf>
    <xf numFmtId="170" fontId="55" fillId="38" borderId="8" xfId="0" applyNumberFormat="1" applyFont="1" applyFill="1" applyBorder="1" applyAlignment="1">
      <alignment horizontal="center"/>
    </xf>
    <xf numFmtId="0" fontId="38" fillId="38" borderId="19" xfId="0" applyFont="1" applyFill="1" applyBorder="1" applyAlignment="1">
      <alignment horizontal="center"/>
    </xf>
    <xf numFmtId="0" fontId="38" fillId="38" borderId="24" xfId="0" applyFont="1" applyFill="1" applyBorder="1" applyAlignment="1">
      <alignment horizontal="center"/>
    </xf>
    <xf numFmtId="0" fontId="55" fillId="38" borderId="25" xfId="0" applyFont="1" applyFill="1" applyBorder="1" applyAlignment="1">
      <alignment horizontal="center"/>
    </xf>
    <xf numFmtId="170" fontId="55" fillId="38" borderId="25" xfId="0" applyNumberFormat="1" applyFont="1" applyFill="1" applyBorder="1" applyAlignment="1">
      <alignment horizontal="center"/>
    </xf>
    <xf numFmtId="0" fontId="37" fillId="38" borderId="19" xfId="0" applyFont="1" applyFill="1" applyBorder="1" applyAlignment="1">
      <alignment horizontal="center"/>
    </xf>
    <xf numFmtId="0" fontId="63" fillId="38" borderId="8" xfId="0" applyFont="1" applyFill="1" applyBorder="1" applyAlignment="1">
      <alignment horizontal="center" vertical="center" wrapText="1"/>
    </xf>
    <xf numFmtId="0" fontId="37" fillId="38" borderId="35" xfId="0" applyFont="1" applyFill="1" applyBorder="1" applyAlignment="1">
      <alignment horizontal="center" vertical="center" wrapText="1"/>
    </xf>
    <xf numFmtId="0" fontId="37" fillId="38" borderId="37" xfId="0" applyFont="1" applyFill="1" applyBorder="1" applyAlignment="1">
      <alignment horizontal="center" vertical="center" wrapText="1"/>
    </xf>
    <xf numFmtId="0" fontId="36" fillId="0" borderId="17" xfId="0" applyFont="1" applyBorder="1" applyAlignment="1">
      <alignment horizontal="center" vertical="center" wrapText="1"/>
    </xf>
    <xf numFmtId="0" fontId="43" fillId="0" borderId="0" xfId="0" applyFont="1" applyAlignment="1" applyProtection="1">
      <alignment vertical="center" wrapText="1"/>
      <protection locked="0"/>
    </xf>
    <xf numFmtId="4" fontId="66" fillId="38" borderId="22" xfId="0" applyNumberFormat="1" applyFont="1" applyFill="1" applyBorder="1" applyAlignment="1">
      <alignment vertical="center" wrapText="1"/>
    </xf>
    <xf numFmtId="17" fontId="65" fillId="0" borderId="21" xfId="0" applyNumberFormat="1" applyFont="1" applyBorder="1" applyAlignment="1">
      <alignment horizontal="left" vertical="center" wrapText="1"/>
    </xf>
    <xf numFmtId="182" fontId="66" fillId="0" borderId="55" xfId="104" applyNumberFormat="1" applyFont="1" applyFill="1" applyBorder="1" applyAlignment="1">
      <alignment vertical="center"/>
    </xf>
    <xf numFmtId="0" fontId="67" fillId="0" borderId="55" xfId="0" applyFont="1" applyBorder="1" applyAlignment="1">
      <alignment vertical="center"/>
    </xf>
    <xf numFmtId="0" fontId="67" fillId="0" borderId="33" xfId="0" applyFont="1" applyBorder="1" applyAlignment="1">
      <alignment vertical="center"/>
    </xf>
    <xf numFmtId="0" fontId="9" fillId="0" borderId="8" xfId="230" applyFont="1" applyBorder="1" applyAlignment="1">
      <alignment horizontal="left" vertical="top" wrapText="1"/>
    </xf>
    <xf numFmtId="0" fontId="34" fillId="0" borderId="8" xfId="0" applyFont="1" applyBorder="1" applyAlignment="1">
      <alignment horizontal="justify" vertical="center" wrapText="1" readingOrder="1"/>
    </xf>
    <xf numFmtId="0" fontId="0" fillId="0" borderId="0" xfId="0" applyAlignment="1">
      <alignment horizontal="center"/>
    </xf>
    <xf numFmtId="0" fontId="33" fillId="0" borderId="8" xfId="0" applyFont="1" applyBorder="1" applyAlignment="1">
      <alignment horizontal="center"/>
    </xf>
    <xf numFmtId="2" fontId="31" fillId="0" borderId="8" xfId="0" applyNumberFormat="1" applyFont="1" applyBorder="1" applyAlignment="1" applyProtection="1">
      <alignment horizontal="center" vertical="center" wrapText="1"/>
      <protection locked="0"/>
    </xf>
    <xf numFmtId="0" fontId="6" fillId="0" borderId="0" xfId="150"/>
    <xf numFmtId="0" fontId="34" fillId="38" borderId="5" xfId="0" applyFont="1" applyFill="1" applyBorder="1" applyAlignment="1">
      <alignment horizontal="center"/>
    </xf>
    <xf numFmtId="0" fontId="33" fillId="0" borderId="8" xfId="148" applyFont="1" applyBorder="1" applyAlignment="1">
      <alignment horizontal="center"/>
    </xf>
    <xf numFmtId="0" fontId="34" fillId="38" borderId="5" xfId="148" applyFont="1" applyFill="1" applyBorder="1" applyAlignment="1">
      <alignment horizontal="center"/>
    </xf>
    <xf numFmtId="0" fontId="34" fillId="0" borderId="0" xfId="0" applyFont="1" applyAlignment="1">
      <alignment horizontal="center"/>
    </xf>
    <xf numFmtId="10" fontId="34" fillId="38" borderId="5" xfId="205" applyNumberFormat="1" applyFont="1" applyFill="1" applyBorder="1" applyAlignment="1" applyProtection="1">
      <alignment horizontal="center"/>
    </xf>
    <xf numFmtId="181" fontId="38" fillId="0" borderId="8" xfId="116" applyNumberFormat="1" applyFont="1" applyFill="1" applyBorder="1" applyAlignment="1">
      <alignment horizontal="center" vertical="center" wrapText="1"/>
    </xf>
    <xf numFmtId="181" fontId="0" fillId="0" borderId="0" xfId="0" applyNumberFormat="1" applyAlignment="1">
      <alignment vertical="center"/>
    </xf>
    <xf numFmtId="167" fontId="9" fillId="0" borderId="0" xfId="104" applyFont="1" applyFill="1" applyAlignment="1" applyProtection="1">
      <alignment vertical="center" wrapText="1"/>
      <protection locked="0"/>
    </xf>
    <xf numFmtId="0" fontId="28" fillId="39" borderId="21" xfId="0" applyFont="1" applyFill="1" applyBorder="1" applyAlignment="1" applyProtection="1">
      <alignment horizontal="center" vertical="center" wrapText="1"/>
      <protection locked="0"/>
    </xf>
    <xf numFmtId="170" fontId="31" fillId="4" borderId="8" xfId="0" applyNumberFormat="1" applyFont="1" applyFill="1" applyBorder="1" applyAlignment="1" applyProtection="1">
      <alignment horizontal="center" vertical="center" wrapText="1"/>
      <protection locked="0"/>
    </xf>
    <xf numFmtId="42" fontId="28" fillId="39" borderId="51" xfId="0" applyNumberFormat="1" applyFont="1" applyFill="1" applyBorder="1" applyAlignment="1" applyProtection="1">
      <alignment horizontal="center" vertical="center" wrapText="1"/>
      <protection locked="0"/>
    </xf>
    <xf numFmtId="2" fontId="9" fillId="0" borderId="0" xfId="0" applyNumberFormat="1" applyFont="1" applyAlignment="1" applyProtection="1">
      <alignment vertical="center" wrapText="1"/>
      <protection locked="0"/>
    </xf>
    <xf numFmtId="167" fontId="9" fillId="0" borderId="0" xfId="0" applyNumberFormat="1" applyFont="1" applyAlignment="1" applyProtection="1">
      <alignment vertical="center" wrapText="1"/>
      <protection locked="0"/>
    </xf>
    <xf numFmtId="3" fontId="9" fillId="0" borderId="0" xfId="0" applyNumberFormat="1" applyFont="1" applyAlignment="1" applyProtection="1">
      <alignment vertical="center" wrapText="1"/>
      <protection locked="0"/>
    </xf>
    <xf numFmtId="0" fontId="95" fillId="0" borderId="0" xfId="0" applyFont="1" applyAlignment="1">
      <alignment vertical="center" wrapText="1"/>
    </xf>
    <xf numFmtId="170" fontId="29" fillId="0" borderId="8" xfId="0" applyNumberFormat="1" applyFont="1" applyBorder="1" applyAlignment="1" applyProtection="1">
      <alignment horizontal="center" vertical="center" wrapText="1"/>
      <protection locked="0"/>
    </xf>
    <xf numFmtId="0" fontId="4" fillId="0" borderId="8" xfId="0" applyFont="1" applyBorder="1" applyAlignment="1">
      <alignment vertical="center" wrapText="1"/>
    </xf>
    <xf numFmtId="0" fontId="4" fillId="0" borderId="8" xfId="0" applyFont="1" applyBorder="1" applyAlignment="1">
      <alignment horizontal="center" vertical="center" wrapText="1"/>
    </xf>
    <xf numFmtId="0" fontId="34" fillId="0" borderId="52" xfId="148" applyFont="1" applyBorder="1" applyAlignment="1">
      <alignment horizontal="left" vertical="center" wrapText="1"/>
    </xf>
    <xf numFmtId="0" fontId="34" fillId="0" borderId="53" xfId="148" applyFont="1" applyBorder="1" applyAlignment="1">
      <alignment horizontal="left" vertical="center" wrapText="1"/>
    </xf>
    <xf numFmtId="0" fontId="34" fillId="0" borderId="53" xfId="148" applyFont="1" applyBorder="1" applyAlignment="1">
      <alignment horizontal="center" vertical="center"/>
    </xf>
    <xf numFmtId="186" fontId="34" fillId="0" borderId="53" xfId="148" applyNumberFormat="1" applyFont="1" applyBorder="1" applyAlignment="1">
      <alignment horizontal="center" vertical="center"/>
    </xf>
    <xf numFmtId="183" fontId="34" fillId="0" borderId="53" xfId="0" applyNumberFormat="1" applyFont="1" applyBorder="1" applyAlignment="1">
      <alignment horizontal="right" vertical="center"/>
    </xf>
    <xf numFmtId="0" fontId="34" fillId="0" borderId="52" xfId="0" applyFont="1" applyBorder="1" applyAlignment="1">
      <alignment horizontal="left" vertical="center" wrapText="1"/>
    </xf>
    <xf numFmtId="0" fontId="34" fillId="0" borderId="53" xfId="0" applyFont="1" applyBorder="1" applyAlignment="1">
      <alignment horizontal="justify" vertical="center" wrapText="1"/>
    </xf>
    <xf numFmtId="0" fontId="34" fillId="0" borderId="53" xfId="0" applyFont="1" applyBorder="1" applyAlignment="1">
      <alignment horizontal="center" vertical="center"/>
    </xf>
    <xf numFmtId="186" fontId="34" fillId="0" borderId="53" xfId="0" applyNumberFormat="1" applyFont="1" applyBorder="1" applyAlignment="1">
      <alignment horizontal="center" vertical="center"/>
    </xf>
    <xf numFmtId="183" fontId="53" fillId="0" borderId="54" xfId="0" applyNumberFormat="1" applyFont="1" applyBorder="1" applyAlignment="1">
      <alignment horizontal="right" vertical="center"/>
    </xf>
    <xf numFmtId="0" fontId="34" fillId="0" borderId="19" xfId="0" applyFont="1" applyBorder="1" applyAlignment="1">
      <alignment horizontal="justify" vertical="center" wrapText="1" readingOrder="1"/>
    </xf>
    <xf numFmtId="0" fontId="34" fillId="0" borderId="8" xfId="0" applyFont="1" applyBorder="1" applyAlignment="1">
      <alignment horizontal="center" vertical="center" readingOrder="1"/>
    </xf>
    <xf numFmtId="186" fontId="34" fillId="0" borderId="8" xfId="0" applyNumberFormat="1" applyFont="1" applyBorder="1" applyAlignment="1">
      <alignment horizontal="center" vertical="center" readingOrder="1"/>
    </xf>
    <xf numFmtId="183" fontId="34" fillId="0" borderId="8" xfId="0" applyNumberFormat="1" applyFont="1" applyBorder="1" applyAlignment="1">
      <alignment horizontal="center" vertical="center" readingOrder="1"/>
    </xf>
    <xf numFmtId="183" fontId="34" fillId="0" borderId="53" xfId="148" applyNumberFormat="1" applyFont="1" applyBorder="1" applyAlignment="1">
      <alignment horizontal="right" vertical="center"/>
    </xf>
    <xf numFmtId="0" fontId="56" fillId="0" borderId="0" xfId="50" applyNumberFormat="1" applyFont="1" applyFill="1" applyBorder="1" applyAlignment="1" applyProtection="1">
      <alignment horizontal="right"/>
    </xf>
    <xf numFmtId="0" fontId="34" fillId="0" borderId="9" xfId="0" applyFont="1" applyBorder="1"/>
    <xf numFmtId="0" fontId="56" fillId="0" borderId="2" xfId="50" applyNumberFormat="1" applyFont="1" applyFill="1" applyBorder="1" applyAlignment="1" applyProtection="1">
      <alignment horizontal="right"/>
    </xf>
    <xf numFmtId="183" fontId="56" fillId="0" borderId="0" xfId="0" applyNumberFormat="1" applyFont="1" applyAlignment="1">
      <alignment horizontal="right"/>
    </xf>
    <xf numFmtId="183" fontId="56" fillId="0" borderId="45" xfId="0" applyNumberFormat="1" applyFont="1" applyBorder="1" applyAlignment="1">
      <alignment horizontal="right"/>
    </xf>
    <xf numFmtId="0" fontId="34" fillId="0" borderId="82" xfId="0" applyFont="1" applyBorder="1"/>
    <xf numFmtId="0" fontId="34" fillId="0" borderId="9" xfId="0" applyFont="1" applyBorder="1" applyAlignment="1">
      <alignment horizontal="center"/>
    </xf>
    <xf numFmtId="0" fontId="34" fillId="0" borderId="81" xfId="0" applyFont="1" applyBorder="1"/>
    <xf numFmtId="0" fontId="29" fillId="0" borderId="8" xfId="0" applyFont="1" applyBorder="1" applyAlignment="1" applyProtection="1">
      <alignment horizontal="center" vertical="center" wrapText="1"/>
      <protection locked="0"/>
    </xf>
    <xf numFmtId="199" fontId="34" fillId="0" borderId="8" xfId="148" applyNumberFormat="1" applyFont="1" applyBorder="1" applyAlignment="1">
      <alignment horizontal="left" vertical="center" wrapText="1"/>
    </xf>
    <xf numFmtId="183" fontId="53" fillId="0" borderId="54" xfId="148" applyNumberFormat="1" applyFont="1" applyBorder="1" applyAlignment="1">
      <alignment horizontal="right" vertical="center"/>
    </xf>
    <xf numFmtId="0" fontId="29" fillId="0" borderId="2" xfId="0" applyFont="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200" fontId="9" fillId="0" borderId="0" xfId="0" applyNumberFormat="1" applyFont="1" applyAlignment="1" applyProtection="1">
      <alignment vertical="center" wrapText="1"/>
      <protection locked="0"/>
    </xf>
    <xf numFmtId="0" fontId="28" fillId="39" borderId="55" xfId="0" applyFont="1" applyFill="1" applyBorder="1" applyAlignment="1" applyProtection="1">
      <alignment horizontal="center" vertical="center" wrapText="1"/>
      <protection locked="0"/>
    </xf>
    <xf numFmtId="3" fontId="28" fillId="39" borderId="55" xfId="0" applyNumberFormat="1" applyFont="1" applyFill="1" applyBorder="1" applyAlignment="1" applyProtection="1">
      <alignment horizontal="center" vertical="center" wrapText="1"/>
      <protection locked="0"/>
    </xf>
    <xf numFmtId="172" fontId="0" fillId="0" borderId="0" xfId="0" applyNumberFormat="1" applyAlignment="1" applyProtection="1">
      <alignment horizontal="center" vertical="center"/>
      <protection locked="0"/>
    </xf>
    <xf numFmtId="3" fontId="0" fillId="0" borderId="0" xfId="0" applyNumberFormat="1" applyAlignment="1" applyProtection="1">
      <alignment horizontal="center" vertical="center"/>
      <protection locked="0"/>
    </xf>
    <xf numFmtId="42" fontId="0" fillId="0" borderId="0" xfId="0" applyNumberFormat="1" applyAlignment="1" applyProtection="1">
      <alignment horizontal="center" vertical="center"/>
      <protection locked="0"/>
    </xf>
    <xf numFmtId="9" fontId="0" fillId="0" borderId="0" xfId="0" applyNumberFormat="1" applyAlignment="1" applyProtection="1">
      <alignment horizontal="center" vertical="center"/>
      <protection locked="0"/>
    </xf>
    <xf numFmtId="0" fontId="9" fillId="0" borderId="12" xfId="230" applyFont="1" applyBorder="1" applyAlignment="1">
      <alignment horizontal="left" vertical="top" wrapText="1"/>
    </xf>
    <xf numFmtId="201" fontId="0" fillId="0" borderId="0" xfId="0" applyNumberFormat="1"/>
    <xf numFmtId="170" fontId="31" fillId="4" borderId="18" xfId="0" applyNumberFormat="1" applyFont="1" applyFill="1" applyBorder="1" applyAlignment="1" applyProtection="1">
      <alignment horizontal="center" vertical="center" wrapText="1"/>
      <protection locked="0"/>
    </xf>
    <xf numFmtId="0" fontId="29" fillId="0" borderId="18" xfId="0" applyFont="1" applyBorder="1" applyAlignment="1" applyProtection="1">
      <alignment horizontal="center" vertical="center" wrapText="1"/>
      <protection locked="0"/>
    </xf>
    <xf numFmtId="0" fontId="31" fillId="0" borderId="18" xfId="0" applyFont="1" applyBorder="1" applyAlignment="1" applyProtection="1">
      <alignment horizontal="center" vertical="center" wrapText="1"/>
      <protection locked="0"/>
    </xf>
    <xf numFmtId="170" fontId="29" fillId="0" borderId="18" xfId="0" applyNumberFormat="1" applyFont="1" applyBorder="1" applyAlignment="1" applyProtection="1">
      <alignment horizontal="center" vertical="center" wrapText="1"/>
      <protection locked="0"/>
    </xf>
    <xf numFmtId="0" fontId="28" fillId="39" borderId="8" xfId="0" applyFont="1" applyFill="1" applyBorder="1" applyAlignment="1" applyProtection="1">
      <alignment horizontal="center" vertical="center" wrapText="1"/>
      <protection locked="0"/>
    </xf>
    <xf numFmtId="3" fontId="28" fillId="39" borderId="8" xfId="0" applyNumberFormat="1" applyFont="1" applyFill="1" applyBorder="1" applyAlignment="1" applyProtection="1">
      <alignment horizontal="center" vertical="center" wrapText="1"/>
      <protection locked="0"/>
    </xf>
    <xf numFmtId="0" fontId="29" fillId="0" borderId="18" xfId="0" applyFont="1" applyBorder="1" applyAlignment="1" applyProtection="1">
      <alignment horizontal="left" vertical="center" wrapText="1"/>
      <protection locked="0"/>
    </xf>
    <xf numFmtId="0" fontId="29" fillId="0" borderId="8" xfId="0" applyFont="1" applyBorder="1" applyAlignment="1" applyProtection="1">
      <alignment horizontal="left" vertical="center" wrapText="1"/>
      <protection locked="0"/>
    </xf>
    <xf numFmtId="9" fontId="0" fillId="0" borderId="0" xfId="205" applyFont="1" applyAlignment="1" applyProtection="1">
      <alignment horizontal="center" vertical="center"/>
      <protection locked="0"/>
    </xf>
    <xf numFmtId="174" fontId="0" fillId="0" borderId="0" xfId="205" applyNumberFormat="1" applyFont="1" applyAlignment="1" applyProtection="1">
      <alignment horizontal="center" vertical="center"/>
      <protection locked="0"/>
    </xf>
    <xf numFmtId="202" fontId="0" fillId="0" borderId="0" xfId="205" applyNumberFormat="1" applyFont="1" applyAlignment="1" applyProtection="1">
      <alignment horizontal="center" vertical="center"/>
      <protection locked="0"/>
    </xf>
    <xf numFmtId="183" fontId="56" fillId="39" borderId="5" xfId="0" applyNumberFormat="1" applyFont="1" applyFill="1" applyBorder="1"/>
    <xf numFmtId="183" fontId="56" fillId="39" borderId="6" xfId="0" applyNumberFormat="1" applyFont="1" applyFill="1" applyBorder="1"/>
    <xf numFmtId="0" fontId="56" fillId="0" borderId="1" xfId="50" applyNumberFormat="1" applyFont="1" applyFill="1" applyBorder="1" applyAlignment="1" applyProtection="1">
      <alignment horizontal="right"/>
    </xf>
    <xf numFmtId="0" fontId="56" fillId="0" borderId="20" xfId="50" applyNumberFormat="1" applyFont="1" applyFill="1" applyBorder="1" applyAlignment="1" applyProtection="1">
      <alignment horizontal="right"/>
    </xf>
    <xf numFmtId="0" fontId="56" fillId="0" borderId="29" xfId="50" applyNumberFormat="1" applyFont="1" applyFill="1" applyBorder="1" applyAlignment="1" applyProtection="1">
      <alignment horizontal="right"/>
    </xf>
    <xf numFmtId="183" fontId="56" fillId="0" borderId="71" xfId="0" applyNumberFormat="1" applyFont="1" applyBorder="1"/>
    <xf numFmtId="183" fontId="56" fillId="0" borderId="49" xfId="0" applyNumberFormat="1" applyFont="1" applyBorder="1"/>
    <xf numFmtId="0" fontId="34" fillId="0" borderId="53" xfId="0" applyFont="1" applyBorder="1" applyAlignment="1">
      <alignment horizontal="left" vertical="center" wrapText="1"/>
    </xf>
    <xf numFmtId="0" fontId="34" fillId="38" borderId="27" xfId="0" applyFont="1" applyFill="1" applyBorder="1" applyAlignment="1">
      <alignment horizontal="left"/>
    </xf>
    <xf numFmtId="0" fontId="34" fillId="0" borderId="19" xfId="0" applyFont="1" applyBorder="1" applyAlignment="1">
      <alignment horizontal="left"/>
    </xf>
    <xf numFmtId="0" fontId="34" fillId="0" borderId="8" xfId="0" applyFont="1" applyBorder="1" applyAlignment="1">
      <alignment horizontal="left"/>
    </xf>
    <xf numFmtId="0" fontId="34" fillId="0" borderId="8" xfId="0" applyFont="1" applyBorder="1" applyAlignment="1">
      <alignment horizontal="center"/>
    </xf>
    <xf numFmtId="0" fontId="34" fillId="0" borderId="8" xfId="0" applyFont="1" applyBorder="1" applyAlignment="1">
      <alignment horizontal="centerContinuous"/>
    </xf>
    <xf numFmtId="0" fontId="34" fillId="0" borderId="13" xfId="0" applyFont="1" applyBorder="1" applyAlignment="1">
      <alignment horizontal="centerContinuous"/>
    </xf>
    <xf numFmtId="169" fontId="34" fillId="0" borderId="8" xfId="39" applyFont="1" applyBorder="1" applyAlignment="1"/>
    <xf numFmtId="43" fontId="34" fillId="0" borderId="8" xfId="0" applyNumberFormat="1" applyFont="1" applyBorder="1"/>
    <xf numFmtId="0" fontId="33" fillId="38" borderId="58" xfId="0" applyFont="1" applyFill="1" applyBorder="1" applyAlignment="1">
      <alignment horizontal="left"/>
    </xf>
    <xf numFmtId="10" fontId="34" fillId="38" borderId="27" xfId="205" applyNumberFormat="1" applyFont="1" applyFill="1" applyBorder="1" applyAlignment="1" applyProtection="1">
      <alignment horizontal="center"/>
    </xf>
    <xf numFmtId="0" fontId="34" fillId="38" borderId="27" xfId="0" applyFont="1" applyFill="1" applyBorder="1" applyAlignment="1">
      <alignment horizontal="center"/>
    </xf>
    <xf numFmtId="0" fontId="32" fillId="38" borderId="27" xfId="0" applyFont="1" applyFill="1" applyBorder="1" applyAlignment="1">
      <alignment horizontal="right"/>
    </xf>
    <xf numFmtId="183" fontId="33" fillId="38" borderId="59" xfId="0" applyNumberFormat="1" applyFont="1" applyFill="1" applyBorder="1" applyAlignment="1">
      <alignment vertical="center"/>
    </xf>
    <xf numFmtId="183" fontId="53" fillId="0" borderId="8" xfId="0" applyNumberFormat="1" applyFont="1" applyBorder="1" applyAlignment="1">
      <alignment horizontal="right" vertical="center"/>
    </xf>
    <xf numFmtId="203" fontId="34" fillId="0" borderId="8" xfId="148" applyNumberFormat="1" applyFont="1" applyBorder="1" applyAlignment="1">
      <alignment horizontal="center" vertical="center"/>
    </xf>
    <xf numFmtId="170" fontId="31" fillId="4" borderId="0" xfId="0" applyNumberFormat="1" applyFont="1" applyFill="1" applyAlignment="1" applyProtection="1">
      <alignment horizontal="center" vertical="center" wrapText="1"/>
      <protection locked="0"/>
    </xf>
    <xf numFmtId="0" fontId="29" fillId="0" borderId="53" xfId="0" applyFont="1" applyBorder="1" applyAlignment="1" applyProtection="1">
      <alignment horizontal="left" vertical="center" wrapText="1"/>
      <protection locked="0"/>
    </xf>
    <xf numFmtId="0" fontId="31" fillId="0" borderId="53" xfId="0" applyFont="1" applyBorder="1" applyAlignment="1" applyProtection="1">
      <alignment horizontal="center" vertical="center" wrapText="1"/>
      <protection locked="0"/>
    </xf>
    <xf numFmtId="170" fontId="29" fillId="0" borderId="53" xfId="0" applyNumberFormat="1" applyFont="1" applyBorder="1" applyAlignment="1" applyProtection="1">
      <alignment horizontal="center" vertical="center" wrapText="1"/>
      <protection locked="0"/>
    </xf>
    <xf numFmtId="0" fontId="28" fillId="39" borderId="46" xfId="0" applyFont="1" applyFill="1" applyBorder="1" applyAlignment="1" applyProtection="1">
      <alignment horizontal="center" vertical="center" wrapText="1"/>
      <protection locked="0"/>
    </xf>
    <xf numFmtId="3" fontId="28" fillId="39" borderId="46" xfId="0" applyNumberFormat="1" applyFont="1" applyFill="1" applyBorder="1" applyAlignment="1" applyProtection="1">
      <alignment horizontal="center" vertical="center" wrapText="1"/>
      <protection locked="0"/>
    </xf>
    <xf numFmtId="190" fontId="29" fillId="0" borderId="18" xfId="0" applyNumberFormat="1" applyFont="1" applyBorder="1" applyAlignment="1" applyProtection="1">
      <alignment horizontal="center" vertical="center" wrapText="1"/>
      <protection locked="0"/>
    </xf>
    <xf numFmtId="190" fontId="28" fillId="39" borderId="33" xfId="0" applyNumberFormat="1" applyFont="1" applyFill="1" applyBorder="1" applyAlignment="1" applyProtection="1">
      <alignment horizontal="center" vertical="center" wrapText="1"/>
      <protection locked="0"/>
    </xf>
    <xf numFmtId="190" fontId="30" fillId="45" borderId="23" xfId="104" applyNumberFormat="1" applyFont="1" applyFill="1" applyBorder="1" applyAlignment="1" applyProtection="1">
      <alignment horizontal="center" vertical="center" wrapText="1"/>
      <protection locked="0"/>
    </xf>
    <xf numFmtId="0" fontId="8" fillId="0" borderId="0" xfId="0" applyFont="1" applyAlignment="1" applyProtection="1">
      <alignment horizontal="center" vertical="center" wrapText="1"/>
      <protection locked="0"/>
    </xf>
    <xf numFmtId="172" fontId="6" fillId="0" borderId="0" xfId="0" applyNumberFormat="1" applyFont="1" applyAlignment="1" applyProtection="1">
      <alignment horizontal="center" vertical="center" wrapText="1"/>
      <protection locked="0"/>
    </xf>
    <xf numFmtId="172" fontId="0" fillId="0" borderId="0" xfId="0" applyNumberForma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6" fillId="0" borderId="61" xfId="0" applyFont="1" applyBorder="1" applyAlignment="1" applyProtection="1">
      <alignment horizontal="center" vertical="center" wrapText="1"/>
      <protection locked="0"/>
    </xf>
    <xf numFmtId="0" fontId="5" fillId="0" borderId="21" xfId="0" applyFont="1" applyBorder="1" applyAlignment="1" applyProtection="1">
      <alignment horizontal="center" vertical="center" wrapText="1"/>
      <protection locked="0"/>
    </xf>
    <xf numFmtId="0" fontId="5" fillId="0" borderId="55" xfId="0" applyFont="1" applyBorder="1" applyAlignment="1" applyProtection="1">
      <alignment horizontal="center" vertical="center" wrapText="1"/>
      <protection locked="0"/>
    </xf>
    <xf numFmtId="0" fontId="5" fillId="0" borderId="33" xfId="0" applyFont="1" applyBorder="1" applyAlignment="1" applyProtection="1">
      <alignment horizontal="center" vertical="center" wrapText="1"/>
      <protection locked="0"/>
    </xf>
    <xf numFmtId="0" fontId="11" fillId="0" borderId="20" xfId="0" applyFont="1" applyBorder="1" applyAlignment="1" applyProtection="1">
      <alignment horizontal="center" vertical="center" wrapText="1"/>
      <protection locked="0"/>
    </xf>
    <xf numFmtId="0" fontId="0" fillId="0" borderId="20" xfId="0" applyBorder="1" applyAlignment="1" applyProtection="1">
      <alignment wrapText="1"/>
      <protection locked="0"/>
    </xf>
    <xf numFmtId="0" fontId="0" fillId="0" borderId="49" xfId="0" applyBorder="1" applyAlignment="1" applyProtection="1">
      <alignment wrapText="1"/>
      <protection locked="0"/>
    </xf>
    <xf numFmtId="0" fontId="12" fillId="0" borderId="0" xfId="0" applyFont="1" applyAlignment="1" applyProtection="1">
      <alignment horizontal="center" vertical="center" wrapText="1"/>
      <protection locked="0"/>
    </xf>
    <xf numFmtId="0" fontId="0" fillId="0" borderId="0" xfId="0" applyAlignment="1" applyProtection="1">
      <alignment wrapText="1"/>
      <protection locked="0"/>
    </xf>
    <xf numFmtId="0" fontId="0" fillId="0" borderId="45" xfId="0" applyBorder="1" applyAlignment="1" applyProtection="1">
      <alignment wrapText="1"/>
      <protection locked="0"/>
    </xf>
    <xf numFmtId="0" fontId="7" fillId="0" borderId="46" xfId="0" applyFont="1" applyBorder="1" applyAlignment="1" applyProtection="1">
      <alignment horizontal="center" vertical="center" wrapText="1"/>
      <protection locked="0"/>
    </xf>
    <xf numFmtId="0" fontId="0" fillId="0" borderId="46" xfId="0" applyBorder="1" applyAlignment="1" applyProtection="1">
      <alignment wrapText="1"/>
      <protection locked="0"/>
    </xf>
    <xf numFmtId="0" fontId="0" fillId="0" borderId="47" xfId="0" applyBorder="1" applyAlignment="1" applyProtection="1">
      <alignment wrapText="1"/>
      <protection locked="0"/>
    </xf>
    <xf numFmtId="0" fontId="21" fillId="0" borderId="15" xfId="202" applyFont="1" applyBorder="1" applyAlignment="1">
      <alignment horizontal="center" vertical="center" wrapText="1"/>
    </xf>
    <xf numFmtId="0" fontId="21" fillId="0" borderId="11" xfId="202" applyFont="1" applyBorder="1" applyAlignment="1">
      <alignment horizontal="center" vertical="center" wrapText="1"/>
    </xf>
    <xf numFmtId="0" fontId="21" fillId="0" borderId="12" xfId="202" applyFont="1" applyBorder="1" applyAlignment="1">
      <alignment horizontal="center" vertical="center" wrapText="1"/>
    </xf>
    <xf numFmtId="0" fontId="21" fillId="0" borderId="8" xfId="202" applyFont="1" applyBorder="1" applyAlignment="1">
      <alignment horizontal="center" vertical="center" wrapText="1"/>
    </xf>
    <xf numFmtId="2" fontId="48" fillId="3" borderId="10" xfId="202" applyNumberFormat="1" applyFont="1" applyFill="1" applyBorder="1" applyAlignment="1" applyProtection="1">
      <alignment horizontal="center" vertical="center" wrapText="1"/>
      <protection locked="0"/>
    </xf>
    <xf numFmtId="0" fontId="48" fillId="3" borderId="18" xfId="202" applyFont="1" applyFill="1" applyBorder="1" applyAlignment="1" applyProtection="1">
      <alignment horizontal="center" vertical="center" wrapText="1"/>
      <protection locked="0"/>
    </xf>
    <xf numFmtId="0" fontId="21" fillId="0" borderId="39" xfId="158" applyFont="1" applyBorder="1" applyAlignment="1">
      <alignment horizontal="left" vertical="center" wrapText="1"/>
    </xf>
    <xf numFmtId="0" fontId="21" fillId="0" borderId="61" xfId="158" applyFont="1" applyBorder="1" applyAlignment="1">
      <alignment horizontal="left" vertical="center" wrapText="1"/>
    </xf>
    <xf numFmtId="0" fontId="21" fillId="0" borderId="40" xfId="158" applyFont="1" applyBorder="1" applyAlignment="1">
      <alignment horizontal="left" vertical="center" wrapText="1"/>
    </xf>
    <xf numFmtId="0" fontId="21" fillId="0" borderId="16" xfId="158" applyFont="1" applyBorder="1" applyAlignment="1">
      <alignment horizontal="left" vertical="center" wrapText="1"/>
    </xf>
    <xf numFmtId="0" fontId="21" fillId="0" borderId="9" xfId="158" applyFont="1" applyBorder="1" applyAlignment="1">
      <alignment horizontal="left" vertical="center" wrapText="1"/>
    </xf>
    <xf numFmtId="0" fontId="21" fillId="0" borderId="17" xfId="158" applyFont="1" applyBorder="1" applyAlignment="1">
      <alignment horizontal="left" vertical="center" wrapText="1"/>
    </xf>
    <xf numFmtId="4" fontId="21" fillId="0" borderId="10" xfId="158" applyNumberFormat="1" applyFont="1" applyBorder="1" applyAlignment="1">
      <alignment horizontal="center" vertical="center" wrapText="1"/>
    </xf>
    <xf numFmtId="4" fontId="21" fillId="0" borderId="18" xfId="158" applyNumberFormat="1" applyFont="1" applyBorder="1" applyAlignment="1">
      <alignment horizontal="center" vertical="center" wrapText="1"/>
    </xf>
    <xf numFmtId="2" fontId="48" fillId="3" borderId="18" xfId="202" applyNumberFormat="1" applyFont="1" applyFill="1" applyBorder="1" applyAlignment="1" applyProtection="1">
      <alignment horizontal="center" vertical="center" wrapText="1"/>
      <protection locked="0"/>
    </xf>
    <xf numFmtId="0" fontId="19" fillId="0" borderId="15" xfId="196" applyFont="1" applyBorder="1" applyAlignment="1">
      <alignment horizontal="center" vertical="center" wrapText="1"/>
    </xf>
    <xf numFmtId="0" fontId="19" fillId="0" borderId="11" xfId="196" applyFont="1" applyBorder="1" applyAlignment="1">
      <alignment horizontal="center" vertical="center" wrapText="1"/>
    </xf>
    <xf numFmtId="0" fontId="19" fillId="0" borderId="12" xfId="196" applyFont="1" applyBorder="1" applyAlignment="1">
      <alignment horizontal="center" vertical="center" wrapText="1"/>
    </xf>
    <xf numFmtId="0" fontId="21" fillId="0" borderId="15" xfId="202" applyFont="1" applyBorder="1" applyAlignment="1" applyProtection="1">
      <alignment horizontal="center" vertical="center" wrapText="1"/>
      <protection locked="0"/>
    </xf>
    <xf numFmtId="0" fontId="21" fillId="0" borderId="11" xfId="202" applyFont="1" applyBorder="1" applyAlignment="1" applyProtection="1">
      <alignment horizontal="center" vertical="center" wrapText="1"/>
      <protection locked="0"/>
    </xf>
    <xf numFmtId="0" fontId="21" fillId="0" borderId="12" xfId="202" applyFont="1" applyBorder="1" applyAlignment="1" applyProtection="1">
      <alignment horizontal="center" vertical="center" wrapText="1"/>
      <protection locked="0"/>
    </xf>
    <xf numFmtId="0" fontId="21" fillId="0" borderId="39" xfId="0" applyFont="1" applyBorder="1" applyAlignment="1">
      <alignment horizontal="left" vertical="center" wrapText="1"/>
    </xf>
    <xf numFmtId="0" fontId="21" fillId="0" borderId="61" xfId="0" applyFont="1" applyBorder="1" applyAlignment="1">
      <alignment horizontal="left" vertical="center" wrapText="1"/>
    </xf>
    <xf numFmtId="0" fontId="21" fillId="0" borderId="40" xfId="0" applyFont="1" applyBorder="1" applyAlignment="1">
      <alignment horizontal="left" vertical="center" wrapText="1"/>
    </xf>
    <xf numFmtId="0" fontId="21" fillId="0" borderId="16" xfId="0" applyFont="1" applyBorder="1" applyAlignment="1">
      <alignment horizontal="left" vertical="center" wrapText="1"/>
    </xf>
    <xf numFmtId="0" fontId="21" fillId="0" borderId="9" xfId="0" applyFont="1" applyBorder="1" applyAlignment="1">
      <alignment horizontal="left" vertical="center" wrapText="1"/>
    </xf>
    <xf numFmtId="0" fontId="21" fillId="0" borderId="17" xfId="0" applyFont="1" applyBorder="1" applyAlignment="1">
      <alignment horizontal="left" vertical="center" wrapText="1"/>
    </xf>
    <xf numFmtId="0" fontId="59" fillId="0" borderId="10" xfId="0" applyFont="1" applyBorder="1" applyAlignment="1">
      <alignment horizontal="center" vertical="center" wrapText="1"/>
    </xf>
    <xf numFmtId="0" fontId="59" fillId="0" borderId="53" xfId="0" applyFont="1" applyBorder="1" applyAlignment="1">
      <alignment horizontal="center" vertical="center" wrapText="1"/>
    </xf>
    <xf numFmtId="0" fontId="59" fillId="0" borderId="18" xfId="0" applyFont="1" applyBorder="1" applyAlignment="1">
      <alignment horizontal="center" vertical="center" wrapText="1"/>
    </xf>
    <xf numFmtId="0" fontId="5" fillId="0" borderId="8" xfId="0" applyFont="1" applyBorder="1" applyAlignment="1" applyProtection="1">
      <alignment horizontal="center" wrapText="1"/>
      <protection locked="0"/>
    </xf>
    <xf numFmtId="0" fontId="10" fillId="0" borderId="15" xfId="196" applyFont="1" applyBorder="1" applyAlignment="1">
      <alignment horizontal="center" vertical="center" wrapText="1"/>
    </xf>
    <xf numFmtId="0" fontId="10" fillId="0" borderId="11" xfId="196" applyFont="1" applyBorder="1" applyAlignment="1">
      <alignment horizontal="center" vertical="center" wrapText="1"/>
    </xf>
    <xf numFmtId="0" fontId="10" fillId="0" borderId="12" xfId="196" applyFont="1" applyBorder="1" applyAlignment="1">
      <alignment horizontal="center" vertical="center" wrapText="1"/>
    </xf>
    <xf numFmtId="0" fontId="59" fillId="0" borderId="10" xfId="160" applyFont="1" applyBorder="1" applyAlignment="1">
      <alignment horizontal="center" vertical="center" wrapText="1"/>
    </xf>
    <xf numFmtId="0" fontId="59" fillId="0" borderId="53" xfId="160" applyFont="1" applyBorder="1" applyAlignment="1">
      <alignment horizontal="center" vertical="center" wrapText="1"/>
    </xf>
    <xf numFmtId="0" fontId="59" fillId="0" borderId="18" xfId="160" applyFont="1" applyBorder="1" applyAlignment="1">
      <alignment horizontal="center" vertical="center" wrapText="1"/>
    </xf>
    <xf numFmtId="0" fontId="21" fillId="0" borderId="39" xfId="0" applyFont="1" applyBorder="1" applyAlignment="1">
      <alignment horizontal="center" vertical="center" wrapText="1"/>
    </xf>
    <xf numFmtId="0" fontId="21" fillId="0" borderId="61"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62" xfId="0" applyFont="1" applyBorder="1" applyAlignment="1">
      <alignment horizontal="center" vertical="center" wrapText="1"/>
    </xf>
    <xf numFmtId="0" fontId="21" fillId="0" borderId="0" xfId="0" applyFont="1" applyAlignment="1">
      <alignment horizontal="center" vertical="center" wrapText="1"/>
    </xf>
    <xf numFmtId="0" fontId="21" fillId="0" borderId="63"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17" xfId="0" applyFont="1" applyBorder="1" applyAlignment="1">
      <alignment horizontal="center" vertical="center" wrapText="1"/>
    </xf>
    <xf numFmtId="4" fontId="21" fillId="0" borderId="53" xfId="158" applyNumberFormat="1" applyFont="1" applyBorder="1" applyAlignment="1">
      <alignment horizontal="center" vertical="center" wrapText="1"/>
    </xf>
    <xf numFmtId="0" fontId="21" fillId="0" borderId="39" xfId="158" applyFont="1" applyBorder="1" applyAlignment="1">
      <alignment horizontal="center" vertical="center" wrapText="1"/>
    </xf>
    <xf numFmtId="0" fontId="21" fillId="0" borderId="61" xfId="158" applyFont="1" applyBorder="1" applyAlignment="1">
      <alignment horizontal="center" vertical="center" wrapText="1"/>
    </xf>
    <xf numFmtId="0" fontId="21" fillId="0" borderId="40" xfId="158" applyFont="1" applyBorder="1" applyAlignment="1">
      <alignment horizontal="center" vertical="center" wrapText="1"/>
    </xf>
    <xf numFmtId="0" fontId="21" fillId="0" borderId="16" xfId="158" applyFont="1" applyBorder="1" applyAlignment="1">
      <alignment horizontal="center" vertical="center" wrapText="1"/>
    </xf>
    <xf numFmtId="0" fontId="21" fillId="0" borderId="9" xfId="158" applyFont="1" applyBorder="1" applyAlignment="1">
      <alignment horizontal="center" vertical="center" wrapText="1"/>
    </xf>
    <xf numFmtId="0" fontId="21" fillId="0" borderId="17" xfId="158" applyFont="1" applyBorder="1" applyAlignment="1">
      <alignment horizontal="center" vertical="center" wrapText="1"/>
    </xf>
    <xf numFmtId="0" fontId="4" fillId="0" borderId="15" xfId="160" applyFont="1" applyBorder="1" applyAlignment="1">
      <alignment vertical="center" wrapText="1"/>
    </xf>
    <xf numFmtId="0" fontId="4" fillId="0" borderId="11" xfId="160" applyFont="1" applyBorder="1" applyAlignment="1">
      <alignment vertical="center" wrapText="1"/>
    </xf>
    <xf numFmtId="0" fontId="4" fillId="0" borderId="12" xfId="160" applyFont="1" applyBorder="1" applyAlignment="1">
      <alignment vertical="center" wrapText="1"/>
    </xf>
    <xf numFmtId="0" fontId="21" fillId="0" borderId="15" xfId="158" applyFont="1" applyBorder="1" applyAlignment="1">
      <alignment vertical="center" wrapText="1"/>
    </xf>
    <xf numFmtId="0" fontId="21" fillId="0" borderId="11" xfId="158" applyFont="1" applyBorder="1" applyAlignment="1">
      <alignment vertical="center" wrapText="1"/>
    </xf>
    <xf numFmtId="0" fontId="21" fillId="0" borderId="12" xfId="158" applyFont="1" applyBorder="1" applyAlignment="1">
      <alignment vertical="center" wrapText="1"/>
    </xf>
    <xf numFmtId="0" fontId="25" fillId="0" borderId="39"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40" xfId="0" applyFont="1" applyBorder="1" applyAlignment="1">
      <alignment horizontal="center" vertical="center" wrapText="1"/>
    </xf>
    <xf numFmtId="0" fontId="25" fillId="0" borderId="62" xfId="0" applyFont="1" applyBorder="1" applyAlignment="1">
      <alignment horizontal="center" vertical="center" wrapText="1"/>
    </xf>
    <xf numFmtId="0" fontId="25" fillId="0" borderId="0" xfId="0" applyFont="1" applyAlignment="1">
      <alignment horizontal="center" vertical="center" wrapText="1"/>
    </xf>
    <xf numFmtId="0" fontId="25" fillId="0" borderId="63" xfId="0" applyFont="1" applyBorder="1" applyAlignment="1">
      <alignment horizontal="center" vertical="center" wrapText="1"/>
    </xf>
    <xf numFmtId="0" fontId="25" fillId="0" borderId="16"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17"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21" fillId="0" borderId="15" xfId="0" applyFont="1" applyBorder="1" applyAlignment="1">
      <alignment horizontal="left" vertical="center" wrapText="1"/>
    </xf>
    <xf numFmtId="0" fontId="21" fillId="0" borderId="11" xfId="0" applyFont="1" applyBorder="1" applyAlignment="1">
      <alignment horizontal="left" vertical="center" wrapText="1"/>
    </xf>
    <xf numFmtId="0" fontId="21" fillId="0" borderId="12" xfId="0" applyFont="1" applyBorder="1" applyAlignment="1">
      <alignment horizontal="left" vertical="center" wrapText="1"/>
    </xf>
    <xf numFmtId="0" fontId="6" fillId="0" borderId="15" xfId="0" applyFont="1" applyBorder="1" applyAlignment="1">
      <alignment vertical="center" wrapText="1"/>
    </xf>
    <xf numFmtId="0" fontId="6" fillId="0" borderId="11" xfId="0" applyFont="1" applyBorder="1" applyAlignment="1">
      <alignment vertical="center" wrapText="1"/>
    </xf>
    <xf numFmtId="0" fontId="6" fillId="0" borderId="12" xfId="0" applyFont="1" applyBorder="1" applyAlignment="1">
      <alignment vertical="center" wrapText="1"/>
    </xf>
    <xf numFmtId="0" fontId="23" fillId="0" borderId="39" xfId="160" applyFont="1" applyBorder="1" applyAlignment="1">
      <alignment horizontal="center" vertical="center" wrapText="1"/>
    </xf>
    <xf numFmtId="0" fontId="23" fillId="0" borderId="61" xfId="160" applyFont="1" applyBorder="1" applyAlignment="1">
      <alignment horizontal="center" vertical="center" wrapText="1"/>
    </xf>
    <xf numFmtId="0" fontId="23" fillId="0" borderId="40" xfId="160" applyFont="1" applyBorder="1" applyAlignment="1">
      <alignment horizontal="center" vertical="center" wrapText="1"/>
    </xf>
    <xf numFmtId="0" fontId="23" fillId="0" borderId="62" xfId="160" applyFont="1" applyBorder="1" applyAlignment="1">
      <alignment horizontal="center" vertical="center" wrapText="1"/>
    </xf>
    <xf numFmtId="0" fontId="23" fillId="0" borderId="0" xfId="160" applyFont="1" applyAlignment="1">
      <alignment horizontal="center" vertical="center" wrapText="1"/>
    </xf>
    <xf numFmtId="0" fontId="23" fillId="0" borderId="63" xfId="160" applyFont="1" applyBorder="1" applyAlignment="1">
      <alignment horizontal="center" vertical="center" wrapText="1"/>
    </xf>
    <xf numFmtId="0" fontId="23" fillId="0" borderId="16" xfId="160" applyFont="1" applyBorder="1" applyAlignment="1">
      <alignment horizontal="center" vertical="center" wrapText="1"/>
    </xf>
    <xf numFmtId="0" fontId="23" fillId="0" borderId="9" xfId="160" applyFont="1" applyBorder="1" applyAlignment="1">
      <alignment horizontal="center" vertical="center" wrapText="1"/>
    </xf>
    <xf numFmtId="0" fontId="23" fillId="0" borderId="17" xfId="160" applyFont="1" applyBorder="1" applyAlignment="1">
      <alignment horizontal="center" vertical="center" wrapText="1"/>
    </xf>
    <xf numFmtId="0" fontId="10" fillId="0" borderId="15" xfId="160" applyFont="1" applyBorder="1" applyAlignment="1">
      <alignment horizontal="center" vertical="center" wrapText="1"/>
    </xf>
    <xf numFmtId="0" fontId="10" fillId="0" borderId="11" xfId="160" applyFont="1" applyBorder="1" applyAlignment="1">
      <alignment horizontal="center" vertical="center" wrapText="1"/>
    </xf>
    <xf numFmtId="0" fontId="10" fillId="0" borderId="12" xfId="160" applyFont="1" applyBorder="1" applyAlignment="1">
      <alignment horizontal="center" vertical="center" wrapText="1"/>
    </xf>
    <xf numFmtId="0" fontId="19" fillId="0" borderId="15" xfId="160" applyFont="1" applyBorder="1" applyAlignment="1">
      <alignment horizontal="center" vertical="center" wrapText="1"/>
    </xf>
    <xf numFmtId="0" fontId="19" fillId="0" borderId="11" xfId="160" applyFont="1" applyBorder="1" applyAlignment="1">
      <alignment horizontal="center" vertical="center" wrapText="1"/>
    </xf>
    <xf numFmtId="0" fontId="19" fillId="0" borderId="12" xfId="160" applyFont="1" applyBorder="1" applyAlignment="1">
      <alignment horizontal="center" vertical="center" wrapText="1"/>
    </xf>
    <xf numFmtId="0" fontId="23" fillId="0" borderId="39" xfId="0" applyFont="1" applyBorder="1" applyAlignment="1">
      <alignment horizontal="center" vertical="center" wrapText="1"/>
    </xf>
    <xf numFmtId="0" fontId="23" fillId="0" borderId="61" xfId="0" applyFont="1" applyBorder="1" applyAlignment="1">
      <alignment horizontal="center" vertical="center" wrapText="1"/>
    </xf>
    <xf numFmtId="0" fontId="23" fillId="0" borderId="40" xfId="0" applyFont="1" applyBorder="1" applyAlignment="1">
      <alignment horizontal="center" vertical="center" wrapText="1"/>
    </xf>
    <xf numFmtId="0" fontId="23" fillId="0" borderId="62" xfId="0" applyFont="1" applyBorder="1" applyAlignment="1">
      <alignment horizontal="center" vertical="center" wrapText="1"/>
    </xf>
    <xf numFmtId="0" fontId="23" fillId="0" borderId="0" xfId="0" applyFont="1" applyAlignment="1">
      <alignment horizontal="center" vertical="center" wrapText="1"/>
    </xf>
    <xf numFmtId="0" fontId="23" fillId="0" borderId="63"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17" xfId="0" applyFont="1" applyBorder="1" applyAlignment="1">
      <alignment horizontal="center" vertical="center" wrapText="1"/>
    </xf>
    <xf numFmtId="2" fontId="21" fillId="0" borderId="39" xfId="158" applyNumberFormat="1" applyFont="1" applyBorder="1" applyAlignment="1">
      <alignment horizontal="left" vertical="center" wrapText="1"/>
    </xf>
    <xf numFmtId="2" fontId="48" fillId="3" borderId="10" xfId="202" applyNumberFormat="1" applyFont="1" applyFill="1" applyBorder="1" applyAlignment="1" applyProtection="1">
      <alignment horizontal="center" vertical="center"/>
      <protection locked="0"/>
    </xf>
    <xf numFmtId="2" fontId="48" fillId="3" borderId="18" xfId="202" applyNumberFormat="1" applyFont="1" applyFill="1" applyBorder="1" applyAlignment="1" applyProtection="1">
      <alignment horizontal="center" vertical="center"/>
      <protection locked="0"/>
    </xf>
    <xf numFmtId="0" fontId="6" fillId="0" borderId="39" xfId="158" applyBorder="1" applyAlignment="1">
      <alignment horizontal="center" vertical="center" wrapText="1"/>
    </xf>
    <xf numFmtId="0" fontId="6" fillId="0" borderId="61" xfId="158" applyBorder="1" applyAlignment="1">
      <alignment horizontal="center" vertical="center" wrapText="1"/>
    </xf>
    <xf numFmtId="0" fontId="6" fillId="0" borderId="40" xfId="158" applyBorder="1" applyAlignment="1">
      <alignment horizontal="center" vertical="center" wrapText="1"/>
    </xf>
    <xf numFmtId="0" fontId="6" fillId="0" borderId="16" xfId="158" applyBorder="1" applyAlignment="1">
      <alignment horizontal="center" vertical="center" wrapText="1"/>
    </xf>
    <xf numFmtId="0" fontId="6" fillId="0" borderId="9" xfId="158" applyBorder="1" applyAlignment="1">
      <alignment horizontal="center" vertical="center" wrapText="1"/>
    </xf>
    <xf numFmtId="0" fontId="6" fillId="0" borderId="17" xfId="158" applyBorder="1" applyAlignment="1">
      <alignment horizontal="center" vertical="center" wrapText="1"/>
    </xf>
    <xf numFmtId="0" fontId="6" fillId="0" borderId="10" xfId="158" applyBorder="1" applyAlignment="1">
      <alignment horizontal="center" vertical="center" wrapText="1"/>
    </xf>
    <xf numFmtId="0" fontId="6" fillId="0" borderId="18" xfId="158" applyBorder="1" applyAlignment="1">
      <alignment horizontal="center" vertical="center" wrapText="1"/>
    </xf>
    <xf numFmtId="0" fontId="21" fillId="0" borderId="8" xfId="158" applyFont="1" applyBorder="1" applyAlignment="1">
      <alignment horizontal="left" vertical="center" wrapText="1"/>
    </xf>
    <xf numFmtId="4" fontId="21" fillId="0" borderId="8" xfId="158" applyNumberFormat="1" applyFont="1" applyBorder="1" applyAlignment="1">
      <alignment horizontal="center" vertical="center" wrapText="1"/>
    </xf>
    <xf numFmtId="0" fontId="59" fillId="0" borderId="10" xfId="165" applyFont="1" applyBorder="1" applyAlignment="1">
      <alignment horizontal="center" vertical="center" wrapText="1"/>
    </xf>
    <xf numFmtId="0" fontId="59" fillId="0" borderId="53" xfId="165" applyFont="1" applyBorder="1" applyAlignment="1">
      <alignment horizontal="center" vertical="center" wrapText="1"/>
    </xf>
    <xf numFmtId="0" fontId="59" fillId="0" borderId="18" xfId="165" applyFont="1" applyBorder="1" applyAlignment="1">
      <alignment horizontal="center" vertical="center" wrapText="1"/>
    </xf>
    <xf numFmtId="0" fontId="4" fillId="0" borderId="15" xfId="0" applyFont="1" applyBorder="1" applyAlignment="1">
      <alignment vertical="center" wrapText="1"/>
    </xf>
    <xf numFmtId="0" fontId="4" fillId="0" borderId="11" xfId="0" applyFont="1" applyBorder="1" applyAlignment="1">
      <alignment vertical="center" wrapText="1"/>
    </xf>
    <xf numFmtId="0" fontId="4" fillId="0" borderId="12" xfId="0" applyFont="1" applyBorder="1" applyAlignment="1">
      <alignment vertical="center" wrapText="1"/>
    </xf>
    <xf numFmtId="2" fontId="21" fillId="3" borderId="10" xfId="202" applyNumberFormat="1" applyFont="1" applyFill="1" applyBorder="1" applyAlignment="1" applyProtection="1">
      <alignment horizontal="center" vertical="center" wrapText="1"/>
      <protection locked="0"/>
    </xf>
    <xf numFmtId="0" fontId="21" fillId="3" borderId="18" xfId="202" applyFont="1" applyFill="1" applyBorder="1" applyAlignment="1" applyProtection="1">
      <alignment horizontal="center" vertical="center" wrapText="1"/>
      <protection locked="0"/>
    </xf>
    <xf numFmtId="2" fontId="21" fillId="3" borderId="18" xfId="202" applyNumberFormat="1" applyFont="1" applyFill="1" applyBorder="1" applyAlignment="1" applyProtection="1">
      <alignment horizontal="center" vertical="center" wrapText="1"/>
      <protection locked="0"/>
    </xf>
    <xf numFmtId="0" fontId="61" fillId="0" borderId="8" xfId="0" applyFont="1" applyBorder="1" applyAlignment="1">
      <alignment horizontal="center" vertical="center" wrapText="1"/>
    </xf>
    <xf numFmtId="0" fontId="59" fillId="0" borderId="8" xfId="160" applyFont="1" applyBorder="1" applyAlignment="1">
      <alignment horizontal="center" vertical="center" wrapText="1"/>
    </xf>
    <xf numFmtId="0" fontId="6" fillId="0" borderId="15" xfId="160" applyFont="1" applyBorder="1" applyAlignment="1">
      <alignment vertical="center" wrapText="1"/>
    </xf>
    <xf numFmtId="0" fontId="6" fillId="0" borderId="11" xfId="160" applyFont="1" applyBorder="1" applyAlignment="1">
      <alignment vertical="center" wrapText="1"/>
    </xf>
    <xf numFmtId="0" fontId="6" fillId="0" borderId="12" xfId="160" applyFont="1" applyBorder="1" applyAlignment="1">
      <alignment vertical="center" wrapText="1"/>
    </xf>
    <xf numFmtId="0" fontId="6" fillId="0" borderId="39" xfId="196" applyFont="1" applyBorder="1" applyAlignment="1">
      <alignment vertical="center" wrapText="1"/>
    </xf>
    <xf numFmtId="0" fontId="6" fillId="0" borderId="61" xfId="196" applyFont="1" applyBorder="1" applyAlignment="1">
      <alignment vertical="center" wrapText="1"/>
    </xf>
    <xf numFmtId="0" fontId="6" fillId="0" borderId="40" xfId="196" applyFont="1" applyBorder="1" applyAlignment="1">
      <alignment vertical="center" wrapText="1"/>
    </xf>
    <xf numFmtId="0" fontId="59" fillId="0" borderId="8" xfId="196" applyFont="1" applyBorder="1" applyAlignment="1">
      <alignment horizontal="center" vertical="center" wrapText="1"/>
    </xf>
    <xf numFmtId="0" fontId="10" fillId="0" borderId="15" xfId="196" applyFont="1" applyBorder="1" applyAlignment="1">
      <alignment horizontal="right" wrapText="1"/>
    </xf>
    <xf numFmtId="0" fontId="10" fillId="0" borderId="11" xfId="196" applyFont="1" applyBorder="1" applyAlignment="1">
      <alignment horizontal="right" wrapText="1"/>
    </xf>
    <xf numFmtId="0" fontId="10" fillId="0" borderId="12" xfId="196" applyFont="1" applyBorder="1" applyAlignment="1">
      <alignment horizontal="right" wrapText="1"/>
    </xf>
    <xf numFmtId="2" fontId="60" fillId="3" borderId="10" xfId="202" applyNumberFormat="1" applyFont="1" applyFill="1" applyBorder="1" applyAlignment="1" applyProtection="1">
      <alignment horizontal="center" vertical="center" wrapText="1"/>
      <protection locked="0"/>
    </xf>
    <xf numFmtId="0" fontId="60" fillId="3" borderId="18" xfId="202" applyFont="1" applyFill="1" applyBorder="1" applyAlignment="1" applyProtection="1">
      <alignment horizontal="center" vertical="center" wrapText="1"/>
      <protection locked="0"/>
    </xf>
    <xf numFmtId="0" fontId="6" fillId="0" borderId="39" xfId="160" applyFont="1" applyBorder="1" applyAlignment="1">
      <alignment vertical="center" wrapText="1"/>
    </xf>
    <xf numFmtId="0" fontId="6" fillId="0" borderId="61" xfId="160" applyFont="1" applyBorder="1" applyAlignment="1">
      <alignment vertical="center" wrapText="1"/>
    </xf>
    <xf numFmtId="0" fontId="6" fillId="0" borderId="40" xfId="160" applyFont="1" applyBorder="1" applyAlignment="1">
      <alignment vertical="center" wrapText="1"/>
    </xf>
    <xf numFmtId="0" fontId="62" fillId="0" borderId="10" xfId="0" applyFont="1" applyBorder="1" applyAlignment="1">
      <alignment horizontal="center" vertical="center" wrapText="1"/>
    </xf>
    <xf numFmtId="0" fontId="62" fillId="0" borderId="53" xfId="0" applyFont="1" applyBorder="1" applyAlignment="1">
      <alignment horizontal="center" vertical="center" wrapText="1"/>
    </xf>
    <xf numFmtId="0" fontId="62" fillId="0" borderId="18" xfId="0" applyFont="1" applyBorder="1" applyAlignment="1">
      <alignment horizontal="center" vertical="center" wrapText="1"/>
    </xf>
    <xf numFmtId="0" fontId="21" fillId="0" borderId="62" xfId="158" applyFont="1" applyBorder="1" applyAlignment="1">
      <alignment horizontal="left" vertical="center" wrapText="1"/>
    </xf>
    <xf numFmtId="0" fontId="21" fillId="0" borderId="0" xfId="158" applyFont="1" applyAlignment="1">
      <alignment horizontal="left" vertical="center" wrapText="1"/>
    </xf>
    <xf numFmtId="0" fontId="21" fillId="0" borderId="63" xfId="158" applyFont="1" applyBorder="1" applyAlignment="1">
      <alignment horizontal="left" vertical="center" wrapText="1"/>
    </xf>
    <xf numFmtId="0" fontId="30" fillId="45" borderId="21" xfId="0" applyFont="1" applyFill="1" applyBorder="1" applyAlignment="1" applyProtection="1">
      <alignment horizontal="center" vertical="center" wrapText="1"/>
      <protection locked="0"/>
    </xf>
    <xf numFmtId="0" fontId="30" fillId="45" borderId="55" xfId="0" applyFont="1" applyFill="1" applyBorder="1" applyAlignment="1" applyProtection="1">
      <alignment horizontal="center" vertical="center" wrapText="1"/>
      <protection locked="0"/>
    </xf>
    <xf numFmtId="0" fontId="30" fillId="45" borderId="33" xfId="0" applyFont="1" applyFill="1" applyBorder="1" applyAlignment="1" applyProtection="1">
      <alignment horizontal="center" vertical="center" wrapText="1"/>
      <protection locked="0"/>
    </xf>
    <xf numFmtId="0" fontId="43" fillId="45" borderId="20" xfId="0" applyFont="1" applyFill="1" applyBorder="1" applyAlignment="1" applyProtection="1">
      <alignment horizontal="center" vertical="center" wrapText="1"/>
      <protection locked="0"/>
    </xf>
    <xf numFmtId="0" fontId="43" fillId="45" borderId="49" xfId="0" applyFont="1" applyFill="1" applyBorder="1" applyAlignment="1" applyProtection="1">
      <alignment horizontal="center" vertical="center" wrapText="1"/>
      <protection locked="0"/>
    </xf>
    <xf numFmtId="0" fontId="43" fillId="45" borderId="0" xfId="0" applyFont="1" applyFill="1" applyAlignment="1" applyProtection="1">
      <alignment horizontal="center" vertical="center" wrapText="1"/>
      <protection locked="0"/>
    </xf>
    <xf numFmtId="0" fontId="43" fillId="45" borderId="45" xfId="0" applyFont="1" applyFill="1" applyBorder="1" applyAlignment="1" applyProtection="1">
      <alignment horizontal="center" vertical="center" wrapText="1"/>
      <protection locked="0"/>
    </xf>
    <xf numFmtId="0" fontId="43" fillId="45" borderId="46" xfId="0" applyFont="1" applyFill="1" applyBorder="1" applyAlignment="1" applyProtection="1">
      <alignment horizontal="center" vertical="center" wrapText="1"/>
      <protection locked="0"/>
    </xf>
    <xf numFmtId="0" fontId="43" fillId="45" borderId="47" xfId="0" applyFont="1" applyFill="1" applyBorder="1" applyAlignment="1" applyProtection="1">
      <alignment horizontal="center" vertical="center" wrapText="1"/>
      <protection locked="0"/>
    </xf>
    <xf numFmtId="0" fontId="41" fillId="45" borderId="1" xfId="0" applyFont="1" applyFill="1" applyBorder="1" applyAlignment="1" applyProtection="1">
      <alignment horizontal="center" vertical="center" wrapText="1"/>
      <protection locked="0"/>
    </xf>
    <xf numFmtId="0" fontId="41" fillId="45" borderId="20" xfId="0" applyFont="1" applyFill="1" applyBorder="1" applyAlignment="1" applyProtection="1">
      <alignment horizontal="center" vertical="center" wrapText="1"/>
      <protection locked="0"/>
    </xf>
    <xf numFmtId="0" fontId="41" fillId="45" borderId="49" xfId="0" applyFont="1" applyFill="1" applyBorder="1" applyAlignment="1" applyProtection="1">
      <alignment horizontal="center" vertical="center" wrapText="1"/>
      <protection locked="0"/>
    </xf>
    <xf numFmtId="0" fontId="41" fillId="45" borderId="2" xfId="0" applyFont="1" applyFill="1" applyBorder="1" applyAlignment="1" applyProtection="1">
      <alignment horizontal="center" vertical="center" wrapText="1"/>
      <protection locked="0"/>
    </xf>
    <xf numFmtId="0" fontId="41" fillId="45" borderId="0" xfId="0" applyFont="1" applyFill="1" applyAlignment="1" applyProtection="1">
      <alignment horizontal="center" vertical="center" wrapText="1"/>
      <protection locked="0"/>
    </xf>
    <xf numFmtId="0" fontId="41" fillId="45" borderId="45" xfId="0" applyFont="1" applyFill="1" applyBorder="1" applyAlignment="1" applyProtection="1">
      <alignment horizontal="center" vertical="center" wrapText="1"/>
      <protection locked="0"/>
    </xf>
    <xf numFmtId="0" fontId="41" fillId="45" borderId="3" xfId="0" applyFont="1" applyFill="1" applyBorder="1" applyAlignment="1" applyProtection="1">
      <alignment horizontal="center" vertical="center" wrapText="1"/>
      <protection locked="0"/>
    </xf>
    <xf numFmtId="0" fontId="41" fillId="45" borderId="46" xfId="0" applyFont="1" applyFill="1" applyBorder="1" applyAlignment="1" applyProtection="1">
      <alignment horizontal="center" vertical="center" wrapText="1"/>
      <protection locked="0"/>
    </xf>
    <xf numFmtId="0" fontId="41" fillId="45" borderId="47" xfId="0" applyFont="1" applyFill="1" applyBorder="1" applyAlignment="1" applyProtection="1">
      <alignment horizontal="center" vertical="center" wrapText="1"/>
      <protection locked="0"/>
    </xf>
    <xf numFmtId="0" fontId="40" fillId="45" borderId="21" xfId="0" applyFont="1" applyFill="1" applyBorder="1" applyAlignment="1" applyProtection="1">
      <alignment horizontal="center" vertical="center" wrapText="1"/>
      <protection locked="0"/>
    </xf>
    <xf numFmtId="0" fontId="40" fillId="45" borderId="55" xfId="0" applyFont="1" applyFill="1" applyBorder="1" applyAlignment="1" applyProtection="1">
      <alignment horizontal="center" vertical="center" wrapText="1"/>
      <protection locked="0"/>
    </xf>
    <xf numFmtId="0" fontId="40" fillId="45" borderId="33" xfId="0" applyFont="1" applyFill="1" applyBorder="1" applyAlignment="1" applyProtection="1">
      <alignment horizontal="center" vertical="center" wrapText="1"/>
      <protection locked="0"/>
    </xf>
    <xf numFmtId="0" fontId="30" fillId="45" borderId="22" xfId="0" applyFont="1" applyFill="1" applyBorder="1" applyAlignment="1" applyProtection="1">
      <alignment horizontal="center" vertical="center" wrapText="1"/>
      <protection locked="0"/>
    </xf>
    <xf numFmtId="0" fontId="30" fillId="45" borderId="18" xfId="0" applyFont="1" applyFill="1" applyBorder="1" applyAlignment="1" applyProtection="1">
      <alignment horizontal="center" vertical="center" wrapText="1"/>
      <protection locked="0"/>
    </xf>
    <xf numFmtId="170" fontId="31" fillId="0" borderId="21" xfId="0" applyNumberFormat="1" applyFont="1" applyBorder="1" applyAlignment="1" applyProtection="1">
      <alignment horizontal="center" vertical="center" wrapText="1"/>
      <protection locked="0"/>
    </xf>
    <xf numFmtId="170" fontId="31" fillId="0" borderId="55" xfId="0" applyNumberFormat="1" applyFont="1" applyBorder="1" applyAlignment="1" applyProtection="1">
      <alignment horizontal="center" vertical="center" wrapText="1"/>
      <protection locked="0"/>
    </xf>
    <xf numFmtId="170" fontId="31" fillId="0" borderId="33" xfId="0" applyNumberFormat="1" applyFont="1" applyBorder="1" applyAlignment="1" applyProtection="1">
      <alignment horizontal="center" vertical="center" wrapText="1"/>
      <protection locked="0"/>
    </xf>
    <xf numFmtId="0" fontId="29" fillId="0" borderId="83" xfId="0" applyFont="1" applyBorder="1" applyAlignment="1" applyProtection="1">
      <alignment horizontal="center" vertical="center" wrapText="1"/>
      <protection locked="0"/>
    </xf>
    <xf numFmtId="0" fontId="29" fillId="0" borderId="40" xfId="0" applyFont="1" applyBorder="1" applyAlignment="1" applyProtection="1">
      <alignment horizontal="center" vertical="center" wrapText="1"/>
      <protection locked="0"/>
    </xf>
    <xf numFmtId="0" fontId="29" fillId="0" borderId="82" xfId="0" applyFont="1" applyBorder="1" applyAlignment="1" applyProtection="1">
      <alignment horizontal="center" vertical="center" wrapText="1"/>
      <protection locked="0"/>
    </xf>
    <xf numFmtId="0" fontId="29" fillId="0" borderId="17" xfId="0" applyFont="1" applyBorder="1" applyAlignment="1" applyProtection="1">
      <alignment horizontal="center" vertical="center" wrapText="1"/>
      <protection locked="0"/>
    </xf>
    <xf numFmtId="10" fontId="29" fillId="0" borderId="10" xfId="205" applyNumberFormat="1" applyFont="1" applyBorder="1" applyAlignment="1" applyProtection="1">
      <alignment horizontal="center" vertical="center" wrapText="1"/>
      <protection locked="0"/>
    </xf>
    <xf numFmtId="10" fontId="29" fillId="0" borderId="18" xfId="205" applyNumberFormat="1" applyFont="1" applyBorder="1" applyAlignment="1" applyProtection="1">
      <alignment horizontal="center" vertical="center" wrapText="1"/>
      <protection locked="0"/>
    </xf>
    <xf numFmtId="190" fontId="30" fillId="39" borderId="57" xfId="104" applyNumberFormat="1" applyFont="1" applyFill="1" applyBorder="1" applyAlignment="1" applyProtection="1">
      <alignment horizontal="center" vertical="center" wrapText="1"/>
      <protection locked="0"/>
    </xf>
    <xf numFmtId="190" fontId="30" fillId="39" borderId="23" xfId="104" applyNumberFormat="1" applyFont="1" applyFill="1" applyBorder="1" applyAlignment="1" applyProtection="1">
      <alignment horizontal="center" vertical="center" wrapText="1"/>
      <protection locked="0"/>
    </xf>
    <xf numFmtId="0" fontId="12" fillId="0" borderId="1" xfId="0" applyFont="1" applyBorder="1" applyAlignment="1">
      <alignment horizontal="left" wrapText="1"/>
    </xf>
    <xf numFmtId="0" fontId="12" fillId="0" borderId="20" xfId="0" applyFont="1" applyBorder="1" applyAlignment="1">
      <alignment horizontal="left"/>
    </xf>
    <xf numFmtId="0" fontId="12" fillId="0" borderId="49" xfId="0" applyFont="1" applyBorder="1" applyAlignment="1">
      <alignment horizontal="left"/>
    </xf>
    <xf numFmtId="0" fontId="12" fillId="0" borderId="2" xfId="0" applyFont="1" applyBorder="1" applyAlignment="1">
      <alignment horizontal="left"/>
    </xf>
    <xf numFmtId="0" fontId="12" fillId="0" borderId="0" xfId="0" applyFont="1" applyAlignment="1">
      <alignment horizontal="left"/>
    </xf>
    <xf numFmtId="0" fontId="12" fillId="0" borderId="45" xfId="0" applyFont="1" applyBorder="1" applyAlignment="1">
      <alignment horizontal="left"/>
    </xf>
    <xf numFmtId="0" fontId="12" fillId="0" borderId="3" xfId="0" applyFont="1" applyBorder="1" applyAlignment="1">
      <alignment horizontal="left"/>
    </xf>
    <xf numFmtId="0" fontId="12" fillId="0" borderId="46" xfId="0" applyFont="1" applyBorder="1" applyAlignment="1">
      <alignment horizontal="left"/>
    </xf>
    <xf numFmtId="0" fontId="12" fillId="0" borderId="47" xfId="0" applyFont="1" applyBorder="1" applyAlignment="1">
      <alignment horizontal="left"/>
    </xf>
    <xf numFmtId="0" fontId="0" fillId="0" borderId="1" xfId="0" applyBorder="1" applyAlignment="1">
      <alignment horizontal="center"/>
    </xf>
    <xf numFmtId="0" fontId="0" fillId="0" borderId="49" xfId="0" applyBorder="1" applyAlignment="1">
      <alignment horizontal="center"/>
    </xf>
    <xf numFmtId="0" fontId="0" fillId="0" borderId="2" xfId="0" applyBorder="1" applyAlignment="1">
      <alignment horizontal="center"/>
    </xf>
    <xf numFmtId="0" fontId="0" fillId="0" borderId="45" xfId="0" applyBorder="1" applyAlignment="1">
      <alignment horizontal="center"/>
    </xf>
    <xf numFmtId="0" fontId="0" fillId="0" borderId="3" xfId="0" applyBorder="1" applyAlignment="1">
      <alignment horizontal="center"/>
    </xf>
    <xf numFmtId="0" fontId="0" fillId="0" borderId="47" xfId="0" applyBorder="1" applyAlignment="1">
      <alignment horizontal="center"/>
    </xf>
    <xf numFmtId="0" fontId="70" fillId="40" borderId="21" xfId="0" applyFont="1" applyFill="1" applyBorder="1" applyAlignment="1">
      <alignment horizontal="center" vertical="center" wrapText="1"/>
    </xf>
    <xf numFmtId="0" fontId="70" fillId="40" borderId="55" xfId="0" applyFont="1" applyFill="1" applyBorder="1" applyAlignment="1">
      <alignment horizontal="center" vertical="center" wrapText="1"/>
    </xf>
    <xf numFmtId="0" fontId="70" fillId="40" borderId="33" xfId="0" applyFont="1" applyFill="1" applyBorder="1" applyAlignment="1">
      <alignment horizontal="center" vertical="center" wrapText="1"/>
    </xf>
    <xf numFmtId="0" fontId="40" fillId="0" borderId="1" xfId="0" applyFont="1" applyBorder="1" applyAlignment="1" applyProtection="1">
      <alignment horizontal="center" vertical="center" wrapText="1"/>
      <protection locked="0"/>
    </xf>
    <xf numFmtId="0" fontId="40" fillId="0" borderId="20" xfId="0" applyFont="1" applyBorder="1" applyAlignment="1" applyProtection="1">
      <alignment horizontal="center" vertical="center" wrapText="1"/>
      <protection locked="0"/>
    </xf>
    <xf numFmtId="0" fontId="40" fillId="0" borderId="49" xfId="0" applyFont="1" applyBorder="1" applyAlignment="1" applyProtection="1">
      <alignment horizontal="center" vertical="center" wrapText="1"/>
      <protection locked="0"/>
    </xf>
    <xf numFmtId="0" fontId="40" fillId="0" borderId="2" xfId="0" applyFont="1" applyBorder="1" applyAlignment="1" applyProtection="1">
      <alignment horizontal="center" vertical="center" wrapText="1"/>
      <protection locked="0"/>
    </xf>
    <xf numFmtId="0" fontId="40" fillId="0" borderId="0" xfId="0" applyFont="1" applyAlignment="1" applyProtection="1">
      <alignment horizontal="center" vertical="center" wrapText="1"/>
      <protection locked="0"/>
    </xf>
    <xf numFmtId="0" fontId="40" fillId="0" borderId="45" xfId="0" applyFont="1" applyBorder="1" applyAlignment="1" applyProtection="1">
      <alignment horizontal="center" vertical="center" wrapText="1"/>
      <protection locked="0"/>
    </xf>
    <xf numFmtId="0" fontId="40" fillId="0" borderId="3" xfId="0" applyFont="1" applyBorder="1" applyAlignment="1" applyProtection="1">
      <alignment horizontal="center" vertical="center" wrapText="1"/>
      <protection locked="0"/>
    </xf>
    <xf numFmtId="0" fontId="40" fillId="0" borderId="46" xfId="0" applyFont="1" applyBorder="1" applyAlignment="1" applyProtection="1">
      <alignment horizontal="center" vertical="center" wrapText="1"/>
      <protection locked="0"/>
    </xf>
    <xf numFmtId="0" fontId="40" fillId="0" borderId="47" xfId="0" applyFont="1" applyBorder="1" applyAlignment="1" applyProtection="1">
      <alignment horizontal="center" vertical="center" wrapText="1"/>
      <protection locked="0"/>
    </xf>
    <xf numFmtId="0" fontId="43" fillId="0" borderId="1" xfId="0" applyFont="1" applyBorder="1" applyAlignment="1" applyProtection="1">
      <alignment horizontal="center" vertical="center" wrapText="1"/>
      <protection locked="0"/>
    </xf>
    <xf numFmtId="0" fontId="43" fillId="0" borderId="49" xfId="0" applyFont="1" applyBorder="1" applyAlignment="1" applyProtection="1">
      <alignment horizontal="center" vertical="center" wrapText="1"/>
      <protection locked="0"/>
    </xf>
    <xf numFmtId="0" fontId="43" fillId="0" borderId="2" xfId="0" applyFont="1" applyBorder="1" applyAlignment="1" applyProtection="1">
      <alignment horizontal="center" vertical="center" wrapText="1"/>
      <protection locked="0"/>
    </xf>
    <xf numFmtId="0" fontId="43" fillId="0" borderId="45" xfId="0" applyFont="1" applyBorder="1" applyAlignment="1" applyProtection="1">
      <alignment horizontal="center" vertical="center" wrapText="1"/>
      <protection locked="0"/>
    </xf>
    <xf numFmtId="0" fontId="43" fillId="0" borderId="3" xfId="0" applyFont="1" applyBorder="1" applyAlignment="1" applyProtection="1">
      <alignment horizontal="center" vertical="center" wrapText="1"/>
      <protection locked="0"/>
    </xf>
    <xf numFmtId="0" fontId="43" fillId="0" borderId="47" xfId="0" applyFont="1" applyBorder="1" applyAlignment="1" applyProtection="1">
      <alignment horizontal="center" vertical="center" wrapText="1"/>
      <protection locked="0"/>
    </xf>
    <xf numFmtId="0" fontId="94" fillId="0" borderId="67" xfId="150" applyFont="1" applyBorder="1" applyAlignment="1">
      <alignment horizontal="center" vertical="center" wrapText="1"/>
    </xf>
    <xf numFmtId="0" fontId="94" fillId="0" borderId="68" xfId="150" applyFont="1" applyBorder="1" applyAlignment="1">
      <alignment horizontal="center" vertical="center" wrapText="1"/>
    </xf>
    <xf numFmtId="0" fontId="94" fillId="0" borderId="43" xfId="150" applyFont="1" applyBorder="1" applyAlignment="1">
      <alignment horizontal="center" vertical="center" wrapText="1"/>
    </xf>
    <xf numFmtId="0" fontId="42" fillId="0" borderId="71" xfId="150" applyFont="1" applyBorder="1" applyAlignment="1">
      <alignment horizontal="center" vertical="center" wrapText="1"/>
    </xf>
    <xf numFmtId="0" fontId="42" fillId="0" borderId="49" xfId="150" applyFont="1" applyBorder="1" applyAlignment="1">
      <alignment horizontal="center" vertical="center" wrapText="1"/>
    </xf>
    <xf numFmtId="0" fontId="42" fillId="0" borderId="62" xfId="150" applyFont="1" applyBorder="1" applyAlignment="1">
      <alignment horizontal="center" vertical="center" wrapText="1"/>
    </xf>
    <xf numFmtId="0" fontId="42" fillId="0" borderId="45" xfId="150" applyFont="1" applyBorder="1" applyAlignment="1">
      <alignment horizontal="center" vertical="center" wrapText="1"/>
    </xf>
    <xf numFmtId="0" fontId="42" fillId="0" borderId="16" xfId="150" applyFont="1" applyBorder="1" applyAlignment="1">
      <alignment horizontal="center" vertical="center" wrapText="1"/>
    </xf>
    <xf numFmtId="0" fontId="42" fillId="0" borderId="81" xfId="150" applyFont="1" applyBorder="1" applyAlignment="1">
      <alignment horizontal="center" vertical="center" wrapText="1"/>
    </xf>
    <xf numFmtId="0" fontId="32" fillId="0" borderId="65" xfId="150" applyFont="1" applyBorder="1" applyAlignment="1">
      <alignment horizontal="center" vertical="center"/>
    </xf>
    <xf numFmtId="0" fontId="32" fillId="0" borderId="11" xfId="150" applyFont="1" applyBorder="1" applyAlignment="1">
      <alignment horizontal="center" vertical="center"/>
    </xf>
    <xf numFmtId="0" fontId="32" fillId="0" borderId="12" xfId="150" applyFont="1" applyBorder="1" applyAlignment="1">
      <alignment horizontal="center" vertical="center"/>
    </xf>
    <xf numFmtId="0" fontId="33" fillId="39" borderId="58" xfId="50" applyNumberFormat="1" applyFont="1" applyFill="1" applyBorder="1" applyAlignment="1" applyProtection="1">
      <alignment horizontal="center"/>
    </xf>
    <xf numFmtId="0" fontId="33" fillId="39" borderId="27" xfId="50" applyNumberFormat="1" applyFont="1" applyFill="1" applyBorder="1" applyAlignment="1" applyProtection="1">
      <alignment horizontal="center"/>
    </xf>
    <xf numFmtId="0" fontId="33" fillId="39" borderId="59" xfId="50" applyNumberFormat="1" applyFont="1" applyFill="1" applyBorder="1" applyAlignment="1" applyProtection="1">
      <alignment horizontal="center"/>
    </xf>
    <xf numFmtId="2" fontId="34" fillId="0" borderId="1" xfId="0" applyNumberFormat="1" applyFont="1" applyBorder="1" applyAlignment="1">
      <alignment horizontal="left" vertical="center" wrapText="1"/>
    </xf>
    <xf numFmtId="2" fontId="34" fillId="0" borderId="20" xfId="0" applyNumberFormat="1" applyFont="1" applyBorder="1" applyAlignment="1">
      <alignment horizontal="left" vertical="center" wrapText="1"/>
    </xf>
    <xf numFmtId="2" fontId="34" fillId="0" borderId="29" xfId="0" applyNumberFormat="1" applyFont="1" applyBorder="1" applyAlignment="1">
      <alignment horizontal="left" vertical="center" wrapText="1"/>
    </xf>
    <xf numFmtId="2" fontId="34" fillId="0" borderId="3" xfId="0" applyNumberFormat="1" applyFont="1" applyBorder="1" applyAlignment="1">
      <alignment horizontal="left" vertical="center" wrapText="1"/>
    </xf>
    <xf numFmtId="2" fontId="34" fillId="0" borderId="46" xfId="0" applyNumberFormat="1" applyFont="1" applyBorder="1" applyAlignment="1">
      <alignment horizontal="left" vertical="center" wrapText="1"/>
    </xf>
    <xf numFmtId="2" fontId="34" fillId="0" borderId="32" xfId="0" applyNumberFormat="1" applyFont="1" applyBorder="1" applyAlignment="1">
      <alignment horizontal="left" vertical="center" wrapText="1"/>
    </xf>
    <xf numFmtId="0" fontId="56" fillId="39" borderId="4" xfId="50" applyNumberFormat="1" applyFont="1" applyFill="1" applyBorder="1" applyAlignment="1" applyProtection="1">
      <alignment horizontal="right"/>
    </xf>
    <xf numFmtId="0" fontId="56" fillId="39" borderId="5" xfId="50" applyNumberFormat="1" applyFont="1" applyFill="1" applyBorder="1" applyAlignment="1" applyProtection="1">
      <alignment horizontal="right"/>
    </xf>
    <xf numFmtId="183" fontId="56" fillId="39" borderId="5" xfId="0" applyNumberFormat="1" applyFont="1" applyFill="1" applyBorder="1" applyAlignment="1">
      <alignment horizontal="right"/>
    </xf>
    <xf numFmtId="183" fontId="56" fillId="39" borderId="6" xfId="0" applyNumberFormat="1" applyFont="1" applyFill="1" applyBorder="1" applyAlignment="1">
      <alignment horizontal="right"/>
    </xf>
    <xf numFmtId="2" fontId="34" fillId="0" borderId="1" xfId="0" applyNumberFormat="1" applyFont="1" applyBorder="1" applyAlignment="1">
      <alignment horizontal="justify" vertical="center" wrapText="1"/>
    </xf>
    <xf numFmtId="2" fontId="34" fillId="0" borderId="20" xfId="0" applyNumberFormat="1" applyFont="1" applyBorder="1" applyAlignment="1">
      <alignment horizontal="justify" vertical="center" wrapText="1"/>
    </xf>
    <xf numFmtId="2" fontId="34" fillId="0" borderId="29" xfId="0" applyNumberFormat="1" applyFont="1" applyBorder="1" applyAlignment="1">
      <alignment horizontal="justify" vertical="center" wrapText="1"/>
    </xf>
    <xf numFmtId="2" fontId="34" fillId="0" borderId="3" xfId="0" applyNumberFormat="1" applyFont="1" applyBorder="1" applyAlignment="1">
      <alignment horizontal="justify" vertical="center" wrapText="1"/>
    </xf>
    <xf numFmtId="2" fontId="34" fillId="0" borderId="46" xfId="0" applyNumberFormat="1" applyFont="1" applyBorder="1" applyAlignment="1">
      <alignment horizontal="justify" vertical="center" wrapText="1"/>
    </xf>
    <xf numFmtId="2" fontId="34" fillId="0" borderId="32" xfId="0" applyNumberFormat="1" applyFont="1" applyBorder="1" applyAlignment="1">
      <alignment horizontal="justify" vertical="center" wrapText="1"/>
    </xf>
    <xf numFmtId="0" fontId="94" fillId="0" borderId="82" xfId="150" applyFont="1" applyBorder="1" applyAlignment="1">
      <alignment horizontal="center" vertical="center" wrapText="1"/>
    </xf>
    <xf numFmtId="0" fontId="94" fillId="0" borderId="9" xfId="150" applyFont="1" applyBorder="1" applyAlignment="1">
      <alignment horizontal="center" vertical="center" wrapText="1"/>
    </xf>
    <xf numFmtId="0" fontId="94" fillId="0" borderId="17" xfId="150" applyFont="1" applyBorder="1" applyAlignment="1">
      <alignment horizontal="center" vertical="center" wrapText="1"/>
    </xf>
    <xf numFmtId="0" fontId="4" fillId="0" borderId="1" xfId="0" applyFont="1" applyBorder="1" applyAlignment="1">
      <alignment horizontal="left" wrapText="1"/>
    </xf>
    <xf numFmtId="0" fontId="0" fillId="0" borderId="20" xfId="0" applyBorder="1" applyAlignment="1">
      <alignment horizontal="left"/>
    </xf>
    <xf numFmtId="0" fontId="0" fillId="0" borderId="49" xfId="0" applyBorder="1" applyAlignment="1">
      <alignment horizontal="left"/>
    </xf>
    <xf numFmtId="0" fontId="0" fillId="0" borderId="2" xfId="0" applyBorder="1" applyAlignment="1">
      <alignment horizontal="left"/>
    </xf>
    <xf numFmtId="0" fontId="0" fillId="0" borderId="0" xfId="0" applyAlignment="1">
      <alignment horizontal="left"/>
    </xf>
    <xf numFmtId="0" fontId="0" fillId="0" borderId="45" xfId="0" applyBorder="1" applyAlignment="1">
      <alignment horizontal="left"/>
    </xf>
    <xf numFmtId="0" fontId="0" fillId="0" borderId="3" xfId="0" applyBorder="1" applyAlignment="1">
      <alignment horizontal="left"/>
    </xf>
    <xf numFmtId="0" fontId="0" fillId="0" borderId="46" xfId="0" applyBorder="1" applyAlignment="1">
      <alignment horizontal="left"/>
    </xf>
    <xf numFmtId="0" fontId="0" fillId="0" borderId="47" xfId="0" applyBorder="1" applyAlignment="1">
      <alignment horizontal="left"/>
    </xf>
    <xf numFmtId="4" fontId="66" fillId="40" borderId="21" xfId="0" applyNumberFormat="1" applyFont="1" applyFill="1" applyBorder="1" applyAlignment="1">
      <alignment horizontal="center" vertical="center"/>
    </xf>
    <xf numFmtId="4" fontId="66" fillId="40" borderId="55" xfId="0" applyNumberFormat="1" applyFont="1" applyFill="1" applyBorder="1" applyAlignment="1">
      <alignment horizontal="center" vertical="center"/>
    </xf>
    <xf numFmtId="4" fontId="66" fillId="40" borderId="67" xfId="0" applyNumberFormat="1" applyFont="1" applyFill="1" applyBorder="1" applyAlignment="1">
      <alignment horizontal="center" vertical="center" wrapText="1"/>
    </xf>
    <xf numFmtId="4" fontId="66" fillId="40" borderId="68" xfId="0" applyNumberFormat="1" applyFont="1" applyFill="1" applyBorder="1" applyAlignment="1">
      <alignment horizontal="center" vertical="center" wrapText="1"/>
    </xf>
    <xf numFmtId="4" fontId="66" fillId="40" borderId="69" xfId="0" applyNumberFormat="1" applyFont="1" applyFill="1" applyBorder="1" applyAlignment="1">
      <alignment horizontal="center" vertical="center" wrapText="1"/>
    </xf>
    <xf numFmtId="0" fontId="91" fillId="0" borderId="1" xfId="0" applyFont="1" applyBorder="1" applyAlignment="1">
      <alignment horizontal="center" vertical="top"/>
    </xf>
    <xf numFmtId="0" fontId="91" fillId="0" borderId="20" xfId="0" applyFont="1" applyBorder="1" applyAlignment="1">
      <alignment horizontal="center" vertical="top"/>
    </xf>
    <xf numFmtId="0" fontId="91" fillId="0" borderId="49" xfId="0" applyFont="1" applyBorder="1" applyAlignment="1">
      <alignment horizontal="center" vertical="top"/>
    </xf>
    <xf numFmtId="0" fontId="91" fillId="0" borderId="2" xfId="0" applyFont="1" applyBorder="1" applyAlignment="1">
      <alignment horizontal="center" vertical="top"/>
    </xf>
    <xf numFmtId="0" fontId="91" fillId="0" borderId="0" xfId="0" applyFont="1" applyAlignment="1">
      <alignment horizontal="center" vertical="top"/>
    </xf>
    <xf numFmtId="0" fontId="91" fillId="0" borderId="45" xfId="0" applyFont="1" applyBorder="1" applyAlignment="1">
      <alignment horizontal="center" vertical="top"/>
    </xf>
    <xf numFmtId="0" fontId="91" fillId="0" borderId="3" xfId="0" applyFont="1" applyBorder="1" applyAlignment="1">
      <alignment horizontal="center" vertical="top"/>
    </xf>
    <xf numFmtId="0" fontId="91" fillId="0" borderId="46" xfId="0" applyFont="1" applyBorder="1" applyAlignment="1">
      <alignment horizontal="center" vertical="top"/>
    </xf>
    <xf numFmtId="0" fontId="91" fillId="0" borderId="47" xfId="0" applyFont="1" applyBorder="1" applyAlignment="1">
      <alignment horizontal="center" vertical="top"/>
    </xf>
    <xf numFmtId="17" fontId="66" fillId="0" borderId="55" xfId="0" applyNumberFormat="1" applyFont="1" applyBorder="1" applyAlignment="1">
      <alignment horizontal="center" vertical="center"/>
    </xf>
    <xf numFmtId="17" fontId="66" fillId="0" borderId="60" xfId="0" applyNumberFormat="1" applyFont="1" applyBorder="1" applyAlignment="1">
      <alignment horizontal="center" vertical="center"/>
    </xf>
    <xf numFmtId="0" fontId="28" fillId="0" borderId="21" xfId="0" applyFont="1" applyBorder="1" applyAlignment="1" applyProtection="1">
      <alignment horizontal="center" vertical="center" wrapText="1"/>
      <protection locked="0"/>
    </xf>
    <xf numFmtId="0" fontId="28" fillId="0" borderId="55" xfId="0" applyFont="1" applyBorder="1" applyAlignment="1" applyProtection="1">
      <alignment horizontal="center" vertical="center" wrapText="1"/>
      <protection locked="0"/>
    </xf>
    <xf numFmtId="0" fontId="28" fillId="0" borderId="33" xfId="0" applyFont="1" applyBorder="1" applyAlignment="1" applyProtection="1">
      <alignment horizontal="center" vertical="center" wrapText="1"/>
      <protection locked="0"/>
    </xf>
    <xf numFmtId="0" fontId="40" fillId="0" borderId="1" xfId="0" applyFont="1" applyBorder="1" applyAlignment="1" applyProtection="1">
      <alignment horizontal="justify" vertical="center" wrapText="1"/>
      <protection locked="0"/>
    </xf>
    <xf numFmtId="0" fontId="40" fillId="0" borderId="20" xfId="0" applyFont="1" applyBorder="1" applyAlignment="1" applyProtection="1">
      <alignment horizontal="justify" vertical="center" wrapText="1"/>
      <protection locked="0"/>
    </xf>
    <xf numFmtId="0" fontId="40" fillId="0" borderId="49" xfId="0" applyFont="1" applyBorder="1" applyAlignment="1" applyProtection="1">
      <alignment horizontal="justify" vertical="center" wrapText="1"/>
      <protection locked="0"/>
    </xf>
    <xf numFmtId="0" fontId="40" fillId="0" borderId="2" xfId="0" applyFont="1" applyBorder="1" applyAlignment="1" applyProtection="1">
      <alignment horizontal="justify" vertical="center" wrapText="1"/>
      <protection locked="0"/>
    </xf>
    <xf numFmtId="0" fontId="40" fillId="0" borderId="0" xfId="0" applyFont="1" applyAlignment="1" applyProtection="1">
      <alignment horizontal="justify" vertical="center" wrapText="1"/>
      <protection locked="0"/>
    </xf>
    <xf numFmtId="0" fontId="40" fillId="0" borderId="45" xfId="0" applyFont="1" applyBorder="1" applyAlignment="1" applyProtection="1">
      <alignment horizontal="justify" vertical="center" wrapText="1"/>
      <protection locked="0"/>
    </xf>
    <xf numFmtId="0" fontId="40" fillId="0" borderId="3" xfId="0" applyFont="1" applyBorder="1" applyAlignment="1" applyProtection="1">
      <alignment horizontal="justify" vertical="center" wrapText="1"/>
      <protection locked="0"/>
    </xf>
    <xf numFmtId="0" fontId="40" fillId="0" borderId="46" xfId="0" applyFont="1" applyBorder="1" applyAlignment="1" applyProtection="1">
      <alignment horizontal="justify" vertical="center" wrapText="1"/>
      <protection locked="0"/>
    </xf>
    <xf numFmtId="0" fontId="40" fillId="0" borderId="47" xfId="0" applyFont="1" applyBorder="1" applyAlignment="1" applyProtection="1">
      <alignment horizontal="justify" vertical="center" wrapText="1"/>
      <protection locked="0"/>
    </xf>
    <xf numFmtId="0" fontId="0" fillId="0" borderId="20" xfId="0" applyBorder="1" applyAlignment="1">
      <alignment horizontal="center"/>
    </xf>
    <xf numFmtId="0" fontId="0" fillId="0" borderId="0" xfId="0" applyAlignment="1">
      <alignment horizontal="center"/>
    </xf>
    <xf numFmtId="0" fontId="38" fillId="0" borderId="19" xfId="0" applyFont="1" applyBorder="1" applyAlignment="1">
      <alignment horizontal="left"/>
    </xf>
    <xf numFmtId="0" fontId="38" fillId="0" borderId="8" xfId="0" applyFont="1" applyBorder="1" applyAlignment="1">
      <alignment horizontal="left"/>
    </xf>
    <xf numFmtId="0" fontId="38" fillId="0" borderId="22" xfId="0" applyFont="1" applyBorder="1" applyAlignment="1">
      <alignment horizontal="left"/>
    </xf>
    <xf numFmtId="0" fontId="38" fillId="0" borderId="18" xfId="0" applyFont="1" applyBorder="1" applyAlignment="1">
      <alignment horizontal="left"/>
    </xf>
    <xf numFmtId="0" fontId="38" fillId="0" borderId="24" xfId="0" applyFont="1" applyBorder="1" applyAlignment="1">
      <alignment horizontal="left"/>
    </xf>
    <xf numFmtId="0" fontId="38" fillId="0" borderId="25" xfId="0" applyFont="1" applyBorder="1" applyAlignment="1">
      <alignment horizontal="left"/>
    </xf>
    <xf numFmtId="0" fontId="38" fillId="0" borderId="19" xfId="0" applyFont="1" applyBorder="1" applyAlignment="1">
      <alignment horizontal="center"/>
    </xf>
    <xf numFmtId="0" fontId="38" fillId="0" borderId="8" xfId="0" applyFont="1" applyBorder="1" applyAlignment="1">
      <alignment horizontal="center"/>
    </xf>
    <xf numFmtId="0" fontId="39" fillId="40" borderId="1" xfId="0" applyFont="1" applyFill="1" applyBorder="1" applyAlignment="1">
      <alignment horizontal="center"/>
    </xf>
    <xf numFmtId="0" fontId="39" fillId="40" borderId="20" xfId="0" applyFont="1" applyFill="1" applyBorder="1" applyAlignment="1">
      <alignment horizontal="center"/>
    </xf>
    <xf numFmtId="0" fontId="39" fillId="40" borderId="49" xfId="0" applyFont="1" applyFill="1" applyBorder="1" applyAlignment="1">
      <alignment horizontal="center"/>
    </xf>
    <xf numFmtId="0" fontId="38" fillId="40" borderId="21" xfId="0" applyFont="1" applyFill="1" applyBorder="1" applyAlignment="1">
      <alignment horizontal="center"/>
    </xf>
    <xf numFmtId="0" fontId="38" fillId="40" borderId="55" xfId="0" applyFont="1" applyFill="1" applyBorder="1" applyAlignment="1">
      <alignment horizontal="center"/>
    </xf>
    <xf numFmtId="0" fontId="38" fillId="40" borderId="33" xfId="0" applyFont="1" applyFill="1" applyBorder="1" applyAlignment="1">
      <alignment horizontal="center"/>
    </xf>
    <xf numFmtId="0" fontId="28" fillId="0" borderId="1" xfId="0" applyFont="1" applyBorder="1" applyAlignment="1" applyProtection="1">
      <alignment horizontal="justify" vertical="center" wrapText="1"/>
      <protection locked="0"/>
    </xf>
    <xf numFmtId="0" fontId="28" fillId="0" borderId="20" xfId="0" applyFont="1" applyBorder="1" applyAlignment="1" applyProtection="1">
      <alignment horizontal="justify" vertical="center" wrapText="1"/>
      <protection locked="0"/>
    </xf>
    <xf numFmtId="0" fontId="28" fillId="0" borderId="49" xfId="0" applyFont="1" applyBorder="1" applyAlignment="1" applyProtection="1">
      <alignment horizontal="justify" vertical="center" wrapText="1"/>
      <protection locked="0"/>
    </xf>
    <xf numFmtId="0" fontId="28" fillId="0" borderId="2" xfId="0" applyFont="1" applyBorder="1" applyAlignment="1" applyProtection="1">
      <alignment horizontal="justify" vertical="center" wrapText="1"/>
      <protection locked="0"/>
    </xf>
    <xf numFmtId="0" fontId="28" fillId="0" borderId="0" xfId="0" applyFont="1" applyAlignment="1" applyProtection="1">
      <alignment horizontal="justify" vertical="center" wrapText="1"/>
      <protection locked="0"/>
    </xf>
    <xf numFmtId="0" fontId="28" fillId="0" borderId="45" xfId="0" applyFont="1" applyBorder="1" applyAlignment="1" applyProtection="1">
      <alignment horizontal="justify" vertical="center" wrapText="1"/>
      <protection locked="0"/>
    </xf>
    <xf numFmtId="0" fontId="28" fillId="0" borderId="3" xfId="0" applyFont="1" applyBorder="1" applyAlignment="1" applyProtection="1">
      <alignment horizontal="justify" vertical="center" wrapText="1"/>
      <protection locked="0"/>
    </xf>
    <xf numFmtId="0" fontId="28" fillId="0" borderId="46" xfId="0" applyFont="1" applyBorder="1" applyAlignment="1" applyProtection="1">
      <alignment horizontal="justify" vertical="center" wrapText="1"/>
      <protection locked="0"/>
    </xf>
    <xf numFmtId="0" fontId="28" fillId="0" borderId="47" xfId="0" applyFont="1" applyBorder="1" applyAlignment="1" applyProtection="1">
      <alignment horizontal="justify" vertical="center" wrapText="1"/>
      <protection locked="0"/>
    </xf>
    <xf numFmtId="0" fontId="40" fillId="0" borderId="41" xfId="0" applyFont="1" applyBorder="1" applyAlignment="1" applyProtection="1">
      <alignment horizontal="justify" vertical="center" wrapText="1"/>
      <protection locked="0"/>
    </xf>
    <xf numFmtId="0" fontId="40" fillId="0" borderId="44" xfId="0" applyFont="1" applyBorder="1" applyAlignment="1" applyProtection="1">
      <alignment horizontal="justify" vertical="center" wrapText="1"/>
      <protection locked="0"/>
    </xf>
    <xf numFmtId="0" fontId="40" fillId="0" borderId="19" xfId="0" applyFont="1" applyBorder="1" applyAlignment="1" applyProtection="1">
      <alignment horizontal="justify" vertical="center" wrapText="1"/>
      <protection locked="0"/>
    </xf>
    <xf numFmtId="0" fontId="40" fillId="0" borderId="13" xfId="0" applyFont="1" applyBorder="1" applyAlignment="1" applyProtection="1">
      <alignment horizontal="justify" vertical="center" wrapText="1"/>
      <protection locked="0"/>
    </xf>
    <xf numFmtId="0" fontId="40" fillId="0" borderId="24" xfId="0" applyFont="1" applyBorder="1" applyAlignment="1" applyProtection="1">
      <alignment horizontal="justify" vertical="center" wrapText="1"/>
      <protection locked="0"/>
    </xf>
    <xf numFmtId="0" fontId="40" fillId="0" borderId="26" xfId="0" applyFont="1" applyBorder="1" applyAlignment="1" applyProtection="1">
      <alignment horizontal="justify" vertical="center" wrapText="1"/>
      <protection locked="0"/>
    </xf>
    <xf numFmtId="0" fontId="0" fillId="0" borderId="46" xfId="0" applyBorder="1" applyAlignment="1">
      <alignment horizontal="center"/>
    </xf>
    <xf numFmtId="165" fontId="55" fillId="38" borderId="25" xfId="122" applyFont="1" applyFill="1" applyBorder="1" applyAlignment="1">
      <alignment wrapText="1"/>
    </xf>
    <xf numFmtId="165" fontId="55" fillId="38" borderId="26" xfId="122" applyFont="1" applyFill="1" applyBorder="1" applyAlignment="1">
      <alignment wrapText="1"/>
    </xf>
    <xf numFmtId="0" fontId="33" fillId="44" borderId="21" xfId="0" applyFont="1" applyFill="1" applyBorder="1" applyAlignment="1">
      <alignment horizontal="center"/>
    </xf>
    <xf numFmtId="0" fontId="33" fillId="44" borderId="55" xfId="0" applyFont="1" applyFill="1" applyBorder="1" applyAlignment="1">
      <alignment horizontal="center"/>
    </xf>
    <xf numFmtId="0" fontId="63" fillId="38" borderId="8" xfId="0" applyFont="1" applyFill="1" applyBorder="1" applyAlignment="1">
      <alignment horizontal="center" vertical="center" wrapText="1"/>
    </xf>
    <xf numFmtId="0" fontId="63" fillId="38" borderId="13" xfId="0" applyFont="1" applyFill="1" applyBorder="1" applyAlignment="1">
      <alignment horizontal="center" vertical="center" wrapText="1"/>
    </xf>
    <xf numFmtId="165" fontId="55" fillId="38" borderId="8" xfId="122" applyFont="1" applyFill="1" applyBorder="1" applyAlignment="1">
      <alignment wrapText="1"/>
    </xf>
    <xf numFmtId="165" fontId="55" fillId="38" borderId="13" xfId="122" applyFont="1" applyFill="1" applyBorder="1" applyAlignment="1">
      <alignment wrapText="1"/>
    </xf>
    <xf numFmtId="0" fontId="55" fillId="38" borderId="4" xfId="0" applyFont="1" applyFill="1" applyBorder="1" applyAlignment="1">
      <alignment horizontal="center"/>
    </xf>
    <xf numFmtId="0" fontId="55" fillId="38" borderId="5" xfId="0" applyFont="1" applyFill="1" applyBorder="1" applyAlignment="1">
      <alignment horizontal="center"/>
    </xf>
    <xf numFmtId="165" fontId="63" fillId="38" borderId="5" xfId="122" applyFont="1" applyFill="1" applyBorder="1" applyAlignment="1">
      <alignment horizontal="center" vertical="center" wrapText="1"/>
    </xf>
    <xf numFmtId="165" fontId="63" fillId="38" borderId="6" xfId="122" applyFont="1" applyFill="1" applyBorder="1" applyAlignment="1">
      <alignment horizontal="center" vertical="center" wrapText="1"/>
    </xf>
    <xf numFmtId="0" fontId="55" fillId="0" borderId="8" xfId="0" applyFont="1" applyBorder="1" applyAlignment="1">
      <alignment horizontal="center" vertical="center" wrapText="1"/>
    </xf>
    <xf numFmtId="0" fontId="55" fillId="0" borderId="13" xfId="0" applyFont="1" applyBorder="1" applyAlignment="1">
      <alignment horizontal="center" vertical="center" wrapText="1"/>
    </xf>
    <xf numFmtId="165" fontId="55" fillId="0" borderId="8" xfId="122" applyFont="1" applyFill="1" applyBorder="1" applyAlignment="1">
      <alignment horizontal="center" vertical="center" wrapText="1"/>
    </xf>
    <xf numFmtId="165" fontId="55" fillId="0" borderId="13" xfId="122" applyFont="1" applyFill="1" applyBorder="1" applyAlignment="1">
      <alignment horizontal="center" vertical="center" wrapText="1"/>
    </xf>
    <xf numFmtId="165" fontId="55" fillId="0" borderId="10" xfId="122" applyFont="1" applyFill="1" applyBorder="1" applyAlignment="1">
      <alignment horizontal="center" vertical="center" wrapText="1"/>
    </xf>
    <xf numFmtId="165" fontId="55" fillId="0" borderId="57" xfId="122" applyFont="1" applyFill="1" applyBorder="1" applyAlignment="1">
      <alignment horizontal="center" vertical="center" wrapText="1"/>
    </xf>
    <xf numFmtId="165" fontId="55" fillId="0" borderId="15" xfId="122" applyFont="1" applyFill="1" applyBorder="1" applyAlignment="1">
      <alignment horizontal="center" vertical="center" wrapText="1"/>
    </xf>
    <xf numFmtId="165" fontId="55" fillId="0" borderId="66" xfId="122" applyFont="1" applyFill="1" applyBorder="1" applyAlignment="1">
      <alignment horizontal="center" vertical="center" wrapText="1"/>
    </xf>
    <xf numFmtId="165" fontId="55" fillId="0" borderId="39" xfId="122" applyFont="1" applyFill="1" applyBorder="1" applyAlignment="1">
      <alignment horizontal="center" vertical="center" wrapText="1"/>
    </xf>
    <xf numFmtId="165" fontId="55" fillId="0" borderId="70" xfId="122" applyFont="1" applyFill="1" applyBorder="1" applyAlignment="1">
      <alignment horizontal="center" vertical="center" wrapText="1"/>
    </xf>
    <xf numFmtId="0" fontId="41" fillId="0" borderId="1" xfId="0" applyFont="1" applyBorder="1" applyAlignment="1" applyProtection="1">
      <alignment horizontal="center" vertical="center" wrapText="1"/>
      <protection locked="0"/>
    </xf>
    <xf numFmtId="0" fontId="41" fillId="0" borderId="20" xfId="0" applyFont="1" applyBorder="1" applyAlignment="1" applyProtection="1">
      <alignment horizontal="center" vertical="center" wrapText="1"/>
      <protection locked="0"/>
    </xf>
    <xf numFmtId="0" fontId="41" fillId="0" borderId="49" xfId="0" applyFont="1" applyBorder="1" applyAlignment="1" applyProtection="1">
      <alignment horizontal="center" vertical="center" wrapText="1"/>
      <protection locked="0"/>
    </xf>
    <xf numFmtId="0" fontId="41" fillId="0" borderId="2" xfId="0" applyFont="1" applyBorder="1" applyAlignment="1" applyProtection="1">
      <alignment horizontal="center" vertical="center" wrapText="1"/>
      <protection locked="0"/>
    </xf>
    <xf numFmtId="0" fontId="41" fillId="0" borderId="0" xfId="0" applyFont="1" applyAlignment="1" applyProtection="1">
      <alignment horizontal="center" vertical="center" wrapText="1"/>
      <protection locked="0"/>
    </xf>
    <xf numFmtId="0" fontId="41" fillId="0" borderId="45" xfId="0" applyFont="1" applyBorder="1" applyAlignment="1" applyProtection="1">
      <alignment horizontal="center" vertical="center" wrapText="1"/>
      <protection locked="0"/>
    </xf>
    <xf numFmtId="0" fontId="41" fillId="0" borderId="3" xfId="0" applyFont="1" applyBorder="1" applyAlignment="1" applyProtection="1">
      <alignment horizontal="center" vertical="center" wrapText="1"/>
      <protection locked="0"/>
    </xf>
    <xf numFmtId="0" fontId="41" fillId="0" borderId="46" xfId="0" applyFont="1" applyBorder="1" applyAlignment="1" applyProtection="1">
      <alignment horizontal="center" vertical="center" wrapText="1"/>
      <protection locked="0"/>
    </xf>
    <xf numFmtId="0" fontId="41" fillId="0" borderId="47" xfId="0" applyFont="1" applyBorder="1" applyAlignment="1" applyProtection="1">
      <alignment horizontal="center" vertical="center" wrapText="1"/>
      <protection locked="0"/>
    </xf>
    <xf numFmtId="0" fontId="39" fillId="44" borderId="21" xfId="0" applyFont="1" applyFill="1" applyBorder="1" applyAlignment="1">
      <alignment horizontal="center"/>
    </xf>
    <xf numFmtId="0" fontId="39" fillId="44" borderId="55" xfId="0" applyFont="1" applyFill="1" applyBorder="1" applyAlignment="1">
      <alignment horizontal="center"/>
    </xf>
    <xf numFmtId="0" fontId="37" fillId="38" borderId="34" xfId="0" applyFont="1" applyFill="1" applyBorder="1" applyAlignment="1">
      <alignment horizontal="center" vertical="center" wrapText="1"/>
    </xf>
    <xf numFmtId="0" fontId="37" fillId="38" borderId="35" xfId="0" applyFont="1" applyFill="1" applyBorder="1" applyAlignment="1">
      <alignment horizontal="center" vertical="center" wrapText="1"/>
    </xf>
    <xf numFmtId="0" fontId="46" fillId="0" borderId="21" xfId="0" applyFont="1" applyBorder="1" applyAlignment="1">
      <alignment horizontal="center"/>
    </xf>
    <xf numFmtId="0" fontId="46" fillId="0" borderId="55" xfId="0" applyFont="1" applyBorder="1" applyAlignment="1">
      <alignment horizontal="center"/>
    </xf>
    <xf numFmtId="0" fontId="46" fillId="0" borderId="33" xfId="0" applyFont="1" applyBorder="1" applyAlignment="1">
      <alignment horizontal="center"/>
    </xf>
    <xf numFmtId="0" fontId="51" fillId="0" borderId="21" xfId="0" applyFont="1" applyBorder="1" applyAlignment="1">
      <alignment horizontal="center"/>
    </xf>
    <xf numFmtId="0" fontId="51" fillId="0" borderId="55" xfId="0" applyFont="1" applyBorder="1" applyAlignment="1">
      <alignment horizontal="center"/>
    </xf>
    <xf numFmtId="0" fontId="51" fillId="0" borderId="33" xfId="0" applyFont="1" applyBorder="1" applyAlignment="1">
      <alignment horizontal="center"/>
    </xf>
    <xf numFmtId="0" fontId="46" fillId="7" borderId="34" xfId="0" applyFont="1" applyFill="1" applyBorder="1" applyAlignment="1">
      <alignment horizontal="center" vertical="center"/>
    </xf>
    <xf numFmtId="0" fontId="46" fillId="7" borderId="37" xfId="0" applyFont="1" applyFill="1" applyBorder="1" applyAlignment="1">
      <alignment horizontal="center" vertical="center"/>
    </xf>
    <xf numFmtId="0" fontId="46" fillId="0" borderId="4" xfId="0" applyFont="1" applyBorder="1" applyAlignment="1">
      <alignment horizontal="center"/>
    </xf>
    <xf numFmtId="0" fontId="46" fillId="0" borderId="6" xfId="0" applyFont="1" applyBorder="1" applyAlignment="1">
      <alignment horizontal="center"/>
    </xf>
    <xf numFmtId="0" fontId="46" fillId="0" borderId="64" xfId="0" applyFont="1" applyBorder="1" applyAlignment="1">
      <alignment horizontal="center"/>
    </xf>
    <xf numFmtId="0" fontId="0" fillId="0" borderId="4" xfId="0" applyBorder="1" applyAlignment="1">
      <alignment horizontal="center"/>
    </xf>
    <xf numFmtId="0" fontId="0" fillId="0" borderId="64" xfId="0" applyBorder="1" applyAlignment="1">
      <alignment horizontal="center"/>
    </xf>
    <xf numFmtId="0" fontId="46" fillId="0" borderId="1" xfId="0" applyFont="1" applyBorder="1" applyAlignment="1">
      <alignment horizontal="center"/>
    </xf>
    <xf numFmtId="0" fontId="46" fillId="0" borderId="49" xfId="0" applyFont="1" applyBorder="1" applyAlignment="1">
      <alignment horizontal="center"/>
    </xf>
    <xf numFmtId="0" fontId="46" fillId="0" borderId="20" xfId="0" applyFont="1" applyBorder="1" applyAlignment="1">
      <alignment horizontal="center"/>
    </xf>
    <xf numFmtId="0" fontId="59" fillId="0" borderId="8" xfId="198" applyFont="1" applyBorder="1" applyAlignment="1">
      <alignment horizontal="center" vertical="center" wrapText="1"/>
    </xf>
    <xf numFmtId="0" fontId="23" fillId="0" borderId="39" xfId="198" applyFont="1" applyBorder="1" applyAlignment="1">
      <alignment horizontal="center" vertical="center" wrapText="1"/>
    </xf>
    <xf numFmtId="0" fontId="23" fillId="0" borderId="61" xfId="198" applyFont="1" applyBorder="1" applyAlignment="1">
      <alignment horizontal="center" vertical="center" wrapText="1"/>
    </xf>
    <xf numFmtId="0" fontId="23" fillId="0" borderId="40" xfId="198" applyFont="1" applyBorder="1" applyAlignment="1">
      <alignment horizontal="center" vertical="center" wrapText="1"/>
    </xf>
    <xf numFmtId="0" fontId="23" fillId="0" borderId="62" xfId="198" applyFont="1" applyBorder="1" applyAlignment="1">
      <alignment horizontal="center" vertical="center" wrapText="1"/>
    </xf>
    <xf numFmtId="0" fontId="23" fillId="0" borderId="0" xfId="198" applyFont="1" applyAlignment="1">
      <alignment horizontal="center" vertical="center" wrapText="1"/>
    </xf>
    <xf numFmtId="0" fontId="23" fillId="0" borderId="63" xfId="198" applyFont="1" applyBorder="1" applyAlignment="1">
      <alignment horizontal="center" vertical="center" wrapText="1"/>
    </xf>
    <xf numFmtId="0" fontId="23" fillId="0" borderId="16" xfId="198" applyFont="1" applyBorder="1" applyAlignment="1">
      <alignment horizontal="center" vertical="center" wrapText="1"/>
    </xf>
    <xf numFmtId="0" fontId="23" fillId="0" borderId="9" xfId="198" applyFont="1" applyBorder="1" applyAlignment="1">
      <alignment horizontal="center" vertical="center" wrapText="1"/>
    </xf>
    <xf numFmtId="0" fontId="23" fillId="0" borderId="17" xfId="198" applyFont="1" applyBorder="1" applyAlignment="1">
      <alignment horizontal="center" vertical="center" wrapText="1"/>
    </xf>
    <xf numFmtId="0" fontId="10" fillId="0" borderId="15" xfId="198" applyFont="1" applyBorder="1" applyAlignment="1">
      <alignment horizontal="center" vertical="center" wrapText="1"/>
    </xf>
    <xf numFmtId="0" fontId="10" fillId="0" borderId="11" xfId="198" applyFont="1" applyBorder="1" applyAlignment="1">
      <alignment horizontal="center" vertical="center" wrapText="1"/>
    </xf>
    <xf numFmtId="0" fontId="10" fillId="0" borderId="12" xfId="198" applyFont="1" applyBorder="1" applyAlignment="1">
      <alignment horizontal="center" vertical="center" wrapText="1"/>
    </xf>
    <xf numFmtId="0" fontId="19" fillId="0" borderId="15" xfId="198" applyFont="1" applyBorder="1" applyAlignment="1">
      <alignment horizontal="center" vertical="center" wrapText="1"/>
    </xf>
    <xf numFmtId="0" fontId="19" fillId="0" borderId="11" xfId="198" applyFont="1" applyBorder="1" applyAlignment="1">
      <alignment horizontal="center" vertical="center" wrapText="1"/>
    </xf>
    <xf numFmtId="0" fontId="19" fillId="0" borderId="12" xfId="198" applyFont="1" applyBorder="1" applyAlignment="1">
      <alignment horizontal="center" vertical="center" wrapText="1"/>
    </xf>
    <xf numFmtId="0" fontId="21" fillId="0" borderId="15" xfId="159" applyFont="1" applyBorder="1" applyAlignment="1">
      <alignment vertical="center" wrapText="1"/>
    </xf>
    <xf numFmtId="0" fontId="21" fillId="0" borderId="11" xfId="159" applyFont="1" applyBorder="1" applyAlignment="1">
      <alignment vertical="center" wrapText="1"/>
    </xf>
    <xf numFmtId="0" fontId="21" fillId="0" borderId="12" xfId="159" applyFont="1" applyBorder="1" applyAlignment="1">
      <alignment vertical="center" wrapText="1"/>
    </xf>
    <xf numFmtId="0" fontId="4" fillId="0" borderId="39" xfId="198" applyFont="1" applyBorder="1" applyAlignment="1">
      <alignment vertical="center" wrapText="1"/>
    </xf>
    <xf numFmtId="0" fontId="4" fillId="0" borderId="61" xfId="198" applyFont="1" applyBorder="1" applyAlignment="1">
      <alignment vertical="center" wrapText="1"/>
    </xf>
    <xf numFmtId="0" fontId="4" fillId="0" borderId="40" xfId="198" applyFont="1" applyBorder="1" applyAlignment="1">
      <alignment vertical="center" wrapText="1"/>
    </xf>
    <xf numFmtId="0" fontId="59" fillId="0" borderId="10" xfId="198" applyFont="1" applyBorder="1" applyAlignment="1">
      <alignment horizontal="center" vertical="center" wrapText="1"/>
    </xf>
    <xf numFmtId="0" fontId="59" fillId="0" borderId="53" xfId="198" applyFont="1" applyBorder="1" applyAlignment="1">
      <alignment horizontal="center" vertical="center" wrapText="1"/>
    </xf>
    <xf numFmtId="0" fontId="59" fillId="0" borderId="18" xfId="198" applyFont="1" applyBorder="1" applyAlignment="1">
      <alignment horizontal="center" vertical="center" wrapText="1"/>
    </xf>
    <xf numFmtId="0" fontId="4" fillId="0" borderId="15" xfId="198" applyFont="1" applyBorder="1" applyAlignment="1">
      <alignment vertical="center" wrapText="1"/>
    </xf>
    <xf numFmtId="0" fontId="4" fillId="0" borderId="11" xfId="198" applyFont="1" applyBorder="1" applyAlignment="1">
      <alignment vertical="center" wrapText="1"/>
    </xf>
    <xf numFmtId="0" fontId="4" fillId="0" borderId="12" xfId="198" applyFont="1" applyBorder="1" applyAlignment="1">
      <alignment vertical="center" wrapText="1"/>
    </xf>
  </cellXfs>
  <cellStyles count="301">
    <cellStyle name="20% - Énfasis1" xfId="1" builtinId="30" customBuiltin="1"/>
    <cellStyle name="20% - Énfasis1 2" xfId="231"/>
    <cellStyle name="20% - Énfasis2" xfId="2" builtinId="34" customBuiltin="1"/>
    <cellStyle name="20% - Énfasis2 2" xfId="232"/>
    <cellStyle name="20% - Énfasis3" xfId="3" builtinId="38" customBuiltin="1"/>
    <cellStyle name="20% - Énfasis3 2" xfId="233"/>
    <cellStyle name="20% - Énfasis4" xfId="4" builtinId="42" customBuiltin="1"/>
    <cellStyle name="20% - Énfasis4 2" xfId="234"/>
    <cellStyle name="20% - Énfasis5" xfId="5" builtinId="46" customBuiltin="1"/>
    <cellStyle name="20% - Énfasis5 2" xfId="235"/>
    <cellStyle name="20% - Énfasis6" xfId="6" builtinId="50" customBuiltin="1"/>
    <cellStyle name="20% - Énfasis6 2" xfId="236"/>
    <cellStyle name="40% - Énfasis1" xfId="7" builtinId="31" customBuiltin="1"/>
    <cellStyle name="40% - Énfasis1 2" xfId="237"/>
    <cellStyle name="40% - Énfasis2" xfId="8" builtinId="35" customBuiltin="1"/>
    <cellStyle name="40% - Énfasis2 2" xfId="238"/>
    <cellStyle name="40% - Énfasis3" xfId="9" builtinId="39" customBuiltin="1"/>
    <cellStyle name="40% - Énfasis3 2" xfId="239"/>
    <cellStyle name="40% - Énfasis4" xfId="10" builtinId="43" customBuiltin="1"/>
    <cellStyle name="40% - Énfasis4 2" xfId="240"/>
    <cellStyle name="40% - Énfasis5" xfId="11" builtinId="47" customBuiltin="1"/>
    <cellStyle name="40% - Énfasis5 2" xfId="241"/>
    <cellStyle name="40% - Énfasis6" xfId="12" builtinId="51" customBuiltin="1"/>
    <cellStyle name="40% - Énfasis6 2" xfId="242"/>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Cálculo" xfId="19" builtinId="22" customBuiltin="1"/>
    <cellStyle name="Cancel" xfId="20"/>
    <cellStyle name="Cancel 2" xfId="21"/>
    <cellStyle name="Celda de comprobación" xfId="22" builtinId="23" customBuiltin="1"/>
    <cellStyle name="Celda vinculada" xfId="23" builtinId="24" customBuiltin="1"/>
    <cellStyle name="Encabezado 1" xfId="24" builtinId="16" customBuiltin="1"/>
    <cellStyle name="Encabezado 4" xfId="25" builtinId="19" customBuiltin="1"/>
    <cellStyle name="Énfasis1" xfId="26" builtinId="29" customBuiltin="1"/>
    <cellStyle name="Énfasis2" xfId="27" builtinId="33" customBuiltin="1"/>
    <cellStyle name="Énfasis3" xfId="28" builtinId="37" customBuiltin="1"/>
    <cellStyle name="Énfasis4" xfId="29" builtinId="41" customBuiltin="1"/>
    <cellStyle name="Énfasis5" xfId="30" builtinId="45" customBuiltin="1"/>
    <cellStyle name="Énfasis6" xfId="31" builtinId="49" customBuiltin="1"/>
    <cellStyle name="Entrada" xfId="32" builtinId="20" customBuiltin="1"/>
    <cellStyle name="Euro" xfId="33"/>
    <cellStyle name="Euro 2" xfId="34"/>
    <cellStyle name="Excel Built-in Normal" xfId="35"/>
    <cellStyle name="Hipervínculo" xfId="36" builtinId="8"/>
    <cellStyle name="Hipervínculo 2" xfId="37"/>
    <cellStyle name="Incorrecto" xfId="38" builtinId="27" customBuiltin="1"/>
    <cellStyle name="Millares" xfId="39" builtinId="3"/>
    <cellStyle name="Millares [0] 2" xfId="40"/>
    <cellStyle name="Millares [0] 2 2" xfId="41"/>
    <cellStyle name="Millares 10" xfId="42"/>
    <cellStyle name="Millares 10 2" xfId="43"/>
    <cellStyle name="Millares 10 2 2" xfId="44"/>
    <cellStyle name="Millares 10 2 3" xfId="45"/>
    <cellStyle name="Millares 10 2 4" xfId="244"/>
    <cellStyle name="Millares 10 3" xfId="46"/>
    <cellStyle name="Millares 10 3 2" xfId="47"/>
    <cellStyle name="Millares 10 3 3" xfId="48"/>
    <cellStyle name="Millares 10 3 4" xfId="245"/>
    <cellStyle name="Millares 10 4" xfId="49"/>
    <cellStyle name="Millares 10 5" xfId="243"/>
    <cellStyle name="Millares 2" xfId="50"/>
    <cellStyle name="Millares 2 10 2" xfId="51"/>
    <cellStyle name="Millares 2 2" xfId="52"/>
    <cellStyle name="Millares 2 2 2" xfId="53"/>
    <cellStyle name="Millares 2 2 3" xfId="54"/>
    <cellStyle name="Millares 2 2 3 2" xfId="55"/>
    <cellStyle name="Millares 2 2 3 3" xfId="247"/>
    <cellStyle name="Millares 2 3" xfId="56"/>
    <cellStyle name="Millares 2 4" xfId="57"/>
    <cellStyle name="Millares 2 4 2" xfId="58"/>
    <cellStyle name="Millares 2 4 3" xfId="59"/>
    <cellStyle name="Millares 2 4 4" xfId="248"/>
    <cellStyle name="Millares 2 5" xfId="60"/>
    <cellStyle name="Millares 2 5 2" xfId="61"/>
    <cellStyle name="Millares 2 5 3" xfId="62"/>
    <cellStyle name="Millares 2 5 4" xfId="63"/>
    <cellStyle name="Millares 2 5 5" xfId="249"/>
    <cellStyle name="Millares 2 6" xfId="64"/>
    <cellStyle name="Millares 2 6 2" xfId="299"/>
    <cellStyle name="Millares 2 7" xfId="65"/>
    <cellStyle name="Millares 2 8" xfId="246"/>
    <cellStyle name="Millares 3" xfId="66"/>
    <cellStyle name="Millares 3 2" xfId="67"/>
    <cellStyle name="Millares 3 2 2" xfId="68"/>
    <cellStyle name="Millares 3 2 2 2" xfId="69"/>
    <cellStyle name="Millares 3 2 2 2 2" xfId="70"/>
    <cellStyle name="Millares 3 2 2 2 3" xfId="71"/>
    <cellStyle name="Millares 3 2 2 2 4" xfId="250"/>
    <cellStyle name="Millares 3 2 3" xfId="72"/>
    <cellStyle name="Millares 3 2 3 2" xfId="73"/>
    <cellStyle name="Millares 3 2 3 3" xfId="74"/>
    <cellStyle name="Millares 3 2 3 4" xfId="251"/>
    <cellStyle name="Millares 3 2 4" xfId="75"/>
    <cellStyle name="Millares 3 2 5" xfId="76"/>
    <cellStyle name="Millares 3 3" xfId="77"/>
    <cellStyle name="Millares 3 3 2" xfId="78"/>
    <cellStyle name="Millares 3 3 3" xfId="79"/>
    <cellStyle name="Millares 3 3 4" xfId="252"/>
    <cellStyle name="Millares 3 4" xfId="80"/>
    <cellStyle name="Millares 3 4 2" xfId="81"/>
    <cellStyle name="Millares 3 4 3" xfId="82"/>
    <cellStyle name="Millares 3 4 4" xfId="253"/>
    <cellStyle name="Millares 3 5" xfId="83"/>
    <cellStyle name="Millares 3 6" xfId="84"/>
    <cellStyle name="Millares 32" xfId="85"/>
    <cellStyle name="Millares 4" xfId="86"/>
    <cellStyle name="Millares 4 2" xfId="87"/>
    <cellStyle name="Millares 4 2 2" xfId="88"/>
    <cellStyle name="Millares 4 2 2 2" xfId="89"/>
    <cellStyle name="Millares 4 2 2 2 2" xfId="90"/>
    <cellStyle name="Millares 4 2 2 2 3" xfId="91"/>
    <cellStyle name="Millares 4 2 2 2 4" xfId="257"/>
    <cellStyle name="Millares 4 2 2 3" xfId="92"/>
    <cellStyle name="Millares 4 2 2 3 2" xfId="93"/>
    <cellStyle name="Millares 4 2 2 3 3" xfId="94"/>
    <cellStyle name="Millares 4 2 2 3 4" xfId="258"/>
    <cellStyle name="Millares 4 2 2 4" xfId="95"/>
    <cellStyle name="Millares 4 2 2 5" xfId="96"/>
    <cellStyle name="Millares 4 2 2 6" xfId="256"/>
    <cellStyle name="Millares 4 2 3" xfId="97"/>
    <cellStyle name="Millares 4 2 4" xfId="98"/>
    <cellStyle name="Millares 4 2 5" xfId="255"/>
    <cellStyle name="Millares 4 3" xfId="99"/>
    <cellStyle name="Millares 4 3 2" xfId="100"/>
    <cellStyle name="Millares 4 3 3" xfId="101"/>
    <cellStyle name="Millares 4 3 4" xfId="259"/>
    <cellStyle name="Millares 4 4" xfId="102"/>
    <cellStyle name="Millares 4 5" xfId="103"/>
    <cellStyle name="Millares 4 6" xfId="254"/>
    <cellStyle name="Moneda" xfId="104" builtinId="4"/>
    <cellStyle name="Moneda [0] 2" xfId="105"/>
    <cellStyle name="Moneda [0] 2 2" xfId="106"/>
    <cellStyle name="Moneda [0] 2 3" xfId="107"/>
    <cellStyle name="Moneda [0] 2 4" xfId="260"/>
    <cellStyle name="Moneda [0] 3" xfId="108"/>
    <cellStyle name="Moneda [0] 3 2" xfId="109"/>
    <cellStyle name="Moneda [0] 3 3" xfId="110"/>
    <cellStyle name="Moneda [0] 3 4" xfId="261"/>
    <cellStyle name="Moneda 10" xfId="111"/>
    <cellStyle name="Moneda 10 2" xfId="112"/>
    <cellStyle name="Moneda 10 3" xfId="113"/>
    <cellStyle name="Moneda 2" xfId="114"/>
    <cellStyle name="Moneda 2 10" xfId="115"/>
    <cellStyle name="Moneda 2 10 2" xfId="116"/>
    <cellStyle name="Moneda 2 11" xfId="117"/>
    <cellStyle name="Moneda 2 11 2" xfId="118"/>
    <cellStyle name="Moneda 2 11 3" xfId="262"/>
    <cellStyle name="Moneda 2 2" xfId="119"/>
    <cellStyle name="Moneda 2 2 2" xfId="120"/>
    <cellStyle name="Moneda 2 2 3" xfId="121"/>
    <cellStyle name="Moneda 2 2 4" xfId="263"/>
    <cellStyle name="Moneda 2 3" xfId="122"/>
    <cellStyle name="Moneda 2 3 2" xfId="123"/>
    <cellStyle name="Moneda 2 3 2 2" xfId="124"/>
    <cellStyle name="Moneda 2 3 2 3" xfId="265"/>
    <cellStyle name="Moneda 2 3 3" xfId="125"/>
    <cellStyle name="Moneda 2 3 4" xfId="264"/>
    <cellStyle name="Moneda 2 4" xfId="126"/>
    <cellStyle name="Moneda 29" xfId="127"/>
    <cellStyle name="Moneda 3" xfId="128"/>
    <cellStyle name="Moneda 3 2" xfId="129"/>
    <cellStyle name="Moneda 3 2 2" xfId="130"/>
    <cellStyle name="Moneda 3 2 3" xfId="131"/>
    <cellStyle name="Moneda 3 2 4" xfId="132"/>
    <cellStyle name="Moneda 3 3" xfId="133"/>
    <cellStyle name="Moneda 3 4" xfId="134"/>
    <cellStyle name="Moneda 4" xfId="135"/>
    <cellStyle name="Moneda 4 2" xfId="136"/>
    <cellStyle name="Moneda 4 3" xfId="266"/>
    <cellStyle name="Moneda 5" xfId="137"/>
    <cellStyle name="Moneda 5 2" xfId="138"/>
    <cellStyle name="Moneda 5 3" xfId="267"/>
    <cellStyle name="Moneda 50" xfId="139"/>
    <cellStyle name="Moneda 6" xfId="140"/>
    <cellStyle name="Moneda 6 2" xfId="141"/>
    <cellStyle name="Moneda 6 3" xfId="268"/>
    <cellStyle name="Moneda 7" xfId="142"/>
    <cellStyle name="Moneda 7 2" xfId="143"/>
    <cellStyle name="Moneda 7 3" xfId="269"/>
    <cellStyle name="Moneda 9" xfId="144"/>
    <cellStyle name="Moneda 9 2" xfId="145"/>
    <cellStyle name="Moneda 9 3" xfId="270"/>
    <cellStyle name="Neutral" xfId="146" builtinId="28" customBuiltin="1"/>
    <cellStyle name="Normal" xfId="0" builtinId="0"/>
    <cellStyle name="Normal 10" xfId="147"/>
    <cellStyle name="Normal 10 10" xfId="148"/>
    <cellStyle name="Normal 10 2" xfId="149"/>
    <cellStyle name="Normal 11" xfId="300"/>
    <cellStyle name="Normal 13" xfId="150"/>
    <cellStyle name="Normal 13 2" xfId="151"/>
    <cellStyle name="Normal 13 3" xfId="152"/>
    <cellStyle name="Normal 14" xfId="153"/>
    <cellStyle name="Normal 14 2" xfId="154"/>
    <cellStyle name="Normal 14 2 2" xfId="271"/>
    <cellStyle name="Normal 19" xfId="155"/>
    <cellStyle name="Normal 19 2" xfId="156"/>
    <cellStyle name="Normal 19 2 2" xfId="273"/>
    <cellStyle name="Normal 19 3" xfId="272"/>
    <cellStyle name="Normal 2" xfId="157"/>
    <cellStyle name="Normal 2 10" xfId="158"/>
    <cellStyle name="Normal 2 10 2" xfId="159"/>
    <cellStyle name="Normal 2 2" xfId="160"/>
    <cellStyle name="Normal 2 2 10" xfId="275"/>
    <cellStyle name="Normal 2 2 13" xfId="161"/>
    <cellStyle name="Normal 2 2 2" xfId="162"/>
    <cellStyle name="Normal 2 2 2 2" xfId="163"/>
    <cellStyle name="Normal 2 2 2 2 2" xfId="164"/>
    <cellStyle name="Normal 2 2 2 2 3" xfId="276"/>
    <cellStyle name="Normal 2 2 2 3" xfId="165"/>
    <cellStyle name="Normal 2 2 2 3 2" xfId="277"/>
    <cellStyle name="Normal 2 2 2 4" xfId="166"/>
    <cellStyle name="Normal 2 2 2 4 2" xfId="278"/>
    <cellStyle name="Normal 2 2 3" xfId="167"/>
    <cellStyle name="Normal 2 2 3 2" xfId="279"/>
    <cellStyle name="Normal 2 2 4" xfId="168"/>
    <cellStyle name="Normal 2 2 4 2" xfId="169"/>
    <cellStyle name="Normal 2 2 4 2 2" xfId="281"/>
    <cellStyle name="Normal 2 2 4 3" xfId="280"/>
    <cellStyle name="Normal 2 2 5" xfId="170"/>
    <cellStyle name="Normal 2 2 5 2" xfId="282"/>
    <cellStyle name="Normal 2 2 6" xfId="171"/>
    <cellStyle name="Normal 2 2 6 2" xfId="283"/>
    <cellStyle name="Normal 2 2 7" xfId="172"/>
    <cellStyle name="Normal 2 2 7 2" xfId="284"/>
    <cellStyle name="Normal 2 2 8" xfId="173"/>
    <cellStyle name="Normal 2 2 8 2" xfId="285"/>
    <cellStyle name="Normal 2 2 9" xfId="174"/>
    <cellStyle name="Normal 2 3" xfId="175"/>
    <cellStyle name="Normal 2 3 2" xfId="286"/>
    <cellStyle name="Normal 2 4" xfId="176"/>
    <cellStyle name="Normal 2 4 2" xfId="177"/>
    <cellStyle name="Normal 2 4 3" xfId="178"/>
    <cellStyle name="Normal 2 5" xfId="179"/>
    <cellStyle name="Normal 2 6" xfId="274"/>
    <cellStyle name="Normal 2 8" xfId="180"/>
    <cellStyle name="Normal 2_FORMATOS_PARA_ENTREGAR" xfId="181"/>
    <cellStyle name="Normal 2_FORMATOS_PARA_ENTREGAR 2" xfId="230"/>
    <cellStyle name="Normal 3" xfId="182"/>
    <cellStyle name="Normal 3 2" xfId="183"/>
    <cellStyle name="Normal 3 3" xfId="184"/>
    <cellStyle name="Normal 3 4" xfId="287"/>
    <cellStyle name="Normal 3 76" xfId="185"/>
    <cellStyle name="Normal 3_ADM-INGENIEROS" xfId="186"/>
    <cellStyle name="Normal 4" xfId="187"/>
    <cellStyle name="Normal 4 2" xfId="188"/>
    <cellStyle name="Normal 4 2 2" xfId="189"/>
    <cellStyle name="Normal 4 2 2 2" xfId="290"/>
    <cellStyle name="Normal 4 2 3" xfId="190"/>
    <cellStyle name="Normal 4 2 4" xfId="289"/>
    <cellStyle name="Normal 4 3" xfId="191"/>
    <cellStyle name="Normal 4 4" xfId="288"/>
    <cellStyle name="Normal 5" xfId="192"/>
    <cellStyle name="Normal 5 2" xfId="193"/>
    <cellStyle name="Normal 5 2 5" xfId="194"/>
    <cellStyle name="Normal 5 3" xfId="291"/>
    <cellStyle name="Normal 5 9" xfId="195"/>
    <cellStyle name="Normal 6" xfId="196"/>
    <cellStyle name="Normal 6 2" xfId="197"/>
    <cellStyle name="Normal 6 2 2" xfId="292"/>
    <cellStyle name="Normal 7" xfId="198"/>
    <cellStyle name="Normal 7 2" xfId="199"/>
    <cellStyle name="Normal 7 3" xfId="293"/>
    <cellStyle name="Normal 8" xfId="200"/>
    <cellStyle name="Normal 8 2" xfId="294"/>
    <cellStyle name="Normal 95 2" xfId="229"/>
    <cellStyle name="Normal 97" xfId="201"/>
    <cellStyle name="Normal_HV2-2002 Seccion 2 Formularios" xfId="202"/>
    <cellStyle name="Notas 2" xfId="203"/>
    <cellStyle name="Notas 2 2" xfId="204"/>
    <cellStyle name="Notas 2 3" xfId="295"/>
    <cellStyle name="Porcentaje" xfId="205" builtinId="5"/>
    <cellStyle name="Porcentaje 2" xfId="206"/>
    <cellStyle name="Porcentaje 2 2" xfId="207"/>
    <cellStyle name="Porcentaje 3" xfId="208"/>
    <cellStyle name="Porcentaje 4" xfId="209"/>
    <cellStyle name="Porcentaje 4 2" xfId="210"/>
    <cellStyle name="Porcentaje 5" xfId="211"/>
    <cellStyle name="Porcentaje 5 2" xfId="212"/>
    <cellStyle name="Porcentaje 5 2 2" xfId="213"/>
    <cellStyle name="Porcentaje 5 2 3" xfId="296"/>
    <cellStyle name="Porcentaje 6" xfId="214"/>
    <cellStyle name="Porcentaje 6 2" xfId="215"/>
    <cellStyle name="Porcentaje 6 3" xfId="297"/>
    <cellStyle name="Porcentual 2" xfId="216"/>
    <cellStyle name="Porcentual 2 2" xfId="217"/>
    <cellStyle name="Porcentual 2 3" xfId="218"/>
    <cellStyle name="Porcentual 2 4" xfId="219"/>
    <cellStyle name="Porcentual 3" xfId="220"/>
    <cellStyle name="Salida" xfId="221" builtinId="21" customBuiltin="1"/>
    <cellStyle name="Texto de advertencia" xfId="222" builtinId="11" customBuiltin="1"/>
    <cellStyle name="Texto explicativo" xfId="223" builtinId="53" customBuiltin="1"/>
    <cellStyle name="Título 2" xfId="224" builtinId="17" customBuiltin="1"/>
    <cellStyle name="Título 3" xfId="225" builtinId="18" customBuiltin="1"/>
    <cellStyle name="Título 4" xfId="226"/>
    <cellStyle name="Título 4 2" xfId="227"/>
    <cellStyle name="Título 4 3" xfId="298"/>
    <cellStyle name="Total" xfId="228"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3.xml"/><Relationship Id="rId21" Type="http://schemas.openxmlformats.org/officeDocument/2006/relationships/externalLink" Target="externalLinks/externalLink8.xml"/><Relationship Id="rId42" Type="http://schemas.openxmlformats.org/officeDocument/2006/relationships/externalLink" Target="externalLinks/externalLink29.xml"/><Relationship Id="rId47" Type="http://schemas.openxmlformats.org/officeDocument/2006/relationships/externalLink" Target="externalLinks/externalLink34.xml"/><Relationship Id="rId63" Type="http://schemas.openxmlformats.org/officeDocument/2006/relationships/externalLink" Target="externalLinks/externalLink50.xml"/><Relationship Id="rId68" Type="http://schemas.openxmlformats.org/officeDocument/2006/relationships/externalLink" Target="externalLinks/externalLink55.xml"/><Relationship Id="rId84" Type="http://schemas.openxmlformats.org/officeDocument/2006/relationships/externalLink" Target="externalLinks/externalLink71.xml"/><Relationship Id="rId89" Type="http://schemas.openxmlformats.org/officeDocument/2006/relationships/externalLink" Target="externalLinks/externalLink76.xml"/><Relationship Id="rId16" Type="http://schemas.openxmlformats.org/officeDocument/2006/relationships/externalLink" Target="externalLinks/externalLink3.xml"/><Relationship Id="rId11" Type="http://schemas.openxmlformats.org/officeDocument/2006/relationships/worksheet" Target="worksheets/sheet11.xml"/><Relationship Id="rId32" Type="http://schemas.openxmlformats.org/officeDocument/2006/relationships/externalLink" Target="externalLinks/externalLink19.xml"/><Relationship Id="rId37" Type="http://schemas.openxmlformats.org/officeDocument/2006/relationships/externalLink" Target="externalLinks/externalLink24.xml"/><Relationship Id="rId53" Type="http://schemas.openxmlformats.org/officeDocument/2006/relationships/externalLink" Target="externalLinks/externalLink40.xml"/><Relationship Id="rId58" Type="http://schemas.openxmlformats.org/officeDocument/2006/relationships/externalLink" Target="externalLinks/externalLink45.xml"/><Relationship Id="rId74" Type="http://schemas.openxmlformats.org/officeDocument/2006/relationships/externalLink" Target="externalLinks/externalLink61.xml"/><Relationship Id="rId79" Type="http://schemas.openxmlformats.org/officeDocument/2006/relationships/externalLink" Target="externalLinks/externalLink66.xml"/><Relationship Id="rId5" Type="http://schemas.openxmlformats.org/officeDocument/2006/relationships/worksheet" Target="worksheets/sheet5.xml"/><Relationship Id="rId90" Type="http://schemas.openxmlformats.org/officeDocument/2006/relationships/theme" Target="theme/theme1.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43" Type="http://schemas.openxmlformats.org/officeDocument/2006/relationships/externalLink" Target="externalLinks/externalLink30.xml"/><Relationship Id="rId48" Type="http://schemas.openxmlformats.org/officeDocument/2006/relationships/externalLink" Target="externalLinks/externalLink35.xml"/><Relationship Id="rId64" Type="http://schemas.openxmlformats.org/officeDocument/2006/relationships/externalLink" Target="externalLinks/externalLink51.xml"/><Relationship Id="rId69" Type="http://schemas.openxmlformats.org/officeDocument/2006/relationships/externalLink" Target="externalLinks/externalLink56.xml"/><Relationship Id="rId8" Type="http://schemas.openxmlformats.org/officeDocument/2006/relationships/worksheet" Target="worksheets/sheet8.xml"/><Relationship Id="rId51" Type="http://schemas.openxmlformats.org/officeDocument/2006/relationships/externalLink" Target="externalLinks/externalLink38.xml"/><Relationship Id="rId72" Type="http://schemas.openxmlformats.org/officeDocument/2006/relationships/externalLink" Target="externalLinks/externalLink59.xml"/><Relationship Id="rId80" Type="http://schemas.openxmlformats.org/officeDocument/2006/relationships/externalLink" Target="externalLinks/externalLink67.xml"/><Relationship Id="rId85" Type="http://schemas.openxmlformats.org/officeDocument/2006/relationships/externalLink" Target="externalLinks/externalLink72.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externalLink" Target="externalLinks/externalLink12.xml"/><Relationship Id="rId33" Type="http://schemas.openxmlformats.org/officeDocument/2006/relationships/externalLink" Target="externalLinks/externalLink20.xml"/><Relationship Id="rId38" Type="http://schemas.openxmlformats.org/officeDocument/2006/relationships/externalLink" Target="externalLinks/externalLink25.xml"/><Relationship Id="rId46" Type="http://schemas.openxmlformats.org/officeDocument/2006/relationships/externalLink" Target="externalLinks/externalLink33.xml"/><Relationship Id="rId59" Type="http://schemas.openxmlformats.org/officeDocument/2006/relationships/externalLink" Target="externalLinks/externalLink46.xml"/><Relationship Id="rId67" Type="http://schemas.openxmlformats.org/officeDocument/2006/relationships/externalLink" Target="externalLinks/externalLink54.xml"/><Relationship Id="rId20" Type="http://schemas.openxmlformats.org/officeDocument/2006/relationships/externalLink" Target="externalLinks/externalLink7.xml"/><Relationship Id="rId41" Type="http://schemas.openxmlformats.org/officeDocument/2006/relationships/externalLink" Target="externalLinks/externalLink28.xml"/><Relationship Id="rId54" Type="http://schemas.openxmlformats.org/officeDocument/2006/relationships/externalLink" Target="externalLinks/externalLink41.xml"/><Relationship Id="rId62" Type="http://schemas.openxmlformats.org/officeDocument/2006/relationships/externalLink" Target="externalLinks/externalLink49.xml"/><Relationship Id="rId70" Type="http://schemas.openxmlformats.org/officeDocument/2006/relationships/externalLink" Target="externalLinks/externalLink57.xml"/><Relationship Id="rId75" Type="http://schemas.openxmlformats.org/officeDocument/2006/relationships/externalLink" Target="externalLinks/externalLink62.xml"/><Relationship Id="rId83" Type="http://schemas.openxmlformats.org/officeDocument/2006/relationships/externalLink" Target="externalLinks/externalLink70.xml"/><Relationship Id="rId88" Type="http://schemas.openxmlformats.org/officeDocument/2006/relationships/externalLink" Target="externalLinks/externalLink75.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36" Type="http://schemas.openxmlformats.org/officeDocument/2006/relationships/externalLink" Target="externalLinks/externalLink23.xml"/><Relationship Id="rId49" Type="http://schemas.openxmlformats.org/officeDocument/2006/relationships/externalLink" Target="externalLinks/externalLink36.xml"/><Relationship Id="rId57" Type="http://schemas.openxmlformats.org/officeDocument/2006/relationships/externalLink" Target="externalLinks/externalLink44.xml"/><Relationship Id="rId10" Type="http://schemas.openxmlformats.org/officeDocument/2006/relationships/worksheet" Target="worksheets/sheet10.xml"/><Relationship Id="rId31" Type="http://schemas.openxmlformats.org/officeDocument/2006/relationships/externalLink" Target="externalLinks/externalLink18.xml"/><Relationship Id="rId44" Type="http://schemas.openxmlformats.org/officeDocument/2006/relationships/externalLink" Target="externalLinks/externalLink31.xml"/><Relationship Id="rId52" Type="http://schemas.openxmlformats.org/officeDocument/2006/relationships/externalLink" Target="externalLinks/externalLink39.xml"/><Relationship Id="rId60" Type="http://schemas.openxmlformats.org/officeDocument/2006/relationships/externalLink" Target="externalLinks/externalLink47.xml"/><Relationship Id="rId65" Type="http://schemas.openxmlformats.org/officeDocument/2006/relationships/externalLink" Target="externalLinks/externalLink52.xml"/><Relationship Id="rId73" Type="http://schemas.openxmlformats.org/officeDocument/2006/relationships/externalLink" Target="externalLinks/externalLink60.xml"/><Relationship Id="rId78" Type="http://schemas.openxmlformats.org/officeDocument/2006/relationships/externalLink" Target="externalLinks/externalLink65.xml"/><Relationship Id="rId81" Type="http://schemas.openxmlformats.org/officeDocument/2006/relationships/externalLink" Target="externalLinks/externalLink68.xml"/><Relationship Id="rId86" Type="http://schemas.openxmlformats.org/officeDocument/2006/relationships/externalLink" Target="externalLinks/externalLink73.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5.xml"/><Relationship Id="rId39" Type="http://schemas.openxmlformats.org/officeDocument/2006/relationships/externalLink" Target="externalLinks/externalLink26.xml"/><Relationship Id="rId34" Type="http://schemas.openxmlformats.org/officeDocument/2006/relationships/externalLink" Target="externalLinks/externalLink21.xml"/><Relationship Id="rId50" Type="http://schemas.openxmlformats.org/officeDocument/2006/relationships/externalLink" Target="externalLinks/externalLink37.xml"/><Relationship Id="rId55" Type="http://schemas.openxmlformats.org/officeDocument/2006/relationships/externalLink" Target="externalLinks/externalLink42.xml"/><Relationship Id="rId76" Type="http://schemas.openxmlformats.org/officeDocument/2006/relationships/externalLink" Target="externalLinks/externalLink63.xml"/><Relationship Id="rId7" Type="http://schemas.openxmlformats.org/officeDocument/2006/relationships/worksheet" Target="worksheets/sheet7.xml"/><Relationship Id="rId71" Type="http://schemas.openxmlformats.org/officeDocument/2006/relationships/externalLink" Target="externalLinks/externalLink58.xml"/><Relationship Id="rId9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externalLink" Target="externalLinks/externalLink16.xml"/><Relationship Id="rId24" Type="http://schemas.openxmlformats.org/officeDocument/2006/relationships/externalLink" Target="externalLinks/externalLink11.xml"/><Relationship Id="rId40" Type="http://schemas.openxmlformats.org/officeDocument/2006/relationships/externalLink" Target="externalLinks/externalLink27.xml"/><Relationship Id="rId45" Type="http://schemas.openxmlformats.org/officeDocument/2006/relationships/externalLink" Target="externalLinks/externalLink32.xml"/><Relationship Id="rId66" Type="http://schemas.openxmlformats.org/officeDocument/2006/relationships/externalLink" Target="externalLinks/externalLink53.xml"/><Relationship Id="rId87" Type="http://schemas.openxmlformats.org/officeDocument/2006/relationships/externalLink" Target="externalLinks/externalLink74.xml"/><Relationship Id="rId61" Type="http://schemas.openxmlformats.org/officeDocument/2006/relationships/externalLink" Target="externalLinks/externalLink48.xml"/><Relationship Id="rId82" Type="http://schemas.openxmlformats.org/officeDocument/2006/relationships/externalLink" Target="externalLinks/externalLink69.xml"/><Relationship Id="rId19" Type="http://schemas.openxmlformats.org/officeDocument/2006/relationships/externalLink" Target="externalLinks/externalLink6.xml"/><Relationship Id="rId14" Type="http://schemas.openxmlformats.org/officeDocument/2006/relationships/externalLink" Target="externalLinks/externalLink1.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 Id="rId56" Type="http://schemas.openxmlformats.org/officeDocument/2006/relationships/externalLink" Target="externalLinks/externalLink43.xml"/><Relationship Id="rId77" Type="http://schemas.openxmlformats.org/officeDocument/2006/relationships/externalLink" Target="externalLinks/externalLink6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10.png"/></Relationships>
</file>

<file path=xl/drawings/_rels/drawing9.xml.rels><?xml version="1.0" encoding="UTF-8" standalone="yes"?>
<Relationships xmlns="http://schemas.openxmlformats.org/package/2006/relationships"><Relationship Id="rId1" Type="http://schemas.openxmlformats.org/officeDocument/2006/relationships/image" Target="../media/image1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3</xdr:row>
      <xdr:rowOff>0</xdr:rowOff>
    </xdr:from>
    <xdr:to>
      <xdr:col>7</xdr:col>
      <xdr:colOff>304800</xdr:colOff>
      <xdr:row>4</xdr:row>
      <xdr:rowOff>130062</xdr:rowOff>
    </xdr:to>
    <xdr:sp macro="" textlink="">
      <xdr:nvSpPr>
        <xdr:cNvPr id="70195" name="AutoShape 236" descr="Secretaría de Educación y Desarrollo Social Donmatías - Inicio ...">
          <a:extLst>
            <a:ext uri="{FF2B5EF4-FFF2-40B4-BE49-F238E27FC236}">
              <a16:creationId xmlns:a16="http://schemas.microsoft.com/office/drawing/2014/main" id="{00000000-0008-0000-0200-000033120100}"/>
            </a:ext>
          </a:extLst>
        </xdr:cNvPr>
        <xdr:cNvSpPr>
          <a:spLocks noChangeAspect="1" noChangeArrowheads="1"/>
        </xdr:cNvSpPr>
      </xdr:nvSpPr>
      <xdr:spPr bwMode="auto">
        <a:xfrm>
          <a:off x="10277475" y="66675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962211</xdr:colOff>
      <xdr:row>0</xdr:row>
      <xdr:rowOff>0</xdr:rowOff>
    </xdr:from>
    <xdr:to>
      <xdr:col>5</xdr:col>
      <xdr:colOff>898225</xdr:colOff>
      <xdr:row>5</xdr:row>
      <xdr:rowOff>95275</xdr:rowOff>
    </xdr:to>
    <xdr:pic>
      <xdr:nvPicPr>
        <xdr:cNvPr id="5" name="3 Imagen">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51091" y="0"/>
          <a:ext cx="1066949" cy="12433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0</xdr:colOff>
      <xdr:row>3</xdr:row>
      <xdr:rowOff>0</xdr:rowOff>
    </xdr:from>
    <xdr:to>
      <xdr:col>8</xdr:col>
      <xdr:colOff>304800</xdr:colOff>
      <xdr:row>4</xdr:row>
      <xdr:rowOff>142875</xdr:rowOff>
    </xdr:to>
    <xdr:sp macro="" textlink="">
      <xdr:nvSpPr>
        <xdr:cNvPr id="13851" name="AutoShape 236" descr="Secretaría de Educación y Desarrollo Social Donmatías - Inicio ...">
          <a:extLst>
            <a:ext uri="{FF2B5EF4-FFF2-40B4-BE49-F238E27FC236}">
              <a16:creationId xmlns:a16="http://schemas.microsoft.com/office/drawing/2014/main" id="{00000000-0008-0000-0900-00001B360000}"/>
            </a:ext>
          </a:extLst>
        </xdr:cNvPr>
        <xdr:cNvSpPr>
          <a:spLocks noChangeAspect="1" noChangeArrowheads="1"/>
        </xdr:cNvSpPr>
      </xdr:nvSpPr>
      <xdr:spPr bwMode="auto">
        <a:xfrm>
          <a:off x="10048875" y="66675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911842</xdr:colOff>
      <xdr:row>0</xdr:row>
      <xdr:rowOff>22860</xdr:rowOff>
    </xdr:from>
    <xdr:to>
      <xdr:col>6</xdr:col>
      <xdr:colOff>573401</xdr:colOff>
      <xdr:row>5</xdr:row>
      <xdr:rowOff>99060</xdr:rowOff>
    </xdr:to>
    <xdr:pic>
      <xdr:nvPicPr>
        <xdr:cNvPr id="5" name="3 Imagen">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69842" y="22860"/>
          <a:ext cx="903619" cy="10591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815123</xdr:colOff>
      <xdr:row>0</xdr:row>
      <xdr:rowOff>9525</xdr:rowOff>
    </xdr:from>
    <xdr:to>
      <xdr:col>5</xdr:col>
      <xdr:colOff>747041</xdr:colOff>
      <xdr:row>2</xdr:row>
      <xdr:rowOff>142875</xdr:rowOff>
    </xdr:to>
    <xdr:pic>
      <xdr:nvPicPr>
        <xdr:cNvPr id="173" name="3 Imagen">
          <a:extLst>
            <a:ext uri="{FF2B5EF4-FFF2-40B4-BE49-F238E27FC236}">
              <a16:creationId xmlns:a16="http://schemas.microsoft.com/office/drawing/2014/main" id="{00000000-0008-0000-0800-0000A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20623" y="187325"/>
          <a:ext cx="992368" cy="1168400"/>
        </a:xfrm>
        <a:prstGeom prst="rect">
          <a:avLst/>
        </a:prstGeom>
      </xdr:spPr>
    </xdr:pic>
    <xdr:clientData/>
  </xdr:twoCellAnchor>
  <xdr:oneCellAnchor>
    <xdr:from>
      <xdr:col>4</xdr:col>
      <xdr:colOff>777023</xdr:colOff>
      <xdr:row>137</xdr:row>
      <xdr:rowOff>22225</xdr:rowOff>
    </xdr:from>
    <xdr:ext cx="992368" cy="1171575"/>
    <xdr:pic>
      <xdr:nvPicPr>
        <xdr:cNvPr id="175" name="3 Imagen">
          <a:extLst>
            <a:ext uri="{FF2B5EF4-FFF2-40B4-BE49-F238E27FC236}">
              <a16:creationId xmlns:a16="http://schemas.microsoft.com/office/drawing/2014/main" id="{00000000-0008-0000-0800-0000AF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82523" y="6657975"/>
          <a:ext cx="992368" cy="1171575"/>
        </a:xfrm>
        <a:prstGeom prst="rect">
          <a:avLst/>
        </a:prstGeom>
      </xdr:spPr>
    </xdr:pic>
    <xdr:clientData/>
  </xdr:oneCellAnchor>
  <xdr:oneCellAnchor>
    <xdr:from>
      <xdr:col>4</xdr:col>
      <xdr:colOff>827823</xdr:colOff>
      <xdr:row>158</xdr:row>
      <xdr:rowOff>3175</xdr:rowOff>
    </xdr:from>
    <xdr:ext cx="992368" cy="1171575"/>
    <xdr:pic>
      <xdr:nvPicPr>
        <xdr:cNvPr id="177" name="3 Imagen">
          <a:extLst>
            <a:ext uri="{FF2B5EF4-FFF2-40B4-BE49-F238E27FC236}">
              <a16:creationId xmlns:a16="http://schemas.microsoft.com/office/drawing/2014/main" id="{00000000-0008-0000-0800-0000B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733323" y="14087475"/>
          <a:ext cx="992368" cy="1171575"/>
        </a:xfrm>
        <a:prstGeom prst="rect">
          <a:avLst/>
        </a:prstGeom>
      </xdr:spPr>
    </xdr:pic>
    <xdr:clientData/>
  </xdr:oneCellAnchor>
  <xdr:oneCellAnchor>
    <xdr:from>
      <xdr:col>4</xdr:col>
      <xdr:colOff>783373</xdr:colOff>
      <xdr:row>178</xdr:row>
      <xdr:rowOff>47625</xdr:rowOff>
    </xdr:from>
    <xdr:ext cx="992368" cy="1171575"/>
    <xdr:pic>
      <xdr:nvPicPr>
        <xdr:cNvPr id="2" name="3 Imagen">
          <a:extLst>
            <a:ext uri="{FF2B5EF4-FFF2-40B4-BE49-F238E27FC236}">
              <a16:creationId xmlns:a16="http://schemas.microsoft.com/office/drawing/2014/main" id="{04974954-8070-45C8-A139-4B76CA8FDF8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88873" y="31435675"/>
          <a:ext cx="992368" cy="1171575"/>
        </a:xfrm>
        <a:prstGeom prst="rect">
          <a:avLst/>
        </a:prstGeom>
      </xdr:spPr>
    </xdr:pic>
    <xdr:clientData/>
  </xdr:oneCellAnchor>
  <xdr:oneCellAnchor>
    <xdr:from>
      <xdr:col>4</xdr:col>
      <xdr:colOff>630973</xdr:colOff>
      <xdr:row>252</xdr:row>
      <xdr:rowOff>28575</xdr:rowOff>
    </xdr:from>
    <xdr:ext cx="992368" cy="1171575"/>
    <xdr:pic>
      <xdr:nvPicPr>
        <xdr:cNvPr id="5" name="3 Imagen">
          <a:extLst>
            <a:ext uri="{FF2B5EF4-FFF2-40B4-BE49-F238E27FC236}">
              <a16:creationId xmlns:a16="http://schemas.microsoft.com/office/drawing/2014/main" id="{46DA3B13-C2C1-4B1C-8AF8-C12F750DC9C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36473" y="28349575"/>
          <a:ext cx="992368" cy="1171575"/>
        </a:xfrm>
        <a:prstGeom prst="rect">
          <a:avLst/>
        </a:prstGeom>
      </xdr:spPr>
    </xdr:pic>
    <xdr:clientData/>
  </xdr:oneCellAnchor>
  <xdr:oneCellAnchor>
    <xdr:from>
      <xdr:col>4</xdr:col>
      <xdr:colOff>738923</xdr:colOff>
      <xdr:row>276</xdr:row>
      <xdr:rowOff>3175</xdr:rowOff>
    </xdr:from>
    <xdr:ext cx="992368" cy="1171575"/>
    <xdr:pic>
      <xdr:nvPicPr>
        <xdr:cNvPr id="7" name="3 Imagen">
          <a:extLst>
            <a:ext uri="{FF2B5EF4-FFF2-40B4-BE49-F238E27FC236}">
              <a16:creationId xmlns:a16="http://schemas.microsoft.com/office/drawing/2014/main" id="{9B46DB68-F6E3-446A-BCB6-A761348C4F1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44423" y="35550475"/>
          <a:ext cx="992368" cy="1171575"/>
        </a:xfrm>
        <a:prstGeom prst="rect">
          <a:avLst/>
        </a:prstGeom>
      </xdr:spPr>
    </xdr:pic>
    <xdr:clientData/>
  </xdr:oneCellAnchor>
  <xdr:oneCellAnchor>
    <xdr:from>
      <xdr:col>4</xdr:col>
      <xdr:colOff>726223</xdr:colOff>
      <xdr:row>337</xdr:row>
      <xdr:rowOff>200025</xdr:rowOff>
    </xdr:from>
    <xdr:ext cx="992368" cy="1171575"/>
    <xdr:pic>
      <xdr:nvPicPr>
        <xdr:cNvPr id="9" name="3 Imagen">
          <a:extLst>
            <a:ext uri="{FF2B5EF4-FFF2-40B4-BE49-F238E27FC236}">
              <a16:creationId xmlns:a16="http://schemas.microsoft.com/office/drawing/2014/main" id="{7FBD6B67-46B7-46CB-9337-9129694F77C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31723" y="56568975"/>
          <a:ext cx="992368" cy="1171575"/>
        </a:xfrm>
        <a:prstGeom prst="rect">
          <a:avLst/>
        </a:prstGeom>
      </xdr:spPr>
    </xdr:pic>
    <xdr:clientData/>
  </xdr:oneCellAnchor>
  <xdr:oneCellAnchor>
    <xdr:from>
      <xdr:col>4</xdr:col>
      <xdr:colOff>726223</xdr:colOff>
      <xdr:row>367</xdr:row>
      <xdr:rowOff>200025</xdr:rowOff>
    </xdr:from>
    <xdr:ext cx="992368" cy="1171575"/>
    <xdr:pic>
      <xdr:nvPicPr>
        <xdr:cNvPr id="10" name="3 Imagen">
          <a:extLst>
            <a:ext uri="{FF2B5EF4-FFF2-40B4-BE49-F238E27FC236}">
              <a16:creationId xmlns:a16="http://schemas.microsoft.com/office/drawing/2014/main" id="{20D4EA1B-AD29-482D-AD9E-B54750953E5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31723" y="56568975"/>
          <a:ext cx="992368" cy="1171575"/>
        </a:xfrm>
        <a:prstGeom prst="rect">
          <a:avLst/>
        </a:prstGeom>
      </xdr:spPr>
    </xdr:pic>
    <xdr:clientData/>
  </xdr:oneCellAnchor>
  <xdr:oneCellAnchor>
    <xdr:from>
      <xdr:col>4</xdr:col>
      <xdr:colOff>707173</xdr:colOff>
      <xdr:row>422</xdr:row>
      <xdr:rowOff>28575</xdr:rowOff>
    </xdr:from>
    <xdr:ext cx="992368" cy="1171575"/>
    <xdr:pic>
      <xdr:nvPicPr>
        <xdr:cNvPr id="11" name="3 Imagen">
          <a:extLst>
            <a:ext uri="{FF2B5EF4-FFF2-40B4-BE49-F238E27FC236}">
              <a16:creationId xmlns:a16="http://schemas.microsoft.com/office/drawing/2014/main" id="{3B60F1AE-D059-49B3-984F-744144F301D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12673" y="124348875"/>
          <a:ext cx="992368" cy="1171575"/>
        </a:xfrm>
        <a:prstGeom prst="rect">
          <a:avLst/>
        </a:prstGeom>
      </xdr:spPr>
    </xdr:pic>
    <xdr:clientData/>
  </xdr:oneCellAnchor>
  <xdr:oneCellAnchor>
    <xdr:from>
      <xdr:col>4</xdr:col>
      <xdr:colOff>745273</xdr:colOff>
      <xdr:row>444</xdr:row>
      <xdr:rowOff>28575</xdr:rowOff>
    </xdr:from>
    <xdr:ext cx="992368" cy="1171575"/>
    <xdr:pic>
      <xdr:nvPicPr>
        <xdr:cNvPr id="12" name="3 Imagen">
          <a:extLst>
            <a:ext uri="{FF2B5EF4-FFF2-40B4-BE49-F238E27FC236}">
              <a16:creationId xmlns:a16="http://schemas.microsoft.com/office/drawing/2014/main" id="{36CA6883-5D13-4206-B7E8-0CE35EF3E14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50773" y="132800725"/>
          <a:ext cx="992368" cy="1171575"/>
        </a:xfrm>
        <a:prstGeom prst="rect">
          <a:avLst/>
        </a:prstGeom>
      </xdr:spPr>
    </xdr:pic>
    <xdr:clientData/>
  </xdr:oneCellAnchor>
  <xdr:oneCellAnchor>
    <xdr:from>
      <xdr:col>4</xdr:col>
      <xdr:colOff>643673</xdr:colOff>
      <xdr:row>487</xdr:row>
      <xdr:rowOff>0</xdr:rowOff>
    </xdr:from>
    <xdr:ext cx="992368" cy="1171575"/>
    <xdr:pic>
      <xdr:nvPicPr>
        <xdr:cNvPr id="13" name="3 Imagen">
          <a:extLst>
            <a:ext uri="{FF2B5EF4-FFF2-40B4-BE49-F238E27FC236}">
              <a16:creationId xmlns:a16="http://schemas.microsoft.com/office/drawing/2014/main" id="{EE61B056-E649-4861-AF17-34A3EF18372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49173" y="98948875"/>
          <a:ext cx="992368" cy="1171575"/>
        </a:xfrm>
        <a:prstGeom prst="rect">
          <a:avLst/>
        </a:prstGeom>
      </xdr:spPr>
    </xdr:pic>
    <xdr:clientData/>
  </xdr:oneCellAnchor>
  <xdr:oneCellAnchor>
    <xdr:from>
      <xdr:col>4</xdr:col>
      <xdr:colOff>726223</xdr:colOff>
      <xdr:row>507</xdr:row>
      <xdr:rowOff>193675</xdr:rowOff>
    </xdr:from>
    <xdr:ext cx="992368" cy="1171575"/>
    <xdr:pic>
      <xdr:nvPicPr>
        <xdr:cNvPr id="14" name="3 Imagen">
          <a:extLst>
            <a:ext uri="{FF2B5EF4-FFF2-40B4-BE49-F238E27FC236}">
              <a16:creationId xmlns:a16="http://schemas.microsoft.com/office/drawing/2014/main" id="{61519DC2-D9B9-4F00-8223-57591FB1DCE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31723" y="86223475"/>
          <a:ext cx="992368" cy="1171575"/>
        </a:xfrm>
        <a:prstGeom prst="rect">
          <a:avLst/>
        </a:prstGeom>
      </xdr:spPr>
    </xdr:pic>
    <xdr:clientData/>
  </xdr:oneCellAnchor>
  <xdr:oneCellAnchor>
    <xdr:from>
      <xdr:col>4</xdr:col>
      <xdr:colOff>643673</xdr:colOff>
      <xdr:row>464</xdr:row>
      <xdr:rowOff>180975</xdr:rowOff>
    </xdr:from>
    <xdr:ext cx="992368" cy="1171575"/>
    <xdr:pic>
      <xdr:nvPicPr>
        <xdr:cNvPr id="15" name="3 Imagen">
          <a:extLst>
            <a:ext uri="{FF2B5EF4-FFF2-40B4-BE49-F238E27FC236}">
              <a16:creationId xmlns:a16="http://schemas.microsoft.com/office/drawing/2014/main" id="{D722B46B-531C-4573-897C-ADC74441098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49173" y="98948875"/>
          <a:ext cx="992368" cy="1171575"/>
        </a:xfrm>
        <a:prstGeom prst="rect">
          <a:avLst/>
        </a:prstGeom>
      </xdr:spPr>
    </xdr:pic>
    <xdr:clientData/>
  </xdr:oneCellAnchor>
  <xdr:oneCellAnchor>
    <xdr:from>
      <xdr:col>4</xdr:col>
      <xdr:colOff>777023</xdr:colOff>
      <xdr:row>22</xdr:row>
      <xdr:rowOff>22225</xdr:rowOff>
    </xdr:from>
    <xdr:ext cx="992368" cy="1171575"/>
    <xdr:pic>
      <xdr:nvPicPr>
        <xdr:cNvPr id="4" name="3 Imagen">
          <a:extLst>
            <a:ext uri="{FF2B5EF4-FFF2-40B4-BE49-F238E27FC236}">
              <a16:creationId xmlns:a16="http://schemas.microsoft.com/office/drawing/2014/main" id="{2D0B66FE-AAE8-4FBE-BF25-67E0F0AD73F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397023" y="10426065"/>
          <a:ext cx="992368" cy="1171575"/>
        </a:xfrm>
        <a:prstGeom prst="rect">
          <a:avLst/>
        </a:prstGeom>
      </xdr:spPr>
    </xdr:pic>
    <xdr:clientData/>
  </xdr:oneCellAnchor>
  <xdr:oneCellAnchor>
    <xdr:from>
      <xdr:col>4</xdr:col>
      <xdr:colOff>783373</xdr:colOff>
      <xdr:row>199</xdr:row>
      <xdr:rowOff>47625</xdr:rowOff>
    </xdr:from>
    <xdr:ext cx="992368" cy="1171575"/>
    <xdr:pic>
      <xdr:nvPicPr>
        <xdr:cNvPr id="16" name="3 Imagen">
          <a:extLst>
            <a:ext uri="{FF2B5EF4-FFF2-40B4-BE49-F238E27FC236}">
              <a16:creationId xmlns:a16="http://schemas.microsoft.com/office/drawing/2014/main" id="{CA8742F7-A733-473B-B0A0-841C0618828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403373" y="19818985"/>
          <a:ext cx="992368" cy="1171575"/>
        </a:xfrm>
        <a:prstGeom prst="rect">
          <a:avLst/>
        </a:prstGeom>
      </xdr:spPr>
    </xdr:pic>
    <xdr:clientData/>
  </xdr:oneCellAnchor>
  <xdr:oneCellAnchor>
    <xdr:from>
      <xdr:col>4</xdr:col>
      <xdr:colOff>643673</xdr:colOff>
      <xdr:row>508</xdr:row>
      <xdr:rowOff>0</xdr:rowOff>
    </xdr:from>
    <xdr:ext cx="992368" cy="1171575"/>
    <xdr:pic>
      <xdr:nvPicPr>
        <xdr:cNvPr id="17" name="3 Imagen">
          <a:extLst>
            <a:ext uri="{FF2B5EF4-FFF2-40B4-BE49-F238E27FC236}">
              <a16:creationId xmlns:a16="http://schemas.microsoft.com/office/drawing/2014/main" id="{760C020B-76C9-4030-BEDB-F0E8402BEC0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263673" y="100639418"/>
          <a:ext cx="992368" cy="1171575"/>
        </a:xfrm>
        <a:prstGeom prst="rect">
          <a:avLst/>
        </a:prstGeom>
      </xdr:spPr>
    </xdr:pic>
    <xdr:clientData/>
  </xdr:oneCellAnchor>
  <xdr:oneCellAnchor>
    <xdr:from>
      <xdr:col>4</xdr:col>
      <xdr:colOff>815123</xdr:colOff>
      <xdr:row>44</xdr:row>
      <xdr:rowOff>9525</xdr:rowOff>
    </xdr:from>
    <xdr:ext cx="989193" cy="1171575"/>
    <xdr:pic>
      <xdr:nvPicPr>
        <xdr:cNvPr id="18" name="3 Imagen">
          <a:extLst>
            <a:ext uri="{FF2B5EF4-FFF2-40B4-BE49-F238E27FC236}">
              <a16:creationId xmlns:a16="http://schemas.microsoft.com/office/drawing/2014/main" id="{1E864913-8479-4BC6-A4D1-5FDAF781DE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25598" y="9525"/>
          <a:ext cx="989193" cy="1171575"/>
        </a:xfrm>
        <a:prstGeom prst="rect">
          <a:avLst/>
        </a:prstGeom>
      </xdr:spPr>
    </xdr:pic>
    <xdr:clientData/>
  </xdr:oneCellAnchor>
  <xdr:oneCellAnchor>
    <xdr:from>
      <xdr:col>4</xdr:col>
      <xdr:colOff>815123</xdr:colOff>
      <xdr:row>66</xdr:row>
      <xdr:rowOff>9525</xdr:rowOff>
    </xdr:from>
    <xdr:ext cx="989193" cy="1171575"/>
    <xdr:pic>
      <xdr:nvPicPr>
        <xdr:cNvPr id="19" name="3 Imagen">
          <a:extLst>
            <a:ext uri="{FF2B5EF4-FFF2-40B4-BE49-F238E27FC236}">
              <a16:creationId xmlns:a16="http://schemas.microsoft.com/office/drawing/2014/main" id="{AF298C96-D0A4-4B67-98F1-2E085B7F19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25598" y="10229850"/>
          <a:ext cx="989193" cy="1171575"/>
        </a:xfrm>
        <a:prstGeom prst="rect">
          <a:avLst/>
        </a:prstGeom>
      </xdr:spPr>
    </xdr:pic>
    <xdr:clientData/>
  </xdr:oneCellAnchor>
  <xdr:oneCellAnchor>
    <xdr:from>
      <xdr:col>4</xdr:col>
      <xdr:colOff>815123</xdr:colOff>
      <xdr:row>88</xdr:row>
      <xdr:rowOff>9525</xdr:rowOff>
    </xdr:from>
    <xdr:ext cx="989193" cy="1171575"/>
    <xdr:pic>
      <xdr:nvPicPr>
        <xdr:cNvPr id="20" name="3 Imagen">
          <a:extLst>
            <a:ext uri="{FF2B5EF4-FFF2-40B4-BE49-F238E27FC236}">
              <a16:creationId xmlns:a16="http://schemas.microsoft.com/office/drawing/2014/main" id="{FCBB6437-AB87-4855-8BB3-0DB9CA18E1C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25598" y="15392400"/>
          <a:ext cx="989193" cy="1171575"/>
        </a:xfrm>
        <a:prstGeom prst="rect">
          <a:avLst/>
        </a:prstGeom>
      </xdr:spPr>
    </xdr:pic>
    <xdr:clientData/>
  </xdr:oneCellAnchor>
  <xdr:oneCellAnchor>
    <xdr:from>
      <xdr:col>4</xdr:col>
      <xdr:colOff>815123</xdr:colOff>
      <xdr:row>112</xdr:row>
      <xdr:rowOff>9525</xdr:rowOff>
    </xdr:from>
    <xdr:ext cx="989193" cy="1171575"/>
    <xdr:pic>
      <xdr:nvPicPr>
        <xdr:cNvPr id="21" name="3 Imagen">
          <a:extLst>
            <a:ext uri="{FF2B5EF4-FFF2-40B4-BE49-F238E27FC236}">
              <a16:creationId xmlns:a16="http://schemas.microsoft.com/office/drawing/2014/main" id="{AC122D6A-D696-4046-AA7C-12965A0B59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25598" y="20554950"/>
          <a:ext cx="989193" cy="1171575"/>
        </a:xfrm>
        <a:prstGeom prst="rect">
          <a:avLst/>
        </a:prstGeom>
      </xdr:spPr>
    </xdr:pic>
    <xdr:clientData/>
  </xdr:oneCellAnchor>
  <xdr:oneCellAnchor>
    <xdr:from>
      <xdr:col>4</xdr:col>
      <xdr:colOff>783373</xdr:colOff>
      <xdr:row>226</xdr:row>
      <xdr:rowOff>47625</xdr:rowOff>
    </xdr:from>
    <xdr:ext cx="992368" cy="1171575"/>
    <xdr:pic>
      <xdr:nvPicPr>
        <xdr:cNvPr id="23" name="3 Imagen">
          <a:extLst>
            <a:ext uri="{FF2B5EF4-FFF2-40B4-BE49-F238E27FC236}">
              <a16:creationId xmlns:a16="http://schemas.microsoft.com/office/drawing/2014/main" id="{E09D510C-2CB8-4FBB-95E2-CBA510CE589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393848" y="46891575"/>
          <a:ext cx="992368" cy="117157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7</xdr:col>
      <xdr:colOff>778779</xdr:colOff>
      <xdr:row>1</xdr:row>
      <xdr:rowOff>109330</xdr:rowOff>
    </xdr:from>
    <xdr:to>
      <xdr:col>9</xdr:col>
      <xdr:colOff>139057</xdr:colOff>
      <xdr:row>7</xdr:row>
      <xdr:rowOff>188554</xdr:rowOff>
    </xdr:to>
    <xdr:pic>
      <xdr:nvPicPr>
        <xdr:cNvPr id="3" name="3 Imagen">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95266" y="281608"/>
          <a:ext cx="950539" cy="105325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0</xdr:colOff>
      <xdr:row>3</xdr:row>
      <xdr:rowOff>0</xdr:rowOff>
    </xdr:from>
    <xdr:to>
      <xdr:col>8</xdr:col>
      <xdr:colOff>304800</xdr:colOff>
      <xdr:row>4</xdr:row>
      <xdr:rowOff>142875</xdr:rowOff>
    </xdr:to>
    <xdr:sp macro="" textlink="">
      <xdr:nvSpPr>
        <xdr:cNvPr id="81991" name="AutoShape 236" descr="Secretaría de Educación y Desarrollo Social Donmatías - Inicio ...">
          <a:extLst>
            <a:ext uri="{FF2B5EF4-FFF2-40B4-BE49-F238E27FC236}">
              <a16:creationId xmlns:a16="http://schemas.microsoft.com/office/drawing/2014/main" id="{00000000-0008-0000-0C00-000047400100}"/>
            </a:ext>
          </a:extLst>
        </xdr:cNvPr>
        <xdr:cNvSpPr>
          <a:spLocks noChangeAspect="1" noChangeArrowheads="1"/>
        </xdr:cNvSpPr>
      </xdr:nvSpPr>
      <xdr:spPr bwMode="auto">
        <a:xfrm>
          <a:off x="8286750" y="66675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464844</xdr:colOff>
      <xdr:row>0</xdr:row>
      <xdr:rowOff>51352</xdr:rowOff>
    </xdr:from>
    <xdr:to>
      <xdr:col>5</xdr:col>
      <xdr:colOff>239274</xdr:colOff>
      <xdr:row>5</xdr:row>
      <xdr:rowOff>116539</xdr:rowOff>
    </xdr:to>
    <xdr:pic>
      <xdr:nvPicPr>
        <xdr:cNvPr id="4" name="3 Imagen">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87418" y="51352"/>
          <a:ext cx="920743" cy="104584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0</xdr:colOff>
      <xdr:row>3</xdr:row>
      <xdr:rowOff>0</xdr:rowOff>
    </xdr:from>
    <xdr:to>
      <xdr:col>8</xdr:col>
      <xdr:colOff>304800</xdr:colOff>
      <xdr:row>4</xdr:row>
      <xdr:rowOff>142875</xdr:rowOff>
    </xdr:to>
    <xdr:sp macro="" textlink="">
      <xdr:nvSpPr>
        <xdr:cNvPr id="10249" name="AutoShape 236" descr="Secretaría de Educación y Desarrollo Social Donmatías - Inicio ...">
          <a:extLst>
            <a:ext uri="{FF2B5EF4-FFF2-40B4-BE49-F238E27FC236}">
              <a16:creationId xmlns:a16="http://schemas.microsoft.com/office/drawing/2014/main" id="{00000000-0008-0000-0D00-000009280000}"/>
            </a:ext>
          </a:extLst>
        </xdr:cNvPr>
        <xdr:cNvSpPr>
          <a:spLocks noChangeAspect="1" noChangeArrowheads="1"/>
        </xdr:cNvSpPr>
      </xdr:nvSpPr>
      <xdr:spPr bwMode="auto">
        <a:xfrm>
          <a:off x="8963025" y="66675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386375</xdr:colOff>
      <xdr:row>0</xdr:row>
      <xdr:rowOff>47372</xdr:rowOff>
    </xdr:from>
    <xdr:to>
      <xdr:col>3</xdr:col>
      <xdr:colOff>668312</xdr:colOff>
      <xdr:row>5</xdr:row>
      <xdr:rowOff>94142</xdr:rowOff>
    </xdr:to>
    <xdr:pic>
      <xdr:nvPicPr>
        <xdr:cNvPr id="4" name="3 Imagen">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34257" y="47372"/>
          <a:ext cx="873608" cy="103288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0</xdr:colOff>
      <xdr:row>3</xdr:row>
      <xdr:rowOff>0</xdr:rowOff>
    </xdr:from>
    <xdr:to>
      <xdr:col>8</xdr:col>
      <xdr:colOff>304800</xdr:colOff>
      <xdr:row>4</xdr:row>
      <xdr:rowOff>142875</xdr:rowOff>
    </xdr:to>
    <xdr:sp macro="" textlink="">
      <xdr:nvSpPr>
        <xdr:cNvPr id="86063" name="AutoShape 236" descr="Secretaría de Educación y Desarrollo Social Donmatías - Inicio ...">
          <a:extLst>
            <a:ext uri="{FF2B5EF4-FFF2-40B4-BE49-F238E27FC236}">
              <a16:creationId xmlns:a16="http://schemas.microsoft.com/office/drawing/2014/main" id="{00000000-0008-0000-0E00-00002F500100}"/>
            </a:ext>
          </a:extLst>
        </xdr:cNvPr>
        <xdr:cNvSpPr>
          <a:spLocks noChangeAspect="1" noChangeArrowheads="1"/>
        </xdr:cNvSpPr>
      </xdr:nvSpPr>
      <xdr:spPr bwMode="auto">
        <a:xfrm>
          <a:off x="9144000" y="66675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487675</xdr:colOff>
      <xdr:row>0</xdr:row>
      <xdr:rowOff>68887</xdr:rowOff>
    </xdr:from>
    <xdr:to>
      <xdr:col>3</xdr:col>
      <xdr:colOff>576423</xdr:colOff>
      <xdr:row>5</xdr:row>
      <xdr:rowOff>115657</xdr:rowOff>
    </xdr:to>
    <xdr:pic>
      <xdr:nvPicPr>
        <xdr:cNvPr id="4" name="3 Imagen">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31075" y="68887"/>
          <a:ext cx="873608" cy="10297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0</xdr:colOff>
      <xdr:row>3</xdr:row>
      <xdr:rowOff>0</xdr:rowOff>
    </xdr:from>
    <xdr:to>
      <xdr:col>8</xdr:col>
      <xdr:colOff>304800</xdr:colOff>
      <xdr:row>4</xdr:row>
      <xdr:rowOff>142875</xdr:rowOff>
    </xdr:to>
    <xdr:sp macro="" textlink="">
      <xdr:nvSpPr>
        <xdr:cNvPr id="22692" name="AutoShape 236" descr="Secretaría de Educación y Desarrollo Social Donmatías - Inicio ...">
          <a:extLst>
            <a:ext uri="{FF2B5EF4-FFF2-40B4-BE49-F238E27FC236}">
              <a16:creationId xmlns:a16="http://schemas.microsoft.com/office/drawing/2014/main" id="{00000000-0008-0000-0F00-0000A4580000}"/>
            </a:ext>
          </a:extLst>
        </xdr:cNvPr>
        <xdr:cNvSpPr>
          <a:spLocks noChangeAspect="1" noChangeArrowheads="1"/>
        </xdr:cNvSpPr>
      </xdr:nvSpPr>
      <xdr:spPr bwMode="auto">
        <a:xfrm>
          <a:off x="7219950" y="542925"/>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288077</xdr:colOff>
      <xdr:row>0</xdr:row>
      <xdr:rowOff>88295</xdr:rowOff>
    </xdr:from>
    <xdr:to>
      <xdr:col>5</xdr:col>
      <xdr:colOff>512551</xdr:colOff>
      <xdr:row>5</xdr:row>
      <xdr:rowOff>49888</xdr:rowOff>
    </xdr:to>
    <xdr:pic>
      <xdr:nvPicPr>
        <xdr:cNvPr id="4" name="3 Imagen">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73938" y="88295"/>
          <a:ext cx="701552" cy="82298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1428750</xdr:colOff>
      <xdr:row>0</xdr:row>
      <xdr:rowOff>0</xdr:rowOff>
    </xdr:from>
    <xdr:to>
      <xdr:col>8</xdr:col>
      <xdr:colOff>0</xdr:colOff>
      <xdr:row>3</xdr:row>
      <xdr:rowOff>47625</xdr:rowOff>
    </xdr:to>
    <xdr:pic>
      <xdr:nvPicPr>
        <xdr:cNvPr id="80189" name="3 Imagen" descr="Logo">
          <a:extLst>
            <a:ext uri="{FF2B5EF4-FFF2-40B4-BE49-F238E27FC236}">
              <a16:creationId xmlns:a16="http://schemas.microsoft.com/office/drawing/2014/main" id="{00000000-0008-0000-1100-00003D39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58050" y="0"/>
          <a:ext cx="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1428750</xdr:colOff>
      <xdr:row>0</xdr:row>
      <xdr:rowOff>0</xdr:rowOff>
    </xdr:from>
    <xdr:to>
      <xdr:col>8</xdr:col>
      <xdr:colOff>0</xdr:colOff>
      <xdr:row>3</xdr:row>
      <xdr:rowOff>47625</xdr:rowOff>
    </xdr:to>
    <xdr:pic>
      <xdr:nvPicPr>
        <xdr:cNvPr id="80190" name="3 Imagen" descr="Logo">
          <a:extLst>
            <a:ext uri="{FF2B5EF4-FFF2-40B4-BE49-F238E27FC236}">
              <a16:creationId xmlns:a16="http://schemas.microsoft.com/office/drawing/2014/main" id="{00000000-0008-0000-1100-00003E39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58050" y="0"/>
          <a:ext cx="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1428750</xdr:colOff>
      <xdr:row>38</xdr:row>
      <xdr:rowOff>0</xdr:rowOff>
    </xdr:from>
    <xdr:to>
      <xdr:col>8</xdr:col>
      <xdr:colOff>0</xdr:colOff>
      <xdr:row>41</xdr:row>
      <xdr:rowOff>47625</xdr:rowOff>
    </xdr:to>
    <xdr:pic>
      <xdr:nvPicPr>
        <xdr:cNvPr id="80191" name="3 Imagen" descr="Logo">
          <a:extLst>
            <a:ext uri="{FF2B5EF4-FFF2-40B4-BE49-F238E27FC236}">
              <a16:creationId xmlns:a16="http://schemas.microsoft.com/office/drawing/2014/main" id="{00000000-0008-0000-1100-00003F39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58050" y="8172450"/>
          <a:ext cx="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1428750</xdr:colOff>
      <xdr:row>38</xdr:row>
      <xdr:rowOff>0</xdr:rowOff>
    </xdr:from>
    <xdr:to>
      <xdr:col>8</xdr:col>
      <xdr:colOff>0</xdr:colOff>
      <xdr:row>41</xdr:row>
      <xdr:rowOff>47625</xdr:rowOff>
    </xdr:to>
    <xdr:pic>
      <xdr:nvPicPr>
        <xdr:cNvPr id="80192" name="3 Imagen" descr="Logo">
          <a:extLst>
            <a:ext uri="{FF2B5EF4-FFF2-40B4-BE49-F238E27FC236}">
              <a16:creationId xmlns:a16="http://schemas.microsoft.com/office/drawing/2014/main" id="{00000000-0008-0000-1100-00004039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58050" y="8172450"/>
          <a:ext cx="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eleal\CA&#209;ASGORDAS\CORRECCION%20SEP%2019-07\PMAA\CD%20Zaragoza%20Bombeo\Presupuesto\PRESUPUESTO%20DEFINITIVO%20ZARAGOZ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1_PROYECTO%20PDA%20ANTIOQUIA\25_PDA-ANTIOQUIA\11_BRICE&#209;O\1_AJUSTE%20BRICE&#209;O%20(abril-2012)\11.%20Presupuesto%20general\Ppto_completo_Brice&#241;o_octubre_201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PRESUPUESTO_SAN_JUAN_TANQUE_Y_PTAP_2013.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carenas\COMPARTIR\base01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rdincoadmin\Informaci&#243;n%202013\PROYECTOS%202013\Plan%20Maestro%20Segunda%20Etapa%20EPM\Presupuesto%20EPM%201%25%20Porce%2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rdincoadmin\OBRAS\Riveras%20del%20Hato%20II\PRESUPUESTO%20RIVERAS%20DEL%20HATO_201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anearp1\DATOS\HLOPEZA\CANTIDADES%20GERONA\Documents%20and%20Settings\swilches\Configuraci&#243;n%20local\Archivos%20temporales%20de%20Internet\OLK6\formulario%20bas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municaciones\wgutierrez$\AASSA%20TECNICA%201-1\AMALFI\COLECTORES%20AMALFI%20A&#209;O%202008\ANEXO3_PRESUPUESTO%20ALCANTARILLAD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rdincoadmin\DZAPATA%20(10.10.10.253)\AASSA%20TECNICA%201-1\SUROESTE\2012\BOLOMBOLO\PROYECTOS\REUBICACION%20USUARIOS\Ultimo_Presupuesto.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rdincoadmin\Informaci&#243;n%202013\LICITACI&#211;N%20PUBLICA\005%20Reposici&#243;n%20Red%20de%20Aguas%20Lluvias%20y%20Ca&#241;o%20Carrera%20Zea\PRESUPUESTO\PRESUPUESTOS_CANAL_CRIBADO.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anearp1\DATOS\Documents%20and%20Settings\jramiret\Configuraci&#243;n%20local\Archivos%20temporales%20de%20Internet\OLK119\Formularios%20%20009350%20corr%20abril%2029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Media%20Luna\PRESUPUESTO_MEDIA_LUNA_FINAL_EDWIN.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rdincoadmin\Documents%20and%20Settings\carenas\Escritorio\PRESUPUESTOS%20%20febr11\Copia%20de%20BASE%20DE%20PRESUPUEST(copi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40.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41.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rincipal\VIGENTES\vigentes\PROPUESTAS\RESIDENTE%20CONST%20SADEP\formularios\A.P.U.%20BASE.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sanearp1\DATOS\Estad.%20Da&#241;os\Rendimientos_Sur%2003-00(JC).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H:\Users\jhonatanmauricio\Downloads\F:\VILLA%20TAKOA\Presupuesto\APUS%20VILLA%20TAKO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WILMAR\Informaci&#243;n%202012\Users\Usuario\AppData\Local\Temp\Rar$DI05.444\APU%20-%20Inv..GRUPO%20I.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Users\Ing.%20Oscar\Downloads\MATRIZ%20PARA%20EL%20CALCULO%20DEL%20AIU%20200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WILMAR\Informaci&#243;n%202012\DOCUME~1\catastro\CONFIG~1\Temp\Rar$DI02.360\APU%20INVIAS%202.009%20MEDELL&#205;N.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WILMAR\Informaci&#243;n%202012\ARCHIVO%20RED%20%20TERCIARIA%2020011\MUNICIPIO%20DE%20SAHAGUN\JOGREHDEZ\ADM%20VIAL%2003%20-%20CORDOBA\ESTADO%20DE%20RED\2103mar%2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anearp1\DATOS\Informes%20y%20tareas\Estad&#237;sticas%20Rendimientos\Sur\Rendimientos_Sur%20(EEPPM)%200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sanearp1\DATOS\HLOPEZA\GERONA\CANTIDADES%20REPOSICION\SUBCIRCUITO%207\REDES7.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WILMAR\Informaci&#243;n%202012\Mis%20Documentos\AMV-02-BOL\EST.V&#205;A%20CRITERIO%20TECNIC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de%20obra%20ext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Ardincoadmin\DZAPATA%20(10.10.10.253)\AASSA%20TECNICA%201-1\AMALFI\2012\PROYECTOS\COLECTORES%20AMALFI\AMALFI%20PROYECTO%20COLECTORES\BASE\HOJA%20BASE\BASE%20DE%20PRESUPUEST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sanearp1\DATOS\WINNT\Profiles\mvelezs\Configuraci&#243;n%20local\Archivos%20temporales%20de%20Internet\OLK295\ConsolidadoSubcircuito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Users\jhonatanmauricio\Downloads\F:\Users\ING~1.OSC\AppData\Local\Temp\Rar$DI01.853\Cantidades_750%20_Alta_Suelo%20AB.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Polideportivos%20madrid\Presupuesto%20herramientas%20de%20calculo\MATRIZ%20PARA%20EL%20CALCULO%20DEL%20AIU%20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BASE_CTOS"/>
      <sheetName val="RESUMEN_GENERAL_OBRAS"/>
      <sheetName val="APU_CAPTACION"/>
      <sheetName val="APU_DESARENDOR"/>
      <sheetName val="APU_ADUCCION"/>
      <sheetName val="POZO_"/>
      <sheetName val="APU_POZO"/>
      <sheetName val="APU_CASETA"/>
      <sheetName val="SIS__BOMBEO"/>
      <sheetName val="APU_SIST_BOMBEO"/>
      <sheetName val="SIS__ELECTRICO"/>
      <sheetName val="APU_SIS__ELECTRICO"/>
      <sheetName val="BASE_CTOS2"/>
      <sheetName val="RESUMEN_GENERAL_OBRAS2"/>
      <sheetName val="APU_CAPTACION2"/>
      <sheetName val="APU_DESARENDOR2"/>
      <sheetName val="APU_ADUCCION2"/>
      <sheetName val="POZO_2"/>
      <sheetName val="APU_POZO2"/>
      <sheetName val="APU_CASETA2"/>
      <sheetName val="SIS__BOMBEO2"/>
      <sheetName val="APU_SIST_BOMBEO2"/>
      <sheetName val="SIS__ELECTRICO2"/>
      <sheetName val="APU_SIS__ELECTRICO2"/>
      <sheetName val="BASE_CTOS1"/>
      <sheetName val="RESUMEN_GENERAL_OBRAS1"/>
      <sheetName val="APU_CAPTACION1"/>
      <sheetName val="APU_DESARENDOR1"/>
      <sheetName val="APU_ADUCCION1"/>
      <sheetName val="POZO_1"/>
      <sheetName val="APU_POZO1"/>
      <sheetName val="APU_CASETA1"/>
      <sheetName val="SIS__BOMBEO1"/>
      <sheetName val="APU_SIST_BOMBEO1"/>
      <sheetName val="SIS__ELECTRICO1"/>
      <sheetName val="APU_SIS__ELECTRICO1"/>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1__bocatoma_la_trinidad2"/>
      <sheetName val="_BOCATOMA_TRINIDAD2"/>
      <sheetName val="2__BOCATOMA_TIRANA2"/>
      <sheetName val="3__DESARENADOR2"/>
      <sheetName val="4__ADUCCION2"/>
      <sheetName val="5__REDES2"/>
      <sheetName val="listado_de_apu2"/>
      <sheetName val="1__bocatoma_la_trinidad1"/>
      <sheetName val="_BOCATOMA_TRINIDAD1"/>
      <sheetName val="2__BOCATOMA_TIRANA1"/>
      <sheetName val="3__DESARENADOR1"/>
      <sheetName val="4__ADUCCION1"/>
      <sheetName val="5__REDES1"/>
      <sheetName val="listado_de_apu1"/>
      <sheetName val="CALCULO PRESTACIONES"/>
      <sheetName val="RESUMEN OBRAS ACUEDUCTO"/>
      <sheetName val="CAPTACIÓN Y DESARENADOR"/>
      <sheetName val="APU CAPTACION-DESARENADOR"/>
      <sheetName val="ADUCCIÓN "/>
      <sheetName val="APU Aducción"/>
      <sheetName val="PTAP"/>
      <sheetName val="APU PTAP"/>
      <sheetName val="TANQUE 130 "/>
      <sheetName val="APU TANQUE"/>
      <sheetName val="REDES"/>
    </sheetNames>
    <sheetDataSet>
      <sheetData sheetId="0" refreshError="1">
        <row r="3">
          <cell r="C3">
            <v>0.22</v>
          </cell>
        </row>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 val="ACTA MAYORES Y MENORES"/>
      <sheetName val="CRONOGRAMA DE OBRA "/>
      <sheetName val="Red Principal"/>
      <sheetName val="RESUMEN obra"/>
      <sheetName val="1, CAPT Y DES"/>
      <sheetName val="2,ADUCCIÓN"/>
      <sheetName val="4, Opt. PTAP existente"/>
      <sheetName val="8, REDES1"/>
      <sheetName val="9, REDES2"/>
      <sheetName val="Listas"/>
      <sheetName val="Lis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row r="353">
          <cell r="D353">
            <v>7552</v>
          </cell>
        </row>
        <row r="424">
          <cell r="D424">
            <v>10500</v>
          </cell>
        </row>
      </sheetData>
      <sheetData sheetId="8"/>
      <sheetData sheetId="9"/>
      <sheetData sheetId="10"/>
      <sheetData sheetId="1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row r="56">
          <cell r="D56">
            <v>1800</v>
          </cell>
        </row>
        <row r="64">
          <cell r="D64">
            <v>1250</v>
          </cell>
        </row>
        <row r="77">
          <cell r="D77">
            <v>6200</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1">
          <cell r="D71">
            <v>1224</v>
          </cell>
        </row>
        <row r="116">
          <cell r="D116">
            <v>8792.359199999999</v>
          </cell>
        </row>
        <row r="133">
          <cell r="D133">
            <v>13513.3272</v>
          </cell>
        </row>
      </sheetData>
      <sheetData sheetId="6"/>
      <sheetData sheetId="7"/>
      <sheetData sheetId="8"/>
      <sheetData sheetId="9"/>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PROY_ORIGINAL1"/>
      <sheetName val="PU_(2)"/>
      <sheetName val="PROY_ORIGINAL3"/>
      <sheetName val="PU_(2)2"/>
      <sheetName val="PROY_ORIGINAL2"/>
      <sheetName val="PU_(2)1"/>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5"/>
      <sheetName val="PU_(2)4"/>
      <sheetName val="PROY_ORIGINAL4"/>
      <sheetName val="PU_(2)3"/>
      <sheetName val="Seguim-16"/>
      <sheetName val="ACTIVIDADES"/>
      <sheetName val="Información"/>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TORTA EST"/>
      <sheetName val="BD"/>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Paral. 1"/>
      <sheetName val="Paral. 2"/>
      <sheetName val="Paral. 3"/>
      <sheetName val="Paral.4"/>
      <sheetName val="AMOBLAMINETO"/>
      <sheetName val="LISTA"/>
      <sheetName val="TARIFAS MATERIALES"/>
      <sheetName val="TARIFAS EQUIPOS "/>
      <sheetName val="TARIFA SALARIOS"/>
      <sheetName val="ó&gt;_x005f_x0000__x005f_x0001__x005f_x0000__x005f_x0000__"/>
      <sheetName val="PRE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Accidentalidad"/>
      <sheetName val="Causa Posible"/>
      <sheetName val="Base de Datos"/>
      <sheetName val="Elementos Involucrados"/>
      <sheetName val="CRA.MODI"/>
      <sheetName val="Lista ICCU"/>
      <sheetName val="MATERIALES Y RECURS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ó&gt;????j0$?#???j_$?#???LÓu????"/>
      <sheetName val="CORTE DE OBRA N° 1"/>
      <sheetName val="memoria"/>
      <sheetName val="memoria 1"/>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CABLE CONTROL"/>
      <sheetName val="PSM Monthly"/>
      <sheetName val="BQMPALOC"/>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ACTA No.5"/>
      <sheetName val="IV. MANO DE OBRA AIU"/>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AJUSTESACTA1PROVI"/>
      <sheetName val="ó&gt;_x0000__x0001__x0000__x0000__"/>
      <sheetName val="resum96"/>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 val="&quot;PAGA&quot;"/>
      <sheetName val="PRESUPUESTOS-REV1.xl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INSUMOS"/>
      <sheetName val="EQUIPOS"/>
      <sheetName val="TRANS"/>
      <sheetName val="CUADRI"/>
      <sheetName val="EQUI"/>
      <sheetName val="CANT OBRA"/>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DUB-823"/>
      <sheetName val="GPI 526"/>
      <sheetName val="SKJ452"/>
      <sheetName val="ITA878"/>
      <sheetName val="AEA-944"/>
      <sheetName val="XXJ617"/>
      <sheetName val="SNG_855"/>
      <sheetName val="VEA 374"/>
      <sheetName val="HFB024"/>
      <sheetName val="PAJ825"/>
      <sheetName val="HER"/>
      <sheetName val="MAT"/>
      <sheetName val="PER"/>
      <sheetName val="Mensilizzato"/>
      <sheetName val="Relación De Equipos"/>
      <sheetName val="BCE-ENERO-2004"/>
      <sheetName val="API93"/>
      <sheetName val="Listas de apoyo Social"/>
      <sheetName val="Listas de apoyo"/>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for2-consor"/>
      <sheetName val="Item"/>
      <sheetName val="AIU"/>
      <sheetName val="Constantes Generales"/>
      <sheetName val="Prestaciones Sociales"/>
      <sheetName val="ZF"/>
      <sheetName val="HE-BA"/>
      <sheetName val="MC SF GAVIONES"/>
      <sheetName val="M.OBRA"/>
      <sheetName val="Dominios"/>
      <sheetName val="Base de datos cuadrilla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strsumm0"/>
      <sheetName val="PREACTA 28"/>
      <sheetName val="[PRESUPUESTOS-R_x0000_耽1._x0000__x0000_㙊辎簎䣼ꦱ_xdb30_疏揤S"/>
      <sheetName val="RESUMEN S.T.I.M.S.T "/>
      <sheetName val="C"/>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ATERIALES_Y_RECURSOS"/>
      <sheetName val="TARIFAS_MATERIALES6"/>
      <sheetName val="TARIFAS_EQUIPOS_6"/>
      <sheetName val="TARIFA_SALARIOS6"/>
      <sheetName val="Indicadores_Y_Listas24"/>
      <sheetName val="CORTE_DE_OBRA_N°_1"/>
      <sheetName val="memoria_1"/>
      <sheetName val="Skid_Lifting_Lug"/>
      <sheetName val="CABLE_CONTROL"/>
      <sheetName val="PSM_Monthly"/>
      <sheetName val="ACTA_No_5"/>
      <sheetName val="ACTA_PROVEEDORES"/>
      <sheetName val="ACTA_INICIO"/>
      <sheetName val="ACTA_PARCIAL"/>
      <sheetName val="ACTA_TERMINACION"/>
      <sheetName val="IV__MANO_DE_OBRA_AIU"/>
      <sheetName val="Resistividad_"/>
      <sheetName val="RELACION_DE_PRECIOS"/>
      <sheetName val="ACTA_5"/>
      <sheetName val="MODIF__2"/>
      <sheetName val="MODIF__3"/>
      <sheetName val="par_mar19"/>
      <sheetName val="GPI_526"/>
      <sheetName val="VEA_374"/>
      <sheetName val="Equipo"/>
      <sheetName val="otros"/>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ow r="2">
          <cell r="A2">
            <v>0</v>
          </cell>
        </row>
      </sheetData>
      <sheetData sheetId="12">
        <row r="2">
          <cell r="A2">
            <v>0</v>
          </cell>
        </row>
      </sheetData>
      <sheetData sheetId="13" refreshError="1"/>
      <sheetData sheetId="14" refreshError="1"/>
      <sheetData sheetId="15">
        <row r="2">
          <cell r="A2">
            <v>0</v>
          </cell>
        </row>
      </sheetData>
      <sheetData sheetId="16">
        <row r="2">
          <cell r="A2">
            <v>0</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row r="2">
          <cell r="A2">
            <v>0</v>
          </cell>
        </row>
      </sheetData>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efreshError="1"/>
      <sheetData sheetId="279">
        <row r="2">
          <cell r="A2">
            <v>0</v>
          </cell>
        </row>
      </sheetData>
      <sheetData sheetId="280">
        <row r="2">
          <cell r="A2">
            <v>0</v>
          </cell>
        </row>
      </sheetData>
      <sheetData sheetId="281">
        <row r="2">
          <cell r="A2">
            <v>0</v>
          </cell>
        </row>
      </sheetData>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efreshError="1"/>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efreshError="1"/>
      <sheetData sheetId="417" refreshError="1"/>
      <sheetData sheetId="418" refreshError="1"/>
      <sheetData sheetId="419" refreshError="1"/>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efreshError="1"/>
      <sheetData sheetId="564" refreshError="1"/>
      <sheetData sheetId="565" refreshError="1"/>
      <sheetData sheetId="566" refreshError="1"/>
      <sheetData sheetId="567" refreshError="1"/>
      <sheetData sheetId="568" refreshError="1"/>
      <sheetData sheetId="569" refreshError="1"/>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ow r="2">
          <cell r="A2">
            <v>0</v>
          </cell>
        </row>
      </sheetData>
      <sheetData sheetId="719" refreshError="1"/>
      <sheetData sheetId="720" refreshError="1"/>
      <sheetData sheetId="721" refreshError="1"/>
      <sheetData sheetId="722" refreshError="1"/>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efreshError="1"/>
      <sheetData sheetId="839" refreshError="1"/>
      <sheetData sheetId="840" refreshError="1"/>
      <sheetData sheetId="841" refreshError="1"/>
      <sheetData sheetId="842" refreshError="1"/>
      <sheetData sheetId="843" refreshError="1"/>
      <sheetData sheetId="844" refreshError="1"/>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row r="2">
          <cell r="A2">
            <v>0</v>
          </cell>
        </row>
      </sheetData>
      <sheetData sheetId="1041">
        <row r="2">
          <cell r="A2">
            <v>0</v>
          </cell>
        </row>
      </sheetData>
      <sheetData sheetId="1042">
        <row r="2">
          <cell r="A2">
            <v>0</v>
          </cell>
        </row>
      </sheetData>
      <sheetData sheetId="1043" refreshError="1"/>
      <sheetData sheetId="1044">
        <row r="2">
          <cell r="A2">
            <v>0</v>
          </cell>
        </row>
      </sheetData>
      <sheetData sheetId="1045">
        <row r="2">
          <cell r="A2">
            <v>0</v>
          </cell>
        </row>
      </sheetData>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ow r="2">
          <cell r="A2">
            <v>0</v>
          </cell>
        </row>
      </sheetData>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t="str">
            <v>FORMULARIO N° 4</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efreshError="1"/>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efreshError="1"/>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efreshError="1"/>
      <sheetData sheetId="1721" refreshError="1"/>
      <sheetData sheetId="1722" refreshError="1"/>
      <sheetData sheetId="1723" refreshError="1"/>
      <sheetData sheetId="1724" refreshError="1"/>
      <sheetData sheetId="1725" refreshError="1"/>
      <sheetData sheetId="1726" refreshError="1"/>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t="str">
            <v>FORMULARIO N° 4</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t="str">
            <v>Locación</v>
          </cell>
        </row>
      </sheetData>
      <sheetData sheetId="1745" refreshError="1"/>
      <sheetData sheetId="1746" refreshError="1"/>
      <sheetData sheetId="1747" refreshError="1"/>
      <sheetData sheetId="1748">
        <row r="2">
          <cell r="A2">
            <v>0</v>
          </cell>
        </row>
      </sheetData>
      <sheetData sheetId="1749" refreshError="1"/>
      <sheetData sheetId="1750" refreshError="1"/>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efreshError="1"/>
      <sheetData sheetId="2505" refreshError="1"/>
      <sheetData sheetId="2506">
        <row r="2">
          <cell r="A2">
            <v>0</v>
          </cell>
        </row>
      </sheetData>
      <sheetData sheetId="2507" refreshError="1"/>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sheetData sheetId="2701">
        <row r="2">
          <cell r="A2">
            <v>0</v>
          </cell>
        </row>
      </sheetData>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row r="2">
          <cell r="A2">
            <v>0</v>
          </cell>
        </row>
      </sheetData>
      <sheetData sheetId="2729"/>
      <sheetData sheetId="2730"/>
      <sheetData sheetId="2731"/>
      <sheetData sheetId="2732"/>
      <sheetData sheetId="2733"/>
      <sheetData sheetId="2734"/>
      <sheetData sheetId="2735"/>
      <sheetData sheetId="2736"/>
      <sheetData sheetId="2737">
        <row r="2">
          <cell r="A2">
            <v>0</v>
          </cell>
        </row>
      </sheetData>
      <sheetData sheetId="2738">
        <row r="2">
          <cell r="A2">
            <v>0</v>
          </cell>
        </row>
      </sheetData>
      <sheetData sheetId="2739"/>
      <sheetData sheetId="2740"/>
      <sheetData sheetId="2741"/>
      <sheetData sheetId="2742"/>
      <sheetData sheetId="2743"/>
      <sheetData sheetId="2744"/>
      <sheetData sheetId="2745"/>
      <sheetData sheetId="2746"/>
      <sheetData sheetId="2747">
        <row r="2">
          <cell r="A2">
            <v>0</v>
          </cell>
        </row>
      </sheetData>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sheetData sheetId="2771"/>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sheetData sheetId="2973"/>
      <sheetData sheetId="2974"/>
      <sheetData sheetId="2975">
        <row r="2">
          <cell r="A2">
            <v>0</v>
          </cell>
        </row>
      </sheetData>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row r="2">
          <cell r="A2">
            <v>0</v>
          </cell>
        </row>
      </sheetData>
      <sheetData sheetId="3003"/>
      <sheetData sheetId="3004"/>
      <sheetData sheetId="3005"/>
      <sheetData sheetId="3006"/>
      <sheetData sheetId="3007"/>
      <sheetData sheetId="3008"/>
      <sheetData sheetId="3009"/>
      <sheetData sheetId="3010"/>
      <sheetData sheetId="3011">
        <row r="2">
          <cell r="A2">
            <v>0</v>
          </cell>
        </row>
      </sheetData>
      <sheetData sheetId="3012">
        <row r="2">
          <cell r="A2">
            <v>0</v>
          </cell>
        </row>
      </sheetData>
      <sheetData sheetId="3013"/>
      <sheetData sheetId="3014"/>
      <sheetData sheetId="3015"/>
      <sheetData sheetId="3016"/>
      <sheetData sheetId="3017"/>
      <sheetData sheetId="3018"/>
      <sheetData sheetId="3019"/>
      <sheetData sheetId="3020"/>
      <sheetData sheetId="3021">
        <row r="2">
          <cell r="A2">
            <v>0</v>
          </cell>
        </row>
      </sheetData>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sheetData sheetId="3045"/>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sheetData sheetId="3343"/>
      <sheetData sheetId="3344"/>
      <sheetData sheetId="3345">
        <row r="2">
          <cell r="A2">
            <v>0</v>
          </cell>
        </row>
      </sheetData>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row r="2">
          <cell r="A2">
            <v>0</v>
          </cell>
        </row>
      </sheetData>
      <sheetData sheetId="3373"/>
      <sheetData sheetId="3374"/>
      <sheetData sheetId="3375"/>
      <sheetData sheetId="3376"/>
      <sheetData sheetId="3377"/>
      <sheetData sheetId="3378"/>
      <sheetData sheetId="3379"/>
      <sheetData sheetId="3380"/>
      <sheetData sheetId="3381">
        <row r="2">
          <cell r="A2">
            <v>0</v>
          </cell>
        </row>
      </sheetData>
      <sheetData sheetId="3382">
        <row r="2">
          <cell r="A2">
            <v>0</v>
          </cell>
        </row>
      </sheetData>
      <sheetData sheetId="3383"/>
      <sheetData sheetId="3384"/>
      <sheetData sheetId="3385"/>
      <sheetData sheetId="3386"/>
      <sheetData sheetId="3387"/>
      <sheetData sheetId="3388"/>
      <sheetData sheetId="3389"/>
      <sheetData sheetId="3390"/>
      <sheetData sheetId="3391">
        <row r="2">
          <cell r="A2">
            <v>0</v>
          </cell>
        </row>
      </sheetData>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sheetData sheetId="3415"/>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sheetData sheetId="3713"/>
      <sheetData sheetId="3714"/>
      <sheetData sheetId="3715">
        <row r="2">
          <cell r="A2">
            <v>0</v>
          </cell>
        </row>
      </sheetData>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row r="2">
          <cell r="A2">
            <v>0</v>
          </cell>
        </row>
      </sheetData>
      <sheetData sheetId="3743"/>
      <sheetData sheetId="3744"/>
      <sheetData sheetId="3745"/>
      <sheetData sheetId="3746"/>
      <sheetData sheetId="3747"/>
      <sheetData sheetId="3748"/>
      <sheetData sheetId="3749"/>
      <sheetData sheetId="3750"/>
      <sheetData sheetId="3751">
        <row r="2">
          <cell r="A2">
            <v>0</v>
          </cell>
        </row>
      </sheetData>
      <sheetData sheetId="3752">
        <row r="2">
          <cell r="A2">
            <v>0</v>
          </cell>
        </row>
      </sheetData>
      <sheetData sheetId="3753"/>
      <sheetData sheetId="3754"/>
      <sheetData sheetId="3755"/>
      <sheetData sheetId="3756"/>
      <sheetData sheetId="3757"/>
      <sheetData sheetId="3758"/>
      <sheetData sheetId="3759"/>
      <sheetData sheetId="3760"/>
      <sheetData sheetId="3761">
        <row r="2">
          <cell r="A2">
            <v>0</v>
          </cell>
        </row>
      </sheetData>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sheetData sheetId="3785"/>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sheetData sheetId="4083"/>
      <sheetData sheetId="4084"/>
      <sheetData sheetId="4085">
        <row r="2">
          <cell r="A2">
            <v>0</v>
          </cell>
        </row>
      </sheetData>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row r="2">
          <cell r="A2">
            <v>0</v>
          </cell>
        </row>
      </sheetData>
      <sheetData sheetId="4122"/>
      <sheetData sheetId="4123"/>
      <sheetData sheetId="4124"/>
      <sheetData sheetId="4125"/>
      <sheetData sheetId="4126"/>
      <sheetData sheetId="4127"/>
      <sheetData sheetId="4128"/>
      <sheetData sheetId="4129"/>
      <sheetData sheetId="4130"/>
      <sheetData sheetId="4131">
        <row r="2">
          <cell r="A2">
            <v>0</v>
          </cell>
        </row>
      </sheetData>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row r="2">
          <cell r="A2">
            <v>0</v>
          </cell>
        </row>
      </sheetData>
      <sheetData sheetId="4298"/>
      <sheetData sheetId="4299"/>
      <sheetData sheetId="4300"/>
      <sheetData sheetId="4301"/>
      <sheetData sheetId="4302"/>
      <sheetData sheetId="4303"/>
      <sheetData sheetId="4304"/>
      <sheetData sheetId="4305"/>
      <sheetData sheetId="4306"/>
      <sheetData sheetId="4307">
        <row r="2">
          <cell r="A2">
            <v>0</v>
          </cell>
        </row>
      </sheetData>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row r="2">
          <cell r="A2">
            <v>0</v>
          </cell>
        </row>
      </sheetData>
      <sheetData sheetId="4344"/>
      <sheetData sheetId="4345"/>
      <sheetData sheetId="4346"/>
      <sheetData sheetId="4347"/>
      <sheetData sheetId="4348"/>
      <sheetData sheetId="4349"/>
      <sheetData sheetId="4350"/>
      <sheetData sheetId="4351"/>
      <sheetData sheetId="4352"/>
      <sheetData sheetId="4353">
        <row r="2">
          <cell r="A2">
            <v>0</v>
          </cell>
        </row>
      </sheetData>
      <sheetData sheetId="4354"/>
      <sheetData sheetId="4355"/>
      <sheetData sheetId="4356"/>
      <sheetData sheetId="4357"/>
      <sheetData sheetId="4358"/>
      <sheetData sheetId="4359"/>
      <sheetData sheetId="4360"/>
      <sheetData sheetId="4361"/>
      <sheetData sheetId="4362"/>
      <sheetData sheetId="4363">
        <row r="2">
          <cell r="A2">
            <v>0</v>
          </cell>
        </row>
      </sheetData>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row r="2">
          <cell r="A2">
            <v>0</v>
          </cell>
        </row>
      </sheetData>
      <sheetData sheetId="4390"/>
      <sheetData sheetId="4391"/>
      <sheetData sheetId="4392"/>
      <sheetData sheetId="4393"/>
      <sheetData sheetId="4394"/>
      <sheetData sheetId="4395"/>
      <sheetData sheetId="4396"/>
      <sheetData sheetId="4397"/>
      <sheetData sheetId="4398"/>
      <sheetData sheetId="4399">
        <row r="2">
          <cell r="A2">
            <v>0</v>
          </cell>
        </row>
      </sheetData>
      <sheetData sheetId="4400"/>
      <sheetData sheetId="4401"/>
      <sheetData sheetId="4402"/>
      <sheetData sheetId="4403"/>
      <sheetData sheetId="4404"/>
      <sheetData sheetId="4405"/>
      <sheetData sheetId="4406"/>
      <sheetData sheetId="4407"/>
      <sheetData sheetId="4408"/>
      <sheetData sheetId="4409">
        <row r="2">
          <cell r="A2">
            <v>0</v>
          </cell>
        </row>
      </sheetData>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row r="2">
          <cell r="A2">
            <v>0</v>
          </cell>
        </row>
      </sheetData>
      <sheetData sheetId="4436"/>
      <sheetData sheetId="4437"/>
      <sheetData sheetId="4438"/>
      <sheetData sheetId="4439"/>
      <sheetData sheetId="4440"/>
      <sheetData sheetId="4441"/>
      <sheetData sheetId="4442"/>
      <sheetData sheetId="4443"/>
      <sheetData sheetId="4444"/>
      <sheetData sheetId="4445">
        <row r="2">
          <cell r="A2">
            <v>0</v>
          </cell>
        </row>
      </sheetData>
      <sheetData sheetId="4446"/>
      <sheetData sheetId="4447"/>
      <sheetData sheetId="4448"/>
      <sheetData sheetId="4449"/>
      <sheetData sheetId="4450"/>
      <sheetData sheetId="4451"/>
      <sheetData sheetId="4452"/>
      <sheetData sheetId="4453"/>
      <sheetData sheetId="4454"/>
      <sheetData sheetId="4455">
        <row r="2">
          <cell r="A2">
            <v>0</v>
          </cell>
        </row>
      </sheetData>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row r="2">
          <cell r="A2">
            <v>0</v>
          </cell>
        </row>
      </sheetData>
      <sheetData sheetId="4483"/>
      <sheetData sheetId="4484"/>
      <sheetData sheetId="4485"/>
      <sheetData sheetId="4486"/>
      <sheetData sheetId="4487"/>
      <sheetData sheetId="4488"/>
      <sheetData sheetId="4489"/>
      <sheetData sheetId="4490"/>
      <sheetData sheetId="4491">
        <row r="2">
          <cell r="A2">
            <v>0</v>
          </cell>
        </row>
      </sheetData>
      <sheetData sheetId="4492">
        <row r="2">
          <cell r="A2">
            <v>0</v>
          </cell>
        </row>
      </sheetData>
      <sheetData sheetId="4493"/>
      <sheetData sheetId="4494"/>
      <sheetData sheetId="4495"/>
      <sheetData sheetId="4496"/>
      <sheetData sheetId="4497"/>
      <sheetData sheetId="4498"/>
      <sheetData sheetId="4499"/>
      <sheetData sheetId="4500"/>
      <sheetData sheetId="4501">
        <row r="2">
          <cell r="A2">
            <v>0</v>
          </cell>
        </row>
      </sheetData>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row r="2">
          <cell r="A2">
            <v>0</v>
          </cell>
        </row>
      </sheetData>
      <sheetData sheetId="4529"/>
      <sheetData sheetId="4530"/>
      <sheetData sheetId="4531"/>
      <sheetData sheetId="4532"/>
      <sheetData sheetId="4533"/>
      <sheetData sheetId="4534"/>
      <sheetData sheetId="4535"/>
      <sheetData sheetId="4536"/>
      <sheetData sheetId="4537"/>
      <sheetData sheetId="4538">
        <row r="2">
          <cell r="A2">
            <v>0</v>
          </cell>
        </row>
      </sheetData>
      <sheetData sheetId="4539"/>
      <sheetData sheetId="4540"/>
      <sheetData sheetId="4541"/>
      <sheetData sheetId="4542"/>
      <sheetData sheetId="4543"/>
      <sheetData sheetId="4544"/>
      <sheetData sheetId="4545"/>
      <sheetData sheetId="4546"/>
      <sheetData sheetId="4547"/>
      <sheetData sheetId="4548">
        <row r="2">
          <cell r="A2">
            <v>0</v>
          </cell>
        </row>
      </sheetData>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row r="2">
          <cell r="A2">
            <v>0</v>
          </cell>
        </row>
      </sheetData>
      <sheetData sheetId="4575"/>
      <sheetData sheetId="4576"/>
      <sheetData sheetId="4577"/>
      <sheetData sheetId="4578"/>
      <sheetData sheetId="4579"/>
      <sheetData sheetId="4580"/>
      <sheetData sheetId="4581"/>
      <sheetData sheetId="4582"/>
      <sheetData sheetId="4583"/>
      <sheetData sheetId="4584">
        <row r="2">
          <cell r="A2">
            <v>0</v>
          </cell>
        </row>
      </sheetData>
      <sheetData sheetId="4585"/>
      <sheetData sheetId="4586"/>
      <sheetData sheetId="4587"/>
      <sheetData sheetId="4588"/>
      <sheetData sheetId="4589"/>
      <sheetData sheetId="4590"/>
      <sheetData sheetId="4591"/>
      <sheetData sheetId="4592"/>
      <sheetData sheetId="4593"/>
      <sheetData sheetId="4594">
        <row r="2">
          <cell r="A2">
            <v>0</v>
          </cell>
        </row>
      </sheetData>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row r="2">
          <cell r="A2">
            <v>0</v>
          </cell>
        </row>
      </sheetData>
      <sheetData sheetId="4621"/>
      <sheetData sheetId="4622"/>
      <sheetData sheetId="4623"/>
      <sheetData sheetId="4624"/>
      <sheetData sheetId="4625"/>
      <sheetData sheetId="4626"/>
      <sheetData sheetId="4627"/>
      <sheetData sheetId="4628"/>
      <sheetData sheetId="4629"/>
      <sheetData sheetId="4630">
        <row r="2">
          <cell r="A2">
            <v>0</v>
          </cell>
        </row>
      </sheetData>
      <sheetData sheetId="4631"/>
      <sheetData sheetId="4632"/>
      <sheetData sheetId="4633"/>
      <sheetData sheetId="4634"/>
      <sheetData sheetId="4635"/>
      <sheetData sheetId="4636"/>
      <sheetData sheetId="4637"/>
      <sheetData sheetId="4638"/>
      <sheetData sheetId="4639"/>
      <sheetData sheetId="4640">
        <row r="2">
          <cell r="A2">
            <v>0</v>
          </cell>
        </row>
      </sheetData>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row r="2">
          <cell r="A2">
            <v>0</v>
          </cell>
        </row>
      </sheetData>
      <sheetData sheetId="4668"/>
      <sheetData sheetId="4669"/>
      <sheetData sheetId="4670"/>
      <sheetData sheetId="4671"/>
      <sheetData sheetId="4672"/>
      <sheetData sheetId="4673"/>
      <sheetData sheetId="4674"/>
      <sheetData sheetId="4675"/>
      <sheetData sheetId="4676">
        <row r="2">
          <cell r="A2">
            <v>0</v>
          </cell>
        </row>
      </sheetData>
      <sheetData sheetId="4677">
        <row r="2">
          <cell r="A2">
            <v>0</v>
          </cell>
        </row>
      </sheetData>
      <sheetData sheetId="4678"/>
      <sheetData sheetId="4679"/>
      <sheetData sheetId="4680"/>
      <sheetData sheetId="4681"/>
      <sheetData sheetId="4682"/>
      <sheetData sheetId="4683"/>
      <sheetData sheetId="4684"/>
      <sheetData sheetId="4685"/>
      <sheetData sheetId="4686">
        <row r="2">
          <cell r="A2">
            <v>0</v>
          </cell>
        </row>
      </sheetData>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sheetData sheetId="4710"/>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sheetData sheetId="5008"/>
      <sheetData sheetId="5009"/>
      <sheetData sheetId="5010">
        <row r="2">
          <cell r="A2">
            <v>0</v>
          </cell>
        </row>
      </sheetData>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row r="2">
          <cell r="A2">
            <v>0</v>
          </cell>
        </row>
      </sheetData>
      <sheetData sheetId="5038"/>
      <sheetData sheetId="5039"/>
      <sheetData sheetId="5040"/>
      <sheetData sheetId="5041"/>
      <sheetData sheetId="5042"/>
      <sheetData sheetId="5043"/>
      <sheetData sheetId="5044"/>
      <sheetData sheetId="5045"/>
      <sheetData sheetId="5046">
        <row r="2">
          <cell r="A2">
            <v>0</v>
          </cell>
        </row>
      </sheetData>
      <sheetData sheetId="5047">
        <row r="2">
          <cell r="A2">
            <v>0</v>
          </cell>
        </row>
      </sheetData>
      <sheetData sheetId="5048"/>
      <sheetData sheetId="5049"/>
      <sheetData sheetId="5050"/>
      <sheetData sheetId="5051"/>
      <sheetData sheetId="5052"/>
      <sheetData sheetId="5053"/>
      <sheetData sheetId="5054"/>
      <sheetData sheetId="5055"/>
      <sheetData sheetId="5056">
        <row r="2">
          <cell r="A2">
            <v>0</v>
          </cell>
        </row>
      </sheetData>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row r="2">
          <cell r="A2">
            <v>0</v>
          </cell>
        </row>
      </sheetData>
      <sheetData sheetId="5084"/>
      <sheetData sheetId="5085"/>
      <sheetData sheetId="5086"/>
      <sheetData sheetId="5087"/>
      <sheetData sheetId="5088"/>
      <sheetData sheetId="5089"/>
      <sheetData sheetId="5090"/>
      <sheetData sheetId="5091"/>
      <sheetData sheetId="5092"/>
      <sheetData sheetId="5093">
        <row r="2">
          <cell r="A2">
            <v>0</v>
          </cell>
        </row>
      </sheetData>
      <sheetData sheetId="5094"/>
      <sheetData sheetId="5095"/>
      <sheetData sheetId="5096"/>
      <sheetData sheetId="5097"/>
      <sheetData sheetId="5098"/>
      <sheetData sheetId="5099"/>
      <sheetData sheetId="5100"/>
      <sheetData sheetId="5101"/>
      <sheetData sheetId="5102"/>
      <sheetData sheetId="5103">
        <row r="2">
          <cell r="A2">
            <v>0</v>
          </cell>
        </row>
      </sheetData>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row r="2">
          <cell r="A2">
            <v>0</v>
          </cell>
        </row>
      </sheetData>
      <sheetData sheetId="5130"/>
      <sheetData sheetId="5131"/>
      <sheetData sheetId="5132"/>
      <sheetData sheetId="5133"/>
      <sheetData sheetId="5134"/>
      <sheetData sheetId="5135"/>
      <sheetData sheetId="5136"/>
      <sheetData sheetId="5137"/>
      <sheetData sheetId="5138"/>
      <sheetData sheetId="5139">
        <row r="2">
          <cell r="A2">
            <v>0</v>
          </cell>
        </row>
      </sheetData>
      <sheetData sheetId="5140"/>
      <sheetData sheetId="5141"/>
      <sheetData sheetId="5142"/>
      <sheetData sheetId="5143"/>
      <sheetData sheetId="5144"/>
      <sheetData sheetId="5145"/>
      <sheetData sheetId="5146"/>
      <sheetData sheetId="5147"/>
      <sheetData sheetId="5148"/>
      <sheetData sheetId="5149">
        <row r="2">
          <cell r="A2">
            <v>0</v>
          </cell>
        </row>
      </sheetData>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row r="2">
          <cell r="A2">
            <v>0</v>
          </cell>
        </row>
      </sheetData>
      <sheetData sheetId="5176"/>
      <sheetData sheetId="5177"/>
      <sheetData sheetId="5178"/>
      <sheetData sheetId="5179"/>
      <sheetData sheetId="5180"/>
      <sheetData sheetId="5181"/>
      <sheetData sheetId="5182"/>
      <sheetData sheetId="5183"/>
      <sheetData sheetId="5184"/>
      <sheetData sheetId="5185">
        <row r="2">
          <cell r="A2">
            <v>0</v>
          </cell>
        </row>
      </sheetData>
      <sheetData sheetId="5186"/>
      <sheetData sheetId="5187"/>
      <sheetData sheetId="5188"/>
      <sheetData sheetId="5189"/>
      <sheetData sheetId="5190"/>
      <sheetData sheetId="5191"/>
      <sheetData sheetId="5192"/>
      <sheetData sheetId="5193"/>
      <sheetData sheetId="5194"/>
      <sheetData sheetId="5195">
        <row r="2">
          <cell r="A2">
            <v>0</v>
          </cell>
        </row>
      </sheetData>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row r="2">
          <cell r="A2">
            <v>0</v>
          </cell>
        </row>
      </sheetData>
      <sheetData sheetId="5223"/>
      <sheetData sheetId="5224"/>
      <sheetData sheetId="5225"/>
      <sheetData sheetId="5226"/>
      <sheetData sheetId="5227"/>
      <sheetData sheetId="5228"/>
      <sheetData sheetId="5229"/>
      <sheetData sheetId="5230"/>
      <sheetData sheetId="5231">
        <row r="2">
          <cell r="A2">
            <v>0</v>
          </cell>
        </row>
      </sheetData>
      <sheetData sheetId="5232">
        <row r="2">
          <cell r="A2">
            <v>0</v>
          </cell>
        </row>
      </sheetData>
      <sheetData sheetId="5233"/>
      <sheetData sheetId="5234"/>
      <sheetData sheetId="5235"/>
      <sheetData sheetId="5236"/>
      <sheetData sheetId="5237"/>
      <sheetData sheetId="5238"/>
      <sheetData sheetId="5239"/>
      <sheetData sheetId="5240"/>
      <sheetData sheetId="5241">
        <row r="2">
          <cell r="A2">
            <v>0</v>
          </cell>
        </row>
      </sheetData>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sheetData sheetId="5265"/>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efreshError="1"/>
      <sheetData sheetId="5510" refreshError="1"/>
      <sheetData sheetId="5511" refreshError="1"/>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efreshError="1"/>
      <sheetData sheetId="5520" refreshError="1"/>
      <sheetData sheetId="5521" refreshError="1"/>
      <sheetData sheetId="5522" refreshError="1"/>
      <sheetData sheetId="5523" refreshError="1"/>
      <sheetData sheetId="5524" refreshError="1"/>
      <sheetData sheetId="5525">
        <row r="2">
          <cell r="B2">
            <v>0</v>
          </cell>
        </row>
      </sheetData>
      <sheetData sheetId="5526"/>
      <sheetData sheetId="5527" refreshError="1"/>
      <sheetData sheetId="5528" refreshError="1"/>
      <sheetData sheetId="5529">
        <row r="2">
          <cell r="A2">
            <v>0</v>
          </cell>
        </row>
      </sheetData>
      <sheetData sheetId="5530">
        <row r="2">
          <cell r="A2">
            <v>0</v>
          </cell>
        </row>
      </sheetData>
      <sheetData sheetId="5531" refreshError="1"/>
      <sheetData sheetId="5532" refreshError="1"/>
      <sheetData sheetId="5533">
        <row r="2">
          <cell r="A2">
            <v>0</v>
          </cell>
        </row>
      </sheetData>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efreshError="1"/>
      <sheetData sheetId="5555" refreshError="1"/>
      <sheetData sheetId="5556">
        <row r="2">
          <cell r="A2">
            <v>0</v>
          </cell>
        </row>
      </sheetData>
      <sheetData sheetId="5557">
        <row r="2">
          <cell r="A2">
            <v>0</v>
          </cell>
        </row>
      </sheetData>
      <sheetData sheetId="5558" refreshError="1"/>
      <sheetData sheetId="5559" refreshError="1"/>
      <sheetData sheetId="5560">
        <row r="2">
          <cell r="A2">
            <v>0</v>
          </cell>
        </row>
      </sheetData>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sheetData sheetId="5591">
        <row r="2">
          <cell r="A2" t="str">
            <v>“CONSTRUCCIÓN DE OBRAS CIVILES, ELÉCTRICAS, MECÁNICAS E INSTRUMENTACIÓN REQUERIDAS POR ECOPETROL Y SU GRUPO EMPRESARIAL PARA LA VIGENCIA 2017-2020 CON OPCIÓN DE DOS AÑOS”</v>
          </cell>
        </row>
      </sheetData>
      <sheetData sheetId="5592">
        <row r="2">
          <cell r="A2" t="str">
            <v>“CONSTRUCCIÓN DE OBRAS CIVILES, ELÉCTRICAS, MECÁNICAS E INSTRUMENTACIÓN REQUERIDAS POR ECOPETROL Y SU GRUPO EMPRESARIAL PARA LA VIGENCIA 2017-2020 CON OPCIÓN DE DOS AÑOS”</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sheetData sheetId="560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ow r="2">
          <cell r="A2">
            <v>0</v>
          </cell>
        </row>
      </sheetData>
      <sheetData sheetId="5626"/>
      <sheetData sheetId="5627"/>
      <sheetData sheetId="5628"/>
      <sheetData sheetId="5629"/>
      <sheetData sheetId="5630"/>
      <sheetData sheetId="5631">
        <row r="2">
          <cell r="A2">
            <v>0</v>
          </cell>
        </row>
      </sheetData>
      <sheetData sheetId="5632"/>
      <sheetData sheetId="5633">
        <row r="2">
          <cell r="A2">
            <v>0</v>
          </cell>
        </row>
      </sheetData>
      <sheetData sheetId="5634"/>
      <sheetData sheetId="5635">
        <row r="2">
          <cell r="A2">
            <v>0</v>
          </cell>
        </row>
      </sheetData>
      <sheetData sheetId="5636">
        <row r="5">
          <cell r="B5">
            <v>0</v>
          </cell>
        </row>
      </sheetData>
      <sheetData sheetId="5637"/>
      <sheetData sheetId="5638">
        <row r="2">
          <cell r="A2">
            <v>0</v>
          </cell>
        </row>
      </sheetData>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sheetData sheetId="5658"/>
      <sheetData sheetId="5659">
        <row r="2">
          <cell r="A2">
            <v>0</v>
          </cell>
        </row>
      </sheetData>
      <sheetData sheetId="5660">
        <row r="2">
          <cell r="A2">
            <v>0</v>
          </cell>
        </row>
      </sheetData>
      <sheetData sheetId="5661">
        <row r="2">
          <cell r="A2">
            <v>0</v>
          </cell>
        </row>
      </sheetData>
      <sheetData sheetId="5662"/>
      <sheetData sheetId="5663"/>
      <sheetData sheetId="5664"/>
      <sheetData sheetId="5665"/>
      <sheetData sheetId="5666"/>
      <sheetData sheetId="5667"/>
      <sheetData sheetId="5668"/>
      <sheetData sheetId="5669">
        <row r="2">
          <cell r="B2">
            <v>0</v>
          </cell>
        </row>
      </sheetData>
      <sheetData sheetId="5670">
        <row r="2">
          <cell r="B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sheetData sheetId="5682"/>
      <sheetData sheetId="5683"/>
      <sheetData sheetId="5684"/>
      <sheetData sheetId="5685"/>
      <sheetData sheetId="5686"/>
      <sheetData sheetId="5687"/>
      <sheetData sheetId="5688">
        <row r="2">
          <cell r="B2">
            <v>0</v>
          </cell>
        </row>
      </sheetData>
      <sheetData sheetId="5689">
        <row r="2">
          <cell r="B2">
            <v>0</v>
          </cell>
        </row>
      </sheetData>
      <sheetData sheetId="5690">
        <row r="2">
          <cell r="B2">
            <v>0</v>
          </cell>
        </row>
      </sheetData>
      <sheetData sheetId="5691">
        <row r="2">
          <cell r="B2">
            <v>0</v>
          </cell>
        </row>
      </sheetData>
      <sheetData sheetId="5692">
        <row r="2">
          <cell r="B2">
            <v>0</v>
          </cell>
        </row>
      </sheetData>
      <sheetData sheetId="5693">
        <row r="2">
          <cell r="B2">
            <v>0</v>
          </cell>
        </row>
      </sheetData>
      <sheetData sheetId="5694"/>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B2">
            <v>0</v>
          </cell>
        </row>
      </sheetData>
      <sheetData sheetId="5701"/>
      <sheetData sheetId="5702"/>
      <sheetData sheetId="5703"/>
      <sheetData sheetId="5704"/>
      <sheetData sheetId="5705"/>
      <sheetData sheetId="5706">
        <row r="2">
          <cell r="A2">
            <v>0</v>
          </cell>
        </row>
      </sheetData>
      <sheetData sheetId="5707">
        <row r="2">
          <cell r="A2">
            <v>0</v>
          </cell>
        </row>
      </sheetData>
      <sheetData sheetId="5708">
        <row r="2">
          <cell r="A2">
            <v>0</v>
          </cell>
        </row>
      </sheetData>
      <sheetData sheetId="5709"/>
      <sheetData sheetId="5710">
        <row r="2">
          <cell r="A2">
            <v>0</v>
          </cell>
        </row>
      </sheetData>
      <sheetData sheetId="5711">
        <row r="2">
          <cell r="A2">
            <v>0</v>
          </cell>
        </row>
      </sheetData>
      <sheetData sheetId="5712">
        <row r="2">
          <cell r="A2">
            <v>0</v>
          </cell>
        </row>
      </sheetData>
      <sheetData sheetId="5713">
        <row r="2">
          <cell r="B2">
            <v>0</v>
          </cell>
        </row>
      </sheetData>
      <sheetData sheetId="5714">
        <row r="2">
          <cell r="B2">
            <v>0</v>
          </cell>
        </row>
      </sheetData>
      <sheetData sheetId="5715">
        <row r="2">
          <cell r="B2">
            <v>0</v>
          </cell>
        </row>
      </sheetData>
      <sheetData sheetId="5716"/>
      <sheetData sheetId="5717"/>
      <sheetData sheetId="5718"/>
      <sheetData sheetId="5719"/>
      <sheetData sheetId="5720"/>
      <sheetData sheetId="5721">
        <row r="2">
          <cell r="B2">
            <v>0</v>
          </cell>
        </row>
      </sheetData>
      <sheetData sheetId="5722">
        <row r="2">
          <cell r="B2">
            <v>0</v>
          </cell>
        </row>
      </sheetData>
      <sheetData sheetId="5723">
        <row r="2">
          <cell r="A2">
            <v>0</v>
          </cell>
        </row>
      </sheetData>
      <sheetData sheetId="5724"/>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B2">
            <v>0</v>
          </cell>
        </row>
      </sheetData>
      <sheetData sheetId="5735"/>
      <sheetData sheetId="5736"/>
      <sheetData sheetId="5737"/>
      <sheetData sheetId="5738"/>
      <sheetData sheetId="5739"/>
      <sheetData sheetId="5740">
        <row r="2">
          <cell r="B2">
            <v>0</v>
          </cell>
        </row>
      </sheetData>
      <sheetData sheetId="5741">
        <row r="2">
          <cell r="B2">
            <v>0</v>
          </cell>
        </row>
      </sheetData>
      <sheetData sheetId="5742">
        <row r="2">
          <cell r="B2">
            <v>0</v>
          </cell>
        </row>
      </sheetData>
      <sheetData sheetId="5743"/>
      <sheetData sheetId="5744">
        <row r="2">
          <cell r="A2">
            <v>0</v>
          </cell>
        </row>
      </sheetData>
      <sheetData sheetId="5745">
        <row r="2">
          <cell r="A2">
            <v>0</v>
          </cell>
        </row>
      </sheetData>
      <sheetData sheetId="5746">
        <row r="2">
          <cell r="A2">
            <v>0</v>
          </cell>
        </row>
      </sheetData>
      <sheetData sheetId="5747">
        <row r="2">
          <cell r="A2">
            <v>0</v>
          </cell>
        </row>
      </sheetData>
      <sheetData sheetId="5748">
        <row r="2">
          <cell r="A2">
            <v>0</v>
          </cell>
        </row>
      </sheetData>
      <sheetData sheetId="5749">
        <row r="2">
          <cell r="A2">
            <v>0</v>
          </cell>
        </row>
      </sheetData>
      <sheetData sheetId="5750">
        <row r="2">
          <cell r="A2">
            <v>0</v>
          </cell>
        </row>
      </sheetData>
      <sheetData sheetId="5751">
        <row r="2">
          <cell r="A2">
            <v>0</v>
          </cell>
        </row>
      </sheetData>
      <sheetData sheetId="5752"/>
      <sheetData sheetId="5753"/>
      <sheetData sheetId="5754"/>
      <sheetData sheetId="5755"/>
      <sheetData sheetId="5756"/>
      <sheetData sheetId="5757"/>
      <sheetData sheetId="5758"/>
      <sheetData sheetId="5759">
        <row r="2">
          <cell r="A2" t="str">
            <v>FORMULARIO N° 4</v>
          </cell>
        </row>
      </sheetData>
      <sheetData sheetId="5760">
        <row r="2">
          <cell r="A2" t="str">
            <v>FORMULARIO N° 4</v>
          </cell>
        </row>
      </sheetData>
      <sheetData sheetId="5761">
        <row r="2">
          <cell r="A2" t="str">
            <v>FORMULARIO N° 4</v>
          </cell>
        </row>
      </sheetData>
      <sheetData sheetId="5762">
        <row r="5">
          <cell r="A5" t="str">
            <v>OFERTA ECONÓMICA DETALLADA</v>
          </cell>
        </row>
      </sheetData>
      <sheetData sheetId="5763">
        <row r="5">
          <cell r="A5" t="str">
            <v>OFERTA ECONÓMICA DETALLADA</v>
          </cell>
        </row>
      </sheetData>
      <sheetData sheetId="5764">
        <row r="2">
          <cell r="B2">
            <v>0</v>
          </cell>
        </row>
      </sheetData>
      <sheetData sheetId="5765">
        <row r="2">
          <cell r="B2">
            <v>0</v>
          </cell>
        </row>
      </sheetData>
      <sheetData sheetId="5766">
        <row r="2">
          <cell r="A2">
            <v>0</v>
          </cell>
        </row>
      </sheetData>
      <sheetData sheetId="5767">
        <row r="2">
          <cell r="A2">
            <v>0</v>
          </cell>
        </row>
      </sheetData>
      <sheetData sheetId="5768">
        <row r="2">
          <cell r="A2">
            <v>0</v>
          </cell>
        </row>
      </sheetData>
      <sheetData sheetId="5769">
        <row r="2">
          <cell r="A2">
            <v>0</v>
          </cell>
        </row>
      </sheetData>
      <sheetData sheetId="5770">
        <row r="2">
          <cell r="A2">
            <v>0</v>
          </cell>
        </row>
      </sheetData>
      <sheetData sheetId="5771">
        <row r="5">
          <cell r="A5" t="str">
            <v>OFERTA ECONÓMICA DETALLADA</v>
          </cell>
        </row>
      </sheetData>
      <sheetData sheetId="5772">
        <row r="5">
          <cell r="A5" t="str">
            <v>OFERTA ECONÓMICA DETALLADA</v>
          </cell>
        </row>
      </sheetData>
      <sheetData sheetId="5773">
        <row r="2">
          <cell r="B2">
            <v>0</v>
          </cell>
        </row>
      </sheetData>
      <sheetData sheetId="5774">
        <row r="2">
          <cell r="B2">
            <v>0</v>
          </cell>
        </row>
      </sheetData>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row r="2">
          <cell r="B2" t="str">
            <v>Patrimonio
neto
personal</v>
          </cell>
        </row>
      </sheetData>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refreshError="1"/>
      <sheetData sheetId="5877" refreshError="1"/>
      <sheetData sheetId="5878" refreshError="1"/>
      <sheetData sheetId="5879" refreshError="1"/>
      <sheetData sheetId="5880" refreshError="1"/>
      <sheetData sheetId="5881">
        <row r="2">
          <cell r="A2">
            <v>0</v>
          </cell>
        </row>
      </sheetData>
      <sheetData sheetId="5882"/>
      <sheetData sheetId="5883"/>
      <sheetData sheetId="5884"/>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días habiles 2015"/>
      <sheetName val="Equipo"/>
      <sheetName val="materiales"/>
      <sheetName val="otros"/>
      <sheetName val="lista-precio-mat-equipos"/>
      <sheetName val="rendimiento"/>
      <sheetName val="Hoja2"/>
      <sheetName val="Hoja1"/>
      <sheetName val="AUX"/>
      <sheetName val="DATOS DE ENTRADA"/>
      <sheetName val="DATOS_DE_ENTRADA"/>
      <sheetName val="ITEMS"/>
      <sheetName val="Datos básicos"/>
      <sheetName val="Datos_básico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MG ppto solo daños a"/>
      <sheetName val="Hoja4"/>
      <sheetName val="Hoja1"/>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PrecRec"/>
      <sheetName val="32"/>
      <sheetName val="Hoja1"/>
      <sheetName val="APU"/>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row r="1">
          <cell r="E1">
            <v>0</v>
          </cell>
        </row>
      </sheetData>
      <sheetData sheetId="47"/>
      <sheetData sheetId="48"/>
      <sheetData sheetId="49"/>
      <sheetData sheetId="50"/>
      <sheetData sheetId="51"/>
      <sheetData sheetId="5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CTOS"/>
      <sheetName val="BASE"/>
      <sheetName val="APU CORDOBA"/>
      <sheetName val="APU's"/>
      <sheetName val="CALLE CORDOBA"/>
      <sheetName val="Memorias"/>
    </sheetNames>
    <sheetDataSet>
      <sheetData sheetId="0"/>
      <sheetData sheetId="1">
        <row r="13">
          <cell r="D13">
            <v>589500</v>
          </cell>
        </row>
      </sheetData>
      <sheetData sheetId="2"/>
      <sheetData sheetId="3">
        <row r="3">
          <cell r="C3">
            <v>0.3</v>
          </cell>
        </row>
        <row r="8">
          <cell r="D8">
            <v>0.66280000000000017</v>
          </cell>
        </row>
        <row r="11">
          <cell r="D11">
            <v>71882.844000000026</v>
          </cell>
        </row>
        <row r="12">
          <cell r="D12">
            <v>53912.133000000016</v>
          </cell>
        </row>
        <row r="13">
          <cell r="D13">
            <v>35941.422000000013</v>
          </cell>
        </row>
        <row r="14">
          <cell r="D14">
            <v>650000</v>
          </cell>
        </row>
        <row r="16">
          <cell r="D16">
            <v>60000</v>
          </cell>
        </row>
        <row r="23">
          <cell r="D23">
            <v>3400</v>
          </cell>
        </row>
        <row r="24">
          <cell r="D24">
            <v>3151</v>
          </cell>
        </row>
        <row r="25">
          <cell r="D25">
            <v>3400</v>
          </cell>
        </row>
        <row r="35">
          <cell r="D35">
            <v>368107.20236875</v>
          </cell>
        </row>
        <row r="36">
          <cell r="D36">
            <v>347012.20236875</v>
          </cell>
        </row>
        <row r="38">
          <cell r="D38">
            <v>299130.97120500001</v>
          </cell>
        </row>
        <row r="39">
          <cell r="D39">
            <v>298772.20236875</v>
          </cell>
        </row>
        <row r="54">
          <cell r="D54">
            <v>37500</v>
          </cell>
        </row>
        <row r="56">
          <cell r="D56">
            <v>15000</v>
          </cell>
        </row>
        <row r="57">
          <cell r="D57">
            <v>25000</v>
          </cell>
        </row>
        <row r="58">
          <cell r="D58">
            <v>55000</v>
          </cell>
        </row>
        <row r="59">
          <cell r="D59">
            <v>43500</v>
          </cell>
        </row>
        <row r="60">
          <cell r="D60">
            <v>55000</v>
          </cell>
        </row>
        <row r="61">
          <cell r="D61">
            <v>60000</v>
          </cell>
        </row>
        <row r="62">
          <cell r="D62">
            <v>27000</v>
          </cell>
        </row>
        <row r="76">
          <cell r="D76">
            <v>2000</v>
          </cell>
        </row>
        <row r="78">
          <cell r="D78">
            <v>102098.56</v>
          </cell>
        </row>
        <row r="86">
          <cell r="D86">
            <v>16025.4</v>
          </cell>
        </row>
        <row r="87">
          <cell r="D87">
            <v>26442.199999999997</v>
          </cell>
        </row>
        <row r="218">
          <cell r="D218">
            <v>23536</v>
          </cell>
        </row>
        <row r="219">
          <cell r="D219">
            <v>34407</v>
          </cell>
        </row>
        <row r="220">
          <cell r="D220">
            <v>50018</v>
          </cell>
        </row>
        <row r="221">
          <cell r="D221">
            <v>73953</v>
          </cell>
        </row>
        <row r="222">
          <cell r="D222">
            <v>114547</v>
          </cell>
        </row>
        <row r="223">
          <cell r="D223">
            <v>150656</v>
          </cell>
        </row>
        <row r="224">
          <cell r="D224">
            <v>187004</v>
          </cell>
        </row>
        <row r="226">
          <cell r="D226">
            <v>240784</v>
          </cell>
        </row>
        <row r="227">
          <cell r="D227">
            <v>299409</v>
          </cell>
        </row>
        <row r="228">
          <cell r="D228">
            <v>368701</v>
          </cell>
        </row>
        <row r="229">
          <cell r="D229">
            <v>417994</v>
          </cell>
        </row>
        <row r="230">
          <cell r="D230">
            <v>617090</v>
          </cell>
        </row>
        <row r="236">
          <cell r="D236">
            <v>1138004</v>
          </cell>
        </row>
        <row r="239">
          <cell r="D239">
            <v>199479</v>
          </cell>
        </row>
        <row r="241">
          <cell r="D241">
            <v>271479</v>
          </cell>
        </row>
        <row r="243">
          <cell r="D243">
            <v>471618</v>
          </cell>
        </row>
        <row r="249">
          <cell r="D249">
            <v>598104</v>
          </cell>
        </row>
        <row r="253">
          <cell r="D253">
            <v>126818</v>
          </cell>
        </row>
        <row r="272">
          <cell r="D272">
            <v>90723.599999999991</v>
          </cell>
        </row>
        <row r="280">
          <cell r="D280">
            <v>199630.19999999998</v>
          </cell>
        </row>
        <row r="283">
          <cell r="D283">
            <v>308087.88</v>
          </cell>
        </row>
        <row r="285">
          <cell r="D285">
            <v>345599.95999999996</v>
          </cell>
        </row>
        <row r="289">
          <cell r="D289">
            <v>423911.56</v>
          </cell>
        </row>
        <row r="291">
          <cell r="D291">
            <v>913900.2</v>
          </cell>
        </row>
        <row r="365">
          <cell r="D365">
            <v>12255</v>
          </cell>
        </row>
        <row r="372">
          <cell r="D372">
            <v>29706</v>
          </cell>
        </row>
        <row r="375">
          <cell r="D375">
            <v>15000</v>
          </cell>
        </row>
        <row r="376">
          <cell r="D376">
            <v>11020</v>
          </cell>
        </row>
        <row r="380">
          <cell r="D380">
            <v>4800</v>
          </cell>
        </row>
        <row r="381">
          <cell r="D381">
            <v>1600</v>
          </cell>
        </row>
        <row r="382">
          <cell r="D382">
            <v>24882.000000000004</v>
          </cell>
        </row>
        <row r="463">
          <cell r="D463">
            <v>60000</v>
          </cell>
        </row>
        <row r="464">
          <cell r="D464">
            <v>75000</v>
          </cell>
        </row>
        <row r="465">
          <cell r="D465">
            <v>85000</v>
          </cell>
        </row>
        <row r="466">
          <cell r="D466">
            <v>7830</v>
          </cell>
        </row>
        <row r="467">
          <cell r="D467">
            <v>37000</v>
          </cell>
        </row>
        <row r="468">
          <cell r="D468">
            <v>41760</v>
          </cell>
        </row>
        <row r="469">
          <cell r="D469">
            <v>36600</v>
          </cell>
        </row>
        <row r="470">
          <cell r="D470">
            <v>35960</v>
          </cell>
        </row>
        <row r="477">
          <cell r="D477">
            <v>14000</v>
          </cell>
        </row>
        <row r="478">
          <cell r="D478">
            <v>8000</v>
          </cell>
        </row>
        <row r="479">
          <cell r="D479">
            <v>16000</v>
          </cell>
        </row>
        <row r="480">
          <cell r="D480">
            <v>231.99999999999997</v>
          </cell>
        </row>
        <row r="482">
          <cell r="D482">
            <v>696</v>
          </cell>
        </row>
        <row r="485">
          <cell r="D485">
            <v>719.19999999999993</v>
          </cell>
        </row>
        <row r="486">
          <cell r="D486">
            <v>17400</v>
          </cell>
        </row>
        <row r="487">
          <cell r="D487">
            <v>5000</v>
          </cell>
        </row>
        <row r="498">
          <cell r="D498">
            <v>25000</v>
          </cell>
        </row>
        <row r="499">
          <cell r="D499">
            <v>35000</v>
          </cell>
        </row>
        <row r="500">
          <cell r="D500">
            <v>30000</v>
          </cell>
        </row>
        <row r="501">
          <cell r="D501">
            <v>1100000</v>
          </cell>
        </row>
        <row r="507">
          <cell r="D507">
            <v>25000</v>
          </cell>
        </row>
        <row r="508">
          <cell r="D508">
            <v>45000</v>
          </cell>
        </row>
        <row r="515">
          <cell r="D515">
            <v>10</v>
          </cell>
        </row>
        <row r="516">
          <cell r="D516">
            <v>6050.0000000000009</v>
          </cell>
        </row>
      </sheetData>
      <sheetData sheetId="4" refreshError="1"/>
      <sheetData sheetId="5" refreshError="1"/>
      <sheetData sheetId="6"/>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ACUEDUCTO"/>
      <sheetName val="ALCANTARILLADO"/>
      <sheetName val="DOMICILIARIAS"/>
      <sheetName val="APU ACUEDUCTO"/>
      <sheetName val="APU ALCANTARILLADO"/>
      <sheetName val="BASE CTOS"/>
      <sheetName val="FORMULARIO AIU"/>
      <sheetName val="PRESTA"/>
      <sheetName val="BASE"/>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85">
          <cell r="D85">
            <v>15930</v>
          </cell>
        </row>
        <row r="344">
          <cell r="D344">
            <v>2972</v>
          </cell>
        </row>
        <row r="345">
          <cell r="D345">
            <v>2798</v>
          </cell>
        </row>
      </sheetData>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PU_ADUCCION2"/>
      <sheetName val="POZO_2"/>
      <sheetName val="APU_POZO2"/>
      <sheetName val="APU_CASETA2"/>
      <sheetName val="SIS__BOMBEO2"/>
      <sheetName val="APU_SIST_BOMBEO2"/>
      <sheetName val="SIS__ELECTRICO2"/>
      <sheetName val="APU_SIS__ELECTRICO2"/>
      <sheetName val="APU_ADUCCION"/>
      <sheetName val="POZO_"/>
      <sheetName val="APU_POZO"/>
      <sheetName val="APU_CASETA"/>
      <sheetName val="SIS__BOMBEO"/>
      <sheetName val="APU_SIST_BOMBEO"/>
      <sheetName val="SIS__ELECTRICO"/>
      <sheetName val="APU_SIS__ELECTRICO"/>
      <sheetName val="APU_ADUCCION1"/>
      <sheetName val="POZO_1"/>
      <sheetName val="APU_POZO1"/>
      <sheetName val="APU_CASETA1"/>
      <sheetName val="SIS__BOMBEO1"/>
      <sheetName val="APU_SIST_BOMBEO1"/>
      <sheetName val="SIS__ELECTRICO1"/>
      <sheetName val="APU_SIS__ELECTRICO1"/>
    </sheetNames>
    <sheetDataSet>
      <sheetData sheetId="0" refreshError="1">
        <row r="5">
          <cell r="C5">
            <v>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7">
          <cell r="D17">
            <v>3500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3">
          <cell r="D33">
            <v>40000</v>
          </cell>
        </row>
        <row r="34">
          <cell r="D34">
            <v>50000</v>
          </cell>
        </row>
        <row r="35">
          <cell r="D35">
            <v>2700</v>
          </cell>
        </row>
        <row r="36">
          <cell r="D36">
            <v>33000</v>
          </cell>
        </row>
        <row r="37">
          <cell r="D37">
            <v>25000</v>
          </cell>
        </row>
        <row r="38">
          <cell r="D38">
            <v>15000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3">
          <cell r="D63">
            <v>50000</v>
          </cell>
        </row>
        <row r="64">
          <cell r="D64">
            <v>2500</v>
          </cell>
        </row>
        <row r="65">
          <cell r="D65">
            <v>10000</v>
          </cell>
        </row>
        <row r="66">
          <cell r="D66">
            <v>20000</v>
          </cell>
        </row>
        <row r="67">
          <cell r="D67">
            <v>50000</v>
          </cell>
        </row>
        <row r="68">
          <cell r="D68">
            <v>30000</v>
          </cell>
        </row>
        <row r="72">
          <cell r="D72">
            <v>0.03</v>
          </cell>
        </row>
        <row r="73">
          <cell r="D73">
            <v>0.05</v>
          </cell>
        </row>
      </sheetData>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 val="RESUMEN DE ACNT LOS ALAMOS"/>
      <sheetName val="PRESUPUESTO LOS ALAMOS"/>
      <sheetName val="APU LOS  ALAMOS ALCA"/>
      <sheetName val="RESUMEN DE CANT MIRADOR"/>
      <sheetName val="COLECTOR NORTE (1)"/>
      <sheetName val="COLECTOR NORTE (2)"/>
      <sheetName val="COLECTOR NORTE (3)"/>
      <sheetName val="COLECTOR NORTE (4)"/>
      <sheetName val="REDES SEC. NORTE"/>
      <sheetName val="DOM.  COLECTOR NORTE 1"/>
      <sheetName val="DOMI. SEC  NORTE"/>
      <sheetName val="COLECTOR ORIENTAL"/>
      <sheetName val="REDES SEC ORIENTAL"/>
      <sheetName val="DOMI. SEC ORIENTAL"/>
      <sheetName val="DOMI. COLEC.  ORIENTAL"/>
      <sheetName val="COLECTOR OCCIDENTAL"/>
      <sheetName val="REDES SEC. OCCIDENTAL"/>
      <sheetName val="DOMI. SEC OCCIDENTAL"/>
      <sheetName val="DOMI. COLEC  OCCIDENTAL "/>
      <sheetName val="APU COLECTOR NORTE."/>
      <sheetName val=" PTAR NORTE"/>
      <sheetName val="APU PTAR"/>
      <sheetName val="PRESUPUESTO PTAR OCCIDENTAL"/>
      <sheetName val="APU PTAR OCCIDENTAL"/>
      <sheetName val="PRESUPUESTO PTAR oriental"/>
      <sheetName val="RESUMEN OBRAS"/>
    </sheetNames>
    <sheetDataSet>
      <sheetData sheetId="0" refreshError="1"/>
      <sheetData sheetId="1" refreshError="1"/>
      <sheetData sheetId="2" refreshError="1"/>
      <sheetData sheetId="3" refreshError="1">
        <row r="3">
          <cell r="C3">
            <v>0.22</v>
          </cell>
        </row>
        <row r="287">
          <cell r="D287">
            <v>129618.4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12">
          <cell r="D12">
            <v>40200</v>
          </cell>
        </row>
        <row r="13">
          <cell r="D13">
            <v>34387.5</v>
          </cell>
        </row>
        <row r="347">
          <cell r="D347">
            <v>1345</v>
          </cell>
        </row>
        <row r="348">
          <cell r="D348">
            <v>7307</v>
          </cell>
        </row>
        <row r="353">
          <cell r="D353">
            <v>20226</v>
          </cell>
        </row>
        <row r="354">
          <cell r="D354">
            <v>66000</v>
          </cell>
        </row>
        <row r="482">
          <cell r="D482">
            <v>1000</v>
          </cell>
        </row>
      </sheetData>
      <sheetData sheetId="5"/>
      <sheetData sheetId="6"/>
      <sheetData sheetId="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Formulario_N__4"/>
      <sheetName val="Formulario_N°_42"/>
      <sheetName val="CAPITULO_II2"/>
      <sheetName val="CAPITULO_III2"/>
      <sheetName val="CAPITULO_IV2"/>
      <sheetName val="CAPITULO_V_2"/>
      <sheetName val="CAPITULO_VI2"/>
      <sheetName val="AUXILIAR_CONCRETOS2"/>
      <sheetName val="CAPITULO_VII2"/>
      <sheetName val="CAPITULO_VIII2"/>
      <sheetName val="CAPITULO_IX2"/>
      <sheetName val="AUXILIAR_MEZCLA_Y_TRITURACION2"/>
      <sheetName val="Formulario_N__42"/>
      <sheetName val="Formulario_N°_41"/>
      <sheetName val="CAPITULO_II1"/>
      <sheetName val="CAPITULO_III1"/>
      <sheetName val="CAPITULO_IV1"/>
      <sheetName val="CAPITULO_V_1"/>
      <sheetName val="CAPITULO_VI1"/>
      <sheetName val="AUXILIAR_CONCRETOS1"/>
      <sheetName val="CAPITULO_VII1"/>
      <sheetName val="CAPITULO_VIII1"/>
      <sheetName val="CAPITULO_IX1"/>
      <sheetName val="AUXILIAR_MEZCLA_Y_TRITURACION1"/>
      <sheetName val="Formulario_N__41"/>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sheetData sheetId="14">
        <row r="129">
          <cell r="F129">
            <v>0.22</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LISTA CÓDIGOS"/>
      <sheetName val="BASE APU"/>
      <sheetName val="MANO DE OBRA"/>
      <sheetName val="INSUMOS"/>
      <sheetName val="EQUIPOS"/>
      <sheetName val="MATERIALES"/>
      <sheetName val="ESTRUCTURAS"/>
      <sheetName val="TRANSPORTE"/>
      <sheetName val="Vitelma"/>
      <sheetName val="Piedra Herrada"/>
      <sheetName val="Vitelma3"/>
      <sheetName val="Vitelma2"/>
      <sheetName val="Piedra Herrada2"/>
      <sheetName val="Vitelma4"/>
      <sheetName val="PiedraHerrada "/>
      <sheetName val="PiedraHerrada3"/>
      <sheetName val="Tanque Fiscala"/>
      <sheetName val="Form 1| VALOR OFERTA"/>
      <sheetName val="Por Proyecto"/>
      <sheetName val="AIU"/>
      <sheetName val="Cronograma"/>
      <sheetName val="Excavacion_Rotura"/>
      <sheetName val="ALTERNATIVAS"/>
      <sheetName val="APU_DERIVACIÓNVitelma"/>
      <sheetName val="APU_EMPATEVitelma"/>
      <sheetName val="APU_EMPATEVitelma (V3)"/>
      <sheetName val="APU_EMPATEVitelma (V2)"/>
      <sheetName val="APU_DERIVACIÓNPiedraHerrada"/>
      <sheetName val="APU_EMPATEPiedraHerrada"/>
      <sheetName val="REFERENCIAAPU"/>
      <sheetName val="CATALOGOS"/>
      <sheetName val="APU"/>
      <sheetName val="APU (2)"/>
      <sheetName val="Items"/>
      <sheetName val="SAI 2016"/>
      <sheetName val="Imp Urbano"/>
      <sheetName val="Pto PMT Vitelma"/>
      <sheetName val="Pto PMT PH-La Fiscala"/>
      <sheetName val="Plan de Gestión Social"/>
      <sheetName val="FACTOR_PRESTACIONAL"/>
      <sheetName val="SAI 2015 (2)"/>
      <sheetName val="Hoja1"/>
      <sheetName val="Hoja3"/>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1">
          <cell r="B1" t="str">
            <v>Sistema de Tubería y Accesorios</v>
          </cell>
        </row>
      </sheetData>
      <sheetData sheetId="20"/>
      <sheetData sheetId="21"/>
      <sheetData sheetId="22"/>
      <sheetData sheetId="23"/>
      <sheetData sheetId="24"/>
      <sheetData sheetId="25"/>
      <sheetData sheetId="26"/>
      <sheetData sheetId="27">
        <row r="1">
          <cell r="B1" t="str">
            <v>Sistema de Tubería y Accesorios</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1">
          <cell r="B1">
            <v>0</v>
          </cell>
        </row>
      </sheetData>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row r="48">
          <cell r="G48">
            <v>0.22</v>
          </cell>
        </row>
      </sheetData>
      <sheetData sheetId="3"/>
      <sheetData sheetId="4">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
      <sheetName val="ACUEDUCTO"/>
      <sheetName val="APU Acueducto"/>
      <sheetName val="ALCANTARILLADO"/>
      <sheetName val="APU REDES ALDO "/>
    </sheetNames>
    <sheetDataSet>
      <sheetData sheetId="0" refreshError="1">
        <row r="44">
          <cell r="G44">
            <v>0.3</v>
          </cell>
        </row>
      </sheetData>
      <sheetData sheetId="1" refreshError="1"/>
      <sheetData sheetId="2" refreshError="1">
        <row r="11">
          <cell r="D11">
            <v>65310.349866666686</v>
          </cell>
        </row>
        <row r="12">
          <cell r="D12">
            <v>48982.762400000014</v>
          </cell>
        </row>
        <row r="76">
          <cell r="D76">
            <v>10324</v>
          </cell>
        </row>
        <row r="86">
          <cell r="D86">
            <v>26284</v>
          </cell>
        </row>
        <row r="446">
          <cell r="D446">
            <v>37332</v>
          </cell>
        </row>
        <row r="460">
          <cell r="D460">
            <v>2550</v>
          </cell>
        </row>
        <row r="478">
          <cell r="D478">
            <v>1000000</v>
          </cell>
        </row>
        <row r="479">
          <cell r="D479">
            <v>1000000</v>
          </cell>
        </row>
      </sheetData>
      <sheetData sheetId="3" refreshError="1"/>
      <sheetData sheetId="4" refreshError="1"/>
      <sheetData sheetId="5" refreshError="1"/>
      <sheetData sheetId="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_Concretos"/>
      <sheetName val="BASE"/>
      <sheetName val="COLECTOR-NORTE"/>
      <sheetName val="APU COLECTOR-NORTE"/>
      <sheetName val="COLECTOR-SUR"/>
      <sheetName val="APU COLECTOR-SUR"/>
      <sheetName val="REDES SECUND SUR"/>
      <sheetName val="APU Redes Secundarias  SUR"/>
      <sheetName val="DOMICILIARES"/>
      <sheetName val="PRESUPUESTO PTAR"/>
      <sheetName val="APU PTAR"/>
      <sheetName val="CANAL CRIBADO"/>
      <sheetName val="APU CANAL CRIBADO"/>
    </sheetNames>
    <sheetDataSet>
      <sheetData sheetId="0"/>
      <sheetData sheetId="1"/>
      <sheetData sheetId="2"/>
      <sheetData sheetId="3">
        <row r="3">
          <cell r="C3">
            <v>0.3</v>
          </cell>
        </row>
        <row r="44">
          <cell r="D44">
            <v>371475.46752499999</v>
          </cell>
        </row>
        <row r="138">
          <cell r="D138">
            <v>35142</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s>
    <sheetDataSet>
      <sheetData sheetId="0"/>
      <sheetData sheetId="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 sheetId="8"/>
      <sheetData sheetId="9">
        <row r="7">
          <cell r="A7">
            <v>0</v>
          </cell>
        </row>
      </sheetData>
      <sheetData sheetId="10"/>
      <sheetData sheetId="11"/>
      <sheetData sheetId="12"/>
      <sheetData sheetId="13"/>
      <sheetData sheetId="14"/>
      <sheetData sheetId="1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2"/>
      <sheetName val="BASE_CTOS1"/>
      <sheetName val="Tabla 1.1"/>
      <sheetName val="APU BOMBEO Y L. IMPUL."/>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sheetData sheetId="51"/>
      <sheetData sheetId="52" refreshError="1"/>
      <sheetData sheetId="53" refreshError="1"/>
      <sheetData sheetId="54"/>
      <sheetData sheetId="55"/>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DESARENADOR"/>
      <sheetName val="APU DESAR"/>
      <sheetName val="ADUCCION"/>
      <sheetName val="APU ADUCCION"/>
      <sheetName val="PTAP"/>
      <sheetName val="APU PTAP"/>
      <sheetName val="Vía"/>
      <sheetName val="apu via"/>
      <sheetName val=" REDES DE DISTRI"/>
      <sheetName val="apu redes"/>
      <sheetName val="ESTAC.  REGULA"/>
      <sheetName val="APU ESTC REGUL "/>
      <sheetName val="BASE CTOS"/>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 val="PPTO__OPTIM__SIST__DE_CAPTACION"/>
      <sheetName val="PPTO__CONST__ESTAC___REGULA"/>
      <sheetName val="APU_CONST__ESTACIÓN_REGULADORA"/>
      <sheetName val="PPTO__OPTIM__REDES_DE_DISTRIB_"/>
      <sheetName val="APU_OPTM__REDES_DIST"/>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Cab"/>
      <sheetName val="AMPACITY"/>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Base_de_Diseño1"/>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 val="CONSUMOS"/>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PPTO_AREA_URBANA"/>
      <sheetName val="Base de Diseño"/>
      <sheetName val="Base_de_Diseño"/>
      <sheetName val="PPTO_AREA_URBANA3"/>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 val="LISTA CÓDIGOS"/>
      <sheetName val="BASE APU"/>
      <sheetName val="MANO DE OBRA"/>
      <sheetName val="INSUMOS"/>
      <sheetName val="EQUIPOS"/>
      <sheetName val="MATERIALES"/>
      <sheetName val="ESTRUCTURAS"/>
      <sheetName val="TRANSPORTE"/>
      <sheetName val="Ø"/>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Condución_PVC"/>
      <sheetName val="PTO_BOCA-COND"/>
      <sheetName val="PTO_TANQ_DE_ALM"/>
      <sheetName val="PTO_REDES"/>
      <sheetName val="PTO_REDES_BA"/>
      <sheetName val="Inversión_Acdto"/>
      <sheetName val="CANT_OBRA_"/>
      <sheetName val="APU_"/>
      <sheetName val="Base_de_Diseño"/>
      <sheetName val="DATOS EPANET"/>
      <sheetName val="Base_de_Diseño1"/>
      <sheetName val="PTO_REDES_A"/>
      <sheetName val="DATOS_EPANET"/>
      <sheetName val="CONDUIT"/>
      <sheetName val="GPI 526"/>
      <sheetName val="SKJ452"/>
      <sheetName val="ITA878"/>
      <sheetName val="AEA-944"/>
      <sheetName val="DUB-823"/>
      <sheetName val="XXJ617"/>
      <sheetName val="SNG_855"/>
      <sheetName val="VEA 374"/>
      <sheetName val="HFB024"/>
      <sheetName val="PAJ825"/>
      <sheetName val="Condución_PVC3"/>
      <sheetName val="PTO_BOCA-COND3"/>
      <sheetName val="PTO_TANQ_DE_ALM3"/>
      <sheetName val="PTO_REDES3"/>
      <sheetName val="PTO_REDES_BA3"/>
      <sheetName val="Inversión_Acdto3"/>
      <sheetName val="CANT_OBRA_3"/>
      <sheetName val="APU_3"/>
      <sheetName val="Base_de_Diseño3"/>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row r="1">
          <cell r="A1" t="str">
            <v>Name</v>
          </cell>
        </row>
      </sheetData>
      <sheetData sheetId="14">
        <row r="1">
          <cell r="A1" t="str">
            <v>Name</v>
          </cell>
        </row>
      </sheetData>
      <sheetData sheetId="15">
        <row r="1">
          <cell r="A1" t="str">
            <v>Name</v>
          </cell>
        </row>
      </sheetData>
      <sheetData sheetId="16">
        <row r="1">
          <cell r="A1" t="str">
            <v>Name</v>
          </cell>
        </row>
      </sheetData>
      <sheetData sheetId="17">
        <row r="1">
          <cell r="A1" t="str">
            <v>Name</v>
          </cell>
        </row>
      </sheetData>
      <sheetData sheetId="18">
        <row r="1">
          <cell r="A1" t="str">
            <v>Name</v>
          </cell>
        </row>
      </sheetData>
      <sheetData sheetId="19">
        <row r="1">
          <cell r="A1" t="str">
            <v>Name</v>
          </cell>
        </row>
      </sheetData>
      <sheetData sheetId="20">
        <row r="1">
          <cell r="A1" t="str">
            <v>Name</v>
          </cell>
        </row>
      </sheetData>
      <sheetData sheetId="21">
        <row r="1">
          <cell r="A1" t="str">
            <v>Name</v>
          </cell>
        </row>
      </sheetData>
      <sheetData sheetId="22">
        <row r="1">
          <cell r="A1" t="str">
            <v>Name</v>
          </cell>
        </row>
      </sheetData>
      <sheetData sheetId="23" refreshError="1"/>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s>
    <sheetDataSet>
      <sheetData sheetId="0" refreshError="1"/>
      <sheetData sheetId="1" refreshError="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v>0</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efreshError="1"/>
      <sheetData sheetId="9" refreshError="1"/>
      <sheetData sheetId="10" refreshError="1"/>
      <sheetData sheetId="11">
        <row r="12">
          <cell r="A12">
            <v>1</v>
          </cell>
        </row>
      </sheetData>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APU_"/>
      <sheetName val="Lista_de_precios"/>
      <sheetName val="PRESION_(2)"/>
      <sheetName val="SANITARIA_(2)"/>
      <sheetName val="CONDUIT_(2)"/>
      <sheetName val="UNION-PLATINO_(2)"/>
      <sheetName val="UNION-PLATINO_(3)"/>
      <sheetName val="UNION-PLATINO_(4)"/>
      <sheetName val="PEAD_1"/>
      <sheetName val="PEAD_2"/>
      <sheetName val="PRES_AGRI"/>
      <sheetName val="CORR_DREN"/>
      <sheetName val="RIEGO-CONDUCC_"/>
      <sheetName val="RIEGO_MO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cell r="B12">
            <v>1</v>
          </cell>
          <cell r="C12">
            <v>0</v>
          </cell>
          <cell r="E12">
            <v>0</v>
          </cell>
          <cell r="F12" t="str">
            <v/>
          </cell>
          <cell r="G12" t="str">
            <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t="str">
            <v/>
          </cell>
          <cell r="G15" t="str">
            <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t="str">
            <v/>
          </cell>
          <cell r="G19" t="str">
            <v/>
          </cell>
          <cell r="H19">
            <v>5.5555555555555552E-2</v>
          </cell>
        </row>
        <row r="20">
          <cell r="A20" t="str">
            <v>INSTALACIONES ACUEDUCTO</v>
          </cell>
          <cell r="B20">
            <v>2</v>
          </cell>
          <cell r="C20">
            <v>22</v>
          </cell>
          <cell r="E20">
            <v>0</v>
          </cell>
          <cell r="F20" t="str">
            <v/>
          </cell>
          <cell r="G20" t="str">
            <v/>
          </cell>
          <cell r="H20">
            <v>0.91666666666666663</v>
          </cell>
        </row>
        <row r="21">
          <cell r="A21" t="str">
            <v>MEDIDORES 1/2 Y 1"</v>
          </cell>
          <cell r="B21">
            <v>1</v>
          </cell>
          <cell r="C21">
            <v>1</v>
          </cell>
          <cell r="E21">
            <v>0</v>
          </cell>
          <cell r="F21" t="str">
            <v/>
          </cell>
          <cell r="G21" t="str">
            <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t="str">
            <v/>
          </cell>
          <cell r="G23" t="str">
            <v/>
          </cell>
          <cell r="H23">
            <v>0.72727272727272729</v>
          </cell>
        </row>
        <row r="24">
          <cell r="A24" t="str">
            <v>OBRAS ACCESORIAS INSTALACIONES</v>
          </cell>
          <cell r="B24">
            <v>405</v>
          </cell>
          <cell r="C24">
            <v>0</v>
          </cell>
          <cell r="E24">
            <v>0</v>
          </cell>
          <cell r="F24" t="str">
            <v/>
          </cell>
          <cell r="G24" t="str">
            <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t="str">
            <v/>
          </cell>
          <cell r="G26" t="str">
            <v/>
          </cell>
          <cell r="H26">
            <v>4.5454545454545456E-2</v>
          </cell>
        </row>
        <row r="27">
          <cell r="A27" t="str">
            <v>REFERENCIACIÓN ACUEDUCTO</v>
          </cell>
          <cell r="B27">
            <v>7</v>
          </cell>
          <cell r="C27">
            <v>5</v>
          </cell>
          <cell r="E27">
            <v>0</v>
          </cell>
          <cell r="F27" t="str">
            <v/>
          </cell>
          <cell r="G27" t="str">
            <v/>
          </cell>
          <cell r="H27">
            <v>0.41666666666666669</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1603</v>
          </cell>
          <cell r="C33">
            <v>643</v>
          </cell>
          <cell r="F33" t="str">
            <v/>
          </cell>
          <cell r="G33" t="str">
            <v/>
          </cell>
          <cell r="H33">
            <v>0.28628673196794302</v>
          </cell>
        </row>
        <row r="34">
          <cell r="F34" t="str">
            <v/>
          </cell>
          <cell r="G34" t="str">
            <v/>
          </cell>
          <cell r="H34" t="str">
            <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cell r="B12">
            <v>3</v>
          </cell>
          <cell r="C12">
            <v>14</v>
          </cell>
          <cell r="E12">
            <v>0</v>
          </cell>
          <cell r="F12" t="str">
            <v/>
          </cell>
          <cell r="G12" t="str">
            <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t="str">
            <v/>
          </cell>
          <cell r="G15" t="str">
            <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t="str">
            <v/>
          </cell>
          <cell r="G19" t="str">
            <v/>
          </cell>
          <cell r="H19">
            <v>0.21052631578947367</v>
          </cell>
        </row>
        <row r="20">
          <cell r="A20" t="str">
            <v>INSTALACIONES ACUEDUCTO</v>
          </cell>
          <cell r="B20">
            <v>1</v>
          </cell>
          <cell r="C20">
            <v>55</v>
          </cell>
          <cell r="E20">
            <v>0</v>
          </cell>
          <cell r="F20" t="str">
            <v/>
          </cell>
          <cell r="G20" t="str">
            <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t="str">
            <v/>
          </cell>
          <cell r="G22" t="str">
            <v/>
          </cell>
          <cell r="H22">
            <v>0.8</v>
          </cell>
        </row>
        <row r="23">
          <cell r="A23" t="str">
            <v>OBRAS ACCESORIAS INSTALACIONES</v>
          </cell>
          <cell r="B23">
            <v>415</v>
          </cell>
          <cell r="C23">
            <v>0</v>
          </cell>
          <cell r="E23">
            <v>0</v>
          </cell>
          <cell r="F23" t="str">
            <v/>
          </cell>
          <cell r="G23" t="str">
            <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t="str">
            <v/>
          </cell>
          <cell r="G25" t="str">
            <v/>
          </cell>
          <cell r="H25">
            <v>0</v>
          </cell>
        </row>
        <row r="26">
          <cell r="A26" t="str">
            <v>REFERENCIACIÓN ACUEDUCTO</v>
          </cell>
          <cell r="B26">
            <v>12</v>
          </cell>
          <cell r="C26">
            <v>4</v>
          </cell>
          <cell r="E26">
            <v>0</v>
          </cell>
          <cell r="F26" t="str">
            <v/>
          </cell>
          <cell r="G26" t="str">
            <v/>
          </cell>
          <cell r="H26">
            <v>0.25</v>
          </cell>
        </row>
        <row r="27">
          <cell r="F27" t="str">
            <v/>
          </cell>
          <cell r="G27" t="str">
            <v/>
          </cell>
          <cell r="H27" t="str">
            <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1972</v>
          </cell>
          <cell r="C33">
            <v>677</v>
          </cell>
          <cell r="F33" t="str">
            <v/>
          </cell>
          <cell r="G33" t="str">
            <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cell r="B12">
            <v>9</v>
          </cell>
          <cell r="C12">
            <v>8</v>
          </cell>
          <cell r="E12">
            <v>0</v>
          </cell>
          <cell r="F12" t="str">
            <v/>
          </cell>
          <cell r="G12" t="str">
            <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t="str">
            <v/>
          </cell>
          <cell r="G15" t="str">
            <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t="str">
            <v/>
          </cell>
          <cell r="G19" t="str">
            <v/>
          </cell>
          <cell r="H19">
            <v>0.48648648648648651</v>
          </cell>
        </row>
        <row r="20">
          <cell r="A20" t="str">
            <v>INSTALACIONES ACUEDUCTO</v>
          </cell>
          <cell r="B20">
            <v>6</v>
          </cell>
          <cell r="C20">
            <v>50</v>
          </cell>
          <cell r="E20">
            <v>0</v>
          </cell>
          <cell r="F20" t="str">
            <v/>
          </cell>
          <cell r="G20" t="str">
            <v/>
          </cell>
          <cell r="H20">
            <v>0.8928571428571429</v>
          </cell>
        </row>
        <row r="21">
          <cell r="A21" t="str">
            <v>MEDIDORES 1/2 Y 1"</v>
          </cell>
          <cell r="B21">
            <v>1</v>
          </cell>
          <cell r="C21">
            <v>22</v>
          </cell>
          <cell r="E21">
            <v>0</v>
          </cell>
          <cell r="F21" t="str">
            <v/>
          </cell>
          <cell r="G21" t="str">
            <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t="str">
            <v/>
          </cell>
          <cell r="G23" t="str">
            <v/>
          </cell>
          <cell r="H23">
            <v>1</v>
          </cell>
        </row>
        <row r="24">
          <cell r="A24" t="str">
            <v>OBRAS ACCESORIAS INSTALACIONES</v>
          </cell>
          <cell r="B24">
            <v>635</v>
          </cell>
          <cell r="C24">
            <v>0</v>
          </cell>
          <cell r="E24">
            <v>0</v>
          </cell>
          <cell r="F24" t="str">
            <v/>
          </cell>
          <cell r="G24" t="str">
            <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t="str">
            <v/>
          </cell>
          <cell r="G26" t="str">
            <v/>
          </cell>
          <cell r="H26">
            <v>0.83333333333333337</v>
          </cell>
        </row>
        <row r="27">
          <cell r="A27" t="str">
            <v>REFERENCIACIÓN ACUEDUCTO</v>
          </cell>
          <cell r="B27">
            <v>3</v>
          </cell>
          <cell r="C27">
            <v>2</v>
          </cell>
          <cell r="E27">
            <v>0</v>
          </cell>
          <cell r="F27" t="str">
            <v/>
          </cell>
          <cell r="G27" t="str">
            <v/>
          </cell>
          <cell r="H27">
            <v>0.4</v>
          </cell>
        </row>
        <row r="28">
          <cell r="A28" t="str">
            <v>REVISIÓN  POSTERIOR  FRAUDES</v>
          </cell>
          <cell r="B28">
            <v>1</v>
          </cell>
          <cell r="C28">
            <v>0</v>
          </cell>
          <cell r="E28">
            <v>0</v>
          </cell>
          <cell r="F28" t="str">
            <v/>
          </cell>
          <cell r="G28" t="str">
            <v/>
          </cell>
          <cell r="H28">
            <v>0</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2428</v>
          </cell>
          <cell r="C33">
            <v>675</v>
          </cell>
          <cell r="F33" t="str">
            <v/>
          </cell>
          <cell r="G33" t="str">
            <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28oct"/>
      <sheetName val="Hoja1"/>
      <sheetName val="LISTA CÓDIGOS"/>
      <sheetName val="BASE APU"/>
      <sheetName val="MANO DE OBRA"/>
      <sheetName val="INSUMOS"/>
      <sheetName val="EQUIPOS"/>
      <sheetName val="MATERIALES"/>
      <sheetName val="ESTRUCTURAS"/>
      <sheetName val="TRANSPORTE"/>
      <sheetName val="Hoja2"/>
      <sheetName val="Macro1"/>
      <sheetName val="Tramos"/>
      <sheetName val="Sábana"/>
      <sheetName val="formato acom aldo. frente"/>
      <sheetName val="Emboquillar"/>
      <sheetName val="Acometidacobrerígido"/>
      <sheetName val="Acometidatoma"/>
      <sheetName val="Acometidahasta1&quot;"/>
      <sheetName val="CONDUIT"/>
      <sheetName val="Hoja3"/>
    </sheetNames>
    <sheetDataSet>
      <sheetData sheetId="0">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ow r="12">
          <cell r="A12" t="str">
            <v>CAMBIO ACOMETIDAS CONTRATO</v>
          </cell>
          <cell r="B12">
            <v>2</v>
          </cell>
          <cell r="C12">
            <v>5</v>
          </cell>
          <cell r="D12">
            <v>1</v>
          </cell>
          <cell r="E12">
            <v>46</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A30" t="str">
            <v>TAPONADAS</v>
          </cell>
          <cell r="B30">
            <v>2</v>
          </cell>
          <cell r="C30">
            <v>20</v>
          </cell>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PRESUPUESTO"/>
      <sheetName val="UNITARIOS"/>
      <sheetName val="TRANSPORTE"/>
      <sheetName val="MANO OBRA"/>
      <sheetName val="MEMORIAS"/>
      <sheetName val="A. P. U."/>
      <sheetName val="INS"/>
      <sheetName val="PPTO REDUCIDO"/>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2"/>
      <sheetData sheetId="3"/>
      <sheetData sheetId="4"/>
      <sheetData sheetId="5"/>
      <sheetData sheetId="6"/>
      <sheetData sheetId="7" refreshError="1"/>
      <sheetData sheetId="8" refreshError="1"/>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row r="1">
          <cell r="C1">
            <v>0</v>
          </cell>
        </row>
      </sheetData>
      <sheetData sheetId="10"/>
      <sheetData sheetId="11"/>
      <sheetData sheetId="12"/>
      <sheetData sheetId="13">
        <row r="1">
          <cell r="C1">
            <v>0</v>
          </cell>
        </row>
      </sheetData>
      <sheetData sheetId="14">
        <row r="1">
          <cell r="C1">
            <v>0</v>
          </cell>
        </row>
      </sheetData>
      <sheetData sheetId="15">
        <row r="1">
          <cell r="C1">
            <v>0</v>
          </cell>
        </row>
      </sheetData>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efreshError="1"/>
      <sheetData sheetId="29" refreshError="1"/>
      <sheetData sheetId="30" refreshError="1"/>
      <sheetData sheetId="31" refreshError="1"/>
      <sheetData sheetId="32">
        <row r="1">
          <cell r="C1">
            <v>0</v>
          </cell>
        </row>
      </sheetData>
      <sheetData sheetId="33">
        <row r="1">
          <cell r="C1">
            <v>0</v>
          </cell>
        </row>
      </sheetData>
      <sheetData sheetId="34">
        <row r="1">
          <cell r="C1">
            <v>0</v>
          </cell>
        </row>
      </sheetData>
      <sheetData sheetId="35">
        <row r="1">
          <cell r="C1">
            <v>0</v>
          </cell>
        </row>
      </sheetData>
      <sheetData sheetId="36">
        <row r="1">
          <cell r="C1">
            <v>0</v>
          </cell>
        </row>
      </sheetData>
      <sheetData sheetId="37">
        <row r="1">
          <cell r="C1">
            <v>0</v>
          </cell>
        </row>
      </sheetData>
      <sheetData sheetId="38">
        <row r="1">
          <cell r="C1">
            <v>0</v>
          </cell>
        </row>
      </sheetData>
      <sheetData sheetId="39" refreshError="1"/>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Presup_Cancha"/>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
          <cell r="C5">
            <v>0.06</v>
          </cell>
        </row>
      </sheetData>
      <sheetData sheetId="15" refreshError="1">
        <row r="5">
          <cell r="C5">
            <v>0.06</v>
          </cell>
        </row>
        <row r="63">
          <cell r="D63">
            <v>348000</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 val="BASE"/>
      <sheetName val="Itemes_Renovación"/>
      <sheetName val="PROGRAMACION_"/>
    </sheetNames>
    <sheetDataSet>
      <sheetData sheetId="0"/>
      <sheetData sheetId="1" refreshError="1"/>
      <sheetData sheetId="2" refreshError="1"/>
      <sheetData sheetId="3"/>
      <sheetData sheetId="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ábana"/>
      <sheetName val="PLAN DE INVERSION ANTICIPO"/>
      <sheetName val="inv mensual"/>
      <sheetName val="borrador flujo inv"/>
      <sheetName val="social-ambiental"/>
      <sheetName val="AU"/>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Design"/>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Base de Diseño"/>
      <sheetName val="ELECTRICO"/>
      <sheetName val="Vuelta"/>
      <sheetName val="experiencia especifica"/>
      <sheetName val="experiencia general"/>
      <sheetName val="FORMULARIO N° 14"/>
      <sheetName val="FORMULARIO N°7"/>
      <sheetName val="contrato en ejecución"/>
      <sheetName val="Calculo capacidad residual"/>
      <sheetName val="TARIFAS-JORNAL-DIST"/>
      <sheetName val="LISTA_CÓDIGOS"/>
      <sheetName val="BASE_APU"/>
      <sheetName val="MANO_DE_OBRA"/>
      <sheetName val="TABLAS"/>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RECURSOS"/>
      <sheetName val="CALC_PROD_MENSUAL"/>
      <sheetName val="experiencia_especifica"/>
      <sheetName val="experiencia_general"/>
      <sheetName val="FORMULARIO_N°_14"/>
      <sheetName val="FORMULARIO_N°7"/>
      <sheetName val="contrato_en_ejecución"/>
      <sheetName val="Calculo_capacidad_resid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efreshError="1"/>
      <sheetData sheetId="30">
        <row r="1">
          <cell r="A1">
            <v>0</v>
          </cell>
        </row>
      </sheetData>
      <sheetData sheetId="31"/>
      <sheetData sheetId="32"/>
      <sheetData sheetId="33"/>
      <sheetData sheetId="34"/>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ow r="1">
          <cell r="A1" t="str">
            <v>CODIGO</v>
          </cell>
        </row>
      </sheetData>
      <sheetData sheetId="51"/>
      <sheetData sheetId="52"/>
      <sheetData sheetId="53">
        <row r="1">
          <cell r="A1" t="str">
            <v>CODIGO</v>
          </cell>
        </row>
      </sheetData>
      <sheetData sheetId="54">
        <row r="1">
          <cell r="A1">
            <v>0</v>
          </cell>
        </row>
      </sheetData>
      <sheetData sheetId="55"/>
      <sheetData sheetId="56"/>
      <sheetData sheetId="57"/>
      <sheetData sheetId="58"/>
      <sheetData sheetId="59" refreshError="1"/>
      <sheetData sheetId="60" refreshError="1"/>
      <sheetData sheetId="61" refreshError="1"/>
      <sheetData sheetId="62" refreshError="1"/>
      <sheetData sheetId="63">
        <row r="2">
          <cell r="A2" t="str">
            <v>MUNICIPIO DE SONSON ANTIOQUIA</v>
          </cell>
        </row>
      </sheetData>
      <sheetData sheetId="64"/>
      <sheetData sheetId="65"/>
      <sheetData sheetId="66"/>
      <sheetData sheetId="67"/>
      <sheetData sheetId="68"/>
      <sheetData sheetId="69" refreshError="1"/>
      <sheetData sheetId="70"/>
      <sheetData sheetId="71"/>
      <sheetData sheetId="72"/>
      <sheetData sheetId="73" refreshError="1"/>
      <sheetData sheetId="74"/>
      <sheetData sheetId="75"/>
      <sheetData sheetId="76"/>
      <sheetData sheetId="77">
        <row r="1">
          <cell r="A1">
            <v>0</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sheetData sheetId="92">
        <row r="2">
          <cell r="A2" t="str">
            <v>MUNICIPIO DE SONSON ANTIOQUIA</v>
          </cell>
        </row>
      </sheetData>
      <sheetData sheetId="93"/>
      <sheetData sheetId="94"/>
      <sheetData sheetId="95"/>
      <sheetData sheetId="96"/>
      <sheetData sheetId="97"/>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t="str">
            <v/>
          </cell>
          <cell r="G36" t="str">
            <v/>
          </cell>
          <cell r="H36">
            <v>0</v>
          </cell>
        </row>
        <row r="37">
          <cell r="A37" t="str">
            <v>ESCOMBROS DAÑOS ACUEDUCTO</v>
          </cell>
          <cell r="B37">
            <v>10</v>
          </cell>
          <cell r="C37">
            <v>0</v>
          </cell>
          <cell r="E37">
            <v>40</v>
          </cell>
          <cell r="F37" t="str">
            <v/>
          </cell>
          <cell r="G37" t="str">
            <v/>
          </cell>
          <cell r="H37">
            <v>0</v>
          </cell>
        </row>
        <row r="38">
          <cell r="A38" t="str">
            <v>FRAUDES</v>
          </cell>
          <cell r="B38">
            <v>4</v>
          </cell>
          <cell r="C38">
            <v>3</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refreshError="1"/>
      <sheetData sheetId="2" refreshError="1"/>
      <sheetData sheetId="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de Obra Ext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QUAL2K"/>
      <sheetName val="Headwater"/>
      <sheetName val="Reach"/>
      <sheetName val="Reach Rates"/>
      <sheetName val="Initial Conditions"/>
      <sheetName val="Air Temperature"/>
      <sheetName val="Dew Point Temperature"/>
      <sheetName val="Wind Speed"/>
      <sheetName val="Cloud Cover"/>
      <sheetName val="Shade"/>
      <sheetName val="Solar"/>
      <sheetName val="Light and Heat"/>
      <sheetName val="Point Sources"/>
      <sheetName val="Diffuse Sources"/>
      <sheetName val="Rates"/>
      <sheetName val="Fitness"/>
      <sheetName val="Fitness_1"/>
      <sheetName val="Auto-calibration"/>
      <sheetName val="warnings"/>
      <sheetName val="Hydraulics Data"/>
      <sheetName val="Temperature Data"/>
      <sheetName val="WQ Data"/>
      <sheetName val="WQ Data Min"/>
      <sheetName val="WQ Data Max"/>
      <sheetName val="Diel Data"/>
      <sheetName val="Source Summary"/>
      <sheetName val="Hydraulics Summary"/>
      <sheetName val="Temperature Output"/>
      <sheetName val="WQ Output"/>
      <sheetName val="WQ Min"/>
      <sheetName val="WQ Max"/>
      <sheetName val="Sediment Fluxes"/>
      <sheetName val="Diel Water Column"/>
      <sheetName val="Diel Hyporheic"/>
      <sheetName val="Diel Fluxes"/>
      <sheetName val="Travel Time"/>
      <sheetName val="Flow"/>
      <sheetName val="Velocity"/>
      <sheetName val="Depth"/>
      <sheetName val="Reaeration"/>
      <sheetName val="Temperature"/>
      <sheetName val="Conductivity"/>
      <sheetName val="ISS"/>
      <sheetName val="Dissolved Oxygen"/>
      <sheetName val="Detritus"/>
      <sheetName val="CBOD slow"/>
      <sheetName val="CBOD fast"/>
      <sheetName val="CBODu"/>
      <sheetName val="Organic N"/>
      <sheetName val="NH4"/>
      <sheetName val="NO3"/>
      <sheetName val="Organic P"/>
      <sheetName val="Inorganic P"/>
      <sheetName val="Phytoplankton"/>
      <sheetName val="Bot Algae mgA per m2"/>
      <sheetName val="Bot Algae gD per m2"/>
      <sheetName val="Int N mgN per mgA"/>
      <sheetName val="Int P mgP per mgA"/>
      <sheetName val="Int N mgN per gD"/>
      <sheetName val="Int P mgP per gD"/>
      <sheetName val="Hyporheic biofilm"/>
      <sheetName val="Alkalinity"/>
      <sheetName val="pH"/>
      <sheetName val="Pathogens"/>
      <sheetName val="Generic"/>
      <sheetName val="NH3"/>
      <sheetName val="Total N"/>
      <sheetName val="NTK"/>
      <sheetName val="Total P"/>
      <sheetName val="TSS"/>
      <sheetName val="SOD"/>
      <sheetName val="CH4 Sed Flux"/>
      <sheetName val="NH4 Sed Flux"/>
      <sheetName val="NO3 Sed Flux"/>
      <sheetName val="Inorganic P Sed Flux"/>
      <sheetName val="Temp Diel"/>
      <sheetName val="DO Diel"/>
      <sheetName val="pH Diel"/>
      <sheetName val="Cond Diel"/>
      <sheetName val="ISS Diel"/>
      <sheetName val="TSS Diel"/>
      <sheetName val="Detritus Diel"/>
      <sheetName val="Slow CBOD Diel"/>
      <sheetName val="Fast CBOD Diel"/>
      <sheetName val="TN Diel"/>
      <sheetName val="Norg Diel"/>
      <sheetName val="NH4 Diel"/>
      <sheetName val="NO3 Diel"/>
      <sheetName val="NH3 Diel"/>
      <sheetName val="TP Diel"/>
      <sheetName val="Porg Diel"/>
      <sheetName val="Inorganic P Diel"/>
      <sheetName val="Pathogens Diel"/>
      <sheetName val="Generic Diel"/>
      <sheetName val="Alk Diel"/>
      <sheetName val="Phyto Diel"/>
      <sheetName val="Bot Algae Diel"/>
      <sheetName val="Bot Algae Internal"/>
      <sheetName val="Bot Algae Limits"/>
      <sheetName val="Sed Flux DO"/>
      <sheetName val="Sed Flux CBOD"/>
      <sheetName val="Sed Flux NH4"/>
      <sheetName val="Sed Flux NO3"/>
      <sheetName val="Sed Flux SRP"/>
      <sheetName val="Sed Flux IC"/>
      <sheetName val="Heat Flux"/>
      <sheetName val="DO Flux"/>
      <sheetName val="CO2 Flux"/>
      <sheetName val="Read Me"/>
      <sheetName val="Thames Diur Data"/>
      <sheetName val="BC Diur Data"/>
      <sheetName val="Base de Diseño"/>
    </sheetNames>
    <sheetDataSet>
      <sheetData sheetId="0"/>
      <sheetData sheetId="1"/>
      <sheetData sheetId="2"/>
      <sheetData sheetId="3"/>
      <sheetData sheetId="4"/>
      <sheetData sheetId="5"/>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Hoja1"/>
      <sheetName val="CANALETA9"/>
      <sheetName val="Solicitud de Servicios"/>
      <sheetName val="INSUMOS"/>
      <sheetName val="CF y CV"/>
      <sheetName val="Sábana"/>
      <sheetName val="BAS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REC-COD,"/>
      <sheetName val="LISTA CÓDIGOS"/>
      <sheetName val="BASE APU"/>
      <sheetName val="MANO DE OBRA"/>
      <sheetName val="EQUIPOS"/>
      <sheetName val="MATERIALES"/>
      <sheetName val="ESTRUCTURAS"/>
      <sheetName val="TRANSPORTE"/>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CRONOGRAMA DE OBRA "/>
      <sheetName val="Red Principal"/>
      <sheetName val="RESUMEN obra"/>
      <sheetName val="1, CAPT Y DES"/>
      <sheetName val="2,ADUCCIÓN"/>
      <sheetName val="4, Opt. PTAP existente"/>
      <sheetName val="8, REDES1"/>
      <sheetName val="9, REDES2"/>
      <sheetName val="Inde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3">
          <cell r="C3">
            <v>0.2</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s>
    <sheetDataSet>
      <sheetData sheetId="0">
        <row r="5">
          <cell r="C5" t="str">
            <v>INFORME SEMANAL DE AVANCE DE OBRA CIVIL</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1"/>
      <sheetName val="RESUMEN_PRESUPU_1"/>
      <sheetName val="SUB_APU"/>
      <sheetName val="RESUMEN_PRESUPU_"/>
      <sheetName val="SUB_APU2"/>
      <sheetName val="RESUMEN_PRESUPU_2"/>
      <sheetName val="SUB_APU3"/>
      <sheetName val="RESUMEN_PRESUPU_3"/>
      <sheetName val="SUB_APU4"/>
      <sheetName val="RESUMEN_PRESUPU_4"/>
      <sheetName val="SUB_APU5"/>
      <sheetName val="RESUMEN_PRESUPU_5"/>
      <sheetName val="Indicadores"/>
      <sheetName val="SIMULACIÓNEDIFICIO.ok"/>
      <sheetName val="Propiedad"/>
      <sheetName val="Reparación"/>
      <sheetName val="DESPLEGABLE"/>
      <sheetName val="Hoja4"/>
      <sheetName val="Solicitud de Servicios"/>
      <sheetName val="PLAN DE INVERSION ANTICIPO"/>
      <sheetName val="inv mensual"/>
      <sheetName val="borrador flujo inv"/>
      <sheetName val="social-ambiental"/>
      <sheetName val="AU"/>
      <sheetName val="anexo2"/>
      <sheetName val="TARIFAS"/>
      <sheetName val="items"/>
      <sheetName val="REC-COD,"/>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PARQUE MALIBU"/>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row r="1">
          <cell r="A1" t="str">
            <v>CODIGO</v>
          </cell>
        </row>
      </sheetData>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efreshError="1"/>
      <sheetData sheetId="19">
        <row r="1">
          <cell r="A1" t="str">
            <v>CODIGO</v>
          </cell>
        </row>
      </sheetData>
      <sheetData sheetId="20">
        <row r="1">
          <cell r="A1" t="str">
            <v>CODIGO</v>
          </cell>
        </row>
      </sheetData>
      <sheetData sheetId="21"/>
      <sheetData sheetId="22">
        <row r="1">
          <cell r="A1" t="str">
            <v>CODIGO</v>
          </cell>
        </row>
      </sheetData>
      <sheetData sheetId="23">
        <row r="1">
          <cell r="A1" t="str">
            <v>CODIGO</v>
          </cell>
        </row>
      </sheetData>
      <sheetData sheetId="24">
        <row r="1">
          <cell r="A1" t="str">
            <v>CODIGO</v>
          </cell>
        </row>
      </sheetData>
      <sheetData sheetId="25">
        <row r="1">
          <cell r="A1" t="str">
            <v>CODIGO</v>
          </cell>
        </row>
      </sheetData>
      <sheetData sheetId="26">
        <row r="1">
          <cell r="A1" t="str">
            <v>CODIGO</v>
          </cell>
        </row>
      </sheetData>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ow r="1">
          <cell r="A1">
            <v>0</v>
          </cell>
        </row>
      </sheetData>
      <sheetData sheetId="36"/>
      <sheetData sheetId="37"/>
      <sheetData sheetId="38"/>
      <sheetData sheetId="39"/>
      <sheetData sheetId="40" refreshError="1"/>
      <sheetData sheetId="41" refreshError="1"/>
      <sheetData sheetId="42" refreshError="1"/>
      <sheetData sheetId="43" refreshError="1"/>
      <sheetData sheetId="44"/>
      <sheetData sheetId="45"/>
      <sheetData sheetId="46"/>
      <sheetData sheetId="47">
        <row r="1">
          <cell r="A1">
            <v>0</v>
          </cell>
        </row>
      </sheetData>
      <sheetData sheetId="48">
        <row r="1">
          <cell r="A1">
            <v>0</v>
          </cell>
        </row>
      </sheetData>
      <sheetData sheetId="49">
        <row r="1">
          <cell r="A1" t="str">
            <v>CODIGO</v>
          </cell>
        </row>
      </sheetData>
      <sheetData sheetId="50">
        <row r="2">
          <cell r="A2">
            <v>0</v>
          </cell>
        </row>
      </sheetData>
      <sheetData sheetId="51"/>
      <sheetData sheetId="52"/>
      <sheetData sheetId="53"/>
      <sheetData sheetId="54"/>
      <sheetData sheetId="55"/>
      <sheetData sheetId="56">
        <row r="1">
          <cell r="A1">
            <v>0</v>
          </cell>
        </row>
      </sheetData>
      <sheetData sheetId="57"/>
      <sheetData sheetId="58"/>
      <sheetData sheetId="59">
        <row r="2">
          <cell r="A2">
            <v>0</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OBRAS SES"/>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refreshError="1"/>
      <sheetData sheetId="2" refreshError="1"/>
      <sheetData sheetId="3" refreshError="1"/>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_Cancha"/>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01"/>
  <sheetViews>
    <sheetView workbookViewId="0">
      <selection activeCell="N15" sqref="N15"/>
    </sheetView>
  </sheetViews>
  <sheetFormatPr baseColWidth="10" defaultColWidth="11.42578125" defaultRowHeight="14.25"/>
  <cols>
    <col min="1" max="1" width="2.28515625" style="17" customWidth="1"/>
    <col min="2" max="2" width="5.5703125" style="17" bestFit="1" customWidth="1"/>
    <col min="3" max="3" width="30.28515625" style="17" customWidth="1"/>
    <col min="4" max="4" width="5.85546875" style="33" bestFit="1" customWidth="1"/>
    <col min="5" max="5" width="10.7109375" style="34" bestFit="1" customWidth="1"/>
    <col min="6" max="7" width="7" style="34" bestFit="1" customWidth="1"/>
    <col min="8" max="9" width="10.7109375" style="34" bestFit="1" customWidth="1"/>
    <col min="10" max="10" width="9.140625" style="34" bestFit="1" customWidth="1"/>
    <col min="11" max="11" width="10.7109375" style="43" bestFit="1" customWidth="1"/>
    <col min="12" max="12" width="17.42578125" style="17" customWidth="1"/>
    <col min="13" max="13" width="17" style="5" customWidth="1"/>
    <col min="14" max="14" width="15.85546875" style="5" customWidth="1"/>
    <col min="15" max="15" width="5.5703125" style="6" customWidth="1"/>
    <col min="16" max="16" width="8.85546875" style="3" bestFit="1" customWidth="1"/>
    <col min="17" max="17" width="10.42578125" style="7" bestFit="1" customWidth="1"/>
    <col min="18" max="18" width="7" style="7" bestFit="1" customWidth="1"/>
    <col min="19" max="19" width="11.28515625" style="4" bestFit="1" customWidth="1"/>
    <col min="20" max="20" width="13.85546875" style="4" customWidth="1"/>
    <col min="21" max="21" width="4.42578125" style="5" customWidth="1"/>
    <col min="22" max="22" width="16.140625" style="1" customWidth="1"/>
    <col min="23" max="23" width="4.140625" style="2" customWidth="1"/>
    <col min="24" max="24" width="16" style="2" customWidth="1"/>
    <col min="25" max="26" width="11.42578125" style="5"/>
    <col min="27" max="27" width="13.85546875" style="5" bestFit="1" customWidth="1"/>
    <col min="28" max="16384" width="11.42578125" style="5"/>
  </cols>
  <sheetData>
    <row r="1" spans="1:24" ht="16.5" thickBot="1">
      <c r="A1" s="9"/>
      <c r="B1" s="10"/>
      <c r="C1" s="10"/>
      <c r="D1" s="11"/>
      <c r="E1" s="11"/>
      <c r="F1" s="11"/>
      <c r="G1" s="11"/>
      <c r="H1" s="11"/>
      <c r="I1" s="11"/>
      <c r="J1" s="12"/>
      <c r="K1" s="13"/>
      <c r="L1" s="9"/>
      <c r="O1" s="3"/>
      <c r="S1" s="5"/>
      <c r="T1" s="5"/>
      <c r="W1" s="5"/>
      <c r="X1" s="5"/>
    </row>
    <row r="2" spans="1:24" ht="21.75" customHeight="1">
      <c r="A2" s="9"/>
      <c r="B2" s="14"/>
      <c r="C2" s="739" t="e">
        <f>+#REF!</f>
        <v>#REF!</v>
      </c>
      <c r="D2" s="740"/>
      <c r="E2" s="740"/>
      <c r="F2" s="740"/>
      <c r="G2" s="740"/>
      <c r="H2" s="740"/>
      <c r="I2" s="740"/>
      <c r="J2" s="740"/>
      <c r="K2" s="741"/>
      <c r="L2" s="9" t="s">
        <v>293</v>
      </c>
      <c r="O2" s="3"/>
      <c r="S2" s="5"/>
      <c r="T2" s="5"/>
      <c r="W2" s="5"/>
      <c r="X2" s="5"/>
    </row>
    <row r="3" spans="1:24" ht="18" customHeight="1">
      <c r="A3" s="9"/>
      <c r="B3" s="15"/>
      <c r="C3" s="742" t="s">
        <v>62</v>
      </c>
      <c r="D3" s="743"/>
      <c r="E3" s="743"/>
      <c r="F3" s="743"/>
      <c r="G3" s="743"/>
      <c r="H3" s="743"/>
      <c r="I3" s="743"/>
      <c r="J3" s="743"/>
      <c r="K3" s="744"/>
      <c r="L3" s="9" t="s">
        <v>294</v>
      </c>
    </row>
    <row r="4" spans="1:24" ht="17.25" customHeight="1">
      <c r="A4" s="9"/>
      <c r="B4" s="15"/>
      <c r="C4" s="742" t="s">
        <v>63</v>
      </c>
      <c r="D4" s="743"/>
      <c r="E4" s="743"/>
      <c r="F4" s="743"/>
      <c r="G4" s="743"/>
      <c r="H4" s="743"/>
      <c r="I4" s="743"/>
      <c r="J4" s="743"/>
      <c r="K4" s="744"/>
      <c r="L4" s="9"/>
    </row>
    <row r="5" spans="1:24" ht="36.75" customHeight="1" thickBot="1">
      <c r="A5" s="9"/>
      <c r="B5" s="16"/>
      <c r="C5" s="745" t="s">
        <v>355</v>
      </c>
      <c r="D5" s="746"/>
      <c r="E5" s="746"/>
      <c r="F5" s="746"/>
      <c r="G5" s="746"/>
      <c r="H5" s="746"/>
      <c r="I5" s="746"/>
      <c r="J5" s="746"/>
      <c r="K5" s="747"/>
      <c r="L5" s="9"/>
    </row>
    <row r="6" spans="1:24" ht="15" thickBot="1">
      <c r="B6" s="734"/>
      <c r="C6" s="734"/>
      <c r="D6" s="734"/>
      <c r="E6" s="734"/>
      <c r="F6" s="734"/>
      <c r="G6" s="734"/>
      <c r="H6" s="734"/>
      <c r="I6" s="734"/>
      <c r="J6" s="734"/>
      <c r="K6" s="734"/>
    </row>
    <row r="7" spans="1:24" ht="23.25" thickBot="1">
      <c r="B7" s="18" t="s">
        <v>58</v>
      </c>
      <c r="C7" s="19" t="s">
        <v>64</v>
      </c>
      <c r="D7" s="19" t="s">
        <v>7</v>
      </c>
      <c r="E7" s="20" t="s">
        <v>65</v>
      </c>
      <c r="F7" s="47" t="s">
        <v>297</v>
      </c>
      <c r="G7" s="20" t="s">
        <v>66</v>
      </c>
      <c r="H7" s="20" t="s">
        <v>67</v>
      </c>
      <c r="I7" s="20" t="s">
        <v>68</v>
      </c>
      <c r="J7" s="20" t="s">
        <v>69</v>
      </c>
      <c r="K7" s="21" t="s">
        <v>70</v>
      </c>
      <c r="M7" s="46" t="e">
        <f>+#REF!</f>
        <v>#REF!</v>
      </c>
    </row>
    <row r="8" spans="1:24" ht="15" thickBot="1">
      <c r="B8" s="734"/>
      <c r="C8" s="734"/>
      <c r="D8" s="734"/>
      <c r="E8" s="734"/>
      <c r="F8" s="734"/>
      <c r="G8" s="734"/>
      <c r="H8" s="734"/>
      <c r="I8" s="734"/>
      <c r="J8" s="734"/>
      <c r="K8" s="734"/>
    </row>
    <row r="9" spans="1:24" ht="15" thickBot="1">
      <c r="B9" s="22">
        <v>1</v>
      </c>
      <c r="C9" s="736" t="s">
        <v>57</v>
      </c>
      <c r="D9" s="737"/>
      <c r="E9" s="737"/>
      <c r="F9" s="737"/>
      <c r="G9" s="737"/>
      <c r="H9" s="737"/>
      <c r="I9" s="737"/>
      <c r="J9" s="737"/>
      <c r="K9" s="738"/>
      <c r="M9" s="46" t="e">
        <f>+#REF!</f>
        <v>#REF!</v>
      </c>
    </row>
    <row r="10" spans="1:24">
      <c r="B10" s="734"/>
      <c r="C10" s="734"/>
      <c r="D10" s="734"/>
      <c r="E10" s="734"/>
      <c r="F10" s="734"/>
      <c r="G10" s="734"/>
      <c r="H10" s="734"/>
      <c r="I10" s="734"/>
      <c r="J10" s="734"/>
      <c r="K10" s="734"/>
    </row>
    <row r="11" spans="1:24" ht="25.5">
      <c r="B11" s="23">
        <f>+B9+0.01</f>
        <v>1.01</v>
      </c>
      <c r="C11" s="24" t="s">
        <v>71</v>
      </c>
      <c r="D11" s="25" t="s">
        <v>12</v>
      </c>
      <c r="E11" s="26">
        <v>32000</v>
      </c>
      <c r="F11" s="26"/>
      <c r="G11" s="26"/>
      <c r="H11" s="26"/>
      <c r="I11" s="26">
        <f>+E11+G11+H11</f>
        <v>32000</v>
      </c>
      <c r="J11" s="26"/>
      <c r="K11" s="27">
        <f t="shared" ref="K11:K39" si="0">+I11+J11</f>
        <v>32000</v>
      </c>
    </row>
    <row r="12" spans="1:24" ht="17.25" customHeight="1">
      <c r="B12" s="23">
        <f>+B11+0.01</f>
        <v>1.02</v>
      </c>
      <c r="C12" s="28" t="s">
        <v>72</v>
      </c>
      <c r="D12" s="25" t="s">
        <v>12</v>
      </c>
      <c r="E12" s="26">
        <v>25250</v>
      </c>
      <c r="F12" s="29"/>
      <c r="G12" s="29"/>
      <c r="H12" s="26"/>
      <c r="I12" s="26">
        <f t="shared" ref="I12:I52" si="1">+E12+G12+H12</f>
        <v>25250</v>
      </c>
      <c r="J12" s="29"/>
      <c r="K12" s="27">
        <f t="shared" si="0"/>
        <v>25250</v>
      </c>
    </row>
    <row r="13" spans="1:24" ht="25.5">
      <c r="B13" s="23">
        <f t="shared" ref="B13:B47" si="2">+B12+0.01</f>
        <v>1.03</v>
      </c>
      <c r="C13" s="28" t="s">
        <v>73</v>
      </c>
      <c r="D13" s="25" t="s">
        <v>12</v>
      </c>
      <c r="E13" s="26">
        <v>30150</v>
      </c>
      <c r="F13" s="26"/>
      <c r="G13" s="26"/>
      <c r="H13" s="26"/>
      <c r="I13" s="26">
        <f t="shared" si="1"/>
        <v>30150</v>
      </c>
      <c r="J13" s="26"/>
      <c r="K13" s="27">
        <f t="shared" si="0"/>
        <v>30150</v>
      </c>
    </row>
    <row r="14" spans="1:24">
      <c r="B14" s="23">
        <f t="shared" si="2"/>
        <v>1.04</v>
      </c>
      <c r="C14" s="28" t="s">
        <v>74</v>
      </c>
      <c r="D14" s="25" t="s">
        <v>11</v>
      </c>
      <c r="E14" s="26">
        <v>16000</v>
      </c>
      <c r="F14" s="26"/>
      <c r="G14" s="26"/>
      <c r="H14" s="26"/>
      <c r="I14" s="26">
        <f t="shared" si="1"/>
        <v>16000</v>
      </c>
      <c r="J14" s="26"/>
      <c r="K14" s="27">
        <f t="shared" si="0"/>
        <v>16000</v>
      </c>
    </row>
    <row r="15" spans="1:24">
      <c r="B15" s="23">
        <f t="shared" si="2"/>
        <v>1.05</v>
      </c>
      <c r="C15" s="24" t="s">
        <v>75</v>
      </c>
      <c r="D15" s="25" t="s">
        <v>12</v>
      </c>
      <c r="E15" s="26">
        <v>52000</v>
      </c>
      <c r="F15" s="26"/>
      <c r="G15" s="26"/>
      <c r="H15" s="26"/>
      <c r="I15" s="26">
        <f t="shared" si="1"/>
        <v>52000</v>
      </c>
      <c r="J15" s="26"/>
      <c r="K15" s="27">
        <f t="shared" si="0"/>
        <v>52000</v>
      </c>
    </row>
    <row r="16" spans="1:24">
      <c r="B16" s="23">
        <f t="shared" si="2"/>
        <v>1.06</v>
      </c>
      <c r="C16" s="28" t="s">
        <v>17</v>
      </c>
      <c r="D16" s="25" t="s">
        <v>12</v>
      </c>
      <c r="E16" s="26">
        <v>300000</v>
      </c>
      <c r="F16" s="26"/>
      <c r="G16" s="26"/>
      <c r="H16" s="26"/>
      <c r="I16" s="26">
        <f t="shared" si="1"/>
        <v>300000</v>
      </c>
      <c r="J16" s="26"/>
      <c r="K16" s="27">
        <f t="shared" si="0"/>
        <v>300000</v>
      </c>
    </row>
    <row r="17" spans="2:11" ht="25.5">
      <c r="B17" s="23">
        <f t="shared" si="2"/>
        <v>1.07</v>
      </c>
      <c r="C17" s="28" t="s">
        <v>269</v>
      </c>
      <c r="D17" s="25" t="s">
        <v>5</v>
      </c>
      <c r="E17" s="26">
        <v>3800</v>
      </c>
      <c r="F17" s="26"/>
      <c r="G17" s="26"/>
      <c r="H17" s="26"/>
      <c r="I17" s="26">
        <f t="shared" si="1"/>
        <v>3800</v>
      </c>
      <c r="J17" s="26"/>
      <c r="K17" s="27">
        <f t="shared" si="0"/>
        <v>3800</v>
      </c>
    </row>
    <row r="18" spans="2:11" ht="25.5">
      <c r="B18" s="23">
        <f t="shared" si="2"/>
        <v>1.08</v>
      </c>
      <c r="C18" s="28" t="s">
        <v>76</v>
      </c>
      <c r="D18" s="25" t="s">
        <v>6</v>
      </c>
      <c r="E18" s="26">
        <v>18000</v>
      </c>
      <c r="F18" s="26"/>
      <c r="G18" s="26"/>
      <c r="H18" s="26"/>
      <c r="I18" s="26">
        <f t="shared" si="1"/>
        <v>18000</v>
      </c>
      <c r="J18" s="26"/>
      <c r="K18" s="27">
        <f t="shared" si="0"/>
        <v>18000</v>
      </c>
    </row>
    <row r="19" spans="2:11" ht="25.5">
      <c r="B19" s="23">
        <f t="shared" si="2"/>
        <v>1.0900000000000001</v>
      </c>
      <c r="C19" s="28" t="s">
        <v>77</v>
      </c>
      <c r="D19" s="25" t="s">
        <v>6</v>
      </c>
      <c r="E19" s="26">
        <v>18000</v>
      </c>
      <c r="F19" s="26"/>
      <c r="G19" s="26"/>
      <c r="H19" s="26"/>
      <c r="I19" s="26">
        <f t="shared" si="1"/>
        <v>18000</v>
      </c>
      <c r="J19" s="26"/>
      <c r="K19" s="27">
        <f t="shared" si="0"/>
        <v>18000</v>
      </c>
    </row>
    <row r="20" spans="2:11" ht="25.5">
      <c r="B20" s="23">
        <f t="shared" si="2"/>
        <v>1.1000000000000001</v>
      </c>
      <c r="C20" s="28" t="s">
        <v>78</v>
      </c>
      <c r="D20" s="25" t="s">
        <v>6</v>
      </c>
      <c r="E20" s="26">
        <v>18000</v>
      </c>
      <c r="F20" s="26"/>
      <c r="G20" s="26"/>
      <c r="H20" s="26"/>
      <c r="I20" s="26">
        <f t="shared" si="1"/>
        <v>18000</v>
      </c>
      <c r="J20" s="26"/>
      <c r="K20" s="27">
        <f t="shared" si="0"/>
        <v>18000</v>
      </c>
    </row>
    <row r="21" spans="2:11" ht="25.5">
      <c r="B21" s="23">
        <f t="shared" si="2"/>
        <v>1.1100000000000001</v>
      </c>
      <c r="C21" s="28" t="s">
        <v>79</v>
      </c>
      <c r="D21" s="25" t="s">
        <v>6</v>
      </c>
      <c r="E21" s="26">
        <v>7500</v>
      </c>
      <c r="F21" s="26"/>
      <c r="G21" s="26"/>
      <c r="H21" s="26"/>
      <c r="I21" s="26">
        <f t="shared" si="1"/>
        <v>7500</v>
      </c>
      <c r="J21" s="26"/>
      <c r="K21" s="27">
        <f t="shared" si="0"/>
        <v>7500</v>
      </c>
    </row>
    <row r="22" spans="2:11" ht="25.5">
      <c r="B22" s="23">
        <f t="shared" si="2"/>
        <v>1.1200000000000001</v>
      </c>
      <c r="C22" s="24" t="s">
        <v>80</v>
      </c>
      <c r="D22" s="25" t="s">
        <v>6</v>
      </c>
      <c r="E22" s="26">
        <v>20000</v>
      </c>
      <c r="F22" s="26"/>
      <c r="G22" s="26"/>
      <c r="H22" s="26"/>
      <c r="I22" s="26">
        <f t="shared" si="1"/>
        <v>20000</v>
      </c>
      <c r="J22" s="26"/>
      <c r="K22" s="27">
        <f t="shared" si="0"/>
        <v>20000</v>
      </c>
    </row>
    <row r="23" spans="2:11" ht="25.5">
      <c r="B23" s="23">
        <f t="shared" si="2"/>
        <v>1.1300000000000001</v>
      </c>
      <c r="C23" s="24" t="s">
        <v>81</v>
      </c>
      <c r="D23" s="25" t="s">
        <v>6</v>
      </c>
      <c r="E23" s="26">
        <v>25000</v>
      </c>
      <c r="F23" s="26"/>
      <c r="G23" s="26"/>
      <c r="H23" s="26"/>
      <c r="I23" s="26">
        <f t="shared" si="1"/>
        <v>25000</v>
      </c>
      <c r="J23" s="26"/>
      <c r="K23" s="27">
        <f t="shared" si="0"/>
        <v>25000</v>
      </c>
    </row>
    <row r="24" spans="2:11" ht="25.5">
      <c r="B24" s="23">
        <f t="shared" si="2"/>
        <v>1.1400000000000001</v>
      </c>
      <c r="C24" s="28" t="s">
        <v>82</v>
      </c>
      <c r="D24" s="25" t="s">
        <v>6</v>
      </c>
      <c r="E24" s="26">
        <v>28000</v>
      </c>
      <c r="F24" s="26"/>
      <c r="G24" s="26"/>
      <c r="H24" s="26"/>
      <c r="I24" s="26">
        <f t="shared" si="1"/>
        <v>28000</v>
      </c>
      <c r="J24" s="26"/>
      <c r="K24" s="27">
        <f t="shared" si="0"/>
        <v>28000</v>
      </c>
    </row>
    <row r="25" spans="2:11" ht="25.5">
      <c r="B25" s="23">
        <f t="shared" si="2"/>
        <v>1.1500000000000001</v>
      </c>
      <c r="C25" s="28" t="s">
        <v>83</v>
      </c>
      <c r="D25" s="25" t="s">
        <v>6</v>
      </c>
      <c r="E25" s="26">
        <v>28000</v>
      </c>
      <c r="F25" s="26"/>
      <c r="G25" s="26"/>
      <c r="H25" s="26"/>
      <c r="I25" s="26">
        <f t="shared" si="1"/>
        <v>28000</v>
      </c>
      <c r="J25" s="26"/>
      <c r="K25" s="27">
        <f t="shared" si="0"/>
        <v>28000</v>
      </c>
    </row>
    <row r="26" spans="2:11" ht="25.5">
      <c r="B26" s="23">
        <f t="shared" si="2"/>
        <v>1.1600000000000001</v>
      </c>
      <c r="C26" s="28" t="s">
        <v>84</v>
      </c>
      <c r="D26" s="25" t="s">
        <v>6</v>
      </c>
      <c r="E26" s="26">
        <v>28000</v>
      </c>
      <c r="F26" s="26"/>
      <c r="G26" s="26"/>
      <c r="H26" s="26"/>
      <c r="I26" s="26">
        <f t="shared" si="1"/>
        <v>28000</v>
      </c>
      <c r="J26" s="26"/>
      <c r="K26" s="27">
        <f t="shared" si="0"/>
        <v>28000</v>
      </c>
    </row>
    <row r="27" spans="2:11" ht="25.5">
      <c r="B27" s="23">
        <f>+B48+0.01</f>
        <v>1.2900000000000003</v>
      </c>
      <c r="C27" s="28" t="s">
        <v>85</v>
      </c>
      <c r="D27" s="25" t="s">
        <v>5</v>
      </c>
      <c r="E27" s="26">
        <v>35000</v>
      </c>
      <c r="F27" s="26"/>
      <c r="G27" s="26"/>
      <c r="H27" s="26"/>
      <c r="I27" s="26">
        <f t="shared" si="1"/>
        <v>35000</v>
      </c>
      <c r="J27" s="26"/>
      <c r="K27" s="27">
        <f>+I27+J27</f>
        <v>35000</v>
      </c>
    </row>
    <row r="28" spans="2:11" ht="25.5">
      <c r="B28" s="23">
        <f>+B49+0.01</f>
        <v>1.3000000000000003</v>
      </c>
      <c r="C28" s="28" t="s">
        <v>260</v>
      </c>
      <c r="D28" s="25" t="s">
        <v>5</v>
      </c>
      <c r="E28" s="26">
        <v>17500</v>
      </c>
      <c r="F28" s="26"/>
      <c r="G28" s="26"/>
      <c r="H28" s="26"/>
      <c r="I28" s="26">
        <f>+E28+G28+H28</f>
        <v>17500</v>
      </c>
      <c r="J28" s="26"/>
      <c r="K28" s="27">
        <f>+I28+J28</f>
        <v>17500</v>
      </c>
    </row>
    <row r="29" spans="2:11" ht="25.5">
      <c r="B29" s="23">
        <f>+B50+0.01</f>
        <v>1.3000000000000003</v>
      </c>
      <c r="C29" s="28" t="s">
        <v>261</v>
      </c>
      <c r="D29" s="25" t="s">
        <v>6</v>
      </c>
      <c r="E29" s="26">
        <v>9500</v>
      </c>
      <c r="F29" s="26"/>
      <c r="G29" s="26"/>
      <c r="H29" s="26"/>
      <c r="I29" s="26">
        <f>+E29+G29+H29</f>
        <v>9500</v>
      </c>
      <c r="J29" s="26"/>
      <c r="K29" s="27">
        <f>+I29+J29</f>
        <v>9500</v>
      </c>
    </row>
    <row r="30" spans="2:11" ht="25.5">
      <c r="B30" s="23">
        <f>+B26+0.01</f>
        <v>1.1700000000000002</v>
      </c>
      <c r="C30" s="24" t="s">
        <v>86</v>
      </c>
      <c r="D30" s="25" t="s">
        <v>6</v>
      </c>
      <c r="E30" s="26">
        <v>25000</v>
      </c>
      <c r="F30" s="26"/>
      <c r="G30" s="26"/>
      <c r="H30" s="26"/>
      <c r="I30" s="26">
        <f t="shared" si="1"/>
        <v>25000</v>
      </c>
      <c r="J30" s="26"/>
      <c r="K30" s="27">
        <f t="shared" si="0"/>
        <v>25000</v>
      </c>
    </row>
    <row r="31" spans="2:11">
      <c r="B31" s="23">
        <f t="shared" si="2"/>
        <v>1.1800000000000002</v>
      </c>
      <c r="C31" s="28" t="s">
        <v>87</v>
      </c>
      <c r="D31" s="25" t="s">
        <v>5</v>
      </c>
      <c r="E31" s="26">
        <v>6500</v>
      </c>
      <c r="F31" s="26"/>
      <c r="G31" s="26"/>
      <c r="H31" s="26"/>
      <c r="I31" s="26">
        <f t="shared" si="1"/>
        <v>6500</v>
      </c>
      <c r="J31" s="26"/>
      <c r="K31" s="27">
        <f t="shared" si="0"/>
        <v>6500</v>
      </c>
    </row>
    <row r="32" spans="2:11" ht="25.5">
      <c r="B32" s="23">
        <f>+B30+0.01</f>
        <v>1.1800000000000002</v>
      </c>
      <c r="C32" s="28" t="s">
        <v>208</v>
      </c>
      <c r="D32" s="25" t="s">
        <v>6</v>
      </c>
      <c r="E32" s="26">
        <v>12000</v>
      </c>
      <c r="F32" s="26"/>
      <c r="G32" s="26"/>
      <c r="H32" s="26"/>
      <c r="I32" s="26">
        <f>+E32+G32+H32</f>
        <v>12000</v>
      </c>
      <c r="J32" s="26"/>
      <c r="K32" s="27">
        <f>+I32+J32</f>
        <v>12000</v>
      </c>
    </row>
    <row r="33" spans="2:11" ht="25.5">
      <c r="B33" s="23">
        <f>+B31+0.01</f>
        <v>1.1900000000000002</v>
      </c>
      <c r="C33" s="28" t="s">
        <v>207</v>
      </c>
      <c r="D33" s="25" t="s">
        <v>6</v>
      </c>
      <c r="E33" s="26">
        <v>6000</v>
      </c>
      <c r="F33" s="26"/>
      <c r="G33" s="26"/>
      <c r="H33" s="26"/>
      <c r="I33" s="26">
        <f t="shared" si="1"/>
        <v>6000</v>
      </c>
      <c r="J33" s="26"/>
      <c r="K33" s="27">
        <f t="shared" si="0"/>
        <v>6000</v>
      </c>
    </row>
    <row r="34" spans="2:11" ht="25.5">
      <c r="B34" s="23">
        <f t="shared" si="2"/>
        <v>1.2000000000000002</v>
      </c>
      <c r="C34" s="28" t="s">
        <v>88</v>
      </c>
      <c r="D34" s="25" t="s">
        <v>12</v>
      </c>
      <c r="E34" s="26">
        <v>40000</v>
      </c>
      <c r="F34" s="26"/>
      <c r="G34" s="26"/>
      <c r="H34" s="26"/>
      <c r="I34" s="26">
        <f t="shared" si="1"/>
        <v>40000</v>
      </c>
      <c r="J34" s="26"/>
      <c r="K34" s="27">
        <f t="shared" si="0"/>
        <v>40000</v>
      </c>
    </row>
    <row r="35" spans="2:11" ht="25.5">
      <c r="B35" s="23">
        <f t="shared" si="2"/>
        <v>1.2100000000000002</v>
      </c>
      <c r="C35" s="28" t="s">
        <v>212</v>
      </c>
      <c r="D35" s="25" t="s">
        <v>12</v>
      </c>
      <c r="E35" s="26">
        <v>40000</v>
      </c>
      <c r="F35" s="26"/>
      <c r="G35" s="26"/>
      <c r="H35" s="26"/>
      <c r="I35" s="26">
        <f>+E35+G35+H35</f>
        <v>40000</v>
      </c>
      <c r="J35" s="26"/>
      <c r="K35" s="27">
        <f>+I35+J35</f>
        <v>40000</v>
      </c>
    </row>
    <row r="36" spans="2:11" ht="25.5">
      <c r="B36" s="23">
        <f>+B34+0.01</f>
        <v>1.2100000000000002</v>
      </c>
      <c r="C36" s="28" t="s">
        <v>89</v>
      </c>
      <c r="D36" s="25" t="s">
        <v>12</v>
      </c>
      <c r="E36" s="26">
        <v>35600</v>
      </c>
      <c r="F36" s="26"/>
      <c r="G36" s="26"/>
      <c r="H36" s="26"/>
      <c r="I36" s="26">
        <f t="shared" si="1"/>
        <v>35600</v>
      </c>
      <c r="J36" s="26"/>
      <c r="K36" s="27">
        <f t="shared" si="0"/>
        <v>35600</v>
      </c>
    </row>
    <row r="37" spans="2:11" ht="25.5">
      <c r="B37" s="23">
        <f t="shared" si="2"/>
        <v>1.2200000000000002</v>
      </c>
      <c r="C37" s="28" t="s">
        <v>90</v>
      </c>
      <c r="D37" s="25" t="s">
        <v>12</v>
      </c>
      <c r="E37" s="26">
        <v>40000</v>
      </c>
      <c r="F37" s="26"/>
      <c r="G37" s="26"/>
      <c r="H37" s="26"/>
      <c r="I37" s="26">
        <f t="shared" si="1"/>
        <v>40000</v>
      </c>
      <c r="J37" s="26"/>
      <c r="K37" s="27">
        <f t="shared" si="0"/>
        <v>40000</v>
      </c>
    </row>
    <row r="38" spans="2:11" ht="25.5">
      <c r="B38" s="23">
        <f t="shared" si="2"/>
        <v>1.2300000000000002</v>
      </c>
      <c r="C38" s="28" t="s">
        <v>91</v>
      </c>
      <c r="D38" s="25" t="s">
        <v>4</v>
      </c>
      <c r="E38" s="26">
        <v>2500</v>
      </c>
      <c r="F38" s="26"/>
      <c r="G38" s="26"/>
      <c r="H38" s="26"/>
      <c r="I38" s="26">
        <f t="shared" si="1"/>
        <v>2500</v>
      </c>
      <c r="J38" s="26"/>
      <c r="K38" s="27">
        <f>+I38+J38</f>
        <v>2500</v>
      </c>
    </row>
    <row r="39" spans="2:11" ht="25.5">
      <c r="B39" s="23">
        <f t="shared" si="2"/>
        <v>1.2400000000000002</v>
      </c>
      <c r="C39" s="28" t="s">
        <v>92</v>
      </c>
      <c r="D39" s="25" t="s">
        <v>5</v>
      </c>
      <c r="E39" s="26">
        <v>4200</v>
      </c>
      <c r="F39" s="26"/>
      <c r="G39" s="26"/>
      <c r="H39" s="26"/>
      <c r="I39" s="26">
        <f t="shared" si="1"/>
        <v>4200</v>
      </c>
      <c r="J39" s="26"/>
      <c r="K39" s="27">
        <f t="shared" si="0"/>
        <v>4200</v>
      </c>
    </row>
    <row r="40" spans="2:11">
      <c r="B40" s="23">
        <v>1.2400000000000002</v>
      </c>
      <c r="C40" s="28" t="s">
        <v>93</v>
      </c>
      <c r="D40" s="25" t="s">
        <v>5</v>
      </c>
      <c r="E40" s="26">
        <v>12500</v>
      </c>
      <c r="F40" s="26"/>
      <c r="G40" s="26"/>
      <c r="H40" s="26"/>
      <c r="I40" s="26">
        <f>+E40+G40+H40</f>
        <v>12500</v>
      </c>
      <c r="J40" s="26"/>
      <c r="K40" s="30">
        <f>+I40+J40</f>
        <v>12500</v>
      </c>
    </row>
    <row r="41" spans="2:11" ht="25.5">
      <c r="B41" s="23">
        <f>+B39+0.01</f>
        <v>1.2500000000000002</v>
      </c>
      <c r="C41" s="28" t="s">
        <v>94</v>
      </c>
      <c r="D41" s="25" t="s">
        <v>21</v>
      </c>
      <c r="E41" s="26">
        <v>12000</v>
      </c>
      <c r="F41" s="26"/>
      <c r="G41" s="26"/>
      <c r="H41" s="26"/>
      <c r="I41" s="26">
        <f t="shared" si="1"/>
        <v>12000</v>
      </c>
      <c r="J41" s="26"/>
      <c r="K41" s="30">
        <f>+I41+J41</f>
        <v>12000</v>
      </c>
    </row>
    <row r="42" spans="2:11" ht="25.5">
      <c r="B42" s="23">
        <f>+B40+0.01</f>
        <v>1.2500000000000002</v>
      </c>
      <c r="C42" s="28" t="s">
        <v>220</v>
      </c>
      <c r="D42" s="25" t="s">
        <v>21</v>
      </c>
      <c r="E42" s="26">
        <v>12000</v>
      </c>
      <c r="F42" s="26"/>
      <c r="G42" s="26"/>
      <c r="H42" s="26"/>
      <c r="I42" s="26">
        <f>+E42+G42+H42</f>
        <v>12000</v>
      </c>
      <c r="J42" s="26"/>
      <c r="K42" s="30">
        <f>+I42+J42</f>
        <v>12000</v>
      </c>
    </row>
    <row r="43" spans="2:11" ht="25.5">
      <c r="B43" s="23">
        <f>+B40+0.01</f>
        <v>1.2500000000000002</v>
      </c>
      <c r="C43" s="28" t="s">
        <v>219</v>
      </c>
      <c r="D43" s="25" t="s">
        <v>21</v>
      </c>
      <c r="E43" s="26">
        <v>12000</v>
      </c>
      <c r="F43" s="26"/>
      <c r="G43" s="26"/>
      <c r="H43" s="26"/>
      <c r="I43" s="26">
        <f>+E43+G43+H43</f>
        <v>12000</v>
      </c>
      <c r="J43" s="26"/>
      <c r="K43" s="30">
        <f>+I43+J43</f>
        <v>12000</v>
      </c>
    </row>
    <row r="44" spans="2:11" ht="25.5">
      <c r="B44" s="23">
        <f>+B41+0.01</f>
        <v>1.2600000000000002</v>
      </c>
      <c r="C44" s="28" t="s">
        <v>221</v>
      </c>
      <c r="D44" s="25" t="s">
        <v>21</v>
      </c>
      <c r="E44" s="26">
        <v>12000</v>
      </c>
      <c r="F44" s="26"/>
      <c r="G44" s="26"/>
      <c r="H44" s="26"/>
      <c r="I44" s="26">
        <f>+E44+G44+H44</f>
        <v>12000</v>
      </c>
      <c r="J44" s="26"/>
      <c r="K44" s="30">
        <f>+I44+J44</f>
        <v>12000</v>
      </c>
    </row>
    <row r="45" spans="2:11" ht="25.5">
      <c r="B45" s="23">
        <f>+B41+0.01</f>
        <v>1.2600000000000002</v>
      </c>
      <c r="C45" s="28" t="s">
        <v>268</v>
      </c>
      <c r="D45" s="25" t="s">
        <v>3</v>
      </c>
      <c r="E45" s="26">
        <v>3500</v>
      </c>
      <c r="F45" s="26"/>
      <c r="G45" s="26"/>
      <c r="H45" s="26"/>
      <c r="I45" s="26">
        <f t="shared" si="1"/>
        <v>3500</v>
      </c>
      <c r="J45" s="26"/>
      <c r="K45" s="30">
        <v>3800</v>
      </c>
    </row>
    <row r="46" spans="2:11" ht="25.5">
      <c r="B46" s="23">
        <f t="shared" si="2"/>
        <v>1.2700000000000002</v>
      </c>
      <c r="C46" s="28" t="s">
        <v>209</v>
      </c>
      <c r="D46" s="25" t="s">
        <v>3</v>
      </c>
      <c r="E46" s="26">
        <v>11000</v>
      </c>
      <c r="F46" s="26"/>
      <c r="G46" s="26"/>
      <c r="H46" s="26"/>
      <c r="I46" s="26">
        <f t="shared" si="1"/>
        <v>11000</v>
      </c>
      <c r="J46" s="26"/>
      <c r="K46" s="30">
        <f t="shared" ref="K46:K52" si="3">+I46+J46</f>
        <v>11000</v>
      </c>
    </row>
    <row r="47" spans="2:11" ht="25.5">
      <c r="B47" s="23">
        <f t="shared" si="2"/>
        <v>1.2800000000000002</v>
      </c>
      <c r="C47" s="28" t="s">
        <v>210</v>
      </c>
      <c r="D47" s="25" t="s">
        <v>3</v>
      </c>
      <c r="E47" s="26">
        <v>5500</v>
      </c>
      <c r="F47" s="26"/>
      <c r="G47" s="26"/>
      <c r="H47" s="26"/>
      <c r="I47" s="26">
        <f>+E47+G47+H47</f>
        <v>5500</v>
      </c>
      <c r="J47" s="26"/>
      <c r="K47" s="30">
        <f t="shared" si="3"/>
        <v>5500</v>
      </c>
    </row>
    <row r="48" spans="2:11" ht="21.75" customHeight="1">
      <c r="B48" s="23">
        <f>+B46+0.01</f>
        <v>1.2800000000000002</v>
      </c>
      <c r="C48" s="28" t="s">
        <v>215</v>
      </c>
      <c r="D48" s="25" t="s">
        <v>5</v>
      </c>
      <c r="E48" s="26">
        <v>5000</v>
      </c>
      <c r="F48" s="26"/>
      <c r="G48" s="26"/>
      <c r="H48" s="26"/>
      <c r="I48" s="26">
        <f t="shared" si="1"/>
        <v>5000</v>
      </c>
      <c r="J48" s="26"/>
      <c r="K48" s="27">
        <f t="shared" si="3"/>
        <v>5000</v>
      </c>
    </row>
    <row r="49" spans="2:11" ht="21.75" customHeight="1">
      <c r="B49" s="23">
        <f>+B47+0.01</f>
        <v>1.2900000000000003</v>
      </c>
      <c r="C49" s="28" t="s">
        <v>216</v>
      </c>
      <c r="D49" s="25" t="s">
        <v>5</v>
      </c>
      <c r="E49" s="26">
        <v>5000</v>
      </c>
      <c r="F49" s="26"/>
      <c r="G49" s="26"/>
      <c r="H49" s="26"/>
      <c r="I49" s="26">
        <f>+E49+G49+H49</f>
        <v>5000</v>
      </c>
      <c r="J49" s="26"/>
      <c r="K49" s="27">
        <f t="shared" si="3"/>
        <v>5000</v>
      </c>
    </row>
    <row r="50" spans="2:11" ht="25.5">
      <c r="B50" s="23">
        <f>+B47+0.01</f>
        <v>1.2900000000000003</v>
      </c>
      <c r="C50" s="28" t="s">
        <v>214</v>
      </c>
      <c r="D50" s="25" t="s">
        <v>5</v>
      </c>
      <c r="E50" s="26">
        <v>5500</v>
      </c>
      <c r="F50" s="26"/>
      <c r="G50" s="26"/>
      <c r="H50" s="26"/>
      <c r="I50" s="26">
        <f>+E50+G50+H50</f>
        <v>5500</v>
      </c>
      <c r="J50" s="26"/>
      <c r="K50" s="27">
        <f t="shared" si="3"/>
        <v>5500</v>
      </c>
    </row>
    <row r="51" spans="2:11">
      <c r="B51" s="23">
        <f>+B46+0.01</f>
        <v>1.2800000000000002</v>
      </c>
      <c r="C51" s="28" t="s">
        <v>95</v>
      </c>
      <c r="D51" s="25" t="s">
        <v>5</v>
      </c>
      <c r="E51" s="26">
        <v>5500</v>
      </c>
      <c r="F51" s="26"/>
      <c r="G51" s="26"/>
      <c r="H51" s="26"/>
      <c r="I51" s="26">
        <f t="shared" si="1"/>
        <v>5500</v>
      </c>
      <c r="J51" s="26"/>
      <c r="K51" s="27">
        <f t="shared" si="3"/>
        <v>5500</v>
      </c>
    </row>
    <row r="52" spans="2:11" ht="25.5">
      <c r="B52" s="23">
        <f>+B48+0.01</f>
        <v>1.2900000000000003</v>
      </c>
      <c r="C52" s="28" t="s">
        <v>96</v>
      </c>
      <c r="D52" s="25" t="s">
        <v>6</v>
      </c>
      <c r="E52" s="26">
        <v>200000</v>
      </c>
      <c r="F52" s="26"/>
      <c r="G52" s="26"/>
      <c r="H52" s="26"/>
      <c r="I52" s="26">
        <f t="shared" si="1"/>
        <v>200000</v>
      </c>
      <c r="J52" s="26"/>
      <c r="K52" s="27">
        <f t="shared" si="3"/>
        <v>200000</v>
      </c>
    </row>
    <row r="53" spans="2:11" ht="15" thickBot="1">
      <c r="B53" s="734"/>
      <c r="C53" s="734"/>
      <c r="D53" s="734"/>
      <c r="E53" s="734"/>
      <c r="F53" s="734"/>
      <c r="G53" s="734"/>
      <c r="H53" s="734"/>
      <c r="I53" s="734"/>
      <c r="J53" s="734"/>
      <c r="K53" s="734"/>
    </row>
    <row r="54" spans="2:11" ht="15" thickBot="1">
      <c r="B54" s="22">
        <v>2</v>
      </c>
      <c r="C54" s="731" t="s">
        <v>97</v>
      </c>
      <c r="D54" s="732"/>
      <c r="E54" s="732"/>
      <c r="F54" s="732"/>
      <c r="G54" s="732"/>
      <c r="H54" s="732"/>
      <c r="I54" s="732"/>
      <c r="J54" s="732"/>
      <c r="K54" s="733"/>
    </row>
    <row r="55" spans="2:11">
      <c r="B55" s="734"/>
      <c r="C55" s="734"/>
      <c r="D55" s="734"/>
      <c r="E55" s="734"/>
      <c r="F55" s="734"/>
      <c r="G55" s="734"/>
      <c r="H55" s="734"/>
      <c r="I55" s="734"/>
      <c r="J55" s="734"/>
      <c r="K55" s="734"/>
    </row>
    <row r="56" spans="2:11">
      <c r="B56" s="23">
        <f>+B54+0.01</f>
        <v>2.0099999999999998</v>
      </c>
      <c r="C56" s="28" t="s">
        <v>98</v>
      </c>
      <c r="D56" s="25" t="s">
        <v>11</v>
      </c>
      <c r="E56" s="26">
        <v>32500</v>
      </c>
      <c r="F56" s="26">
        <v>1000</v>
      </c>
      <c r="G56" s="26"/>
      <c r="H56" s="26"/>
      <c r="I56" s="26">
        <f t="shared" ref="I56:I67" si="4">+E56+G56+H56</f>
        <v>32500</v>
      </c>
      <c r="J56" s="26"/>
      <c r="K56" s="27">
        <f>+I56+J56</f>
        <v>32500</v>
      </c>
    </row>
    <row r="57" spans="2:11">
      <c r="B57" s="23">
        <f>+B55+0.01</f>
        <v>0.01</v>
      </c>
      <c r="C57" s="28" t="s">
        <v>206</v>
      </c>
      <c r="D57" s="25" t="s">
        <v>11</v>
      </c>
      <c r="E57" s="26">
        <f>300000/7</f>
        <v>42857.142857142855</v>
      </c>
      <c r="F57" s="26">
        <v>1000</v>
      </c>
      <c r="G57" s="26"/>
      <c r="H57" s="26">
        <v>12000</v>
      </c>
      <c r="I57" s="26">
        <f>+E57+G57+H57</f>
        <v>54857.142857142855</v>
      </c>
      <c r="J57" s="26"/>
      <c r="K57" s="27">
        <f>+I57+J57</f>
        <v>54857.142857142855</v>
      </c>
    </row>
    <row r="58" spans="2:11">
      <c r="B58" s="23">
        <f>+B56+0.01</f>
        <v>2.0199999999999996</v>
      </c>
      <c r="C58" s="28" t="s">
        <v>99</v>
      </c>
      <c r="D58" s="25" t="s">
        <v>11</v>
      </c>
      <c r="E58" s="26">
        <f>300000/7</f>
        <v>42857.142857142855</v>
      </c>
      <c r="F58" s="26">
        <v>1000</v>
      </c>
      <c r="G58" s="26"/>
      <c r="H58" s="26"/>
      <c r="I58" s="26">
        <f t="shared" si="4"/>
        <v>42857.142857142855</v>
      </c>
      <c r="J58" s="26"/>
      <c r="K58" s="27">
        <f t="shared" ref="K58:K66" si="5">+I58+J58</f>
        <v>42857.142857142855</v>
      </c>
    </row>
    <row r="59" spans="2:11">
      <c r="B59" s="23">
        <f t="shared" ref="B59:B69" si="6">+B58+0.01</f>
        <v>2.0299999999999994</v>
      </c>
      <c r="C59" s="28" t="s">
        <v>100</v>
      </c>
      <c r="D59" s="25" t="s">
        <v>11</v>
      </c>
      <c r="E59" s="26">
        <f>300000/7</f>
        <v>42857.142857142855</v>
      </c>
      <c r="F59" s="26">
        <v>1000</v>
      </c>
      <c r="G59" s="26"/>
      <c r="H59" s="26">
        <v>12000</v>
      </c>
      <c r="I59" s="26">
        <f t="shared" si="4"/>
        <v>54857.142857142855</v>
      </c>
      <c r="J59" s="26"/>
      <c r="K59" s="27">
        <f t="shared" si="5"/>
        <v>54857.142857142855</v>
      </c>
    </row>
    <row r="60" spans="2:11">
      <c r="B60" s="23">
        <f t="shared" si="6"/>
        <v>2.0399999999999991</v>
      </c>
      <c r="C60" s="28" t="s">
        <v>101</v>
      </c>
      <c r="D60" s="25" t="s">
        <v>11</v>
      </c>
      <c r="E60" s="26">
        <f>300000/7</f>
        <v>42857.142857142855</v>
      </c>
      <c r="F60" s="26">
        <v>1000</v>
      </c>
      <c r="G60" s="26"/>
      <c r="H60" s="26">
        <v>12000</v>
      </c>
      <c r="I60" s="26">
        <f t="shared" si="4"/>
        <v>54857.142857142855</v>
      </c>
      <c r="J60" s="26"/>
      <c r="K60" s="27">
        <f t="shared" si="5"/>
        <v>54857.142857142855</v>
      </c>
    </row>
    <row r="61" spans="2:11">
      <c r="B61" s="23">
        <f t="shared" si="6"/>
        <v>2.0499999999999989</v>
      </c>
      <c r="C61" s="24" t="s">
        <v>102</v>
      </c>
      <c r="D61" s="25" t="s">
        <v>11</v>
      </c>
      <c r="E61" s="26">
        <v>55000</v>
      </c>
      <c r="F61" s="26">
        <v>1000</v>
      </c>
      <c r="G61" s="26"/>
      <c r="H61" s="26"/>
      <c r="I61" s="26">
        <f t="shared" si="4"/>
        <v>55000</v>
      </c>
      <c r="J61" s="26"/>
      <c r="K61" s="27">
        <f t="shared" si="5"/>
        <v>55000</v>
      </c>
    </row>
    <row r="62" spans="2:11">
      <c r="B62" s="23">
        <f t="shared" si="6"/>
        <v>2.0599999999999987</v>
      </c>
      <c r="C62" s="28" t="s">
        <v>103</v>
      </c>
      <c r="D62" s="25" t="s">
        <v>11</v>
      </c>
      <c r="E62" s="26">
        <v>42500</v>
      </c>
      <c r="F62" s="26"/>
      <c r="G62" s="26"/>
      <c r="H62" s="26"/>
      <c r="I62" s="26">
        <f t="shared" si="4"/>
        <v>42500</v>
      </c>
      <c r="J62" s="26"/>
      <c r="K62" s="27">
        <f t="shared" si="5"/>
        <v>42500</v>
      </c>
    </row>
    <row r="63" spans="2:11">
      <c r="B63" s="23">
        <f t="shared" si="6"/>
        <v>2.0699999999999985</v>
      </c>
      <c r="C63" s="28" t="s">
        <v>104</v>
      </c>
      <c r="D63" s="25" t="s">
        <v>11</v>
      </c>
      <c r="E63" s="26">
        <v>42500</v>
      </c>
      <c r="F63" s="26"/>
      <c r="G63" s="26"/>
      <c r="H63" s="26"/>
      <c r="I63" s="26">
        <f t="shared" si="4"/>
        <v>42500</v>
      </c>
      <c r="J63" s="26"/>
      <c r="K63" s="27">
        <f t="shared" si="5"/>
        <v>42500</v>
      </c>
    </row>
    <row r="64" spans="2:11" ht="18" customHeight="1">
      <c r="B64" s="23">
        <f t="shared" si="6"/>
        <v>2.0799999999999983</v>
      </c>
      <c r="C64" s="24" t="s">
        <v>105</v>
      </c>
      <c r="D64" s="25" t="s">
        <v>11</v>
      </c>
      <c r="E64" s="26">
        <v>42500</v>
      </c>
      <c r="F64" s="26"/>
      <c r="G64" s="26"/>
      <c r="H64" s="26"/>
      <c r="I64" s="26">
        <f t="shared" si="4"/>
        <v>42500</v>
      </c>
      <c r="J64" s="26"/>
      <c r="K64" s="27">
        <f t="shared" si="5"/>
        <v>42500</v>
      </c>
    </row>
    <row r="65" spans="2:11">
      <c r="B65" s="23">
        <f t="shared" si="6"/>
        <v>2.0899999999999981</v>
      </c>
      <c r="C65" s="24" t="s">
        <v>106</v>
      </c>
      <c r="D65" s="25" t="s">
        <v>11</v>
      </c>
      <c r="E65" s="26">
        <v>42500</v>
      </c>
      <c r="F65" s="26"/>
      <c r="G65" s="26"/>
      <c r="H65" s="26"/>
      <c r="I65" s="26">
        <f t="shared" si="4"/>
        <v>42500</v>
      </c>
      <c r="J65" s="26"/>
      <c r="K65" s="27">
        <f t="shared" si="5"/>
        <v>42500</v>
      </c>
    </row>
    <row r="66" spans="2:11">
      <c r="B66" s="23">
        <f t="shared" si="6"/>
        <v>2.0999999999999979</v>
      </c>
      <c r="C66" s="24" t="s">
        <v>107</v>
      </c>
      <c r="D66" s="25" t="s">
        <v>11</v>
      </c>
      <c r="E66" s="26">
        <v>41000</v>
      </c>
      <c r="F66" s="26"/>
      <c r="G66" s="26"/>
      <c r="H66" s="26"/>
      <c r="I66" s="26">
        <f t="shared" si="4"/>
        <v>41000</v>
      </c>
      <c r="J66" s="26"/>
      <c r="K66" s="27">
        <f t="shared" si="5"/>
        <v>41000</v>
      </c>
    </row>
    <row r="67" spans="2:11">
      <c r="B67" s="23">
        <f t="shared" si="6"/>
        <v>2.1099999999999977</v>
      </c>
      <c r="C67" s="28" t="s">
        <v>108</v>
      </c>
      <c r="D67" s="25" t="s">
        <v>11</v>
      </c>
      <c r="E67" s="26">
        <v>55000</v>
      </c>
      <c r="F67" s="26"/>
      <c r="G67" s="26"/>
      <c r="H67" s="26"/>
      <c r="I67" s="26">
        <f t="shared" si="4"/>
        <v>55000</v>
      </c>
      <c r="J67" s="26"/>
      <c r="K67" s="27">
        <f>+I67+J67</f>
        <v>55000</v>
      </c>
    </row>
    <row r="68" spans="2:11">
      <c r="B68" s="23">
        <f t="shared" si="6"/>
        <v>2.1199999999999974</v>
      </c>
      <c r="C68" s="28" t="s">
        <v>109</v>
      </c>
      <c r="D68" s="25" t="s">
        <v>5</v>
      </c>
      <c r="E68" s="26">
        <v>59500</v>
      </c>
      <c r="F68" s="26"/>
      <c r="G68" s="26"/>
      <c r="H68" s="26"/>
      <c r="I68" s="26">
        <f>+E68+G68+H68</f>
        <v>59500</v>
      </c>
      <c r="J68" s="26"/>
      <c r="K68" s="27">
        <f>+I68+J68</f>
        <v>59500</v>
      </c>
    </row>
    <row r="69" spans="2:11">
      <c r="B69" s="23">
        <f t="shared" si="6"/>
        <v>2.1299999999999972</v>
      </c>
      <c r="C69" s="28" t="s">
        <v>110</v>
      </c>
      <c r="D69" s="25" t="s">
        <v>11</v>
      </c>
      <c r="E69" s="26">
        <v>32500</v>
      </c>
      <c r="F69" s="26"/>
      <c r="G69" s="26"/>
      <c r="H69" s="26"/>
      <c r="I69" s="26">
        <f>+E69+G69+H69</f>
        <v>32500</v>
      </c>
      <c r="J69" s="26"/>
      <c r="K69" s="27">
        <f>+I69+J69</f>
        <v>32500</v>
      </c>
    </row>
    <row r="70" spans="2:11" ht="15" thickBot="1">
      <c r="B70" s="734"/>
      <c r="C70" s="734"/>
      <c r="D70" s="734"/>
      <c r="E70" s="734"/>
      <c r="F70" s="734"/>
      <c r="G70" s="734"/>
      <c r="H70" s="734"/>
      <c r="I70" s="734"/>
      <c r="J70" s="734"/>
      <c r="K70" s="734"/>
    </row>
    <row r="71" spans="2:11" ht="15" thickBot="1">
      <c r="B71" s="22">
        <v>3</v>
      </c>
      <c r="C71" s="731" t="s">
        <v>111</v>
      </c>
      <c r="D71" s="732"/>
      <c r="E71" s="732"/>
      <c r="F71" s="732"/>
      <c r="G71" s="732"/>
      <c r="H71" s="732"/>
      <c r="I71" s="732"/>
      <c r="J71" s="732"/>
      <c r="K71" s="733"/>
    </row>
    <row r="72" spans="2:11">
      <c r="B72" s="734"/>
      <c r="C72" s="734"/>
      <c r="D72" s="734"/>
      <c r="E72" s="734"/>
      <c r="F72" s="734"/>
      <c r="G72" s="734"/>
      <c r="H72" s="734"/>
      <c r="I72" s="734"/>
      <c r="J72" s="734"/>
      <c r="K72" s="734"/>
    </row>
    <row r="73" spans="2:11" ht="25.5">
      <c r="B73" s="23">
        <f>+B71+0.01</f>
        <v>3.01</v>
      </c>
      <c r="C73" s="28" t="s">
        <v>112</v>
      </c>
      <c r="D73" s="25" t="s">
        <v>6</v>
      </c>
      <c r="E73" s="26">
        <v>5000</v>
      </c>
      <c r="F73" s="26"/>
      <c r="G73" s="26"/>
      <c r="H73" s="26"/>
      <c r="I73" s="26">
        <f t="shared" ref="I73:I167" si="7">+E73+G73+H73</f>
        <v>5000</v>
      </c>
      <c r="J73" s="26"/>
      <c r="K73" s="30">
        <f t="shared" ref="K73:K79" si="8">+I73+J73</f>
        <v>5000</v>
      </c>
    </row>
    <row r="74" spans="2:11" ht="25.5">
      <c r="B74" s="23">
        <f>+B73+0.01</f>
        <v>3.0199999999999996</v>
      </c>
      <c r="C74" s="28" t="s">
        <v>225</v>
      </c>
      <c r="D74" s="25" t="s">
        <v>6</v>
      </c>
      <c r="E74" s="26">
        <v>1650</v>
      </c>
      <c r="F74" s="26"/>
      <c r="G74" s="26"/>
      <c r="H74" s="26"/>
      <c r="I74" s="26">
        <f t="shared" si="7"/>
        <v>1650</v>
      </c>
      <c r="J74" s="26"/>
      <c r="K74" s="27">
        <f t="shared" si="8"/>
        <v>1650</v>
      </c>
    </row>
    <row r="75" spans="2:11" ht="25.5">
      <c r="B75" s="23">
        <f>+B74+0.01</f>
        <v>3.0299999999999994</v>
      </c>
      <c r="C75" s="28" t="s">
        <v>113</v>
      </c>
      <c r="D75" s="25" t="s">
        <v>6</v>
      </c>
      <c r="E75" s="26">
        <v>950</v>
      </c>
      <c r="F75" s="26"/>
      <c r="G75" s="26"/>
      <c r="H75" s="26"/>
      <c r="I75" s="26">
        <f t="shared" si="7"/>
        <v>950</v>
      </c>
      <c r="J75" s="26"/>
      <c r="K75" s="27">
        <f t="shared" si="8"/>
        <v>950</v>
      </c>
    </row>
    <row r="76" spans="2:11">
      <c r="B76" s="23">
        <f>+B74+0.01</f>
        <v>3.0299999999999994</v>
      </c>
      <c r="C76" s="28" t="s">
        <v>114</v>
      </c>
      <c r="D76" s="25" t="s">
        <v>11</v>
      </c>
      <c r="E76" s="26">
        <v>1200</v>
      </c>
      <c r="F76" s="26"/>
      <c r="G76" s="26"/>
      <c r="H76" s="26"/>
      <c r="I76" s="26">
        <f t="shared" si="7"/>
        <v>1200</v>
      </c>
      <c r="J76" s="26"/>
      <c r="K76" s="27">
        <f t="shared" si="8"/>
        <v>1200</v>
      </c>
    </row>
    <row r="77" spans="2:11">
      <c r="B77" s="23">
        <f>+B76+0.01</f>
        <v>3.0399999999999991</v>
      </c>
      <c r="C77" s="28" t="s">
        <v>30</v>
      </c>
      <c r="D77" s="25" t="s">
        <v>6</v>
      </c>
      <c r="E77" s="26">
        <v>95000</v>
      </c>
      <c r="F77" s="26"/>
      <c r="G77" s="26"/>
      <c r="H77" s="26"/>
      <c r="I77" s="26">
        <f t="shared" si="7"/>
        <v>95000</v>
      </c>
      <c r="J77" s="26"/>
      <c r="K77" s="27">
        <f t="shared" si="8"/>
        <v>95000</v>
      </c>
    </row>
    <row r="78" spans="2:11">
      <c r="B78" s="23">
        <f>+B77+0.01</f>
        <v>3.0499999999999989</v>
      </c>
      <c r="C78" s="28" t="s">
        <v>28</v>
      </c>
      <c r="D78" s="25" t="s">
        <v>6</v>
      </c>
      <c r="E78" s="26">
        <v>110000</v>
      </c>
      <c r="F78" s="26"/>
      <c r="G78" s="26"/>
      <c r="H78" s="26"/>
      <c r="I78" s="26">
        <f t="shared" si="7"/>
        <v>110000</v>
      </c>
      <c r="J78" s="26"/>
      <c r="K78" s="27">
        <f t="shared" si="8"/>
        <v>110000</v>
      </c>
    </row>
    <row r="79" spans="2:11">
      <c r="B79" s="23">
        <f>+B77+0.01</f>
        <v>3.0499999999999989</v>
      </c>
      <c r="C79" s="28" t="s">
        <v>25</v>
      </c>
      <c r="D79" s="25" t="s">
        <v>6</v>
      </c>
      <c r="E79" s="26">
        <v>145000</v>
      </c>
      <c r="F79" s="26"/>
      <c r="G79" s="26"/>
      <c r="H79" s="26"/>
      <c r="I79" s="26">
        <f t="shared" si="7"/>
        <v>145000</v>
      </c>
      <c r="J79" s="26"/>
      <c r="K79" s="27">
        <f t="shared" si="8"/>
        <v>145000</v>
      </c>
    </row>
    <row r="80" spans="2:11">
      <c r="B80" s="23">
        <f>+B79+0.01</f>
        <v>3.0599999999999987</v>
      </c>
      <c r="C80" s="28" t="s">
        <v>115</v>
      </c>
      <c r="D80" s="25" t="s">
        <v>6</v>
      </c>
      <c r="E80" s="26">
        <v>160000</v>
      </c>
      <c r="F80" s="26"/>
      <c r="G80" s="26"/>
      <c r="H80" s="26"/>
      <c r="I80" s="26">
        <f t="shared" si="7"/>
        <v>160000</v>
      </c>
      <c r="J80" s="26"/>
      <c r="K80" s="27">
        <f t="shared" ref="K80:K85" si="9">+I80+J80</f>
        <v>160000</v>
      </c>
    </row>
    <row r="81" spans="2:11">
      <c r="B81" s="23">
        <f>+B80+0.01</f>
        <v>3.0699999999999985</v>
      </c>
      <c r="C81" s="31" t="s">
        <v>116</v>
      </c>
      <c r="D81" s="25" t="s">
        <v>4</v>
      </c>
      <c r="E81" s="26">
        <v>4500</v>
      </c>
      <c r="F81" s="26"/>
      <c r="G81" s="26"/>
      <c r="H81" s="26"/>
      <c r="I81" s="26">
        <f>+E81+G81+H81</f>
        <v>4500</v>
      </c>
      <c r="J81" s="26"/>
      <c r="K81" s="27">
        <f t="shared" si="9"/>
        <v>4500</v>
      </c>
    </row>
    <row r="82" spans="2:11">
      <c r="B82" s="23">
        <f>+B80+0.01</f>
        <v>3.0699999999999985</v>
      </c>
      <c r="C82" s="31" t="s">
        <v>50</v>
      </c>
      <c r="D82" s="25" t="s">
        <v>4</v>
      </c>
      <c r="E82" s="26">
        <v>4500</v>
      </c>
      <c r="F82" s="26"/>
      <c r="G82" s="26"/>
      <c r="H82" s="26"/>
      <c r="I82" s="26">
        <f t="shared" si="7"/>
        <v>4500</v>
      </c>
      <c r="J82" s="26"/>
      <c r="K82" s="27">
        <f t="shared" si="9"/>
        <v>4500</v>
      </c>
    </row>
    <row r="83" spans="2:11">
      <c r="B83" s="23">
        <f>+B82+0.01</f>
        <v>3.0799999999999983</v>
      </c>
      <c r="C83" s="31" t="s">
        <v>51</v>
      </c>
      <c r="D83" s="25" t="s">
        <v>4</v>
      </c>
      <c r="E83" s="26">
        <v>15400</v>
      </c>
      <c r="F83" s="26"/>
      <c r="G83" s="26"/>
      <c r="H83" s="26"/>
      <c r="I83" s="26">
        <f>+E83+G83+H83</f>
        <v>15400</v>
      </c>
      <c r="J83" s="26"/>
      <c r="K83" s="27">
        <f t="shared" si="9"/>
        <v>15400</v>
      </c>
    </row>
    <row r="84" spans="2:11">
      <c r="B84" s="23">
        <f>+B83+0.01</f>
        <v>3.0899999999999981</v>
      </c>
      <c r="C84" s="31" t="s">
        <v>117</v>
      </c>
      <c r="D84" s="25" t="s">
        <v>4</v>
      </c>
      <c r="E84" s="26">
        <v>7200</v>
      </c>
      <c r="F84" s="26"/>
      <c r="G84" s="26"/>
      <c r="H84" s="26"/>
      <c r="I84" s="26">
        <f t="shared" si="7"/>
        <v>7200</v>
      </c>
      <c r="J84" s="26"/>
      <c r="K84" s="27">
        <f t="shared" si="9"/>
        <v>7200</v>
      </c>
    </row>
    <row r="85" spans="2:11">
      <c r="B85" s="23">
        <f>+B83+0.01</f>
        <v>3.0899999999999981</v>
      </c>
      <c r="C85" s="31" t="s">
        <v>118</v>
      </c>
      <c r="D85" s="25" t="s">
        <v>4</v>
      </c>
      <c r="E85" s="26">
        <v>2500</v>
      </c>
      <c r="F85" s="26"/>
      <c r="G85" s="26"/>
      <c r="H85" s="26"/>
      <c r="I85" s="26">
        <f t="shared" si="7"/>
        <v>2500</v>
      </c>
      <c r="J85" s="26"/>
      <c r="K85" s="27">
        <f t="shared" si="9"/>
        <v>2500</v>
      </c>
    </row>
    <row r="86" spans="2:11">
      <c r="B86" s="23">
        <f>+B85+0.01</f>
        <v>3.0999999999999979</v>
      </c>
      <c r="C86" s="31" t="s">
        <v>119</v>
      </c>
      <c r="D86" s="25" t="s">
        <v>4</v>
      </c>
      <c r="E86" s="26">
        <v>1400</v>
      </c>
      <c r="F86" s="26"/>
      <c r="G86" s="26"/>
      <c r="H86" s="26"/>
      <c r="I86" s="26">
        <f t="shared" si="7"/>
        <v>1400</v>
      </c>
      <c r="J86" s="26"/>
      <c r="K86" s="27">
        <f t="shared" ref="K86:K98" si="10">+I86+J86</f>
        <v>1400</v>
      </c>
    </row>
    <row r="87" spans="2:11">
      <c r="B87" s="23">
        <f>+B86+0.01</f>
        <v>3.1099999999999977</v>
      </c>
      <c r="C87" s="28" t="s">
        <v>120</v>
      </c>
      <c r="D87" s="25" t="s">
        <v>5</v>
      </c>
      <c r="E87" s="26">
        <v>27200</v>
      </c>
      <c r="F87" s="26"/>
      <c r="G87" s="26"/>
      <c r="H87" s="26"/>
      <c r="I87" s="26">
        <f t="shared" si="7"/>
        <v>27200</v>
      </c>
      <c r="J87" s="26"/>
      <c r="K87" s="27">
        <f t="shared" si="10"/>
        <v>27200</v>
      </c>
    </row>
    <row r="88" spans="2:11" ht="25.5">
      <c r="B88" s="23">
        <f>+B86+0.01</f>
        <v>3.1099999999999977</v>
      </c>
      <c r="C88" s="28" t="s">
        <v>282</v>
      </c>
      <c r="D88" s="25" t="s">
        <v>4</v>
      </c>
      <c r="E88" s="26">
        <v>2700</v>
      </c>
      <c r="F88" s="26"/>
      <c r="G88" s="26"/>
      <c r="H88" s="26"/>
      <c r="I88" s="26">
        <f>+E88+G88+H88</f>
        <v>2700</v>
      </c>
      <c r="J88" s="26"/>
      <c r="K88" s="27">
        <f t="shared" si="10"/>
        <v>2700</v>
      </c>
    </row>
    <row r="89" spans="2:11" ht="25.5">
      <c r="B89" s="23">
        <f>+B88+0.01</f>
        <v>3.1199999999999974</v>
      </c>
      <c r="C89" s="24" t="s">
        <v>121</v>
      </c>
      <c r="D89" s="25" t="s">
        <v>5</v>
      </c>
      <c r="E89" s="26">
        <v>29500</v>
      </c>
      <c r="F89" s="26"/>
      <c r="G89" s="26"/>
      <c r="H89" s="26"/>
      <c r="I89" s="26">
        <f t="shared" si="7"/>
        <v>29500</v>
      </c>
      <c r="J89" s="26"/>
      <c r="K89" s="27">
        <f t="shared" si="10"/>
        <v>29500</v>
      </c>
    </row>
    <row r="90" spans="2:11" ht="25.5">
      <c r="B90" s="23">
        <f>+B89+0.01</f>
        <v>3.1299999999999972</v>
      </c>
      <c r="C90" s="28" t="s">
        <v>26</v>
      </c>
      <c r="D90" s="25" t="s">
        <v>6</v>
      </c>
      <c r="E90" s="26">
        <v>2000</v>
      </c>
      <c r="F90" s="26"/>
      <c r="G90" s="26"/>
      <c r="H90" s="26"/>
      <c r="I90" s="26">
        <f t="shared" si="7"/>
        <v>2000</v>
      </c>
      <c r="J90" s="26"/>
      <c r="K90" s="27">
        <f t="shared" si="10"/>
        <v>2000</v>
      </c>
    </row>
    <row r="91" spans="2:11">
      <c r="B91" s="23">
        <f>+B89+0.01</f>
        <v>3.1299999999999972</v>
      </c>
      <c r="C91" s="24" t="s">
        <v>122</v>
      </c>
      <c r="D91" s="25" t="s">
        <v>6</v>
      </c>
      <c r="E91" s="26">
        <v>2300</v>
      </c>
      <c r="F91" s="26"/>
      <c r="G91" s="26"/>
      <c r="H91" s="26"/>
      <c r="I91" s="26">
        <f t="shared" si="7"/>
        <v>2300</v>
      </c>
      <c r="J91" s="26"/>
      <c r="K91" s="27">
        <f t="shared" si="10"/>
        <v>2300</v>
      </c>
    </row>
    <row r="92" spans="2:11">
      <c r="B92" s="23">
        <f>+B91+0.01</f>
        <v>3.139999999999997</v>
      </c>
      <c r="C92" s="24" t="s">
        <v>272</v>
      </c>
      <c r="D92" s="25" t="s">
        <v>6</v>
      </c>
      <c r="E92" s="26">
        <v>16500</v>
      </c>
      <c r="F92" s="26"/>
      <c r="G92" s="26"/>
      <c r="H92" s="26"/>
      <c r="I92" s="26">
        <f>+E92+G92+H92</f>
        <v>16500</v>
      </c>
      <c r="J92" s="26"/>
      <c r="K92" s="27">
        <f t="shared" si="10"/>
        <v>16500</v>
      </c>
    </row>
    <row r="93" spans="2:11">
      <c r="B93" s="23">
        <f>+B92+0.01</f>
        <v>3.1499999999999968</v>
      </c>
      <c r="C93" s="28" t="s">
        <v>123</v>
      </c>
      <c r="D93" s="25" t="s">
        <v>6</v>
      </c>
      <c r="E93" s="26">
        <v>17500</v>
      </c>
      <c r="F93" s="26"/>
      <c r="G93" s="26"/>
      <c r="H93" s="26"/>
      <c r="I93" s="26">
        <f t="shared" si="7"/>
        <v>17500</v>
      </c>
      <c r="J93" s="26"/>
      <c r="K93" s="27">
        <f t="shared" si="10"/>
        <v>17500</v>
      </c>
    </row>
    <row r="94" spans="2:11">
      <c r="B94" s="23">
        <f>+B92+0.01</f>
        <v>3.1499999999999968</v>
      </c>
      <c r="C94" s="28" t="s">
        <v>49</v>
      </c>
      <c r="D94" s="25" t="s">
        <v>3</v>
      </c>
      <c r="E94" s="26">
        <v>3600</v>
      </c>
      <c r="F94" s="26"/>
      <c r="G94" s="26"/>
      <c r="H94" s="26"/>
      <c r="I94" s="26">
        <f t="shared" si="7"/>
        <v>3600</v>
      </c>
      <c r="J94" s="26"/>
      <c r="K94" s="27">
        <f t="shared" si="10"/>
        <v>3600</v>
      </c>
    </row>
    <row r="95" spans="2:11">
      <c r="B95" s="23">
        <f>+B94+0.01</f>
        <v>3.1599999999999966</v>
      </c>
      <c r="C95" s="28" t="s">
        <v>48</v>
      </c>
      <c r="D95" s="25" t="s">
        <v>3</v>
      </c>
      <c r="E95" s="26">
        <v>3800</v>
      </c>
      <c r="F95" s="26"/>
      <c r="G95" s="26"/>
      <c r="H95" s="26"/>
      <c r="I95" s="26">
        <f t="shared" si="7"/>
        <v>3800</v>
      </c>
      <c r="J95" s="26"/>
      <c r="K95" s="27">
        <f t="shared" si="10"/>
        <v>3800</v>
      </c>
    </row>
    <row r="96" spans="2:11">
      <c r="B96" s="23">
        <f>+B95+0.01</f>
        <v>3.1699999999999964</v>
      </c>
      <c r="C96" s="28" t="s">
        <v>41</v>
      </c>
      <c r="D96" s="25" t="s">
        <v>6</v>
      </c>
      <c r="E96" s="26">
        <v>4300</v>
      </c>
      <c r="F96" s="26"/>
      <c r="G96" s="26"/>
      <c r="H96" s="26"/>
      <c r="I96" s="26">
        <f t="shared" si="7"/>
        <v>4300</v>
      </c>
      <c r="J96" s="26"/>
      <c r="K96" s="27">
        <f t="shared" si="10"/>
        <v>4300</v>
      </c>
    </row>
    <row r="97" spans="2:11">
      <c r="B97" s="23">
        <f>+B95+0.01</f>
        <v>3.1699999999999964</v>
      </c>
      <c r="C97" s="24" t="s">
        <v>124</v>
      </c>
      <c r="D97" s="25" t="s">
        <v>125</v>
      </c>
      <c r="E97" s="26">
        <v>29500</v>
      </c>
      <c r="F97" s="26"/>
      <c r="G97" s="26"/>
      <c r="H97" s="26"/>
      <c r="I97" s="26">
        <f t="shared" si="7"/>
        <v>29500</v>
      </c>
      <c r="J97" s="26"/>
      <c r="K97" s="27">
        <f t="shared" si="10"/>
        <v>29500</v>
      </c>
    </row>
    <row r="98" spans="2:11">
      <c r="B98" s="23">
        <f>+B97+0.01</f>
        <v>3.1799999999999962</v>
      </c>
      <c r="C98" s="24" t="s">
        <v>270</v>
      </c>
      <c r="D98" s="25" t="s">
        <v>5</v>
      </c>
      <c r="E98" s="26">
        <v>18500</v>
      </c>
      <c r="F98" s="26"/>
      <c r="G98" s="26"/>
      <c r="H98" s="26"/>
      <c r="I98" s="26">
        <f>+E98+G98+H98</f>
        <v>18500</v>
      </c>
      <c r="J98" s="26"/>
      <c r="K98" s="27">
        <f t="shared" si="10"/>
        <v>18500</v>
      </c>
    </row>
    <row r="99" spans="2:11">
      <c r="B99" s="23">
        <f>+B98+0.01</f>
        <v>3.1899999999999959</v>
      </c>
      <c r="C99" s="24" t="s">
        <v>34</v>
      </c>
      <c r="D99" s="25" t="s">
        <v>125</v>
      </c>
      <c r="E99" s="26">
        <v>29500</v>
      </c>
      <c r="F99" s="26"/>
      <c r="G99" s="26"/>
      <c r="H99" s="26"/>
      <c r="I99" s="26">
        <f t="shared" si="7"/>
        <v>29500</v>
      </c>
      <c r="J99" s="26"/>
      <c r="K99" s="27">
        <v>34500</v>
      </c>
    </row>
    <row r="100" spans="2:11">
      <c r="B100" s="23">
        <f>+B98+0.01</f>
        <v>3.1899999999999959</v>
      </c>
      <c r="C100" s="28" t="s">
        <v>126</v>
      </c>
      <c r="D100" s="25" t="s">
        <v>125</v>
      </c>
      <c r="E100" s="26">
        <v>23200</v>
      </c>
      <c r="F100" s="26"/>
      <c r="G100" s="26">
        <v>3000</v>
      </c>
      <c r="H100" s="26">
        <v>6000</v>
      </c>
      <c r="I100" s="26">
        <f t="shared" si="7"/>
        <v>32200</v>
      </c>
      <c r="J100" s="26"/>
      <c r="K100" s="27">
        <f t="shared" ref="K100:K145" si="11">+I100+J100</f>
        <v>32200</v>
      </c>
    </row>
    <row r="101" spans="2:11">
      <c r="B101" s="23">
        <f>+B100+0.01</f>
        <v>3.1999999999999957</v>
      </c>
      <c r="C101" s="28" t="s">
        <v>32</v>
      </c>
      <c r="D101" s="25" t="s">
        <v>6</v>
      </c>
      <c r="E101" s="26">
        <v>27000</v>
      </c>
      <c r="F101" s="26"/>
      <c r="G101" s="26"/>
      <c r="H101" s="26"/>
      <c r="I101" s="26">
        <f t="shared" si="7"/>
        <v>27000</v>
      </c>
      <c r="J101" s="26"/>
      <c r="K101" s="27">
        <f t="shared" si="11"/>
        <v>27000</v>
      </c>
    </row>
    <row r="102" spans="2:11" ht="25.5">
      <c r="B102" s="23">
        <f>+B101+0.01</f>
        <v>3.2099999999999955</v>
      </c>
      <c r="C102" s="28" t="s">
        <v>31</v>
      </c>
      <c r="D102" s="25" t="s">
        <v>6</v>
      </c>
      <c r="E102" s="26">
        <v>22500</v>
      </c>
      <c r="F102" s="26"/>
      <c r="G102" s="26"/>
      <c r="H102" s="26"/>
      <c r="I102" s="26">
        <f t="shared" si="7"/>
        <v>22500</v>
      </c>
      <c r="J102" s="26"/>
      <c r="K102" s="27">
        <f t="shared" si="11"/>
        <v>22500</v>
      </c>
    </row>
    <row r="103" spans="2:11">
      <c r="B103" s="23">
        <f>+B101+0.01</f>
        <v>3.2099999999999955</v>
      </c>
      <c r="C103" s="28" t="s">
        <v>127</v>
      </c>
      <c r="D103" s="25" t="s">
        <v>10</v>
      </c>
      <c r="E103" s="26">
        <v>2500</v>
      </c>
      <c r="F103" s="26"/>
      <c r="G103" s="26"/>
      <c r="H103" s="26"/>
      <c r="I103" s="26">
        <f t="shared" si="7"/>
        <v>2500</v>
      </c>
      <c r="J103" s="26"/>
      <c r="K103" s="27">
        <f t="shared" si="11"/>
        <v>2500</v>
      </c>
    </row>
    <row r="104" spans="2:11">
      <c r="B104" s="23">
        <f>+B103+0.01</f>
        <v>3.2199999999999953</v>
      </c>
      <c r="C104" s="24" t="s">
        <v>128</v>
      </c>
      <c r="D104" s="25" t="s">
        <v>10</v>
      </c>
      <c r="E104" s="26">
        <v>2500</v>
      </c>
      <c r="F104" s="26"/>
      <c r="G104" s="26"/>
      <c r="H104" s="26">
        <v>50</v>
      </c>
      <c r="I104" s="26">
        <f t="shared" si="7"/>
        <v>2550</v>
      </c>
      <c r="J104" s="26"/>
      <c r="K104" s="27">
        <f t="shared" si="11"/>
        <v>2550</v>
      </c>
    </row>
    <row r="105" spans="2:11">
      <c r="B105" s="23">
        <f>+B104+0.01</f>
        <v>3.2299999999999951</v>
      </c>
      <c r="C105" s="28" t="s">
        <v>39</v>
      </c>
      <c r="D105" s="25" t="s">
        <v>6</v>
      </c>
      <c r="E105" s="26">
        <v>3200</v>
      </c>
      <c r="F105" s="26"/>
      <c r="G105" s="26"/>
      <c r="H105" s="26"/>
      <c r="I105" s="26">
        <f t="shared" si="7"/>
        <v>3200</v>
      </c>
      <c r="J105" s="26"/>
      <c r="K105" s="27">
        <f t="shared" si="11"/>
        <v>3200</v>
      </c>
    </row>
    <row r="106" spans="2:11">
      <c r="B106" s="23">
        <f>+B104+0.01</f>
        <v>3.2299999999999951</v>
      </c>
      <c r="C106" s="28" t="s">
        <v>129</v>
      </c>
      <c r="D106" s="25" t="s">
        <v>6</v>
      </c>
      <c r="E106" s="26">
        <v>940</v>
      </c>
      <c r="F106" s="26"/>
      <c r="G106" s="26"/>
      <c r="H106" s="26"/>
      <c r="I106" s="26">
        <f t="shared" si="7"/>
        <v>940</v>
      </c>
      <c r="J106" s="26"/>
      <c r="K106" s="27">
        <f t="shared" si="11"/>
        <v>940</v>
      </c>
    </row>
    <row r="107" spans="2:11">
      <c r="B107" s="23">
        <f>+B106+0.01</f>
        <v>3.2399999999999949</v>
      </c>
      <c r="C107" s="28" t="s">
        <v>40</v>
      </c>
      <c r="D107" s="25" t="s">
        <v>6</v>
      </c>
      <c r="E107" s="26">
        <v>940</v>
      </c>
      <c r="F107" s="26"/>
      <c r="G107" s="26"/>
      <c r="H107" s="26"/>
      <c r="I107" s="26">
        <f t="shared" si="7"/>
        <v>940</v>
      </c>
      <c r="J107" s="26"/>
      <c r="K107" s="27">
        <f t="shared" si="11"/>
        <v>940</v>
      </c>
    </row>
    <row r="108" spans="2:11">
      <c r="B108" s="23">
        <f>+B107+0.01</f>
        <v>3.2499999999999947</v>
      </c>
      <c r="C108" s="24" t="s">
        <v>35</v>
      </c>
      <c r="D108" s="25" t="s">
        <v>6</v>
      </c>
      <c r="E108" s="26">
        <v>3200</v>
      </c>
      <c r="F108" s="26"/>
      <c r="G108" s="26"/>
      <c r="H108" s="26"/>
      <c r="I108" s="26">
        <f t="shared" si="7"/>
        <v>3200</v>
      </c>
      <c r="J108" s="26"/>
      <c r="K108" s="27">
        <f t="shared" si="11"/>
        <v>3200</v>
      </c>
    </row>
    <row r="109" spans="2:11" ht="25.5">
      <c r="B109" s="23">
        <f>+B107+0.01</f>
        <v>3.2499999999999947</v>
      </c>
      <c r="C109" s="24" t="s">
        <v>130</v>
      </c>
      <c r="D109" s="25" t="s">
        <v>6</v>
      </c>
      <c r="E109" s="26">
        <v>210000</v>
      </c>
      <c r="F109" s="26"/>
      <c r="G109" s="26"/>
      <c r="H109" s="26"/>
      <c r="I109" s="26">
        <f t="shared" si="7"/>
        <v>210000</v>
      </c>
      <c r="J109" s="26"/>
      <c r="K109" s="27">
        <f t="shared" si="11"/>
        <v>210000</v>
      </c>
    </row>
    <row r="110" spans="2:11" ht="25.5">
      <c r="B110" s="23">
        <f>+B109+0.01</f>
        <v>3.2599999999999945</v>
      </c>
      <c r="C110" s="24" t="s">
        <v>131</v>
      </c>
      <c r="D110" s="25" t="s">
        <v>132</v>
      </c>
      <c r="E110" s="26">
        <v>25000</v>
      </c>
      <c r="F110" s="26"/>
      <c r="G110" s="26"/>
      <c r="H110" s="26"/>
      <c r="I110" s="26">
        <f t="shared" si="7"/>
        <v>25000</v>
      </c>
      <c r="J110" s="26"/>
      <c r="K110" s="27">
        <f t="shared" si="11"/>
        <v>25000</v>
      </c>
    </row>
    <row r="111" spans="2:11">
      <c r="B111" s="23">
        <f>+B110+0.01</f>
        <v>3.2699999999999942</v>
      </c>
      <c r="C111" s="24" t="s">
        <v>133</v>
      </c>
      <c r="D111" s="25"/>
      <c r="E111" s="26">
        <v>1350</v>
      </c>
      <c r="F111" s="26"/>
      <c r="G111" s="26"/>
      <c r="H111" s="26"/>
      <c r="I111" s="26">
        <f t="shared" si="7"/>
        <v>1350</v>
      </c>
      <c r="J111" s="26"/>
      <c r="K111" s="27">
        <f t="shared" si="11"/>
        <v>1350</v>
      </c>
    </row>
    <row r="112" spans="2:11">
      <c r="B112" s="23">
        <f>+B110+0.01</f>
        <v>3.2699999999999942</v>
      </c>
      <c r="C112" s="24" t="s">
        <v>134</v>
      </c>
      <c r="D112" s="25" t="s">
        <v>6</v>
      </c>
      <c r="E112" s="26">
        <v>1750</v>
      </c>
      <c r="F112" s="26"/>
      <c r="G112" s="26"/>
      <c r="H112" s="26"/>
      <c r="I112" s="26">
        <f t="shared" si="7"/>
        <v>1750</v>
      </c>
      <c r="J112" s="26"/>
      <c r="K112" s="27">
        <f t="shared" si="11"/>
        <v>1750</v>
      </c>
    </row>
    <row r="113" spans="2:13" ht="25.5">
      <c r="B113" s="23">
        <f>+B112+0.01</f>
        <v>3.279999999999994</v>
      </c>
      <c r="C113" s="28" t="s">
        <v>22</v>
      </c>
      <c r="D113" s="25" t="s">
        <v>6</v>
      </c>
      <c r="E113" s="26">
        <v>2300</v>
      </c>
      <c r="F113" s="26"/>
      <c r="G113" s="26"/>
      <c r="H113" s="26"/>
      <c r="I113" s="26">
        <f t="shared" si="7"/>
        <v>2300</v>
      </c>
      <c r="J113" s="26"/>
      <c r="K113" s="27">
        <f t="shared" si="11"/>
        <v>2300</v>
      </c>
    </row>
    <row r="114" spans="2:13" s="17" customFormat="1" ht="25.5">
      <c r="B114" s="23">
        <f>+B113+0.01</f>
        <v>3.2899999999999938</v>
      </c>
      <c r="C114" s="28" t="s">
        <v>287</v>
      </c>
      <c r="D114" s="25" t="s">
        <v>3</v>
      </c>
      <c r="E114" s="26">
        <v>18000</v>
      </c>
      <c r="F114" s="26"/>
      <c r="G114" s="26"/>
      <c r="H114" s="26"/>
      <c r="I114" s="26">
        <f>+E114+G114+H114</f>
        <v>18000</v>
      </c>
      <c r="J114" s="26"/>
      <c r="K114" s="27">
        <f t="shared" si="11"/>
        <v>18000</v>
      </c>
      <c r="M114" s="45"/>
    </row>
    <row r="115" spans="2:13">
      <c r="B115" s="23">
        <f>+B113+0.01</f>
        <v>3.2899999999999938</v>
      </c>
      <c r="C115" s="24" t="s">
        <v>254</v>
      </c>
      <c r="D115" s="25" t="s">
        <v>6</v>
      </c>
      <c r="E115" s="26">
        <v>75000</v>
      </c>
      <c r="F115" s="26"/>
      <c r="G115" s="26"/>
      <c r="H115" s="26"/>
      <c r="I115" s="26">
        <f>+E115+G115+H115</f>
        <v>75000</v>
      </c>
      <c r="J115" s="26"/>
      <c r="K115" s="27">
        <f t="shared" si="11"/>
        <v>75000</v>
      </c>
    </row>
    <row r="116" spans="2:13" ht="25.5">
      <c r="B116" s="23">
        <f>+B113+0.01</f>
        <v>3.2899999999999938</v>
      </c>
      <c r="C116" s="24" t="s">
        <v>135</v>
      </c>
      <c r="D116" s="25" t="s">
        <v>6</v>
      </c>
      <c r="E116" s="26">
        <v>97500</v>
      </c>
      <c r="F116" s="26"/>
      <c r="G116" s="26"/>
      <c r="H116" s="26"/>
      <c r="I116" s="26">
        <f t="shared" si="7"/>
        <v>97500</v>
      </c>
      <c r="J116" s="26"/>
      <c r="K116" s="27">
        <f t="shared" si="11"/>
        <v>97500</v>
      </c>
    </row>
    <row r="117" spans="2:13" ht="25.5">
      <c r="B117" s="23">
        <f>+B116+0.01</f>
        <v>3.2999999999999936</v>
      </c>
      <c r="C117" s="24" t="s">
        <v>273</v>
      </c>
      <c r="D117" s="25" t="s">
        <v>6</v>
      </c>
      <c r="E117" s="26">
        <v>95000</v>
      </c>
      <c r="F117" s="26"/>
      <c r="G117" s="26"/>
      <c r="H117" s="26"/>
      <c r="I117" s="26">
        <f>+E117+G117+H117</f>
        <v>95000</v>
      </c>
      <c r="J117" s="26"/>
      <c r="K117" s="27">
        <f t="shared" si="11"/>
        <v>95000</v>
      </c>
    </row>
    <row r="118" spans="2:13">
      <c r="B118" s="23">
        <f>+B117+0.01</f>
        <v>3.3099999999999934</v>
      </c>
      <c r="C118" s="28" t="s">
        <v>19</v>
      </c>
      <c r="D118" s="25" t="s">
        <v>20</v>
      </c>
      <c r="E118" s="26">
        <v>80000</v>
      </c>
      <c r="F118" s="26"/>
      <c r="G118" s="26"/>
      <c r="H118" s="26"/>
      <c r="I118" s="26">
        <f t="shared" si="7"/>
        <v>80000</v>
      </c>
      <c r="J118" s="26"/>
      <c r="K118" s="27">
        <f t="shared" si="11"/>
        <v>80000</v>
      </c>
    </row>
    <row r="119" spans="2:13">
      <c r="B119" s="23">
        <f>+B117+0.01</f>
        <v>3.3099999999999934</v>
      </c>
      <c r="C119" s="28" t="s">
        <v>136</v>
      </c>
      <c r="D119" s="25" t="s">
        <v>5</v>
      </c>
      <c r="E119" s="26">
        <v>7500</v>
      </c>
      <c r="F119" s="26"/>
      <c r="G119" s="26"/>
      <c r="H119" s="26"/>
      <c r="I119" s="26">
        <f t="shared" si="7"/>
        <v>7500</v>
      </c>
      <c r="J119" s="26"/>
      <c r="K119" s="27">
        <f t="shared" si="11"/>
        <v>7500</v>
      </c>
    </row>
    <row r="120" spans="2:13">
      <c r="B120" s="23">
        <f>+B119+0.01</f>
        <v>3.3199999999999932</v>
      </c>
      <c r="C120" s="28" t="s">
        <v>29</v>
      </c>
      <c r="D120" s="25" t="s">
        <v>6</v>
      </c>
      <c r="E120" s="26">
        <v>60000</v>
      </c>
      <c r="F120" s="26"/>
      <c r="G120" s="26"/>
      <c r="H120" s="26"/>
      <c r="I120" s="26">
        <f t="shared" si="7"/>
        <v>60000</v>
      </c>
      <c r="J120" s="26"/>
      <c r="K120" s="27">
        <f t="shared" si="11"/>
        <v>60000</v>
      </c>
    </row>
    <row r="121" spans="2:13">
      <c r="B121" s="23">
        <f>+B120+0.01</f>
        <v>3.329999999999993</v>
      </c>
      <c r="C121" s="28" t="s">
        <v>27</v>
      </c>
      <c r="D121" s="25" t="s">
        <v>6</v>
      </c>
      <c r="E121" s="26">
        <v>70000</v>
      </c>
      <c r="F121" s="26"/>
      <c r="G121" s="26"/>
      <c r="H121" s="26"/>
      <c r="I121" s="26">
        <f t="shared" si="7"/>
        <v>70000</v>
      </c>
      <c r="J121" s="26"/>
      <c r="K121" s="27">
        <f t="shared" si="11"/>
        <v>70000</v>
      </c>
    </row>
    <row r="122" spans="2:13">
      <c r="B122" s="23">
        <f>+B120+0.01</f>
        <v>3.329999999999993</v>
      </c>
      <c r="C122" s="28" t="s">
        <v>24</v>
      </c>
      <c r="D122" s="25" t="s">
        <v>6</v>
      </c>
      <c r="E122" s="26">
        <v>80000</v>
      </c>
      <c r="F122" s="26"/>
      <c r="G122" s="26"/>
      <c r="H122" s="26"/>
      <c r="I122" s="26">
        <f t="shared" si="7"/>
        <v>80000</v>
      </c>
      <c r="J122" s="26"/>
      <c r="K122" s="27">
        <f t="shared" si="11"/>
        <v>80000</v>
      </c>
    </row>
    <row r="123" spans="2:13">
      <c r="B123" s="23">
        <f>+B122+0.01</f>
        <v>3.3399999999999928</v>
      </c>
      <c r="C123" s="28" t="s">
        <v>45</v>
      </c>
      <c r="D123" s="25" t="s">
        <v>6</v>
      </c>
      <c r="E123" s="26">
        <v>150000</v>
      </c>
      <c r="F123" s="26"/>
      <c r="G123" s="26"/>
      <c r="H123" s="26"/>
      <c r="I123" s="26">
        <f t="shared" si="7"/>
        <v>150000</v>
      </c>
      <c r="J123" s="26"/>
      <c r="K123" s="27">
        <f t="shared" si="11"/>
        <v>150000</v>
      </c>
    </row>
    <row r="124" spans="2:13">
      <c r="B124" s="23">
        <f>+B123+0.01</f>
        <v>3.3499999999999925</v>
      </c>
      <c r="C124" s="28" t="s">
        <v>137</v>
      </c>
      <c r="D124" s="25" t="s">
        <v>0</v>
      </c>
      <c r="E124" s="26">
        <v>390000</v>
      </c>
      <c r="F124" s="26"/>
      <c r="G124" s="26"/>
      <c r="H124" s="26"/>
      <c r="I124" s="26">
        <f t="shared" si="7"/>
        <v>390000</v>
      </c>
      <c r="J124" s="26"/>
      <c r="K124" s="27">
        <f t="shared" si="11"/>
        <v>390000</v>
      </c>
    </row>
    <row r="125" spans="2:13">
      <c r="B125" s="23">
        <f>+B123+0.01</f>
        <v>3.3499999999999925</v>
      </c>
      <c r="C125" s="24" t="s">
        <v>15</v>
      </c>
      <c r="D125" s="25" t="s">
        <v>2</v>
      </c>
      <c r="E125" s="26">
        <v>1900</v>
      </c>
      <c r="F125" s="26"/>
      <c r="G125" s="26"/>
      <c r="H125" s="26"/>
      <c r="I125" s="26">
        <f t="shared" si="7"/>
        <v>1900</v>
      </c>
      <c r="J125" s="26"/>
      <c r="K125" s="27">
        <f t="shared" si="11"/>
        <v>1900</v>
      </c>
    </row>
    <row r="126" spans="2:13">
      <c r="B126" s="23">
        <f>+B125+0.01</f>
        <v>3.3599999999999923</v>
      </c>
      <c r="C126" s="28" t="s">
        <v>271</v>
      </c>
      <c r="D126" s="25" t="s">
        <v>6</v>
      </c>
      <c r="E126" s="26">
        <v>4500</v>
      </c>
      <c r="F126" s="26"/>
      <c r="G126" s="26"/>
      <c r="H126" s="26"/>
      <c r="I126" s="26">
        <f>+E126+G126+H126</f>
        <v>4500</v>
      </c>
      <c r="J126" s="26"/>
      <c r="K126" s="27">
        <f t="shared" si="11"/>
        <v>4500</v>
      </c>
    </row>
    <row r="127" spans="2:13" ht="25.5">
      <c r="B127" s="23">
        <f>+B126+0.01</f>
        <v>3.3699999999999921</v>
      </c>
      <c r="C127" s="28" t="s">
        <v>138</v>
      </c>
      <c r="D127" s="25" t="s">
        <v>6</v>
      </c>
      <c r="E127" s="26">
        <v>2700000</v>
      </c>
      <c r="F127" s="26"/>
      <c r="G127" s="26"/>
      <c r="H127" s="26"/>
      <c r="I127" s="26">
        <f t="shared" si="7"/>
        <v>2700000</v>
      </c>
      <c r="J127" s="26"/>
      <c r="K127" s="27">
        <f t="shared" si="11"/>
        <v>2700000</v>
      </c>
    </row>
    <row r="128" spans="2:13">
      <c r="B128" s="23">
        <f>+B126+0.01</f>
        <v>3.3699999999999921</v>
      </c>
      <c r="C128" s="28" t="s">
        <v>55</v>
      </c>
      <c r="D128" s="25" t="s">
        <v>6</v>
      </c>
      <c r="E128" s="26">
        <v>2900000</v>
      </c>
      <c r="F128" s="26"/>
      <c r="G128" s="26"/>
      <c r="H128" s="26"/>
      <c r="I128" s="26">
        <f t="shared" si="7"/>
        <v>2900000</v>
      </c>
      <c r="J128" s="26"/>
      <c r="K128" s="27">
        <f t="shared" si="11"/>
        <v>2900000</v>
      </c>
    </row>
    <row r="129" spans="2:11">
      <c r="B129" s="23">
        <f t="shared" ref="B129:B134" si="12">+B128+0.01</f>
        <v>3.3799999999999919</v>
      </c>
      <c r="C129" s="28" t="s">
        <v>218</v>
      </c>
      <c r="D129" s="25" t="s">
        <v>6</v>
      </c>
      <c r="E129" s="26">
        <v>750000</v>
      </c>
      <c r="F129" s="26"/>
      <c r="G129" s="26"/>
      <c r="H129" s="26"/>
      <c r="I129" s="26">
        <f t="shared" si="7"/>
        <v>750000</v>
      </c>
      <c r="J129" s="26"/>
      <c r="K129" s="27">
        <f t="shared" si="11"/>
        <v>750000</v>
      </c>
    </row>
    <row r="130" spans="2:11" ht="25.5">
      <c r="B130" s="23">
        <f t="shared" si="12"/>
        <v>3.3899999999999917</v>
      </c>
      <c r="C130" s="28" t="s">
        <v>139</v>
      </c>
      <c r="D130" s="25" t="s">
        <v>6</v>
      </c>
      <c r="E130" s="26">
        <v>200000</v>
      </c>
      <c r="F130" s="26"/>
      <c r="G130" s="26"/>
      <c r="H130" s="26"/>
      <c r="I130" s="26">
        <f t="shared" si="7"/>
        <v>200000</v>
      </c>
      <c r="J130" s="26"/>
      <c r="K130" s="27">
        <f t="shared" si="11"/>
        <v>200000</v>
      </c>
    </row>
    <row r="131" spans="2:11" s="17" customFormat="1" ht="16.5" customHeight="1">
      <c r="B131" s="23">
        <f t="shared" si="12"/>
        <v>3.3999999999999915</v>
      </c>
      <c r="C131" s="28" t="s">
        <v>284</v>
      </c>
      <c r="D131" s="25" t="s">
        <v>6</v>
      </c>
      <c r="E131" s="26">
        <v>4000</v>
      </c>
      <c r="F131" s="26"/>
      <c r="G131" s="26"/>
      <c r="H131" s="26"/>
      <c r="I131" s="26">
        <f>+E131+G131+H131</f>
        <v>4000</v>
      </c>
      <c r="J131" s="26"/>
      <c r="K131" s="27">
        <f t="shared" si="11"/>
        <v>4000</v>
      </c>
    </row>
    <row r="132" spans="2:11" s="17" customFormat="1" ht="15" customHeight="1">
      <c r="B132" s="23">
        <f t="shared" si="12"/>
        <v>3.4099999999999913</v>
      </c>
      <c r="C132" s="28" t="s">
        <v>285</v>
      </c>
      <c r="D132" s="25" t="s">
        <v>6</v>
      </c>
      <c r="E132" s="26">
        <v>4500</v>
      </c>
      <c r="F132" s="26"/>
      <c r="G132" s="26"/>
      <c r="H132" s="26"/>
      <c r="I132" s="26">
        <f>+E132+G132+H132</f>
        <v>4500</v>
      </c>
      <c r="J132" s="26"/>
      <c r="K132" s="27">
        <f t="shared" si="11"/>
        <v>4500</v>
      </c>
    </row>
    <row r="133" spans="2:11">
      <c r="B133" s="23">
        <f t="shared" si="12"/>
        <v>3.419999999999991</v>
      </c>
      <c r="C133" s="28" t="s">
        <v>37</v>
      </c>
      <c r="D133" s="25" t="s">
        <v>20</v>
      </c>
      <c r="E133" s="26">
        <v>110000</v>
      </c>
      <c r="F133" s="26"/>
      <c r="G133" s="26"/>
      <c r="H133" s="26"/>
      <c r="I133" s="26">
        <f t="shared" si="7"/>
        <v>110000</v>
      </c>
      <c r="J133" s="26"/>
      <c r="K133" s="27">
        <f t="shared" si="11"/>
        <v>110000</v>
      </c>
    </row>
    <row r="134" spans="2:11">
      <c r="B134" s="23">
        <f t="shared" si="12"/>
        <v>3.4299999999999908</v>
      </c>
      <c r="C134" s="24" t="s">
        <v>140</v>
      </c>
      <c r="D134" s="25" t="s">
        <v>5</v>
      </c>
      <c r="E134" s="26">
        <v>2900</v>
      </c>
      <c r="F134" s="26"/>
      <c r="G134" s="26"/>
      <c r="H134" s="26"/>
      <c r="I134" s="26">
        <f t="shared" si="7"/>
        <v>2900</v>
      </c>
      <c r="J134" s="26"/>
      <c r="K134" s="27">
        <f t="shared" si="11"/>
        <v>2900</v>
      </c>
    </row>
    <row r="135" spans="2:11">
      <c r="B135" s="23">
        <f>+B134+0.01</f>
        <v>3.4399999999999906</v>
      </c>
      <c r="C135" s="28" t="s">
        <v>42</v>
      </c>
      <c r="D135" s="25" t="s">
        <v>6</v>
      </c>
      <c r="E135" s="26">
        <v>2300</v>
      </c>
      <c r="F135" s="26"/>
      <c r="G135" s="26"/>
      <c r="H135" s="26"/>
      <c r="I135" s="26">
        <f t="shared" si="7"/>
        <v>2300</v>
      </c>
      <c r="J135" s="26"/>
      <c r="K135" s="27">
        <f t="shared" si="11"/>
        <v>2300</v>
      </c>
    </row>
    <row r="136" spans="2:11">
      <c r="B136" s="23">
        <f>+B134+0.01</f>
        <v>3.4399999999999906</v>
      </c>
      <c r="C136" s="28" t="s">
        <v>141</v>
      </c>
      <c r="D136" s="25" t="s">
        <v>6</v>
      </c>
      <c r="E136" s="26">
        <v>31000</v>
      </c>
      <c r="F136" s="26"/>
      <c r="G136" s="26"/>
      <c r="H136" s="26"/>
      <c r="I136" s="26">
        <f t="shared" si="7"/>
        <v>31000</v>
      </c>
      <c r="J136" s="26"/>
      <c r="K136" s="27">
        <f t="shared" si="11"/>
        <v>31000</v>
      </c>
    </row>
    <row r="137" spans="2:11">
      <c r="B137" s="23">
        <f>+B136+0.01</f>
        <v>3.4499999999999904</v>
      </c>
      <c r="C137" s="28" t="s">
        <v>142</v>
      </c>
      <c r="D137" s="25" t="s">
        <v>6</v>
      </c>
      <c r="E137" s="26">
        <v>32000</v>
      </c>
      <c r="F137" s="26"/>
      <c r="G137" s="26"/>
      <c r="H137" s="26"/>
      <c r="I137" s="26">
        <f t="shared" si="7"/>
        <v>32000</v>
      </c>
      <c r="J137" s="26"/>
      <c r="K137" s="27">
        <f t="shared" si="11"/>
        <v>32000</v>
      </c>
    </row>
    <row r="138" spans="2:11" ht="25.5">
      <c r="B138" s="23">
        <f>+B137+0.01</f>
        <v>3.4599999999999902</v>
      </c>
      <c r="C138" s="28" t="s">
        <v>265</v>
      </c>
      <c r="D138" s="25" t="s">
        <v>6</v>
      </c>
      <c r="E138" s="26">
        <v>195000</v>
      </c>
      <c r="F138" s="26"/>
      <c r="G138" s="26"/>
      <c r="H138" s="26"/>
      <c r="I138" s="26">
        <f>+E138+G138+H138</f>
        <v>195000</v>
      </c>
      <c r="J138" s="26"/>
      <c r="K138" s="27">
        <f t="shared" si="11"/>
        <v>195000</v>
      </c>
    </row>
    <row r="139" spans="2:11" ht="25.5">
      <c r="B139" s="23">
        <f>+B137+0.01</f>
        <v>3.4599999999999902</v>
      </c>
      <c r="C139" s="28" t="s">
        <v>266</v>
      </c>
      <c r="D139" s="25" t="s">
        <v>0</v>
      </c>
      <c r="E139" s="26">
        <v>65000</v>
      </c>
      <c r="F139" s="26"/>
      <c r="G139" s="26"/>
      <c r="H139" s="26"/>
      <c r="I139" s="26">
        <f>+E139+G139+H139</f>
        <v>65000</v>
      </c>
      <c r="J139" s="26"/>
      <c r="K139" s="27">
        <f t="shared" si="11"/>
        <v>65000</v>
      </c>
    </row>
    <row r="140" spans="2:11" ht="25.5">
      <c r="B140" s="23">
        <f>+B139+0.01</f>
        <v>3.46999999999999</v>
      </c>
      <c r="C140" s="24" t="s">
        <v>143</v>
      </c>
      <c r="D140" s="25" t="s">
        <v>1</v>
      </c>
      <c r="E140" s="26">
        <v>6500</v>
      </c>
      <c r="F140" s="26"/>
      <c r="G140" s="26"/>
      <c r="H140" s="26"/>
      <c r="I140" s="26">
        <f t="shared" si="7"/>
        <v>6500</v>
      </c>
      <c r="J140" s="26"/>
      <c r="K140" s="27">
        <f t="shared" si="11"/>
        <v>6500</v>
      </c>
    </row>
    <row r="141" spans="2:11" ht="25.5">
      <c r="B141" s="23">
        <f>+B140+0.01</f>
        <v>3.4799999999999898</v>
      </c>
      <c r="C141" s="24" t="s">
        <v>43</v>
      </c>
      <c r="D141" s="25" t="s">
        <v>6</v>
      </c>
      <c r="E141" s="26">
        <v>4080</v>
      </c>
      <c r="F141" s="26"/>
      <c r="G141" s="26"/>
      <c r="H141" s="26"/>
      <c r="I141" s="26">
        <f t="shared" si="7"/>
        <v>4080</v>
      </c>
      <c r="J141" s="26"/>
      <c r="K141" s="27">
        <f t="shared" si="11"/>
        <v>4080</v>
      </c>
    </row>
    <row r="142" spans="2:11">
      <c r="B142" s="23">
        <f>+B140+0.01</f>
        <v>3.4799999999999898</v>
      </c>
      <c r="C142" s="28" t="s">
        <v>144</v>
      </c>
      <c r="D142" s="25" t="s">
        <v>6</v>
      </c>
      <c r="E142" s="26">
        <v>4080</v>
      </c>
      <c r="F142" s="26"/>
      <c r="G142" s="26"/>
      <c r="H142" s="26"/>
      <c r="I142" s="26">
        <f t="shared" si="7"/>
        <v>4080</v>
      </c>
      <c r="J142" s="26"/>
      <c r="K142" s="30">
        <f t="shared" si="11"/>
        <v>4080</v>
      </c>
    </row>
    <row r="143" spans="2:11">
      <c r="B143" s="23">
        <f>+B142+0.01</f>
        <v>3.4899999999999896</v>
      </c>
      <c r="C143" s="28" t="s">
        <v>145</v>
      </c>
      <c r="D143" s="25" t="s">
        <v>6</v>
      </c>
      <c r="E143" s="26">
        <v>4080</v>
      </c>
      <c r="F143" s="26"/>
      <c r="G143" s="26"/>
      <c r="H143" s="26"/>
      <c r="I143" s="26">
        <f t="shared" si="7"/>
        <v>4080</v>
      </c>
      <c r="J143" s="26"/>
      <c r="K143" s="30">
        <f t="shared" si="11"/>
        <v>4080</v>
      </c>
    </row>
    <row r="144" spans="2:11">
      <c r="B144" s="23">
        <f>+B143+0.01</f>
        <v>3.4999999999999893</v>
      </c>
      <c r="C144" s="28" t="s">
        <v>146</v>
      </c>
      <c r="D144" s="25" t="s">
        <v>6</v>
      </c>
      <c r="E144" s="26">
        <v>4080</v>
      </c>
      <c r="F144" s="26"/>
      <c r="G144" s="26"/>
      <c r="H144" s="26"/>
      <c r="I144" s="26">
        <f t="shared" si="7"/>
        <v>4080</v>
      </c>
      <c r="J144" s="26"/>
      <c r="K144" s="30">
        <f t="shared" si="11"/>
        <v>4080</v>
      </c>
    </row>
    <row r="145" spans="2:13">
      <c r="B145" s="23">
        <f>+B143+0.01</f>
        <v>3.4999999999999893</v>
      </c>
      <c r="C145" s="28" t="s">
        <v>147</v>
      </c>
      <c r="D145" s="25" t="s">
        <v>6</v>
      </c>
      <c r="E145" s="26">
        <v>4080</v>
      </c>
      <c r="F145" s="26"/>
      <c r="G145" s="26"/>
      <c r="H145" s="26"/>
      <c r="I145" s="26">
        <f t="shared" si="7"/>
        <v>4080</v>
      </c>
      <c r="J145" s="26"/>
      <c r="K145" s="30">
        <f t="shared" si="11"/>
        <v>4080</v>
      </c>
    </row>
    <row r="146" spans="2:13">
      <c r="B146" s="23">
        <f>+B145+0.01</f>
        <v>3.5099999999999891</v>
      </c>
      <c r="C146" s="28" t="s">
        <v>237</v>
      </c>
      <c r="D146" s="25" t="s">
        <v>6</v>
      </c>
      <c r="E146" s="26">
        <v>98000</v>
      </c>
      <c r="F146" s="26"/>
      <c r="G146" s="26"/>
      <c r="H146" s="26"/>
      <c r="I146" s="26">
        <f t="shared" ref="I146:I154" si="13">+E146+G146+H146</f>
        <v>98000</v>
      </c>
      <c r="J146" s="26"/>
      <c r="K146" s="27">
        <f t="shared" ref="K146:K154" si="14">+I146+J146</f>
        <v>98000</v>
      </c>
    </row>
    <row r="147" spans="2:13">
      <c r="B147" s="23">
        <f>+B146+0.01</f>
        <v>3.5199999999999889</v>
      </c>
      <c r="C147" s="28" t="s">
        <v>238</v>
      </c>
      <c r="D147" s="25" t="s">
        <v>6</v>
      </c>
      <c r="E147" s="26">
        <v>79000</v>
      </c>
      <c r="F147" s="26"/>
      <c r="G147" s="26"/>
      <c r="H147" s="26"/>
      <c r="I147" s="26">
        <f t="shared" si="13"/>
        <v>79000</v>
      </c>
      <c r="J147" s="26"/>
      <c r="K147" s="27">
        <f t="shared" si="14"/>
        <v>79000</v>
      </c>
    </row>
    <row r="148" spans="2:13">
      <c r="B148" s="23">
        <f>+B146+0.01</f>
        <v>3.5199999999999889</v>
      </c>
      <c r="C148" s="28" t="s">
        <v>239</v>
      </c>
      <c r="D148" s="25" t="s">
        <v>6</v>
      </c>
      <c r="E148" s="26">
        <v>58000</v>
      </c>
      <c r="F148" s="26"/>
      <c r="G148" s="26"/>
      <c r="H148" s="26"/>
      <c r="I148" s="26">
        <f t="shared" si="13"/>
        <v>58000</v>
      </c>
      <c r="J148" s="26"/>
      <c r="K148" s="27">
        <f t="shared" si="14"/>
        <v>58000</v>
      </c>
    </row>
    <row r="149" spans="2:13">
      <c r="B149" s="23">
        <f>+B148+0.01</f>
        <v>3.5299999999999887</v>
      </c>
      <c r="C149" s="28" t="s">
        <v>240</v>
      </c>
      <c r="D149" s="25" t="s">
        <v>6</v>
      </c>
      <c r="E149" s="26">
        <v>27000</v>
      </c>
      <c r="F149" s="26"/>
      <c r="G149" s="26"/>
      <c r="H149" s="26"/>
      <c r="I149" s="26">
        <f t="shared" si="13"/>
        <v>27000</v>
      </c>
      <c r="J149" s="26"/>
      <c r="K149" s="27">
        <f t="shared" si="14"/>
        <v>27000</v>
      </c>
    </row>
    <row r="150" spans="2:13">
      <c r="B150" s="23">
        <f>+B149+0.01</f>
        <v>3.5399999999999885</v>
      </c>
      <c r="C150" s="28" t="s">
        <v>241</v>
      </c>
      <c r="D150" s="25" t="s">
        <v>6</v>
      </c>
      <c r="E150" s="26">
        <v>14500</v>
      </c>
      <c r="F150" s="26"/>
      <c r="G150" s="26"/>
      <c r="H150" s="26"/>
      <c r="I150" s="26">
        <f t="shared" si="13"/>
        <v>14500</v>
      </c>
      <c r="J150" s="26"/>
      <c r="K150" s="27">
        <f t="shared" si="14"/>
        <v>14500</v>
      </c>
    </row>
    <row r="151" spans="2:13">
      <c r="B151" s="23">
        <f>+B149+0.01</f>
        <v>3.5399999999999885</v>
      </c>
      <c r="C151" s="28" t="s">
        <v>158</v>
      </c>
      <c r="D151" s="25" t="s">
        <v>6</v>
      </c>
      <c r="E151" s="26">
        <v>10200</v>
      </c>
      <c r="F151" s="26"/>
      <c r="G151" s="26"/>
      <c r="H151" s="26"/>
      <c r="I151" s="26">
        <f t="shared" si="13"/>
        <v>10200</v>
      </c>
      <c r="J151" s="26"/>
      <c r="K151" s="27">
        <f t="shared" si="14"/>
        <v>10200</v>
      </c>
    </row>
    <row r="152" spans="2:13" ht="25.5">
      <c r="B152" s="23">
        <f>+B151+0.01</f>
        <v>3.5499999999999883</v>
      </c>
      <c r="C152" s="28" t="s">
        <v>159</v>
      </c>
      <c r="D152" s="25" t="s">
        <v>5</v>
      </c>
      <c r="E152" s="26">
        <v>190000</v>
      </c>
      <c r="F152" s="26"/>
      <c r="G152" s="26"/>
      <c r="H152" s="26"/>
      <c r="I152" s="26">
        <f t="shared" si="13"/>
        <v>190000</v>
      </c>
      <c r="J152" s="26"/>
      <c r="K152" s="27">
        <f t="shared" si="14"/>
        <v>190000</v>
      </c>
    </row>
    <row r="153" spans="2:13" ht="25.5">
      <c r="B153" s="23">
        <f>+B152+0.01</f>
        <v>3.5599999999999881</v>
      </c>
      <c r="C153" s="28" t="s">
        <v>283</v>
      </c>
      <c r="D153" s="25" t="s">
        <v>5</v>
      </c>
      <c r="E153" s="26">
        <v>145000</v>
      </c>
      <c r="F153" s="26"/>
      <c r="G153" s="26"/>
      <c r="H153" s="26"/>
      <c r="I153" s="26">
        <f>+E153+G153+H153</f>
        <v>145000</v>
      </c>
      <c r="J153" s="26"/>
      <c r="K153" s="27">
        <f>+I153+J153</f>
        <v>145000</v>
      </c>
    </row>
    <row r="154" spans="2:13">
      <c r="B154" s="23">
        <f>+B194+0.01</f>
        <v>3.5699999999999878</v>
      </c>
      <c r="C154" s="24" t="s">
        <v>36</v>
      </c>
      <c r="D154" s="25" t="s">
        <v>6</v>
      </c>
      <c r="E154" s="26">
        <v>6500</v>
      </c>
      <c r="F154" s="26"/>
      <c r="G154" s="26"/>
      <c r="H154" s="26"/>
      <c r="I154" s="26">
        <f t="shared" si="13"/>
        <v>6500</v>
      </c>
      <c r="J154" s="26"/>
      <c r="K154" s="27">
        <f t="shared" si="14"/>
        <v>6500</v>
      </c>
    </row>
    <row r="155" spans="2:13" ht="15" thickBot="1">
      <c r="B155" s="734"/>
      <c r="C155" s="734"/>
      <c r="D155" s="734"/>
      <c r="E155" s="734"/>
      <c r="F155" s="734"/>
      <c r="G155" s="734"/>
      <c r="H155" s="734"/>
      <c r="I155" s="734"/>
      <c r="J155" s="734"/>
      <c r="K155" s="734"/>
    </row>
    <row r="156" spans="2:13" ht="15" thickBot="1">
      <c r="B156" s="22">
        <v>4</v>
      </c>
      <c r="C156" s="731" t="s">
        <v>231</v>
      </c>
      <c r="D156" s="732"/>
      <c r="E156" s="732"/>
      <c r="F156" s="732"/>
      <c r="G156" s="732"/>
      <c r="H156" s="732"/>
      <c r="I156" s="732"/>
      <c r="J156" s="732"/>
      <c r="K156" s="733"/>
    </row>
    <row r="157" spans="2:13">
      <c r="B157" s="734"/>
      <c r="C157" s="734"/>
      <c r="D157" s="734"/>
      <c r="E157" s="734"/>
      <c r="F157" s="734"/>
      <c r="G157" s="734"/>
      <c r="H157" s="734"/>
      <c r="I157" s="734"/>
      <c r="J157" s="734"/>
      <c r="K157" s="734"/>
    </row>
    <row r="158" spans="2:13">
      <c r="B158" s="23">
        <f>+B155+0.01</f>
        <v>0.01</v>
      </c>
      <c r="C158" s="24" t="s">
        <v>232</v>
      </c>
      <c r="D158" s="25" t="s">
        <v>0</v>
      </c>
      <c r="E158" s="26">
        <f>(93000*1.075)/6</f>
        <v>16662.5</v>
      </c>
      <c r="F158" s="26"/>
      <c r="G158" s="26">
        <v>250</v>
      </c>
      <c r="H158" s="26"/>
      <c r="I158" s="26">
        <f>+E158+G158+H158</f>
        <v>16912.5</v>
      </c>
      <c r="J158" s="26"/>
      <c r="K158" s="27">
        <f t="shared" ref="K158:K170" si="15">+I158+J158</f>
        <v>16912.5</v>
      </c>
      <c r="M158" s="8"/>
    </row>
    <row r="159" spans="2:13">
      <c r="B159" s="23">
        <f>+B156+0.01</f>
        <v>4.01</v>
      </c>
      <c r="C159" s="24" t="s">
        <v>233</v>
      </c>
      <c r="D159" s="25" t="s">
        <v>0</v>
      </c>
      <c r="E159" s="26">
        <f>(43700*1.075)/6</f>
        <v>7829.583333333333</v>
      </c>
      <c r="F159" s="26"/>
      <c r="G159" s="26"/>
      <c r="H159" s="26"/>
      <c r="I159" s="26">
        <f>+E159+G159+H159</f>
        <v>7829.583333333333</v>
      </c>
      <c r="J159" s="26"/>
      <c r="K159" s="27">
        <f t="shared" si="15"/>
        <v>7829.583333333333</v>
      </c>
      <c r="M159" s="8"/>
    </row>
    <row r="160" spans="2:13" ht="25.5">
      <c r="B160" s="23">
        <f>+B157+0.01</f>
        <v>0.01</v>
      </c>
      <c r="C160" s="24" t="s">
        <v>234</v>
      </c>
      <c r="D160" s="25" t="s">
        <v>0</v>
      </c>
      <c r="E160" s="26">
        <f>(38400*1.075)/6</f>
        <v>6880</v>
      </c>
      <c r="F160" s="26"/>
      <c r="G160" s="26"/>
      <c r="H160" s="26"/>
      <c r="I160" s="26">
        <f>+E160+G160+H160</f>
        <v>6880</v>
      </c>
      <c r="J160" s="26"/>
      <c r="K160" s="27">
        <f t="shared" si="15"/>
        <v>6880</v>
      </c>
      <c r="M160" s="8"/>
    </row>
    <row r="161" spans="2:13">
      <c r="B161" s="23">
        <f>+B158+0.01</f>
        <v>0.02</v>
      </c>
      <c r="C161" s="24" t="s">
        <v>235</v>
      </c>
      <c r="D161" s="25" t="s">
        <v>0</v>
      </c>
      <c r="E161" s="26">
        <f>(17400*1.075)/6</f>
        <v>3117.5</v>
      </c>
      <c r="F161" s="26"/>
      <c r="G161" s="26"/>
      <c r="H161" s="26"/>
      <c r="I161" s="26">
        <f>+E161+G161+H161</f>
        <v>3117.5</v>
      </c>
      <c r="J161" s="26"/>
      <c r="K161" s="27">
        <f t="shared" si="15"/>
        <v>3117.5</v>
      </c>
      <c r="M161" s="8"/>
    </row>
    <row r="162" spans="2:13" ht="25.5">
      <c r="B162" s="23">
        <f>+B159+0.01</f>
        <v>4.0199999999999996</v>
      </c>
      <c r="C162" s="24" t="s">
        <v>236</v>
      </c>
      <c r="D162" s="25" t="s">
        <v>0</v>
      </c>
      <c r="E162" s="26">
        <f>(17400*1.075)/6</f>
        <v>3117.5</v>
      </c>
      <c r="F162" s="26"/>
      <c r="G162" s="26"/>
      <c r="H162" s="26"/>
      <c r="I162" s="26">
        <f>+E162+G162+H162</f>
        <v>3117.5</v>
      </c>
      <c r="J162" s="26"/>
      <c r="K162" s="27">
        <f t="shared" si="15"/>
        <v>3117.5</v>
      </c>
      <c r="M162" s="8"/>
    </row>
    <row r="163" spans="2:13" ht="25.5">
      <c r="B163" s="23">
        <f>+B156+0.01</f>
        <v>4.01</v>
      </c>
      <c r="C163" s="24" t="s">
        <v>38</v>
      </c>
      <c r="D163" s="25" t="s">
        <v>0</v>
      </c>
      <c r="E163" s="26">
        <v>2500</v>
      </c>
      <c r="F163" s="26"/>
      <c r="G163" s="26"/>
      <c r="H163" s="26"/>
      <c r="I163" s="26">
        <f t="shared" si="7"/>
        <v>2500</v>
      </c>
      <c r="J163" s="26"/>
      <c r="K163" s="27">
        <f t="shared" si="15"/>
        <v>2500</v>
      </c>
    </row>
    <row r="164" spans="2:13" ht="25.5">
      <c r="B164" s="23">
        <f>+B166+0.01</f>
        <v>4.0299999999999994</v>
      </c>
      <c r="C164" s="28" t="s">
        <v>149</v>
      </c>
      <c r="D164" s="25" t="s">
        <v>6</v>
      </c>
      <c r="E164" s="26">
        <f>2267*3</f>
        <v>6801</v>
      </c>
      <c r="F164" s="26"/>
      <c r="G164" s="26"/>
      <c r="H164" s="26"/>
      <c r="I164" s="26">
        <f t="shared" si="7"/>
        <v>6801</v>
      </c>
      <c r="J164" s="26"/>
      <c r="K164" s="27">
        <f t="shared" si="15"/>
        <v>6801</v>
      </c>
    </row>
    <row r="165" spans="2:13" ht="25.5">
      <c r="B165" s="23">
        <f>+B166+0.01</f>
        <v>4.0299999999999994</v>
      </c>
      <c r="C165" s="28" t="s">
        <v>222</v>
      </c>
      <c r="D165" s="25" t="s">
        <v>6</v>
      </c>
      <c r="E165" s="26">
        <f>3559*1.1</f>
        <v>3914.9</v>
      </c>
      <c r="F165" s="26"/>
      <c r="G165" s="26"/>
      <c r="H165" s="26"/>
      <c r="I165" s="26">
        <f>+E165+G165+H165</f>
        <v>3914.9</v>
      </c>
      <c r="J165" s="26"/>
      <c r="K165" s="30">
        <f t="shared" si="15"/>
        <v>3914.9</v>
      </c>
    </row>
    <row r="166" spans="2:13" ht="25.5">
      <c r="B166" s="23">
        <f>+B163+0.01</f>
        <v>4.0199999999999996</v>
      </c>
      <c r="C166" s="28" t="s">
        <v>148</v>
      </c>
      <c r="D166" s="25" t="s">
        <v>6</v>
      </c>
      <c r="E166" s="26">
        <f>7015*1.1</f>
        <v>7716.5000000000009</v>
      </c>
      <c r="F166" s="26"/>
      <c r="G166" s="26"/>
      <c r="H166" s="26"/>
      <c r="I166" s="26">
        <f>+E166+G166+H166</f>
        <v>7716.5000000000009</v>
      </c>
      <c r="J166" s="26"/>
      <c r="K166" s="27">
        <f t="shared" si="15"/>
        <v>7716.5000000000009</v>
      </c>
    </row>
    <row r="167" spans="2:13" ht="25.5">
      <c r="B167" s="23">
        <f>+B164+0.01</f>
        <v>4.0399999999999991</v>
      </c>
      <c r="C167" s="28" t="s">
        <v>224</v>
      </c>
      <c r="D167" s="25" t="s">
        <v>6</v>
      </c>
      <c r="E167" s="26">
        <f>10788*1.1</f>
        <v>11866.800000000001</v>
      </c>
      <c r="F167" s="26"/>
      <c r="G167" s="26"/>
      <c r="H167" s="26"/>
      <c r="I167" s="26">
        <f t="shared" si="7"/>
        <v>11866.800000000001</v>
      </c>
      <c r="J167" s="26"/>
      <c r="K167" s="30">
        <f t="shared" si="15"/>
        <v>11866.800000000001</v>
      </c>
    </row>
    <row r="168" spans="2:13" ht="25.5">
      <c r="B168" s="23">
        <f>+B167+0.01</f>
        <v>4.0499999999999989</v>
      </c>
      <c r="C168" s="28" t="s">
        <v>223</v>
      </c>
      <c r="D168" s="25" t="s">
        <v>6</v>
      </c>
      <c r="E168" s="26">
        <f>17000*1.1</f>
        <v>18700</v>
      </c>
      <c r="F168" s="26"/>
      <c r="G168" s="26"/>
      <c r="H168" s="26"/>
      <c r="I168" s="26">
        <f t="shared" ref="I168:I185" si="16">+E168+G168+H168</f>
        <v>18700</v>
      </c>
      <c r="J168" s="26"/>
      <c r="K168" s="30">
        <f t="shared" si="15"/>
        <v>18700</v>
      </c>
    </row>
    <row r="169" spans="2:13">
      <c r="B169" s="23">
        <f>+B167+0.01</f>
        <v>4.0499999999999989</v>
      </c>
      <c r="C169" s="28" t="s">
        <v>150</v>
      </c>
      <c r="D169" s="25" t="s">
        <v>6</v>
      </c>
      <c r="E169" s="26">
        <f>24126*1.15</f>
        <v>27744.899999999998</v>
      </c>
      <c r="F169" s="26"/>
      <c r="G169" s="26"/>
      <c r="H169" s="26"/>
      <c r="I169" s="26">
        <f t="shared" si="16"/>
        <v>27744.899999999998</v>
      </c>
      <c r="J169" s="26"/>
      <c r="K169" s="27">
        <f t="shared" si="15"/>
        <v>27744.899999999998</v>
      </c>
    </row>
    <row r="170" spans="2:13">
      <c r="B170" s="23">
        <f>+B168+0.01</f>
        <v>4.0599999999999987</v>
      </c>
      <c r="C170" s="28" t="s">
        <v>217</v>
      </c>
      <c r="D170" s="25" t="s">
        <v>6</v>
      </c>
      <c r="E170" s="26">
        <f>15510*1.15</f>
        <v>17836.5</v>
      </c>
      <c r="F170" s="26"/>
      <c r="G170" s="26"/>
      <c r="H170" s="26"/>
      <c r="I170" s="26">
        <f>+E170+G170+H170</f>
        <v>17836.5</v>
      </c>
      <c r="J170" s="26"/>
      <c r="K170" s="27">
        <f t="shared" si="15"/>
        <v>17836.5</v>
      </c>
    </row>
    <row r="171" spans="2:13">
      <c r="B171" s="23">
        <f>+B169+0.01</f>
        <v>4.0599999999999987</v>
      </c>
      <c r="C171" s="28" t="s">
        <v>151</v>
      </c>
      <c r="D171" s="25" t="s">
        <v>6</v>
      </c>
      <c r="E171" s="26">
        <f>20508*1.15</f>
        <v>23584.199999999997</v>
      </c>
      <c r="F171" s="26"/>
      <c r="G171" s="26"/>
      <c r="H171" s="26"/>
      <c r="I171" s="26">
        <f t="shared" si="16"/>
        <v>23584.199999999997</v>
      </c>
      <c r="J171" s="26"/>
      <c r="K171" s="27">
        <f t="shared" ref="K171:K185" si="17">+I171+J171</f>
        <v>23584.199999999997</v>
      </c>
    </row>
    <row r="172" spans="2:13">
      <c r="B172" s="23">
        <f>+B171+0.01</f>
        <v>4.0699999999999985</v>
      </c>
      <c r="C172" s="24" t="s">
        <v>152</v>
      </c>
      <c r="D172" s="23" t="s">
        <v>6</v>
      </c>
      <c r="E172" s="26">
        <f>36030*1.15</f>
        <v>41434.5</v>
      </c>
      <c r="F172" s="26"/>
      <c r="G172" s="26"/>
      <c r="H172" s="26"/>
      <c r="I172" s="26">
        <f t="shared" si="16"/>
        <v>41434.5</v>
      </c>
      <c r="J172" s="26"/>
      <c r="K172" s="27">
        <f t="shared" si="17"/>
        <v>41434.5</v>
      </c>
    </row>
    <row r="173" spans="2:13">
      <c r="B173" s="23">
        <f>+B172+0.01</f>
        <v>4.0799999999999983</v>
      </c>
      <c r="C173" s="28" t="s">
        <v>153</v>
      </c>
      <c r="D173" s="25" t="s">
        <v>6</v>
      </c>
      <c r="E173" s="26">
        <v>50000</v>
      </c>
      <c r="F173" s="26"/>
      <c r="G173" s="26"/>
      <c r="H173" s="26"/>
      <c r="I173" s="26">
        <f t="shared" si="16"/>
        <v>50000</v>
      </c>
      <c r="J173" s="26"/>
      <c r="K173" s="27">
        <f t="shared" si="17"/>
        <v>50000</v>
      </c>
    </row>
    <row r="174" spans="2:13">
      <c r="B174" s="23">
        <f>+B173+0.01</f>
        <v>4.0899999999999981</v>
      </c>
      <c r="C174" s="28" t="s">
        <v>154</v>
      </c>
      <c r="D174" s="25" t="s">
        <v>6</v>
      </c>
      <c r="E174" s="26">
        <f>50214*1.15</f>
        <v>57746.1</v>
      </c>
      <c r="F174" s="26"/>
      <c r="G174" s="26"/>
      <c r="H174" s="26"/>
      <c r="I174" s="26">
        <f t="shared" si="16"/>
        <v>57746.1</v>
      </c>
      <c r="J174" s="26"/>
      <c r="K174" s="27">
        <f t="shared" si="17"/>
        <v>57746.1</v>
      </c>
    </row>
    <row r="175" spans="2:13">
      <c r="B175" s="23">
        <f>+B174+0.01</f>
        <v>4.0999999999999979</v>
      </c>
      <c r="C175" s="28" t="s">
        <v>155</v>
      </c>
      <c r="D175" s="25" t="s">
        <v>6</v>
      </c>
      <c r="E175" s="26">
        <v>94000</v>
      </c>
      <c r="F175" s="26"/>
      <c r="G175" s="26"/>
      <c r="H175" s="26"/>
      <c r="I175" s="26">
        <f t="shared" si="16"/>
        <v>94000</v>
      </c>
      <c r="J175" s="26"/>
      <c r="K175" s="27">
        <f t="shared" si="17"/>
        <v>94000</v>
      </c>
    </row>
    <row r="176" spans="2:13">
      <c r="B176" s="23">
        <f>+B175+0.01</f>
        <v>4.1099999999999977</v>
      </c>
      <c r="C176" s="28" t="s">
        <v>156</v>
      </c>
      <c r="D176" s="25" t="s">
        <v>6</v>
      </c>
      <c r="E176" s="26">
        <f>106138*1.15</f>
        <v>122058.7</v>
      </c>
      <c r="F176" s="26"/>
      <c r="G176" s="26"/>
      <c r="H176" s="26"/>
      <c r="I176" s="26">
        <f t="shared" si="16"/>
        <v>122058.7</v>
      </c>
      <c r="J176" s="26"/>
      <c r="K176" s="27">
        <f t="shared" si="17"/>
        <v>122058.7</v>
      </c>
    </row>
    <row r="177" spans="2:11">
      <c r="B177" s="23">
        <f t="shared" ref="B177:B182" si="18">+B175+0.01</f>
        <v>4.1099999999999977</v>
      </c>
      <c r="C177" s="28" t="s">
        <v>242</v>
      </c>
      <c r="D177" s="25" t="s">
        <v>6</v>
      </c>
      <c r="E177" s="26">
        <f>6789*1.15</f>
        <v>7807.3499999999995</v>
      </c>
      <c r="F177" s="26"/>
      <c r="G177" s="26"/>
      <c r="H177" s="26"/>
      <c r="I177" s="26">
        <f t="shared" ref="I177:I183" si="19">+E177+G177+H177</f>
        <v>7807.3499999999995</v>
      </c>
      <c r="J177" s="26"/>
      <c r="K177" s="27">
        <f t="shared" ref="K177:K183" si="20">+I177+J177</f>
        <v>7807.3499999999995</v>
      </c>
    </row>
    <row r="178" spans="2:11">
      <c r="B178" s="23">
        <f t="shared" si="18"/>
        <v>4.1199999999999974</v>
      </c>
      <c r="C178" s="28" t="s">
        <v>243</v>
      </c>
      <c r="D178" s="25" t="s">
        <v>6</v>
      </c>
      <c r="E178" s="26">
        <v>3200</v>
      </c>
      <c r="F178" s="26"/>
      <c r="G178" s="26"/>
      <c r="H178" s="26"/>
      <c r="I178" s="26">
        <f t="shared" si="19"/>
        <v>3200</v>
      </c>
      <c r="J178" s="26"/>
      <c r="K178" s="27">
        <f t="shared" si="20"/>
        <v>3200</v>
      </c>
    </row>
    <row r="179" spans="2:11">
      <c r="B179" s="23">
        <f t="shared" si="18"/>
        <v>4.1199999999999974</v>
      </c>
      <c r="C179" s="28" t="s">
        <v>244</v>
      </c>
      <c r="D179" s="25" t="s">
        <v>6</v>
      </c>
      <c r="E179" s="26">
        <v>1900</v>
      </c>
      <c r="F179" s="26"/>
      <c r="G179" s="26"/>
      <c r="H179" s="26"/>
      <c r="I179" s="26">
        <f t="shared" si="19"/>
        <v>1900</v>
      </c>
      <c r="J179" s="26"/>
      <c r="K179" s="27">
        <f t="shared" si="20"/>
        <v>1900</v>
      </c>
    </row>
    <row r="180" spans="2:11">
      <c r="B180" s="23">
        <f t="shared" si="18"/>
        <v>4.1299999999999972</v>
      </c>
      <c r="C180" s="28" t="s">
        <v>245</v>
      </c>
      <c r="D180" s="25" t="s">
        <v>6</v>
      </c>
      <c r="E180" s="26">
        <v>1200</v>
      </c>
      <c r="F180" s="26"/>
      <c r="G180" s="26"/>
      <c r="H180" s="26"/>
      <c r="I180" s="26">
        <f t="shared" si="19"/>
        <v>1200</v>
      </c>
      <c r="J180" s="26"/>
      <c r="K180" s="27">
        <f t="shared" si="20"/>
        <v>1200</v>
      </c>
    </row>
    <row r="181" spans="2:11">
      <c r="B181" s="23">
        <f t="shared" si="18"/>
        <v>4.1299999999999972</v>
      </c>
      <c r="C181" s="28" t="s">
        <v>246</v>
      </c>
      <c r="D181" s="25" t="s">
        <v>6</v>
      </c>
      <c r="E181" s="26">
        <v>800</v>
      </c>
      <c r="F181" s="26"/>
      <c r="G181" s="26"/>
      <c r="H181" s="26"/>
      <c r="I181" s="26">
        <f t="shared" si="19"/>
        <v>800</v>
      </c>
      <c r="J181" s="26"/>
      <c r="K181" s="27">
        <f t="shared" si="20"/>
        <v>800</v>
      </c>
    </row>
    <row r="182" spans="2:11">
      <c r="B182" s="23">
        <f t="shared" si="18"/>
        <v>4.139999999999997</v>
      </c>
      <c r="C182" s="28" t="s">
        <v>247</v>
      </c>
      <c r="D182" s="25" t="s">
        <v>6</v>
      </c>
      <c r="E182" s="26">
        <v>500</v>
      </c>
      <c r="F182" s="26"/>
      <c r="G182" s="26"/>
      <c r="H182" s="26"/>
      <c r="I182" s="26">
        <f t="shared" si="19"/>
        <v>500</v>
      </c>
      <c r="J182" s="26"/>
      <c r="K182" s="27">
        <f t="shared" si="20"/>
        <v>500</v>
      </c>
    </row>
    <row r="183" spans="2:11">
      <c r="B183" s="23">
        <f>+B175+0.01</f>
        <v>4.1099999999999977</v>
      </c>
      <c r="C183" s="28" t="s">
        <v>286</v>
      </c>
      <c r="D183" s="25" t="s">
        <v>6</v>
      </c>
      <c r="E183" s="26">
        <v>2500</v>
      </c>
      <c r="F183" s="26"/>
      <c r="G183" s="26"/>
      <c r="H183" s="26"/>
      <c r="I183" s="26">
        <f t="shared" si="19"/>
        <v>2500</v>
      </c>
      <c r="J183" s="26"/>
      <c r="K183" s="27">
        <f t="shared" si="20"/>
        <v>2500</v>
      </c>
    </row>
    <row r="184" spans="2:11">
      <c r="B184" s="23">
        <f>+B176+0.01</f>
        <v>4.1199999999999974</v>
      </c>
      <c r="C184" s="28" t="s">
        <v>18</v>
      </c>
      <c r="D184" s="25" t="s">
        <v>6</v>
      </c>
      <c r="E184" s="26">
        <v>6500</v>
      </c>
      <c r="F184" s="26"/>
      <c r="G184" s="26"/>
      <c r="H184" s="26"/>
      <c r="I184" s="26">
        <f t="shared" si="16"/>
        <v>6500</v>
      </c>
      <c r="J184" s="26"/>
      <c r="K184" s="27">
        <f t="shared" si="17"/>
        <v>6500</v>
      </c>
    </row>
    <row r="185" spans="2:11">
      <c r="B185" s="23">
        <f>+B184+0.01</f>
        <v>4.1299999999999972</v>
      </c>
      <c r="C185" s="28" t="s">
        <v>157</v>
      </c>
      <c r="D185" s="25" t="s">
        <v>6</v>
      </c>
      <c r="E185" s="26">
        <f>9851*1.2</f>
        <v>11821.199999999999</v>
      </c>
      <c r="F185" s="26"/>
      <c r="G185" s="26"/>
      <c r="H185" s="26"/>
      <c r="I185" s="26">
        <f t="shared" si="16"/>
        <v>11821.199999999999</v>
      </c>
      <c r="J185" s="26"/>
      <c r="K185" s="27">
        <f t="shared" si="17"/>
        <v>11821.199999999999</v>
      </c>
    </row>
    <row r="186" spans="2:11">
      <c r="C186" s="32"/>
      <c r="K186" s="35"/>
    </row>
    <row r="187" spans="2:11" ht="15" thickBot="1">
      <c r="B187" s="734"/>
      <c r="C187" s="734"/>
      <c r="D187" s="734"/>
      <c r="E187" s="734"/>
      <c r="F187" s="734"/>
      <c r="G187" s="734"/>
      <c r="H187" s="734"/>
      <c r="I187" s="734"/>
      <c r="J187" s="734"/>
      <c r="K187" s="734"/>
    </row>
    <row r="188" spans="2:11" ht="15" thickBot="1">
      <c r="B188" s="22">
        <v>5</v>
      </c>
      <c r="C188" s="731" t="s">
        <v>160</v>
      </c>
      <c r="D188" s="732"/>
      <c r="E188" s="732"/>
      <c r="F188" s="732"/>
      <c r="G188" s="732"/>
      <c r="H188" s="732"/>
      <c r="I188" s="732"/>
      <c r="J188" s="732"/>
      <c r="K188" s="733"/>
    </row>
    <row r="189" spans="2:11">
      <c r="B189" s="734"/>
      <c r="C189" s="734"/>
      <c r="D189" s="734"/>
      <c r="E189" s="734"/>
      <c r="F189" s="734"/>
      <c r="G189" s="734"/>
      <c r="H189" s="734"/>
      <c r="I189" s="734"/>
      <c r="J189" s="734"/>
      <c r="K189" s="734"/>
    </row>
    <row r="190" spans="2:11" ht="25.5">
      <c r="B190" s="23">
        <f>+B188+0.01</f>
        <v>5.01</v>
      </c>
      <c r="C190" s="28" t="s">
        <v>161</v>
      </c>
      <c r="D190" s="36" t="s">
        <v>162</v>
      </c>
      <c r="E190" s="26">
        <v>145000</v>
      </c>
      <c r="F190" s="26"/>
      <c r="G190" s="26"/>
      <c r="H190" s="26"/>
      <c r="I190" s="26">
        <f>+E190+G190+H190</f>
        <v>145000</v>
      </c>
      <c r="J190" s="26"/>
      <c r="K190" s="27">
        <f>+I190+J190</f>
        <v>145000</v>
      </c>
    </row>
    <row r="191" spans="2:11" ht="25.5">
      <c r="B191" s="23">
        <f>+B190+0.01</f>
        <v>5.0199999999999996</v>
      </c>
      <c r="C191" s="28" t="s">
        <v>163</v>
      </c>
      <c r="D191" s="36" t="s">
        <v>162</v>
      </c>
      <c r="E191" s="26">
        <v>235000</v>
      </c>
      <c r="F191" s="26"/>
      <c r="G191" s="26"/>
      <c r="H191" s="26"/>
      <c r="I191" s="26">
        <f>+E191+G191+H191</f>
        <v>235000</v>
      </c>
      <c r="J191" s="26"/>
      <c r="K191" s="27">
        <f>+I191+J191</f>
        <v>235000</v>
      </c>
    </row>
    <row r="192" spans="2:11" ht="25.5">
      <c r="B192" s="23">
        <f>+B191+0.01</f>
        <v>5.0299999999999994</v>
      </c>
      <c r="C192" s="28" t="s">
        <v>164</v>
      </c>
      <c r="D192" s="36" t="s">
        <v>162</v>
      </c>
      <c r="E192" s="26">
        <v>275000</v>
      </c>
      <c r="F192" s="26"/>
      <c r="G192" s="26"/>
      <c r="H192" s="26"/>
      <c r="I192" s="26">
        <f>+E192+G192+H192</f>
        <v>275000</v>
      </c>
      <c r="J192" s="26"/>
      <c r="K192" s="27">
        <f>+I192+J192</f>
        <v>275000</v>
      </c>
    </row>
    <row r="193" spans="2:11">
      <c r="B193" s="23">
        <f>+B192+0.01</f>
        <v>5.0399999999999991</v>
      </c>
      <c r="C193" s="28" t="s">
        <v>165</v>
      </c>
      <c r="D193" s="25" t="s">
        <v>125</v>
      </c>
      <c r="E193" s="26">
        <v>30000</v>
      </c>
      <c r="F193" s="26"/>
      <c r="G193" s="26"/>
      <c r="H193" s="26"/>
      <c r="I193" s="26">
        <f>+E193+G193+H193</f>
        <v>30000</v>
      </c>
      <c r="J193" s="26"/>
      <c r="K193" s="27">
        <f>+I193+J193</f>
        <v>30000</v>
      </c>
    </row>
    <row r="194" spans="2:11">
      <c r="B194" s="23">
        <f>+B152+0.01</f>
        <v>3.5599999999999881</v>
      </c>
      <c r="C194" s="28" t="s">
        <v>23</v>
      </c>
      <c r="D194" s="25" t="s">
        <v>20</v>
      </c>
      <c r="E194" s="26">
        <f>270000/5</f>
        <v>54000</v>
      </c>
      <c r="F194" s="26"/>
      <c r="G194" s="26"/>
      <c r="H194" s="26"/>
      <c r="I194" s="26">
        <f>+E194+G194+H194</f>
        <v>54000</v>
      </c>
      <c r="J194" s="26"/>
      <c r="K194" s="27">
        <f>+I194+J194</f>
        <v>54000</v>
      </c>
    </row>
    <row r="195" spans="2:11" ht="15" thickBot="1">
      <c r="B195" s="734"/>
      <c r="C195" s="734"/>
      <c r="D195" s="734"/>
      <c r="E195" s="734"/>
      <c r="F195" s="734"/>
      <c r="G195" s="734"/>
      <c r="H195" s="734"/>
      <c r="I195" s="734"/>
      <c r="J195" s="734"/>
      <c r="K195" s="734"/>
    </row>
    <row r="196" spans="2:11" ht="15" thickBot="1">
      <c r="B196" s="22">
        <v>5</v>
      </c>
      <c r="C196" s="731" t="s">
        <v>166</v>
      </c>
      <c r="D196" s="732"/>
      <c r="E196" s="732"/>
      <c r="F196" s="732"/>
      <c r="G196" s="732"/>
      <c r="H196" s="732"/>
      <c r="I196" s="732"/>
      <c r="J196" s="732"/>
      <c r="K196" s="733"/>
    </row>
    <row r="197" spans="2:11">
      <c r="B197" s="734"/>
      <c r="C197" s="734"/>
      <c r="D197" s="734"/>
      <c r="E197" s="734"/>
      <c r="F197" s="734"/>
      <c r="G197" s="734"/>
      <c r="H197" s="734"/>
      <c r="I197" s="734"/>
      <c r="J197" s="734"/>
      <c r="K197" s="734"/>
    </row>
    <row r="198" spans="2:11">
      <c r="B198" s="23">
        <f>+B196+0.01</f>
        <v>5.01</v>
      </c>
      <c r="C198" s="28" t="s">
        <v>167</v>
      </c>
      <c r="D198" s="25" t="s">
        <v>6</v>
      </c>
      <c r="E198" s="26">
        <v>3200</v>
      </c>
      <c r="F198" s="26"/>
      <c r="G198" s="26"/>
      <c r="H198" s="26"/>
      <c r="I198" s="26">
        <f t="shared" ref="I198:I204" si="21">+E198+G198+H198</f>
        <v>3200</v>
      </c>
      <c r="J198" s="26"/>
      <c r="K198" s="27">
        <v>2500</v>
      </c>
    </row>
    <row r="199" spans="2:11">
      <c r="B199" s="23">
        <f t="shared" ref="B199:B204" si="22">+B198+0.01</f>
        <v>5.0199999999999996</v>
      </c>
      <c r="C199" s="28" t="s">
        <v>168</v>
      </c>
      <c r="D199" s="25" t="s">
        <v>6</v>
      </c>
      <c r="E199" s="26">
        <v>16000</v>
      </c>
      <c r="F199" s="26"/>
      <c r="G199" s="26"/>
      <c r="H199" s="26"/>
      <c r="I199" s="26">
        <f t="shared" si="21"/>
        <v>16000</v>
      </c>
      <c r="J199" s="26"/>
      <c r="K199" s="27">
        <f t="shared" ref="K199:K204" si="23">+I199+J199</f>
        <v>16000</v>
      </c>
    </row>
    <row r="200" spans="2:11" ht="25.5">
      <c r="B200" s="23">
        <f t="shared" si="22"/>
        <v>5.0299999999999994</v>
      </c>
      <c r="C200" s="28" t="s">
        <v>169</v>
      </c>
      <c r="D200" s="25" t="s">
        <v>6</v>
      </c>
      <c r="E200" s="26">
        <v>5500</v>
      </c>
      <c r="F200" s="26"/>
      <c r="G200" s="26"/>
      <c r="H200" s="26"/>
      <c r="I200" s="26">
        <f t="shared" si="21"/>
        <v>5500</v>
      </c>
      <c r="J200" s="26"/>
      <c r="K200" s="27">
        <f t="shared" si="23"/>
        <v>5500</v>
      </c>
    </row>
    <row r="201" spans="2:11" ht="25.5">
      <c r="B201" s="23">
        <f t="shared" si="22"/>
        <v>5.0399999999999991</v>
      </c>
      <c r="C201" s="28" t="s">
        <v>170</v>
      </c>
      <c r="D201" s="25" t="s">
        <v>6</v>
      </c>
      <c r="E201" s="26">
        <v>7000</v>
      </c>
      <c r="F201" s="26"/>
      <c r="G201" s="26"/>
      <c r="H201" s="26"/>
      <c r="I201" s="26">
        <f t="shared" si="21"/>
        <v>7000</v>
      </c>
      <c r="J201" s="26"/>
      <c r="K201" s="27">
        <f t="shared" si="23"/>
        <v>7000</v>
      </c>
    </row>
    <row r="202" spans="2:11">
      <c r="B202" s="23">
        <f t="shared" si="22"/>
        <v>5.0499999999999989</v>
      </c>
      <c r="C202" s="28" t="s">
        <v>171</v>
      </c>
      <c r="D202" s="25" t="s">
        <v>6</v>
      </c>
      <c r="E202" s="26">
        <v>3500</v>
      </c>
      <c r="F202" s="26"/>
      <c r="G202" s="26"/>
      <c r="H202" s="26"/>
      <c r="I202" s="26">
        <f t="shared" si="21"/>
        <v>3500</v>
      </c>
      <c r="J202" s="26"/>
      <c r="K202" s="27">
        <f t="shared" si="23"/>
        <v>3500</v>
      </c>
    </row>
    <row r="203" spans="2:11" ht="25.5">
      <c r="B203" s="23">
        <f t="shared" si="22"/>
        <v>5.0599999999999987</v>
      </c>
      <c r="C203" s="28" t="s">
        <v>54</v>
      </c>
      <c r="D203" s="25" t="s">
        <v>6</v>
      </c>
      <c r="E203" s="26">
        <v>12500</v>
      </c>
      <c r="F203" s="26"/>
      <c r="G203" s="26"/>
      <c r="H203" s="26"/>
      <c r="I203" s="26">
        <f t="shared" si="21"/>
        <v>12500</v>
      </c>
      <c r="J203" s="26"/>
      <c r="K203" s="27">
        <f t="shared" si="23"/>
        <v>12500</v>
      </c>
    </row>
    <row r="204" spans="2:11" ht="25.5">
      <c r="B204" s="23">
        <f t="shared" si="22"/>
        <v>5.0699999999999985</v>
      </c>
      <c r="C204" s="28" t="s">
        <v>213</v>
      </c>
      <c r="D204" s="25" t="s">
        <v>6</v>
      </c>
      <c r="E204" s="26">
        <v>14500</v>
      </c>
      <c r="F204" s="26"/>
      <c r="G204" s="26"/>
      <c r="H204" s="26"/>
      <c r="I204" s="26">
        <f t="shared" si="21"/>
        <v>14500</v>
      </c>
      <c r="J204" s="26"/>
      <c r="K204" s="27">
        <f t="shared" si="23"/>
        <v>14500</v>
      </c>
    </row>
    <row r="205" spans="2:11" ht="15" thickBot="1">
      <c r="B205" s="734"/>
      <c r="C205" s="734"/>
      <c r="D205" s="734"/>
      <c r="E205" s="734"/>
      <c r="F205" s="734"/>
      <c r="G205" s="734"/>
      <c r="H205" s="734"/>
      <c r="I205" s="734"/>
      <c r="J205" s="734"/>
      <c r="K205" s="734"/>
    </row>
    <row r="206" spans="2:11" ht="15" thickBot="1">
      <c r="B206" s="22">
        <v>5</v>
      </c>
      <c r="C206" s="731" t="s">
        <v>172</v>
      </c>
      <c r="D206" s="732"/>
      <c r="E206" s="732"/>
      <c r="F206" s="732"/>
      <c r="G206" s="732"/>
      <c r="H206" s="732"/>
      <c r="I206" s="732"/>
      <c r="J206" s="732"/>
      <c r="K206" s="733"/>
    </row>
    <row r="207" spans="2:11">
      <c r="B207" s="734"/>
      <c r="C207" s="734"/>
      <c r="D207" s="734"/>
      <c r="E207" s="734"/>
      <c r="F207" s="734"/>
      <c r="G207" s="734"/>
      <c r="H207" s="734"/>
      <c r="I207" s="734"/>
      <c r="J207" s="734"/>
      <c r="K207" s="734"/>
    </row>
    <row r="208" spans="2:11">
      <c r="B208" s="23">
        <f>+B206+0.01</f>
        <v>5.01</v>
      </c>
      <c r="C208" s="28" t="s">
        <v>173</v>
      </c>
      <c r="D208" s="25" t="s">
        <v>2</v>
      </c>
      <c r="E208" s="26">
        <v>3100</v>
      </c>
      <c r="F208" s="26"/>
      <c r="G208" s="26"/>
      <c r="H208" s="26">
        <v>150</v>
      </c>
      <c r="I208" s="26">
        <f t="shared" ref="I208:I217" si="24">+E208+G208+H208</f>
        <v>3250</v>
      </c>
      <c r="J208" s="26"/>
      <c r="K208" s="27">
        <f t="shared" ref="K208:K217" si="25">+I208+J208</f>
        <v>3250</v>
      </c>
    </row>
    <row r="209" spans="2:11">
      <c r="B209" s="23">
        <f>+B208+0.01</f>
        <v>5.0199999999999996</v>
      </c>
      <c r="C209" s="28" t="s">
        <v>257</v>
      </c>
      <c r="D209" s="25" t="s">
        <v>0</v>
      </c>
      <c r="E209" s="26">
        <v>55000</v>
      </c>
      <c r="F209" s="26"/>
      <c r="G209" s="26"/>
      <c r="H209" s="26"/>
      <c r="I209" s="26">
        <f>+E209+G209+H209</f>
        <v>55000</v>
      </c>
      <c r="J209" s="26"/>
      <c r="K209" s="27">
        <f>+I209+J209</f>
        <v>55000</v>
      </c>
    </row>
    <row r="210" spans="2:11">
      <c r="B210" s="23">
        <f t="shared" ref="B210:B217" si="26">+B209+0.01</f>
        <v>5.0299999999999994</v>
      </c>
      <c r="C210" s="28" t="s">
        <v>16</v>
      </c>
      <c r="D210" s="25" t="s">
        <v>5</v>
      </c>
      <c r="E210" s="26">
        <f>72000/(2.2*6)</f>
        <v>5454.545454545454</v>
      </c>
      <c r="F210" s="26"/>
      <c r="G210" s="26"/>
      <c r="H210" s="26"/>
      <c r="I210" s="26">
        <f t="shared" si="24"/>
        <v>5454.545454545454</v>
      </c>
      <c r="J210" s="26"/>
      <c r="K210" s="27">
        <f t="shared" si="25"/>
        <v>5454.545454545454</v>
      </c>
    </row>
    <row r="211" spans="2:11">
      <c r="B211" s="23">
        <f t="shared" si="26"/>
        <v>5.0399999999999991</v>
      </c>
      <c r="C211" s="28" t="s">
        <v>174</v>
      </c>
      <c r="D211" s="25" t="s">
        <v>6</v>
      </c>
      <c r="E211" s="26">
        <v>62500</v>
      </c>
      <c r="F211" s="26"/>
      <c r="G211" s="26"/>
      <c r="H211" s="26"/>
      <c r="I211" s="26">
        <f t="shared" si="24"/>
        <v>62500</v>
      </c>
      <c r="J211" s="26"/>
      <c r="K211" s="27">
        <f t="shared" si="25"/>
        <v>62500</v>
      </c>
    </row>
    <row r="212" spans="2:11">
      <c r="B212" s="23">
        <f t="shared" si="26"/>
        <v>5.0499999999999989</v>
      </c>
      <c r="C212" s="24" t="s">
        <v>175</v>
      </c>
      <c r="D212" s="25" t="s">
        <v>5</v>
      </c>
      <c r="E212" s="26">
        <v>12500</v>
      </c>
      <c r="F212" s="26"/>
      <c r="G212" s="26"/>
      <c r="H212" s="26"/>
      <c r="I212" s="26">
        <f t="shared" si="24"/>
        <v>12500</v>
      </c>
      <c r="J212" s="26"/>
      <c r="K212" s="27">
        <f t="shared" si="25"/>
        <v>12500</v>
      </c>
    </row>
    <row r="213" spans="2:11">
      <c r="B213" s="23">
        <f t="shared" si="26"/>
        <v>5.0599999999999987</v>
      </c>
      <c r="C213" s="31" t="s">
        <v>255</v>
      </c>
      <c r="D213" s="25" t="s">
        <v>6</v>
      </c>
      <c r="E213" s="26">
        <v>55000</v>
      </c>
      <c r="F213" s="26"/>
      <c r="G213" s="26"/>
      <c r="H213" s="26"/>
      <c r="I213" s="26">
        <f t="shared" si="24"/>
        <v>55000</v>
      </c>
      <c r="J213" s="26"/>
      <c r="K213" s="27">
        <f t="shared" si="25"/>
        <v>55000</v>
      </c>
    </row>
    <row r="214" spans="2:11">
      <c r="B214" s="23">
        <f t="shared" si="26"/>
        <v>5.0699999999999985</v>
      </c>
      <c r="C214" s="31" t="s">
        <v>256</v>
      </c>
      <c r="D214" s="25" t="s">
        <v>6</v>
      </c>
      <c r="E214" s="26">
        <v>42000</v>
      </c>
      <c r="F214" s="26"/>
      <c r="G214" s="26"/>
      <c r="H214" s="26"/>
      <c r="I214" s="26">
        <f>+E214+G214+H214</f>
        <v>42000</v>
      </c>
      <c r="J214" s="26"/>
      <c r="K214" s="27">
        <f>+I214+J214</f>
        <v>42000</v>
      </c>
    </row>
    <row r="215" spans="2:11">
      <c r="B215" s="23">
        <f t="shared" si="26"/>
        <v>5.0799999999999983</v>
      </c>
      <c r="C215" s="28" t="s">
        <v>14</v>
      </c>
      <c r="D215" s="25" t="s">
        <v>6</v>
      </c>
      <c r="E215" s="26">
        <v>2500</v>
      </c>
      <c r="F215" s="26"/>
      <c r="G215" s="26"/>
      <c r="H215" s="26"/>
      <c r="I215" s="26">
        <f t="shared" si="24"/>
        <v>2500</v>
      </c>
      <c r="J215" s="26"/>
      <c r="K215" s="27">
        <f t="shared" si="25"/>
        <v>2500</v>
      </c>
    </row>
    <row r="216" spans="2:11">
      <c r="B216" s="23">
        <f t="shared" si="26"/>
        <v>5.0899999999999981</v>
      </c>
      <c r="C216" s="24" t="s">
        <v>176</v>
      </c>
      <c r="D216" s="25" t="s">
        <v>1</v>
      </c>
      <c r="E216" s="26">
        <v>3500</v>
      </c>
      <c r="F216" s="26"/>
      <c r="G216" s="26"/>
      <c r="H216" s="26"/>
      <c r="I216" s="26">
        <f t="shared" si="24"/>
        <v>3500</v>
      </c>
      <c r="J216" s="26"/>
      <c r="K216" s="27">
        <f t="shared" si="25"/>
        <v>3500</v>
      </c>
    </row>
    <row r="217" spans="2:11" ht="25.5">
      <c r="B217" s="38">
        <f t="shared" si="26"/>
        <v>5.0999999999999979</v>
      </c>
      <c r="C217" s="28" t="s">
        <v>177</v>
      </c>
      <c r="D217" s="25" t="s">
        <v>3</v>
      </c>
      <c r="E217" s="26">
        <v>46640</v>
      </c>
      <c r="F217" s="26"/>
      <c r="G217" s="26"/>
      <c r="H217" s="26"/>
      <c r="I217" s="26">
        <f t="shared" si="24"/>
        <v>46640</v>
      </c>
      <c r="J217" s="26"/>
      <c r="K217" s="27">
        <f t="shared" si="25"/>
        <v>46640</v>
      </c>
    </row>
    <row r="218" spans="2:11">
      <c r="B218" s="38">
        <f>+B217+0.01</f>
        <v>5.1099999999999977</v>
      </c>
      <c r="C218" s="28" t="s">
        <v>267</v>
      </c>
      <c r="D218" s="25" t="s">
        <v>6</v>
      </c>
      <c r="E218" s="26">
        <v>295000</v>
      </c>
      <c r="F218" s="26"/>
      <c r="G218" s="26"/>
      <c r="H218" s="26"/>
      <c r="I218" s="26">
        <f>+E218+G218+H218</f>
        <v>295000</v>
      </c>
      <c r="J218" s="26"/>
      <c r="K218" s="27">
        <f>+I218+J218</f>
        <v>295000</v>
      </c>
    </row>
    <row r="219" spans="2:11" ht="15" thickBot="1">
      <c r="B219" s="734"/>
      <c r="C219" s="734"/>
      <c r="D219" s="734"/>
      <c r="E219" s="734"/>
      <c r="F219" s="734"/>
      <c r="G219" s="734"/>
      <c r="H219" s="734"/>
      <c r="I219" s="734"/>
      <c r="J219" s="734"/>
      <c r="K219" s="734"/>
    </row>
    <row r="220" spans="2:11" ht="15" thickBot="1">
      <c r="B220" s="22">
        <v>6</v>
      </c>
      <c r="C220" s="731" t="s">
        <v>178</v>
      </c>
      <c r="D220" s="732"/>
      <c r="E220" s="732"/>
      <c r="F220" s="732"/>
      <c r="G220" s="732"/>
      <c r="H220" s="732"/>
      <c r="I220" s="732"/>
      <c r="J220" s="732"/>
      <c r="K220" s="733"/>
    </row>
    <row r="221" spans="2:11">
      <c r="B221" s="734"/>
      <c r="C221" s="734"/>
      <c r="D221" s="734"/>
      <c r="E221" s="734"/>
      <c r="F221" s="734"/>
      <c r="G221" s="734"/>
      <c r="H221" s="734"/>
      <c r="I221" s="734"/>
      <c r="J221" s="734"/>
      <c r="K221" s="734"/>
    </row>
    <row r="222" spans="2:11" ht="25.5">
      <c r="B222" s="23">
        <f>+B220+0.01</f>
        <v>6.01</v>
      </c>
      <c r="C222" s="24" t="s">
        <v>179</v>
      </c>
      <c r="D222" s="25" t="s">
        <v>12</v>
      </c>
      <c r="E222" s="26">
        <v>1900</v>
      </c>
      <c r="F222" s="26"/>
      <c r="G222" s="26"/>
      <c r="H222" s="26"/>
      <c r="I222" s="26">
        <f t="shared" ref="I222:I237" si="27">+E222+G222+H222</f>
        <v>1900</v>
      </c>
      <c r="J222" s="26"/>
      <c r="K222" s="27">
        <f t="shared" ref="K222:K237" si="28">+I222+J222</f>
        <v>1900</v>
      </c>
    </row>
    <row r="223" spans="2:11">
      <c r="B223" s="23">
        <f t="shared" ref="B223:B237" si="29">+B222+0.01</f>
        <v>6.02</v>
      </c>
      <c r="C223" s="28" t="s">
        <v>180</v>
      </c>
      <c r="D223" s="25" t="s">
        <v>12</v>
      </c>
      <c r="E223" s="26">
        <v>250</v>
      </c>
      <c r="F223" s="26"/>
      <c r="G223" s="26"/>
      <c r="H223" s="26"/>
      <c r="I223" s="26">
        <f t="shared" si="27"/>
        <v>250</v>
      </c>
      <c r="J223" s="26"/>
      <c r="K223" s="27">
        <f t="shared" si="28"/>
        <v>250</v>
      </c>
    </row>
    <row r="224" spans="2:11">
      <c r="B224" s="23">
        <f t="shared" si="29"/>
        <v>6.0299999999999994</v>
      </c>
      <c r="C224" s="28" t="s">
        <v>181</v>
      </c>
      <c r="D224" s="25" t="s">
        <v>182</v>
      </c>
      <c r="E224" s="26">
        <v>65000</v>
      </c>
      <c r="F224" s="26"/>
      <c r="G224" s="26"/>
      <c r="H224" s="26"/>
      <c r="I224" s="26">
        <f t="shared" si="27"/>
        <v>65000</v>
      </c>
      <c r="J224" s="26"/>
      <c r="K224" s="27">
        <f t="shared" si="28"/>
        <v>65000</v>
      </c>
    </row>
    <row r="225" spans="2:11">
      <c r="B225" s="23">
        <f t="shared" si="29"/>
        <v>6.0399999999999991</v>
      </c>
      <c r="C225" s="28" t="s">
        <v>183</v>
      </c>
      <c r="D225" s="25" t="s">
        <v>12</v>
      </c>
      <c r="E225" s="26">
        <v>35000</v>
      </c>
      <c r="F225" s="26"/>
      <c r="G225" s="26"/>
      <c r="H225" s="26"/>
      <c r="I225" s="26">
        <f t="shared" si="27"/>
        <v>35000</v>
      </c>
      <c r="J225" s="26"/>
      <c r="K225" s="27">
        <f t="shared" si="28"/>
        <v>35000</v>
      </c>
    </row>
    <row r="226" spans="2:11">
      <c r="B226" s="23">
        <f t="shared" si="29"/>
        <v>6.0499999999999989</v>
      </c>
      <c r="C226" s="28" t="s">
        <v>184</v>
      </c>
      <c r="D226" s="25" t="s">
        <v>12</v>
      </c>
      <c r="E226" s="26">
        <v>19000</v>
      </c>
      <c r="F226" s="26"/>
      <c r="G226" s="26"/>
      <c r="H226" s="26"/>
      <c r="I226" s="26">
        <f t="shared" si="27"/>
        <v>19000</v>
      </c>
      <c r="J226" s="26"/>
      <c r="K226" s="27">
        <f>+I226+J226</f>
        <v>19000</v>
      </c>
    </row>
    <row r="227" spans="2:11">
      <c r="B227" s="23">
        <f>+B225+0.01</f>
        <v>6.0499999999999989</v>
      </c>
      <c r="C227" s="31" t="s">
        <v>185</v>
      </c>
      <c r="D227" s="25" t="s">
        <v>12</v>
      </c>
      <c r="E227" s="26">
        <v>2500</v>
      </c>
      <c r="F227" s="26"/>
      <c r="G227" s="26"/>
      <c r="H227" s="26"/>
      <c r="I227" s="26">
        <f t="shared" si="27"/>
        <v>2500</v>
      </c>
      <c r="J227" s="26"/>
      <c r="K227" s="27">
        <f t="shared" si="28"/>
        <v>2500</v>
      </c>
    </row>
    <row r="228" spans="2:11" ht="22.5">
      <c r="B228" s="23">
        <f>+B226+0.01</f>
        <v>6.0599999999999987</v>
      </c>
      <c r="C228" s="31" t="s">
        <v>289</v>
      </c>
      <c r="D228" s="25" t="s">
        <v>12</v>
      </c>
      <c r="E228" s="26">
        <v>7500</v>
      </c>
      <c r="F228" s="26"/>
      <c r="G228" s="26"/>
      <c r="H228" s="26">
        <v>350</v>
      </c>
      <c r="I228" s="26">
        <f>+E228+G228+H228</f>
        <v>7850</v>
      </c>
      <c r="J228" s="26"/>
      <c r="K228" s="27">
        <f>+I228+J228</f>
        <v>7850</v>
      </c>
    </row>
    <row r="229" spans="2:11">
      <c r="B229" s="23">
        <f>+B227+0.01</f>
        <v>6.0599999999999987</v>
      </c>
      <c r="C229" s="31" t="s">
        <v>290</v>
      </c>
      <c r="D229" s="25" t="s">
        <v>12</v>
      </c>
      <c r="E229" s="26">
        <v>5500</v>
      </c>
      <c r="F229" s="26"/>
      <c r="G229" s="26"/>
      <c r="H229" s="26">
        <v>350</v>
      </c>
      <c r="I229" s="26">
        <f>+E229+G229+H229</f>
        <v>5850</v>
      </c>
      <c r="J229" s="26"/>
      <c r="K229" s="27">
        <f>+I229+J229</f>
        <v>5850</v>
      </c>
    </row>
    <row r="230" spans="2:11">
      <c r="B230" s="23">
        <f>+B227+0.01</f>
        <v>6.0599999999999987</v>
      </c>
      <c r="C230" s="28" t="s">
        <v>186</v>
      </c>
      <c r="D230" s="25" t="s">
        <v>182</v>
      </c>
      <c r="E230" s="26">
        <v>65000</v>
      </c>
      <c r="F230" s="26"/>
      <c r="G230" s="26"/>
      <c r="H230" s="26"/>
      <c r="I230" s="26">
        <f t="shared" si="27"/>
        <v>65000</v>
      </c>
      <c r="J230" s="26"/>
      <c r="K230" s="27">
        <f t="shared" si="28"/>
        <v>65000</v>
      </c>
    </row>
    <row r="231" spans="2:11" ht="25.5">
      <c r="B231" s="23">
        <f t="shared" si="29"/>
        <v>6.0699999999999985</v>
      </c>
      <c r="C231" s="28" t="s">
        <v>187</v>
      </c>
      <c r="D231" s="25" t="s">
        <v>12</v>
      </c>
      <c r="E231" s="26">
        <v>1500</v>
      </c>
      <c r="F231" s="26"/>
      <c r="G231" s="26"/>
      <c r="H231" s="26"/>
      <c r="I231" s="26">
        <f t="shared" si="27"/>
        <v>1500</v>
      </c>
      <c r="J231" s="26"/>
      <c r="K231" s="27">
        <f t="shared" si="28"/>
        <v>1500</v>
      </c>
    </row>
    <row r="232" spans="2:11">
      <c r="B232" s="23">
        <f t="shared" si="29"/>
        <v>6.0799999999999983</v>
      </c>
      <c r="C232" s="24" t="s">
        <v>188</v>
      </c>
      <c r="D232" s="25" t="s">
        <v>12</v>
      </c>
      <c r="E232" s="26">
        <v>100</v>
      </c>
      <c r="F232" s="26"/>
      <c r="G232" s="26"/>
      <c r="H232" s="26"/>
      <c r="I232" s="26">
        <f t="shared" si="27"/>
        <v>100</v>
      </c>
      <c r="J232" s="26"/>
      <c r="K232" s="27">
        <f t="shared" si="28"/>
        <v>100</v>
      </c>
    </row>
    <row r="233" spans="2:11">
      <c r="B233" s="23">
        <f t="shared" si="29"/>
        <v>6.0899999999999981</v>
      </c>
      <c r="C233" s="24" t="s">
        <v>189</v>
      </c>
      <c r="D233" s="25" t="s">
        <v>12</v>
      </c>
      <c r="E233" s="26">
        <v>600</v>
      </c>
      <c r="F233" s="26"/>
      <c r="G233" s="26"/>
      <c r="H233" s="26"/>
      <c r="I233" s="26">
        <f t="shared" si="27"/>
        <v>600</v>
      </c>
      <c r="J233" s="26"/>
      <c r="K233" s="27">
        <f>+I233+J233</f>
        <v>600</v>
      </c>
    </row>
    <row r="234" spans="2:11">
      <c r="B234" s="23">
        <f t="shared" si="29"/>
        <v>6.0999999999999979</v>
      </c>
      <c r="C234" s="24" t="s">
        <v>190</v>
      </c>
      <c r="D234" s="25" t="s">
        <v>12</v>
      </c>
      <c r="E234" s="26">
        <v>450</v>
      </c>
      <c r="F234" s="26"/>
      <c r="G234" s="26"/>
      <c r="H234" s="26"/>
      <c r="I234" s="26">
        <f t="shared" si="27"/>
        <v>450</v>
      </c>
      <c r="J234" s="26"/>
      <c r="K234" s="27">
        <f t="shared" si="28"/>
        <v>450</v>
      </c>
    </row>
    <row r="235" spans="2:11">
      <c r="B235" s="23">
        <f t="shared" si="29"/>
        <v>6.1099999999999977</v>
      </c>
      <c r="C235" s="28" t="s">
        <v>13</v>
      </c>
      <c r="D235" s="25" t="s">
        <v>12</v>
      </c>
      <c r="E235" s="26">
        <v>3500</v>
      </c>
      <c r="F235" s="26"/>
      <c r="G235" s="26"/>
      <c r="H235" s="26"/>
      <c r="I235" s="26">
        <f t="shared" si="27"/>
        <v>3500</v>
      </c>
      <c r="J235" s="26"/>
      <c r="K235" s="27">
        <f t="shared" si="28"/>
        <v>3500</v>
      </c>
    </row>
    <row r="236" spans="2:11" ht="25.5">
      <c r="B236" s="23">
        <f t="shared" si="29"/>
        <v>6.1199999999999974</v>
      </c>
      <c r="C236" s="28" t="s">
        <v>191</v>
      </c>
      <c r="D236" s="25" t="s">
        <v>12</v>
      </c>
      <c r="E236" s="26">
        <v>15500</v>
      </c>
      <c r="F236" s="26"/>
      <c r="G236" s="26"/>
      <c r="H236" s="26"/>
      <c r="I236" s="26">
        <f t="shared" si="27"/>
        <v>15500</v>
      </c>
      <c r="J236" s="26"/>
      <c r="K236" s="27">
        <f t="shared" si="28"/>
        <v>15500</v>
      </c>
    </row>
    <row r="237" spans="2:11" ht="25.5">
      <c r="B237" s="23">
        <f t="shared" si="29"/>
        <v>6.1299999999999972</v>
      </c>
      <c r="C237" s="28" t="s">
        <v>192</v>
      </c>
      <c r="D237" s="25" t="s">
        <v>182</v>
      </c>
      <c r="E237" s="26">
        <v>65000</v>
      </c>
      <c r="F237" s="26"/>
      <c r="G237" s="26"/>
      <c r="H237" s="26"/>
      <c r="I237" s="26">
        <f t="shared" si="27"/>
        <v>65000</v>
      </c>
      <c r="J237" s="26"/>
      <c r="K237" s="27">
        <f t="shared" si="28"/>
        <v>65000</v>
      </c>
    </row>
    <row r="238" spans="2:11" ht="15" thickBot="1">
      <c r="B238" s="734"/>
      <c r="C238" s="734"/>
      <c r="D238" s="734"/>
      <c r="E238" s="734"/>
      <c r="F238" s="734"/>
      <c r="G238" s="734"/>
      <c r="H238" s="734"/>
      <c r="I238" s="734"/>
      <c r="J238" s="734"/>
      <c r="K238" s="734"/>
    </row>
    <row r="239" spans="2:11" ht="15" thickBot="1">
      <c r="B239" s="22">
        <v>7</v>
      </c>
      <c r="C239" s="731" t="s">
        <v>33</v>
      </c>
      <c r="D239" s="732"/>
      <c r="E239" s="732"/>
      <c r="F239" s="732"/>
      <c r="G239" s="732"/>
      <c r="H239" s="732"/>
      <c r="I239" s="732"/>
      <c r="J239" s="732"/>
      <c r="K239" s="733"/>
    </row>
    <row r="240" spans="2:11">
      <c r="B240" s="734"/>
      <c r="C240" s="734"/>
      <c r="D240" s="734"/>
      <c r="E240" s="734"/>
      <c r="F240" s="734"/>
      <c r="G240" s="734"/>
      <c r="H240" s="734"/>
      <c r="I240" s="734"/>
      <c r="J240" s="734"/>
      <c r="K240" s="734"/>
    </row>
    <row r="241" spans="2:11">
      <c r="B241" s="23">
        <f>+B237+0.01</f>
        <v>6.139999999999997</v>
      </c>
      <c r="C241" s="28" t="s">
        <v>280</v>
      </c>
      <c r="D241" s="25" t="s">
        <v>6</v>
      </c>
      <c r="E241" s="26">
        <v>175000</v>
      </c>
      <c r="F241" s="26"/>
      <c r="G241" s="26"/>
      <c r="H241" s="26"/>
      <c r="I241" s="26">
        <f>+E241+G241+H241</f>
        <v>175000</v>
      </c>
      <c r="J241" s="26"/>
      <c r="K241" s="27">
        <f>+I241+J241</f>
        <v>175000</v>
      </c>
    </row>
    <row r="242" spans="2:11">
      <c r="B242" s="23">
        <f>+B238+0.01</f>
        <v>0.01</v>
      </c>
      <c r="C242" s="28" t="s">
        <v>281</v>
      </c>
      <c r="D242" s="25" t="s">
        <v>6</v>
      </c>
      <c r="E242" s="26">
        <v>65000</v>
      </c>
      <c r="F242" s="26"/>
      <c r="G242" s="26"/>
      <c r="H242" s="26"/>
      <c r="I242" s="26">
        <f>+E242+G242+H242</f>
        <v>65000</v>
      </c>
      <c r="J242" s="26"/>
      <c r="K242" s="27">
        <f>+I242+J242</f>
        <v>65000</v>
      </c>
    </row>
    <row r="243" spans="2:11">
      <c r="B243" s="23">
        <f>+B239+0.01</f>
        <v>7.01</v>
      </c>
      <c r="C243" s="28" t="s">
        <v>275</v>
      </c>
      <c r="D243" s="25" t="s">
        <v>6</v>
      </c>
      <c r="E243" s="26">
        <v>156000</v>
      </c>
      <c r="F243" s="26"/>
      <c r="G243" s="26"/>
      <c r="H243" s="26"/>
      <c r="I243" s="26">
        <f t="shared" ref="I243:I264" si="30">+E243+G243+H243</f>
        <v>156000</v>
      </c>
      <c r="J243" s="26"/>
      <c r="K243" s="27">
        <f t="shared" ref="K243:K264" si="31">+I243+J243</f>
        <v>156000</v>
      </c>
    </row>
    <row r="244" spans="2:11">
      <c r="B244" s="23">
        <f>+B240+0.01</f>
        <v>0.01</v>
      </c>
      <c r="C244" s="28" t="s">
        <v>274</v>
      </c>
      <c r="D244" s="25" t="s">
        <v>6</v>
      </c>
      <c r="E244" s="26">
        <v>58000</v>
      </c>
      <c r="F244" s="26"/>
      <c r="G244" s="26"/>
      <c r="H244" s="26"/>
      <c r="I244" s="26">
        <f>+E244+G244+H244</f>
        <v>58000</v>
      </c>
      <c r="J244" s="26"/>
      <c r="K244" s="27">
        <f>+I244+J244</f>
        <v>58000</v>
      </c>
    </row>
    <row r="245" spans="2:11">
      <c r="B245" s="23">
        <f>+B240+0.01</f>
        <v>0.01</v>
      </c>
      <c r="C245" s="28" t="s">
        <v>276</v>
      </c>
      <c r="D245" s="25" t="s">
        <v>6</v>
      </c>
      <c r="E245" s="26">
        <v>145000</v>
      </c>
      <c r="F245" s="26"/>
      <c r="G245" s="26"/>
      <c r="H245" s="26"/>
      <c r="I245" s="26">
        <f>+E245+G245+H245</f>
        <v>145000</v>
      </c>
      <c r="J245" s="26"/>
      <c r="K245" s="27">
        <f>+I245+J245</f>
        <v>145000</v>
      </c>
    </row>
    <row r="246" spans="2:11">
      <c r="B246" s="23">
        <f>+B243+0.01</f>
        <v>7.02</v>
      </c>
      <c r="C246" s="28" t="s">
        <v>277</v>
      </c>
      <c r="D246" s="25" t="s">
        <v>6</v>
      </c>
      <c r="E246" s="26">
        <v>50000</v>
      </c>
      <c r="F246" s="26"/>
      <c r="G246" s="26"/>
      <c r="H246" s="26"/>
      <c r="I246" s="26">
        <f t="shared" si="30"/>
        <v>50000</v>
      </c>
      <c r="J246" s="26"/>
      <c r="K246" s="27">
        <f t="shared" si="31"/>
        <v>50000</v>
      </c>
    </row>
    <row r="247" spans="2:11">
      <c r="B247" s="23">
        <f>+B245+0.01</f>
        <v>0.02</v>
      </c>
      <c r="C247" s="28" t="s">
        <v>278</v>
      </c>
      <c r="D247" s="25" t="s">
        <v>6</v>
      </c>
      <c r="E247" s="26">
        <v>135000</v>
      </c>
      <c r="F247" s="26"/>
      <c r="G247" s="26"/>
      <c r="H247" s="26"/>
      <c r="I247" s="26">
        <f>+E247+G247+H247</f>
        <v>135000</v>
      </c>
      <c r="J247" s="26"/>
      <c r="K247" s="27">
        <f>+I247+J247</f>
        <v>135000</v>
      </c>
    </row>
    <row r="248" spans="2:11">
      <c r="B248" s="23">
        <f>+B246+0.01</f>
        <v>7.0299999999999994</v>
      </c>
      <c r="C248" s="28" t="s">
        <v>279</v>
      </c>
      <c r="D248" s="25" t="s">
        <v>6</v>
      </c>
      <c r="E248" s="26">
        <v>50000</v>
      </c>
      <c r="F248" s="26"/>
      <c r="G248" s="26"/>
      <c r="H248" s="26"/>
      <c r="I248" s="26">
        <f t="shared" si="30"/>
        <v>50000</v>
      </c>
      <c r="J248" s="26"/>
      <c r="K248" s="27">
        <f t="shared" si="31"/>
        <v>50000</v>
      </c>
    </row>
    <row r="249" spans="2:11" ht="25.5">
      <c r="B249" s="23">
        <f t="shared" ref="B249:B264" si="32">+B248+0.01</f>
        <v>7.0399999999999991</v>
      </c>
      <c r="C249" s="28" t="s">
        <v>229</v>
      </c>
      <c r="D249" s="25" t="s">
        <v>6</v>
      </c>
      <c r="E249" s="26"/>
      <c r="F249" s="26"/>
      <c r="G249" s="26"/>
      <c r="H249" s="26"/>
      <c r="I249" s="26">
        <f t="shared" si="30"/>
        <v>0</v>
      </c>
      <c r="J249" s="26"/>
      <c r="K249" s="27">
        <f t="shared" si="31"/>
        <v>0</v>
      </c>
    </row>
    <row r="250" spans="2:11" ht="25.5">
      <c r="B250" s="23">
        <f t="shared" si="32"/>
        <v>7.0499999999999989</v>
      </c>
      <c r="C250" s="28" t="s">
        <v>228</v>
      </c>
      <c r="D250" s="25" t="s">
        <v>6</v>
      </c>
      <c r="E250" s="26"/>
      <c r="F250" s="26"/>
      <c r="G250" s="26"/>
      <c r="H250" s="26"/>
      <c r="I250" s="26">
        <f t="shared" si="30"/>
        <v>0</v>
      </c>
      <c r="J250" s="26"/>
      <c r="K250" s="27">
        <f t="shared" si="31"/>
        <v>0</v>
      </c>
    </row>
    <row r="251" spans="2:11">
      <c r="B251" s="23">
        <f t="shared" si="32"/>
        <v>7.0599999999999987</v>
      </c>
      <c r="C251" s="28" t="s">
        <v>226</v>
      </c>
      <c r="D251" s="25" t="s">
        <v>5</v>
      </c>
      <c r="E251" s="26"/>
      <c r="F251" s="26"/>
      <c r="G251" s="26"/>
      <c r="H251" s="26"/>
      <c r="I251" s="26">
        <f t="shared" si="30"/>
        <v>0</v>
      </c>
      <c r="J251" s="26"/>
      <c r="K251" s="27">
        <f t="shared" si="31"/>
        <v>0</v>
      </c>
    </row>
    <row r="252" spans="2:11" ht="25.5">
      <c r="B252" s="23">
        <f>+B250+0.01</f>
        <v>7.0599999999999987</v>
      </c>
      <c r="C252" s="28" t="s">
        <v>258</v>
      </c>
      <c r="D252" s="25" t="s">
        <v>6</v>
      </c>
      <c r="E252" s="26">
        <v>32000</v>
      </c>
      <c r="F252" s="26"/>
      <c r="G252" s="26"/>
      <c r="H252" s="26"/>
      <c r="I252" s="26">
        <f>+E252+G252+H252</f>
        <v>32000</v>
      </c>
      <c r="J252" s="26"/>
      <c r="K252" s="27">
        <f>+I252+J252</f>
        <v>32000</v>
      </c>
    </row>
    <row r="253" spans="2:11">
      <c r="B253" s="23">
        <f>+B251+0.01</f>
        <v>7.0699999999999985</v>
      </c>
      <c r="C253" s="28" t="s">
        <v>227</v>
      </c>
      <c r="D253" s="25" t="s">
        <v>0</v>
      </c>
      <c r="E253" s="26">
        <v>22500</v>
      </c>
      <c r="F253" s="26"/>
      <c r="G253" s="26"/>
      <c r="H253" s="26">
        <v>1000</v>
      </c>
      <c r="I253" s="26">
        <f t="shared" si="30"/>
        <v>23500</v>
      </c>
      <c r="J253" s="26"/>
      <c r="K253" s="27">
        <f t="shared" si="31"/>
        <v>23500</v>
      </c>
    </row>
    <row r="254" spans="2:11">
      <c r="B254" s="23">
        <f>+B252+0.01</f>
        <v>7.0699999999999985</v>
      </c>
      <c r="C254" s="28" t="s">
        <v>291</v>
      </c>
      <c r="D254" s="25" t="s">
        <v>6</v>
      </c>
      <c r="E254" s="26">
        <v>9500</v>
      </c>
      <c r="F254" s="26"/>
      <c r="G254" s="26"/>
      <c r="H254" s="26">
        <v>250</v>
      </c>
      <c r="I254" s="26">
        <f>+E254+G254+H254</f>
        <v>9750</v>
      </c>
      <c r="J254" s="26"/>
      <c r="K254" s="27">
        <f>+I254+J254</f>
        <v>9750</v>
      </c>
    </row>
    <row r="255" spans="2:11">
      <c r="B255" s="23">
        <f>+B253+0.01</f>
        <v>7.0799999999999983</v>
      </c>
      <c r="C255" s="28" t="s">
        <v>292</v>
      </c>
      <c r="D255" s="25" t="s">
        <v>6</v>
      </c>
      <c r="E255" s="26">
        <v>9500</v>
      </c>
      <c r="F255" s="26"/>
      <c r="G255" s="26"/>
      <c r="H255" s="26">
        <v>250</v>
      </c>
      <c r="I255" s="26">
        <f>+E255+G255+H255</f>
        <v>9750</v>
      </c>
      <c r="J255" s="26"/>
      <c r="K255" s="27">
        <f>+I255+J255</f>
        <v>9750</v>
      </c>
    </row>
    <row r="256" spans="2:11">
      <c r="B256" s="23">
        <f>+B253+0.01</f>
        <v>7.0799999999999983</v>
      </c>
      <c r="C256" s="28" t="s">
        <v>230</v>
      </c>
      <c r="D256" s="25" t="s">
        <v>0</v>
      </c>
      <c r="E256" s="26"/>
      <c r="F256" s="26"/>
      <c r="G256" s="26"/>
      <c r="H256" s="26"/>
      <c r="I256" s="26">
        <f t="shared" si="30"/>
        <v>0</v>
      </c>
      <c r="J256" s="26"/>
      <c r="K256" s="27">
        <f t="shared" si="31"/>
        <v>0</v>
      </c>
    </row>
    <row r="257" spans="2:11" ht="38.25">
      <c r="B257" s="38">
        <f t="shared" si="32"/>
        <v>7.0899999999999981</v>
      </c>
      <c r="C257" s="28" t="s">
        <v>259</v>
      </c>
      <c r="D257" s="25" t="s">
        <v>5</v>
      </c>
      <c r="E257" s="26">
        <v>230000</v>
      </c>
      <c r="F257" s="26"/>
      <c r="G257" s="26"/>
      <c r="H257" s="26"/>
      <c r="I257" s="26">
        <f t="shared" si="30"/>
        <v>230000</v>
      </c>
      <c r="J257" s="26"/>
      <c r="K257" s="27">
        <f t="shared" si="31"/>
        <v>230000</v>
      </c>
    </row>
    <row r="258" spans="2:11" ht="27" customHeight="1">
      <c r="B258" s="38">
        <f t="shared" si="32"/>
        <v>7.0999999999999979</v>
      </c>
      <c r="C258" s="28" t="s">
        <v>262</v>
      </c>
      <c r="D258" s="25" t="s">
        <v>6</v>
      </c>
      <c r="E258" s="26">
        <v>255000</v>
      </c>
      <c r="F258" s="26"/>
      <c r="G258" s="26"/>
      <c r="H258" s="26"/>
      <c r="I258" s="26">
        <f t="shared" si="30"/>
        <v>255000</v>
      </c>
      <c r="J258" s="26"/>
      <c r="K258" s="27">
        <f t="shared" si="31"/>
        <v>255000</v>
      </c>
    </row>
    <row r="259" spans="2:11" ht="26.25" customHeight="1">
      <c r="B259" s="23">
        <f t="shared" si="32"/>
        <v>7.1099999999999977</v>
      </c>
      <c r="C259" s="28" t="s">
        <v>263</v>
      </c>
      <c r="D259" s="25" t="s">
        <v>6</v>
      </c>
      <c r="E259" s="26">
        <v>235000</v>
      </c>
      <c r="F259" s="26"/>
      <c r="G259" s="26"/>
      <c r="H259" s="26"/>
      <c r="I259" s="26">
        <f t="shared" si="30"/>
        <v>235000</v>
      </c>
      <c r="J259" s="26"/>
      <c r="K259" s="27">
        <f t="shared" si="31"/>
        <v>235000</v>
      </c>
    </row>
    <row r="260" spans="2:11" ht="30.75" customHeight="1">
      <c r="B260" s="23">
        <f t="shared" si="32"/>
        <v>7.1199999999999974</v>
      </c>
      <c r="C260" s="28" t="s">
        <v>264</v>
      </c>
      <c r="D260" s="25" t="s">
        <v>6</v>
      </c>
      <c r="E260" s="26">
        <v>215000</v>
      </c>
      <c r="F260" s="26"/>
      <c r="G260" s="26"/>
      <c r="H260" s="26"/>
      <c r="I260" s="26">
        <f t="shared" si="30"/>
        <v>215000</v>
      </c>
      <c r="J260" s="26"/>
      <c r="K260" s="27">
        <f t="shared" si="31"/>
        <v>215000</v>
      </c>
    </row>
    <row r="261" spans="2:11">
      <c r="B261" s="23">
        <f t="shared" si="32"/>
        <v>7.1299999999999972</v>
      </c>
      <c r="C261" s="28"/>
      <c r="D261" s="25"/>
      <c r="E261" s="26"/>
      <c r="F261" s="26"/>
      <c r="G261" s="26"/>
      <c r="H261" s="26"/>
      <c r="I261" s="26">
        <f t="shared" si="30"/>
        <v>0</v>
      </c>
      <c r="J261" s="26"/>
      <c r="K261" s="27">
        <f t="shared" si="31"/>
        <v>0</v>
      </c>
    </row>
    <row r="262" spans="2:11">
      <c r="B262" s="23">
        <f t="shared" si="32"/>
        <v>7.139999999999997</v>
      </c>
      <c r="C262" s="28"/>
      <c r="D262" s="25"/>
      <c r="E262" s="26"/>
      <c r="F262" s="26"/>
      <c r="G262" s="26"/>
      <c r="H262" s="26"/>
      <c r="I262" s="26">
        <f t="shared" si="30"/>
        <v>0</v>
      </c>
      <c r="J262" s="26"/>
      <c r="K262" s="27">
        <f t="shared" si="31"/>
        <v>0</v>
      </c>
    </row>
    <row r="263" spans="2:11">
      <c r="B263" s="23">
        <f t="shared" si="32"/>
        <v>7.1499999999999968</v>
      </c>
      <c r="C263" s="28"/>
      <c r="D263" s="25"/>
      <c r="E263" s="26"/>
      <c r="F263" s="26"/>
      <c r="G263" s="26"/>
      <c r="H263" s="26"/>
      <c r="I263" s="26">
        <f t="shared" si="30"/>
        <v>0</v>
      </c>
      <c r="J263" s="26"/>
      <c r="K263" s="27">
        <f t="shared" si="31"/>
        <v>0</v>
      </c>
    </row>
    <row r="264" spans="2:11">
      <c r="B264" s="23">
        <f t="shared" si="32"/>
        <v>7.1599999999999966</v>
      </c>
      <c r="C264" s="28"/>
      <c r="D264" s="25"/>
      <c r="E264" s="26"/>
      <c r="F264" s="26"/>
      <c r="G264" s="26"/>
      <c r="H264" s="26"/>
      <c r="I264" s="26">
        <f t="shared" si="30"/>
        <v>0</v>
      </c>
      <c r="J264" s="26"/>
      <c r="K264" s="27">
        <f t="shared" si="31"/>
        <v>0</v>
      </c>
    </row>
    <row r="265" spans="2:11" ht="15" thickBot="1">
      <c r="B265" s="734"/>
      <c r="C265" s="734"/>
      <c r="D265" s="734"/>
      <c r="E265" s="734"/>
      <c r="F265" s="734"/>
      <c r="G265" s="734"/>
      <c r="H265" s="734"/>
      <c r="I265" s="734"/>
      <c r="J265" s="734"/>
      <c r="K265" s="734"/>
    </row>
    <row r="266" spans="2:11" ht="15" thickBot="1">
      <c r="B266" s="22">
        <v>8</v>
      </c>
      <c r="C266" s="731" t="s">
        <v>193</v>
      </c>
      <c r="D266" s="732"/>
      <c r="E266" s="732"/>
      <c r="F266" s="732"/>
      <c r="G266" s="732"/>
      <c r="H266" s="732"/>
      <c r="I266" s="732"/>
      <c r="J266" s="732"/>
      <c r="K266" s="733"/>
    </row>
    <row r="267" spans="2:11">
      <c r="B267" s="734"/>
      <c r="C267" s="734"/>
      <c r="D267" s="734"/>
      <c r="E267" s="734"/>
      <c r="F267" s="734"/>
      <c r="G267" s="734"/>
      <c r="H267" s="734"/>
      <c r="I267" s="734"/>
      <c r="J267" s="734"/>
      <c r="K267" s="734"/>
    </row>
    <row r="268" spans="2:11" ht="25.5">
      <c r="B268" s="23">
        <f>+B266+0.01</f>
        <v>8.01</v>
      </c>
      <c r="C268" s="28" t="s">
        <v>194</v>
      </c>
      <c r="D268" s="37" t="s">
        <v>11</v>
      </c>
      <c r="E268" s="30">
        <v>28567</v>
      </c>
      <c r="F268" s="26"/>
      <c r="G268" s="26"/>
      <c r="H268" s="26"/>
      <c r="I268" s="26">
        <f t="shared" ref="I268:I275" si="33">+E268+G268+H268</f>
        <v>28567</v>
      </c>
      <c r="J268" s="26"/>
      <c r="K268" s="27">
        <f>+I268+J268</f>
        <v>28567</v>
      </c>
    </row>
    <row r="269" spans="2:11" ht="51">
      <c r="B269" s="23">
        <f t="shared" ref="B269:B275" si="34">+B268+0.01</f>
        <v>8.02</v>
      </c>
      <c r="C269" s="28" t="s">
        <v>195</v>
      </c>
      <c r="D269" s="37" t="s">
        <v>5</v>
      </c>
      <c r="E269" s="30">
        <v>2527</v>
      </c>
      <c r="F269" s="26"/>
      <c r="G269" s="26"/>
      <c r="H269" s="26"/>
      <c r="I269" s="26">
        <f t="shared" si="33"/>
        <v>2527</v>
      </c>
      <c r="J269" s="26"/>
      <c r="K269" s="27">
        <f t="shared" ref="K269:K275" si="35">+I269+J269</f>
        <v>2527</v>
      </c>
    </row>
    <row r="270" spans="2:11" ht="38.25">
      <c r="B270" s="23">
        <f t="shared" si="34"/>
        <v>8.0299999999999994</v>
      </c>
      <c r="C270" s="28" t="s">
        <v>196</v>
      </c>
      <c r="D270" s="37" t="s">
        <v>11</v>
      </c>
      <c r="E270" s="30">
        <v>68890</v>
      </c>
      <c r="F270" s="26"/>
      <c r="G270" s="26"/>
      <c r="H270" s="26"/>
      <c r="I270" s="26">
        <f t="shared" si="33"/>
        <v>68890</v>
      </c>
      <c r="J270" s="26"/>
      <c r="K270" s="27">
        <f t="shared" si="35"/>
        <v>68890</v>
      </c>
    </row>
    <row r="271" spans="2:11">
      <c r="B271" s="23">
        <f t="shared" si="34"/>
        <v>8.0399999999999991</v>
      </c>
      <c r="C271" s="28" t="s">
        <v>197</v>
      </c>
      <c r="D271" s="37" t="s">
        <v>11</v>
      </c>
      <c r="E271" s="30">
        <v>45000</v>
      </c>
      <c r="F271" s="26"/>
      <c r="G271" s="26"/>
      <c r="H271" s="26"/>
      <c r="I271" s="26">
        <f t="shared" si="33"/>
        <v>45000</v>
      </c>
      <c r="J271" s="26"/>
      <c r="K271" s="27">
        <f>+I271+J271</f>
        <v>45000</v>
      </c>
    </row>
    <row r="272" spans="2:11" ht="38.25">
      <c r="B272" s="23">
        <f t="shared" si="34"/>
        <v>8.0499999999999989</v>
      </c>
      <c r="C272" s="28" t="s">
        <v>198</v>
      </c>
      <c r="D272" s="37" t="s">
        <v>11</v>
      </c>
      <c r="E272" s="30">
        <v>84272</v>
      </c>
      <c r="F272" s="26"/>
      <c r="G272" s="26"/>
      <c r="H272" s="26"/>
      <c r="I272" s="26">
        <f t="shared" si="33"/>
        <v>84272</v>
      </c>
      <c r="J272" s="26"/>
      <c r="K272" s="27">
        <f t="shared" si="35"/>
        <v>84272</v>
      </c>
    </row>
    <row r="273" spans="2:11">
      <c r="B273" s="23">
        <f t="shared" si="34"/>
        <v>8.0599999999999987</v>
      </c>
      <c r="C273" s="28" t="s">
        <v>199</v>
      </c>
      <c r="D273" s="37" t="s">
        <v>5</v>
      </c>
      <c r="E273" s="30">
        <v>1703</v>
      </c>
      <c r="F273" s="26"/>
      <c r="G273" s="26"/>
      <c r="H273" s="26"/>
      <c r="I273" s="26">
        <f t="shared" si="33"/>
        <v>1703</v>
      </c>
      <c r="J273" s="26"/>
      <c r="K273" s="27">
        <f t="shared" si="35"/>
        <v>1703</v>
      </c>
    </row>
    <row r="274" spans="2:11" ht="51">
      <c r="B274" s="23">
        <f t="shared" si="34"/>
        <v>8.0699999999999985</v>
      </c>
      <c r="C274" s="28" t="s">
        <v>200</v>
      </c>
      <c r="D274" s="37" t="s">
        <v>11</v>
      </c>
      <c r="E274" s="30">
        <v>432017</v>
      </c>
      <c r="F274" s="26"/>
      <c r="G274" s="26"/>
      <c r="H274" s="26"/>
      <c r="I274" s="26">
        <f t="shared" si="33"/>
        <v>432017</v>
      </c>
      <c r="J274" s="26"/>
      <c r="K274" s="27">
        <f t="shared" si="35"/>
        <v>432017</v>
      </c>
    </row>
    <row r="275" spans="2:11" ht="51">
      <c r="B275" s="23">
        <f t="shared" si="34"/>
        <v>8.0799999999999983</v>
      </c>
      <c r="C275" s="28" t="s">
        <v>201</v>
      </c>
      <c r="D275" s="37" t="s">
        <v>11</v>
      </c>
      <c r="E275" s="30">
        <v>451464</v>
      </c>
      <c r="F275" s="26"/>
      <c r="G275" s="26"/>
      <c r="H275" s="26"/>
      <c r="I275" s="26">
        <f t="shared" si="33"/>
        <v>451464</v>
      </c>
      <c r="J275" s="26"/>
      <c r="K275" s="27">
        <f t="shared" si="35"/>
        <v>451464</v>
      </c>
    </row>
    <row r="276" spans="2:11" ht="15" thickBot="1">
      <c r="K276" s="17"/>
    </row>
    <row r="277" spans="2:11" ht="15" thickBot="1">
      <c r="B277" s="22">
        <v>9</v>
      </c>
      <c r="C277" s="731" t="s">
        <v>202</v>
      </c>
      <c r="D277" s="732"/>
      <c r="E277" s="732"/>
      <c r="F277" s="732"/>
      <c r="G277" s="732"/>
      <c r="H277" s="732"/>
      <c r="I277" s="732"/>
      <c r="J277" s="732"/>
      <c r="K277" s="733"/>
    </row>
    <row r="278" spans="2:11">
      <c r="B278" s="734"/>
      <c r="C278" s="734"/>
      <c r="D278" s="734"/>
      <c r="E278" s="734"/>
      <c r="F278" s="734"/>
      <c r="G278" s="734"/>
      <c r="H278" s="734"/>
      <c r="I278" s="734"/>
      <c r="J278" s="734"/>
      <c r="K278" s="734"/>
    </row>
    <row r="279" spans="2:11">
      <c r="B279" s="23">
        <f>+B277+0.01</f>
        <v>9.01</v>
      </c>
      <c r="C279" s="28" t="s">
        <v>203</v>
      </c>
      <c r="D279" s="37" t="s">
        <v>204</v>
      </c>
      <c r="E279" s="30">
        <v>4000</v>
      </c>
      <c r="F279" s="26"/>
      <c r="G279" s="26"/>
      <c r="H279" s="26"/>
      <c r="I279" s="26">
        <f>+E279+G279+H279</f>
        <v>4000</v>
      </c>
      <c r="J279" s="26"/>
      <c r="K279" s="27">
        <f>+I279+J279</f>
        <v>4000</v>
      </c>
    </row>
    <row r="280" spans="2:11">
      <c r="B280" s="23">
        <f>+B279+0.01</f>
        <v>9.02</v>
      </c>
      <c r="C280" s="28"/>
      <c r="D280" s="37"/>
      <c r="E280" s="30"/>
      <c r="F280" s="26"/>
      <c r="G280" s="26"/>
      <c r="H280" s="26"/>
      <c r="I280" s="26">
        <f>+E280+G280+H280</f>
        <v>0</v>
      </c>
      <c r="J280" s="26"/>
      <c r="K280" s="27"/>
    </row>
    <row r="281" spans="2:11" ht="15" thickBot="1">
      <c r="K281" s="17"/>
    </row>
    <row r="282" spans="2:11" ht="15" thickBot="1">
      <c r="B282" s="22">
        <v>9</v>
      </c>
      <c r="C282" s="731" t="s">
        <v>249</v>
      </c>
      <c r="D282" s="732"/>
      <c r="E282" s="732"/>
      <c r="F282" s="732"/>
      <c r="G282" s="732"/>
      <c r="H282" s="732"/>
      <c r="I282" s="732"/>
      <c r="J282" s="732"/>
      <c r="K282" s="733"/>
    </row>
    <row r="283" spans="2:11">
      <c r="B283" s="734"/>
      <c r="C283" s="734"/>
      <c r="D283" s="734"/>
      <c r="E283" s="734"/>
      <c r="F283" s="734"/>
      <c r="G283" s="734"/>
      <c r="H283" s="734"/>
      <c r="I283" s="734"/>
      <c r="J283" s="734"/>
      <c r="K283" s="734"/>
    </row>
    <row r="284" spans="2:11">
      <c r="B284" s="23">
        <f>+B283+0.01</f>
        <v>0.01</v>
      </c>
      <c r="C284" s="28" t="s">
        <v>252</v>
      </c>
      <c r="D284" s="37" t="s">
        <v>182</v>
      </c>
      <c r="E284" s="30">
        <v>105000</v>
      </c>
      <c r="F284" s="26"/>
      <c r="G284" s="26"/>
      <c r="H284" s="26"/>
      <c r="I284" s="26">
        <f>+E284+G284+H284</f>
        <v>105000</v>
      </c>
      <c r="J284" s="26"/>
      <c r="K284" s="27">
        <f>+I284+J284</f>
        <v>105000</v>
      </c>
    </row>
    <row r="285" spans="2:11">
      <c r="B285" s="23">
        <f>+B282+0.01</f>
        <v>9.01</v>
      </c>
      <c r="C285" s="28" t="s">
        <v>248</v>
      </c>
      <c r="D285" s="37" t="s">
        <v>182</v>
      </c>
      <c r="E285" s="30">
        <v>105000</v>
      </c>
      <c r="F285" s="26"/>
      <c r="G285" s="26"/>
      <c r="H285" s="26"/>
      <c r="I285" s="26">
        <f>+E285+G285+H285</f>
        <v>105000</v>
      </c>
      <c r="J285" s="26"/>
      <c r="K285" s="27">
        <f>+I285+J285</f>
        <v>105000</v>
      </c>
    </row>
    <row r="286" spans="2:11">
      <c r="B286" s="23">
        <f>+B285+0.01</f>
        <v>9.02</v>
      </c>
      <c r="C286" s="28" t="s">
        <v>250</v>
      </c>
      <c r="D286" s="37" t="s">
        <v>182</v>
      </c>
      <c r="E286" s="30">
        <v>105000</v>
      </c>
      <c r="F286" s="26"/>
      <c r="G286" s="26"/>
      <c r="H286" s="26"/>
      <c r="I286" s="26">
        <f>+E286+G286+H286</f>
        <v>105000</v>
      </c>
      <c r="J286" s="26"/>
      <c r="K286" s="27">
        <f>+I286+J286</f>
        <v>105000</v>
      </c>
    </row>
    <row r="287" spans="2:11" ht="25.5">
      <c r="B287" s="23">
        <f>+B285+0.01</f>
        <v>9.02</v>
      </c>
      <c r="C287" s="28" t="s">
        <v>253</v>
      </c>
      <c r="D287" s="37" t="s">
        <v>182</v>
      </c>
      <c r="E287" s="30">
        <v>105000</v>
      </c>
      <c r="F287" s="26"/>
      <c r="G287" s="26"/>
      <c r="H287" s="26"/>
      <c r="I287" s="26">
        <f>+E287+G287+H287</f>
        <v>105000</v>
      </c>
      <c r="J287" s="26"/>
      <c r="K287" s="27">
        <f>+I287+J287</f>
        <v>105000</v>
      </c>
    </row>
    <row r="288" spans="2:11">
      <c r="B288" s="23">
        <f>+B286+0.01</f>
        <v>9.0299999999999994</v>
      </c>
      <c r="C288" s="28" t="s">
        <v>251</v>
      </c>
      <c r="D288" s="37" t="s">
        <v>12</v>
      </c>
      <c r="E288" s="30">
        <v>350000</v>
      </c>
      <c r="F288" s="26"/>
      <c r="G288" s="26"/>
      <c r="H288" s="26"/>
      <c r="I288" s="26">
        <f>+E288+G288+H288</f>
        <v>350000</v>
      </c>
      <c r="J288" s="26"/>
      <c r="K288" s="27">
        <f>+I288+J288</f>
        <v>350000</v>
      </c>
    </row>
    <row r="289" spans="2:11" ht="15" thickBot="1">
      <c r="K289" s="17"/>
    </row>
    <row r="290" spans="2:11" ht="15" thickBot="1">
      <c r="B290" s="22">
        <v>10</v>
      </c>
      <c r="C290" s="731" t="s">
        <v>205</v>
      </c>
      <c r="D290" s="732"/>
      <c r="E290" s="732"/>
      <c r="F290" s="732"/>
      <c r="G290" s="732"/>
      <c r="H290" s="732"/>
      <c r="I290" s="732"/>
      <c r="J290" s="732"/>
      <c r="K290" s="733"/>
    </row>
    <row r="291" spans="2:11">
      <c r="B291" s="734"/>
      <c r="C291" s="734"/>
      <c r="D291" s="734"/>
      <c r="E291" s="734"/>
      <c r="F291" s="734"/>
      <c r="G291" s="734"/>
      <c r="H291" s="734"/>
      <c r="I291" s="734"/>
      <c r="J291" s="734"/>
      <c r="K291" s="734"/>
    </row>
    <row r="292" spans="2:11">
      <c r="B292" s="38">
        <f>+B290+0.01</f>
        <v>10.01</v>
      </c>
      <c r="C292" s="28" t="s">
        <v>56</v>
      </c>
      <c r="D292" s="37" t="s">
        <v>0</v>
      </c>
      <c r="E292" s="30">
        <v>9500</v>
      </c>
      <c r="F292" s="26"/>
      <c r="G292" s="26"/>
      <c r="H292" s="26"/>
      <c r="I292" s="26">
        <f>+E292+G292+H292</f>
        <v>9500</v>
      </c>
      <c r="J292" s="26"/>
      <c r="K292" s="27">
        <f>+I292+J292</f>
        <v>9500</v>
      </c>
    </row>
    <row r="293" spans="2:11">
      <c r="B293" s="38">
        <f>+B292+0.01</f>
        <v>10.02</v>
      </c>
      <c r="C293" s="28" t="s">
        <v>46</v>
      </c>
      <c r="D293" s="37" t="s">
        <v>6</v>
      </c>
      <c r="E293" s="30">
        <v>16000</v>
      </c>
      <c r="F293" s="26"/>
      <c r="G293" s="26"/>
      <c r="H293" s="26"/>
      <c r="I293" s="26">
        <f>+E293+G293+H293</f>
        <v>16000</v>
      </c>
      <c r="J293" s="26"/>
      <c r="K293" s="30">
        <f>+I293+J293</f>
        <v>16000</v>
      </c>
    </row>
    <row r="294" spans="2:11">
      <c r="K294" s="17"/>
    </row>
    <row r="295" spans="2:11">
      <c r="K295" s="17"/>
    </row>
    <row r="296" spans="2:11">
      <c r="K296" s="17"/>
    </row>
    <row r="297" spans="2:11">
      <c r="K297" s="17"/>
    </row>
    <row r="298" spans="2:11">
      <c r="B298" s="39"/>
      <c r="C298" s="39"/>
      <c r="D298" s="40"/>
      <c r="F298" s="41"/>
      <c r="G298" s="41"/>
      <c r="H298" s="41"/>
      <c r="I298" s="41"/>
      <c r="J298" s="41"/>
      <c r="K298" s="39"/>
    </row>
    <row r="299" spans="2:11">
      <c r="B299" s="735" t="s">
        <v>295</v>
      </c>
      <c r="C299" s="735"/>
      <c r="D299" s="735"/>
      <c r="E299" s="42"/>
      <c r="F299" s="42"/>
      <c r="G299" s="728"/>
      <c r="H299" s="728"/>
      <c r="I299" s="729"/>
      <c r="J299" s="729"/>
      <c r="K299" s="729"/>
    </row>
    <row r="300" spans="2:11">
      <c r="B300" s="727" t="s">
        <v>63</v>
      </c>
      <c r="C300" s="727"/>
      <c r="D300" s="727"/>
      <c r="E300" s="42"/>
      <c r="F300" s="42"/>
      <c r="G300" s="728"/>
      <c r="H300" s="728"/>
      <c r="I300" s="729"/>
      <c r="J300" s="729"/>
      <c r="K300" s="729"/>
    </row>
    <row r="301" spans="2:11">
      <c r="B301" s="730" t="s">
        <v>296</v>
      </c>
      <c r="C301" s="730"/>
      <c r="D301" s="730"/>
      <c r="E301" s="42"/>
      <c r="F301" s="42"/>
      <c r="G301" s="728"/>
      <c r="H301" s="728"/>
      <c r="I301" s="729"/>
      <c r="J301" s="729"/>
      <c r="K301" s="729"/>
    </row>
  </sheetData>
  <sheetProtection selectLockedCells="1" selectUnlockedCells="1"/>
  <dataConsolidate/>
  <mergeCells count="47">
    <mergeCell ref="B8:K8"/>
    <mergeCell ref="B205:K205"/>
    <mergeCell ref="C206:K206"/>
    <mergeCell ref="B207:K207"/>
    <mergeCell ref="B70:K70"/>
    <mergeCell ref="C71:K71"/>
    <mergeCell ref="B72:K72"/>
    <mergeCell ref="B187:K187"/>
    <mergeCell ref="C188:K188"/>
    <mergeCell ref="B189:K189"/>
    <mergeCell ref="C2:K2"/>
    <mergeCell ref="C3:K3"/>
    <mergeCell ref="C4:K4"/>
    <mergeCell ref="C5:K5"/>
    <mergeCell ref="B6:K6"/>
    <mergeCell ref="B283:K283"/>
    <mergeCell ref="C9:K9"/>
    <mergeCell ref="B10:K10"/>
    <mergeCell ref="B53:K53"/>
    <mergeCell ref="C54:K54"/>
    <mergeCell ref="B55:K55"/>
    <mergeCell ref="C220:K220"/>
    <mergeCell ref="C196:K196"/>
    <mergeCell ref="B197:K197"/>
    <mergeCell ref="B195:K195"/>
    <mergeCell ref="B155:K155"/>
    <mergeCell ref="C156:K156"/>
    <mergeCell ref="B157:K157"/>
    <mergeCell ref="B219:K219"/>
    <mergeCell ref="B221:K221"/>
    <mergeCell ref="B238:K238"/>
    <mergeCell ref="C239:K239"/>
    <mergeCell ref="B240:K240"/>
    <mergeCell ref="C282:K282"/>
    <mergeCell ref="B265:K265"/>
    <mergeCell ref="C266:K266"/>
    <mergeCell ref="B267:K267"/>
    <mergeCell ref="C277:K277"/>
    <mergeCell ref="B278:K278"/>
    <mergeCell ref="B300:D300"/>
    <mergeCell ref="G300:K300"/>
    <mergeCell ref="B301:D301"/>
    <mergeCell ref="G301:K301"/>
    <mergeCell ref="C290:K290"/>
    <mergeCell ref="B291:K291"/>
    <mergeCell ref="B299:D299"/>
    <mergeCell ref="G299:K299"/>
  </mergeCells>
  <printOptions horizontalCentered="1"/>
  <pageMargins left="0.98425196850393704" right="0.70866141732283472" top="0.78740157480314965" bottom="0.78740157480314965" header="0.31496062992125984" footer="0.31496062992125984"/>
  <pageSetup scale="76" orientation="portrait" horizontalDpi="4294967293" r:id="rId1"/>
  <rowBreaks count="1" manualBreakCount="1">
    <brk id="301" min="1"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11"/>
  <sheetViews>
    <sheetView view="pageBreakPreview" topLeftCell="A60" zoomScale="90" zoomScaleNormal="85" zoomScaleSheetLayoutView="90" workbookViewId="0">
      <selection activeCell="D77" sqref="D77"/>
    </sheetView>
  </sheetViews>
  <sheetFormatPr baseColWidth="10" defaultRowHeight="12.75"/>
  <cols>
    <col min="1" max="1" width="25" customWidth="1"/>
    <col min="3" max="3" width="12.5703125" bestFit="1" customWidth="1"/>
    <col min="4" max="4" width="14.28515625" bestFit="1" customWidth="1"/>
    <col min="5" max="5" width="15" customWidth="1"/>
  </cols>
  <sheetData>
    <row r="1" spans="1:5" ht="5.25" customHeight="1">
      <c r="A1" s="882"/>
      <c r="B1" s="778" t="s">
        <v>381</v>
      </c>
      <c r="C1" s="778"/>
      <c r="D1" s="778"/>
      <c r="E1" s="778"/>
    </row>
    <row r="2" spans="1:5" ht="7.5" customHeight="1">
      <c r="A2" s="882"/>
      <c r="B2" s="778"/>
      <c r="C2" s="778"/>
      <c r="D2" s="778"/>
      <c r="E2" s="778"/>
    </row>
    <row r="3" spans="1:5" ht="12.75" customHeight="1">
      <c r="A3" s="882"/>
      <c r="B3" s="778"/>
      <c r="C3" s="778"/>
      <c r="D3" s="778"/>
      <c r="E3" s="778"/>
    </row>
    <row r="4" spans="1:5">
      <c r="A4" s="882"/>
      <c r="B4" s="883" t="s">
        <v>403</v>
      </c>
      <c r="C4" s="884"/>
      <c r="D4" s="884"/>
      <c r="E4" s="885"/>
    </row>
    <row r="5" spans="1:5">
      <c r="A5" s="79" t="s">
        <v>404</v>
      </c>
      <c r="B5" s="763" t="s">
        <v>382</v>
      </c>
      <c r="C5" s="764"/>
      <c r="D5" s="764"/>
      <c r="E5" s="765"/>
    </row>
    <row r="6" spans="1:5">
      <c r="A6" s="766" t="s">
        <v>405</v>
      </c>
      <c r="B6" s="767"/>
      <c r="C6" s="768"/>
      <c r="D6" s="101" t="s">
        <v>298</v>
      </c>
      <c r="E6" s="80" t="s">
        <v>406</v>
      </c>
    </row>
    <row r="7" spans="1:5">
      <c r="A7" s="804" t="s">
        <v>402</v>
      </c>
      <c r="B7" s="805"/>
      <c r="C7" s="806"/>
      <c r="D7" s="102" t="s">
        <v>9</v>
      </c>
      <c r="E7" s="125" t="e">
        <f>#REF!</f>
        <v>#REF!</v>
      </c>
    </row>
    <row r="8" spans="1:5">
      <c r="A8" s="879"/>
      <c r="B8" s="880"/>
      <c r="C8" s="881"/>
      <c r="D8" s="103"/>
      <c r="E8" s="81"/>
    </row>
    <row r="9" spans="1:5">
      <c r="A9" s="82" t="s">
        <v>407</v>
      </c>
      <c r="B9" s="82" t="s">
        <v>330</v>
      </c>
      <c r="C9" s="80" t="s">
        <v>299</v>
      </c>
      <c r="D9" s="83" t="s">
        <v>408</v>
      </c>
      <c r="E9" s="82" t="s">
        <v>409</v>
      </c>
    </row>
    <row r="10" spans="1:5">
      <c r="A10" s="748"/>
      <c r="B10" s="749"/>
      <c r="C10" s="749"/>
      <c r="D10" s="749"/>
      <c r="E10" s="750"/>
    </row>
    <row r="11" spans="1:5">
      <c r="A11" s="748" t="s">
        <v>410</v>
      </c>
      <c r="B11" s="749"/>
      <c r="C11" s="749"/>
      <c r="D11" s="749"/>
      <c r="E11" s="750"/>
    </row>
    <row r="12" spans="1:5" ht="15">
      <c r="A12" s="84" t="s">
        <v>411</v>
      </c>
      <c r="B12" s="82" t="s">
        <v>53</v>
      </c>
      <c r="C12" s="87">
        <v>0.01</v>
      </c>
      <c r="D12" s="85">
        <v>2800</v>
      </c>
      <c r="E12" s="104">
        <f>C12*D12</f>
        <v>28</v>
      </c>
    </row>
    <row r="13" spans="1:5" ht="15">
      <c r="A13" s="84" t="s">
        <v>412</v>
      </c>
      <c r="B13" s="82" t="s">
        <v>306</v>
      </c>
      <c r="C13" s="87">
        <v>1.4999999999999999E-2</v>
      </c>
      <c r="D13" s="85">
        <v>5500</v>
      </c>
      <c r="E13" s="104">
        <f>C13*D13</f>
        <v>82.5</v>
      </c>
    </row>
    <row r="14" spans="1:5" ht="15">
      <c r="A14" s="84"/>
      <c r="B14" s="82"/>
      <c r="C14" s="87"/>
      <c r="D14" s="85"/>
      <c r="E14" s="104">
        <v>0</v>
      </c>
    </row>
    <row r="15" spans="1:5">
      <c r="A15" s="82"/>
      <c r="B15" s="82"/>
      <c r="C15" s="89"/>
      <c r="D15" s="82" t="s">
        <v>413</v>
      </c>
      <c r="E15" s="88">
        <f>SUM(E12:E14)</f>
        <v>110.5</v>
      </c>
    </row>
    <row r="16" spans="1:5">
      <c r="A16" s="748" t="s">
        <v>414</v>
      </c>
      <c r="B16" s="749"/>
      <c r="C16" s="749"/>
      <c r="D16" s="749"/>
      <c r="E16" s="750"/>
    </row>
    <row r="17" spans="1:5" ht="15">
      <c r="A17" s="90" t="s">
        <v>418</v>
      </c>
      <c r="B17" s="80" t="s">
        <v>419</v>
      </c>
      <c r="C17" s="87">
        <v>130</v>
      </c>
      <c r="D17" s="91">
        <v>370000</v>
      </c>
      <c r="E17" s="104">
        <f>D17/C17</f>
        <v>2846.1538461538462</v>
      </c>
    </row>
    <row r="18" spans="1:5" ht="15">
      <c r="A18" s="90"/>
      <c r="B18" s="82"/>
      <c r="C18" s="89"/>
      <c r="D18" s="82" t="s">
        <v>413</v>
      </c>
      <c r="E18" s="104">
        <f>E17</f>
        <v>2846.1538461538462</v>
      </c>
    </row>
    <row r="19" spans="1:5">
      <c r="A19" s="748" t="s">
        <v>57</v>
      </c>
      <c r="B19" s="749"/>
      <c r="C19" s="749"/>
      <c r="D19" s="749"/>
      <c r="E19" s="750"/>
    </row>
    <row r="20" spans="1:5">
      <c r="A20" s="92"/>
      <c r="B20" s="93"/>
      <c r="C20" s="94"/>
      <c r="D20" s="95" t="s">
        <v>413</v>
      </c>
      <c r="E20" s="96">
        <f>E18</f>
        <v>2846.1538461538462</v>
      </c>
    </row>
    <row r="21" spans="1:5">
      <c r="A21" s="748" t="s">
        <v>416</v>
      </c>
      <c r="B21" s="749"/>
      <c r="C21" s="749"/>
      <c r="D21" s="749"/>
      <c r="E21" s="750"/>
    </row>
    <row r="22" spans="1:5" ht="15">
      <c r="A22" s="90" t="s">
        <v>302</v>
      </c>
      <c r="B22" s="80" t="s">
        <v>331</v>
      </c>
      <c r="C22" s="86">
        <v>1</v>
      </c>
      <c r="D22" s="91">
        <v>600</v>
      </c>
      <c r="E22" s="104">
        <f>C22*D22</f>
        <v>600</v>
      </c>
    </row>
    <row r="23" spans="1:5" ht="15">
      <c r="A23" s="90"/>
      <c r="B23" s="80"/>
      <c r="C23" s="86"/>
      <c r="D23" s="91"/>
      <c r="E23" s="104">
        <v>0</v>
      </c>
    </row>
    <row r="24" spans="1:5">
      <c r="A24" s="97"/>
      <c r="B24" s="97"/>
      <c r="C24" s="98"/>
      <c r="D24" s="99" t="s">
        <v>413</v>
      </c>
      <c r="E24" s="88">
        <f>SUM(E22:E23)</f>
        <v>600</v>
      </c>
    </row>
    <row r="25" spans="1:5" ht="25.5">
      <c r="A25" s="100"/>
      <c r="B25" s="100"/>
      <c r="C25" s="98"/>
      <c r="D25" s="99" t="s">
        <v>417</v>
      </c>
      <c r="E25" s="88">
        <f>ROUND(E24+E20+E15,0)</f>
        <v>3557</v>
      </c>
    </row>
    <row r="27" spans="1:5">
      <c r="A27" s="882"/>
      <c r="B27" s="778" t="s">
        <v>381</v>
      </c>
      <c r="C27" s="778"/>
      <c r="D27" s="778"/>
      <c r="E27" s="778"/>
    </row>
    <row r="28" spans="1:5">
      <c r="A28" s="882"/>
      <c r="B28" s="778"/>
      <c r="C28" s="778"/>
      <c r="D28" s="778"/>
      <c r="E28" s="778"/>
    </row>
    <row r="29" spans="1:5">
      <c r="A29" s="882"/>
      <c r="B29" s="778"/>
      <c r="C29" s="778"/>
      <c r="D29" s="778"/>
      <c r="E29" s="778"/>
    </row>
    <row r="30" spans="1:5">
      <c r="A30" s="882"/>
      <c r="B30" s="779" t="s">
        <v>403</v>
      </c>
      <c r="C30" s="780"/>
      <c r="D30" s="780"/>
      <c r="E30" s="781"/>
    </row>
    <row r="31" spans="1:5">
      <c r="A31" s="79" t="s">
        <v>404</v>
      </c>
      <c r="B31" s="763" t="s">
        <v>382</v>
      </c>
      <c r="C31" s="764"/>
      <c r="D31" s="764"/>
      <c r="E31" s="765"/>
    </row>
    <row r="32" spans="1:5">
      <c r="A32" s="766" t="s">
        <v>405</v>
      </c>
      <c r="B32" s="767"/>
      <c r="C32" s="768"/>
      <c r="D32" s="101" t="s">
        <v>298</v>
      </c>
      <c r="E32" s="80" t="s">
        <v>406</v>
      </c>
    </row>
    <row r="33" spans="1:5" ht="73.5" customHeight="1">
      <c r="A33" s="804" t="s">
        <v>420</v>
      </c>
      <c r="B33" s="805"/>
      <c r="C33" s="806"/>
      <c r="D33" s="102" t="s">
        <v>47</v>
      </c>
      <c r="E33" s="125" t="e">
        <f>#REF!</f>
        <v>#REF!</v>
      </c>
    </row>
    <row r="34" spans="1:5">
      <c r="A34" s="879"/>
      <c r="B34" s="880"/>
      <c r="C34" s="881"/>
      <c r="D34" s="103"/>
      <c r="E34" s="81"/>
    </row>
    <row r="35" spans="1:5">
      <c r="A35" s="82" t="s">
        <v>407</v>
      </c>
      <c r="B35" s="82" t="s">
        <v>330</v>
      </c>
      <c r="C35" s="80" t="s">
        <v>299</v>
      </c>
      <c r="D35" s="83" t="s">
        <v>408</v>
      </c>
      <c r="E35" s="82" t="s">
        <v>409</v>
      </c>
    </row>
    <row r="36" spans="1:5">
      <c r="A36" s="748"/>
      <c r="B36" s="749"/>
      <c r="C36" s="749"/>
      <c r="D36" s="749"/>
      <c r="E36" s="750"/>
    </row>
    <row r="37" spans="1:5">
      <c r="A37" s="748" t="s">
        <v>410</v>
      </c>
      <c r="B37" s="749"/>
      <c r="C37" s="749"/>
      <c r="D37" s="749"/>
      <c r="E37" s="750"/>
    </row>
    <row r="38" spans="1:5" ht="25.5">
      <c r="A38" s="107" t="s">
        <v>421</v>
      </c>
      <c r="B38" s="108" t="s">
        <v>47</v>
      </c>
      <c r="C38" s="87">
        <v>1</v>
      </c>
      <c r="D38" s="112">
        <v>3100</v>
      </c>
      <c r="E38" s="104">
        <f>C38*D38</f>
        <v>3100</v>
      </c>
    </row>
    <row r="39" spans="1:5" ht="15">
      <c r="A39" s="107" t="s">
        <v>422</v>
      </c>
      <c r="B39" s="109" t="s">
        <v>8</v>
      </c>
      <c r="C39" s="87">
        <v>1.7000000000000001E-2</v>
      </c>
      <c r="D39" s="112">
        <v>560000</v>
      </c>
      <c r="E39" s="104">
        <f>C39*D39</f>
        <v>9520</v>
      </c>
    </row>
    <row r="40" spans="1:5" ht="15">
      <c r="A40" s="110" t="s">
        <v>423</v>
      </c>
      <c r="B40" s="111" t="s">
        <v>306</v>
      </c>
      <c r="C40" s="87">
        <v>0.5</v>
      </c>
      <c r="D40" s="112">
        <v>5220</v>
      </c>
      <c r="E40" s="104">
        <f>C40*D40</f>
        <v>2610</v>
      </c>
    </row>
    <row r="41" spans="1:5">
      <c r="A41" s="82"/>
      <c r="B41" s="82"/>
      <c r="C41" s="89"/>
      <c r="D41" s="82" t="s">
        <v>413</v>
      </c>
      <c r="E41" s="88">
        <f>SUM(E38:E40)</f>
        <v>15230</v>
      </c>
    </row>
    <row r="42" spans="1:5">
      <c r="A42" s="748" t="s">
        <v>414</v>
      </c>
      <c r="B42" s="749"/>
      <c r="C42" s="749"/>
      <c r="D42" s="749"/>
      <c r="E42" s="750"/>
    </row>
    <row r="43" spans="1:5" ht="15">
      <c r="A43" s="90" t="s">
        <v>424</v>
      </c>
      <c r="B43" s="80" t="s">
        <v>419</v>
      </c>
      <c r="C43" s="87">
        <v>1</v>
      </c>
      <c r="D43" s="91" t="e">
        <f>E48*0.05</f>
        <v>#REF!</v>
      </c>
      <c r="E43" s="104" t="e">
        <f>D43/C43</f>
        <v>#REF!</v>
      </c>
    </row>
    <row r="44" spans="1:5" ht="15">
      <c r="A44" s="90"/>
      <c r="B44" s="82"/>
      <c r="C44" s="89"/>
      <c r="D44" s="82" t="s">
        <v>413</v>
      </c>
      <c r="E44" s="104" t="e">
        <f>E43</f>
        <v>#REF!</v>
      </c>
    </row>
    <row r="45" spans="1:5">
      <c r="A45" s="748" t="s">
        <v>57</v>
      </c>
      <c r="B45" s="749"/>
      <c r="C45" s="749"/>
      <c r="D45" s="749"/>
      <c r="E45" s="750"/>
    </row>
    <row r="46" spans="1:5">
      <c r="A46" s="82" t="s">
        <v>425</v>
      </c>
      <c r="B46" s="82" t="s">
        <v>415</v>
      </c>
      <c r="C46" s="82">
        <v>0.09</v>
      </c>
      <c r="D46" s="115" t="e">
        <f>#REF!</f>
        <v>#REF!</v>
      </c>
      <c r="E46" s="115" t="e">
        <f>D46*C46</f>
        <v>#REF!</v>
      </c>
    </row>
    <row r="47" spans="1:5">
      <c r="A47" s="82" t="s">
        <v>426</v>
      </c>
      <c r="B47" s="82" t="s">
        <v>415</v>
      </c>
      <c r="C47" s="82">
        <v>0.12</v>
      </c>
      <c r="D47" s="115" t="e">
        <f>#REF!</f>
        <v>#REF!</v>
      </c>
      <c r="E47" s="115" t="e">
        <f>D47*C47</f>
        <v>#REF!</v>
      </c>
    </row>
    <row r="48" spans="1:5">
      <c r="A48" s="92"/>
      <c r="B48" s="93"/>
      <c r="C48" s="94"/>
      <c r="D48" s="95" t="s">
        <v>413</v>
      </c>
      <c r="E48" s="96" t="e">
        <f>SUM(E46:E47)</f>
        <v>#REF!</v>
      </c>
    </row>
    <row r="49" spans="1:5">
      <c r="A49" s="748" t="s">
        <v>416</v>
      </c>
      <c r="B49" s="749"/>
      <c r="C49" s="749"/>
      <c r="D49" s="749"/>
      <c r="E49" s="750"/>
    </row>
    <row r="50" spans="1:5" ht="15">
      <c r="A50" s="90" t="s">
        <v>427</v>
      </c>
      <c r="B50" s="80" t="s">
        <v>47</v>
      </c>
      <c r="C50" s="86">
        <v>1</v>
      </c>
      <c r="D50" s="91">
        <v>600</v>
      </c>
      <c r="E50" s="104">
        <f>C50*D50</f>
        <v>600</v>
      </c>
    </row>
    <row r="51" spans="1:5" ht="15">
      <c r="A51" s="90" t="s">
        <v>428</v>
      </c>
      <c r="B51" s="80" t="s">
        <v>47</v>
      </c>
      <c r="C51" s="116">
        <v>5.0000000000000001E-3</v>
      </c>
      <c r="D51" s="91">
        <v>1200000</v>
      </c>
      <c r="E51" s="104">
        <f>C51*D51</f>
        <v>6000</v>
      </c>
    </row>
    <row r="52" spans="1:5">
      <c r="A52" s="97"/>
      <c r="B52" s="97"/>
      <c r="C52" s="98"/>
      <c r="D52" s="99" t="s">
        <v>413</v>
      </c>
      <c r="E52" s="88">
        <f>SUM(E50:E51)</f>
        <v>6600</v>
      </c>
    </row>
    <row r="53" spans="1:5" ht="25.5">
      <c r="A53" s="100"/>
      <c r="B53" s="100"/>
      <c r="C53" s="98"/>
      <c r="D53" s="99" t="s">
        <v>417</v>
      </c>
      <c r="E53" s="88" t="e">
        <f>ROUND(E52+E48+E41,0)</f>
        <v>#REF!</v>
      </c>
    </row>
    <row r="55" spans="1:5">
      <c r="A55" s="875"/>
      <c r="B55" s="828" t="str">
        <f>B27</f>
        <v>MUNICIPIO DE REMEDIOS - ANTIOQUIA</v>
      </c>
      <c r="C55" s="829"/>
      <c r="D55" s="829"/>
      <c r="E55" s="830"/>
    </row>
    <row r="56" spans="1:5">
      <c r="A56" s="875"/>
      <c r="B56" s="831"/>
      <c r="C56" s="832"/>
      <c r="D56" s="832"/>
      <c r="E56" s="833"/>
    </row>
    <row r="57" spans="1:5">
      <c r="A57" s="875"/>
      <c r="B57" s="834"/>
      <c r="C57" s="835"/>
      <c r="D57" s="835"/>
      <c r="E57" s="836"/>
    </row>
    <row r="58" spans="1:5">
      <c r="A58" s="875"/>
      <c r="B58" s="837" t="s">
        <v>403</v>
      </c>
      <c r="C58" s="838"/>
      <c r="D58" s="838"/>
      <c r="E58" s="839"/>
    </row>
    <row r="59" spans="1:5">
      <c r="A59" s="126" t="s">
        <v>404</v>
      </c>
      <c r="B59" s="840" t="str">
        <f>B31</f>
        <v>ESCUELA CAÑO TIGRE</v>
      </c>
      <c r="C59" s="841"/>
      <c r="D59" s="841"/>
      <c r="E59" s="842"/>
    </row>
    <row r="60" spans="1:5">
      <c r="A60" s="766" t="s">
        <v>405</v>
      </c>
      <c r="B60" s="767"/>
      <c r="C60" s="768"/>
      <c r="D60" s="101" t="s">
        <v>298</v>
      </c>
      <c r="E60" s="80" t="s">
        <v>406</v>
      </c>
    </row>
    <row r="61" spans="1:5" ht="79.5" customHeight="1">
      <c r="A61" s="804" t="s">
        <v>633</v>
      </c>
      <c r="B61" s="805"/>
      <c r="C61" s="806"/>
      <c r="D61" s="102" t="s">
        <v>9</v>
      </c>
      <c r="E61" s="223" t="e">
        <f>#REF!</f>
        <v>#REF!</v>
      </c>
    </row>
    <row r="62" spans="1:5">
      <c r="A62" s="888"/>
      <c r="B62" s="889"/>
      <c r="C62" s="890"/>
      <c r="D62" s="218"/>
      <c r="E62" s="81"/>
    </row>
    <row r="63" spans="1:5">
      <c r="A63" s="82" t="s">
        <v>407</v>
      </c>
      <c r="B63" s="82" t="s">
        <v>330</v>
      </c>
      <c r="C63" s="80" t="s">
        <v>299</v>
      </c>
      <c r="D63" s="83" t="s">
        <v>408</v>
      </c>
      <c r="E63" s="82" t="s">
        <v>409</v>
      </c>
    </row>
    <row r="64" spans="1:5">
      <c r="A64" s="748"/>
      <c r="B64" s="749"/>
      <c r="C64" s="749"/>
      <c r="D64" s="749"/>
      <c r="E64" s="750"/>
    </row>
    <row r="65" spans="1:5">
      <c r="A65" s="748" t="s">
        <v>410</v>
      </c>
      <c r="B65" s="749"/>
      <c r="C65" s="749"/>
      <c r="D65" s="749"/>
      <c r="E65" s="750"/>
    </row>
    <row r="66" spans="1:5" ht="15">
      <c r="A66" s="84"/>
      <c r="B66" s="82"/>
      <c r="C66" s="87"/>
      <c r="D66" s="127"/>
      <c r="E66" s="128">
        <f>ROUND(D66*C66,0)</f>
        <v>0</v>
      </c>
    </row>
    <row r="67" spans="1:5" ht="15">
      <c r="A67" s="84"/>
      <c r="B67" s="82"/>
      <c r="C67" s="87"/>
      <c r="D67" s="127"/>
      <c r="E67" s="128">
        <f>ROUND(D67*C67,0)</f>
        <v>0</v>
      </c>
    </row>
    <row r="68" spans="1:5" ht="15">
      <c r="A68" s="84"/>
      <c r="B68" s="82"/>
      <c r="C68" s="87"/>
      <c r="D68" s="127"/>
      <c r="E68" s="128">
        <f>ROUND(D68*C68,0)</f>
        <v>0</v>
      </c>
    </row>
    <row r="69" spans="1:5">
      <c r="A69" s="82"/>
      <c r="B69" s="82"/>
      <c r="C69" s="89"/>
      <c r="D69" s="82" t="s">
        <v>413</v>
      </c>
      <c r="E69" s="129">
        <f>SUM(E66:E68)</f>
        <v>0</v>
      </c>
    </row>
    <row r="70" spans="1:5">
      <c r="A70" s="748" t="s">
        <v>414</v>
      </c>
      <c r="B70" s="749"/>
      <c r="C70" s="749"/>
      <c r="D70" s="749"/>
      <c r="E70" s="750"/>
    </row>
    <row r="71" spans="1:5" ht="15">
      <c r="A71" s="90" t="s">
        <v>429</v>
      </c>
      <c r="B71" s="80" t="s">
        <v>332</v>
      </c>
      <c r="C71" s="87">
        <v>1</v>
      </c>
      <c r="D71" s="130">
        <v>754</v>
      </c>
      <c r="E71" s="128">
        <f>ROUND(D71*C71,0)</f>
        <v>754</v>
      </c>
    </row>
    <row r="72" spans="1:5" ht="38.25">
      <c r="A72" s="219" t="s">
        <v>634</v>
      </c>
      <c r="B72" s="140" t="s">
        <v>329</v>
      </c>
      <c r="C72" s="141">
        <v>0.2</v>
      </c>
      <c r="D72" s="139">
        <v>65070</v>
      </c>
      <c r="E72" s="128">
        <f>ROUND(D72*C72,0)</f>
        <v>13014</v>
      </c>
    </row>
    <row r="73" spans="1:5" ht="15">
      <c r="A73" s="138"/>
      <c r="B73" s="140"/>
      <c r="C73" s="141"/>
      <c r="D73" s="139"/>
      <c r="E73" s="128"/>
    </row>
    <row r="74" spans="1:5">
      <c r="A74" s="90"/>
      <c r="B74" s="80"/>
      <c r="C74" s="130"/>
      <c r="D74" s="86"/>
      <c r="E74" s="129"/>
    </row>
    <row r="75" spans="1:5">
      <c r="A75" s="90"/>
      <c r="B75" s="82"/>
      <c r="C75" s="89"/>
      <c r="D75" s="82" t="s">
        <v>413</v>
      </c>
      <c r="E75" s="129">
        <f>SUM(E71:E74)</f>
        <v>13768</v>
      </c>
    </row>
    <row r="76" spans="1:5">
      <c r="A76" s="748" t="s">
        <v>57</v>
      </c>
      <c r="B76" s="749"/>
      <c r="C76" s="749"/>
      <c r="D76" s="749"/>
      <c r="E76" s="750"/>
    </row>
    <row r="77" spans="1:5" ht="15">
      <c r="A77" s="90" t="s">
        <v>430</v>
      </c>
      <c r="B77" s="82" t="s">
        <v>415</v>
      </c>
      <c r="C77" s="87">
        <v>0.3</v>
      </c>
      <c r="D77" s="130" t="e">
        <f>#REF!</f>
        <v>#REF!</v>
      </c>
      <c r="E77" s="128" t="e">
        <f>ROUND(D77*C77,0)</f>
        <v>#REF!</v>
      </c>
    </row>
    <row r="78" spans="1:5" ht="15">
      <c r="A78" s="90"/>
      <c r="B78" s="80"/>
      <c r="C78" s="86"/>
      <c r="D78" s="130"/>
      <c r="E78" s="128">
        <f>ROUND(D78*C78,0)</f>
        <v>0</v>
      </c>
    </row>
    <row r="79" spans="1:5" ht="15">
      <c r="A79" s="122"/>
      <c r="B79" s="81"/>
      <c r="C79" s="86"/>
      <c r="D79" s="130"/>
      <c r="E79" s="128">
        <f>ROUND(D79*C79,0)</f>
        <v>0</v>
      </c>
    </row>
    <row r="80" spans="1:5">
      <c r="A80" s="92"/>
      <c r="B80" s="93"/>
      <c r="C80" s="94"/>
      <c r="D80" s="95" t="s">
        <v>413</v>
      </c>
      <c r="E80" s="131" t="e">
        <f>SUM(E77:E79)</f>
        <v>#REF!</v>
      </c>
    </row>
    <row r="81" spans="1:5">
      <c r="A81" s="748" t="s">
        <v>416</v>
      </c>
      <c r="B81" s="749"/>
      <c r="C81" s="749"/>
      <c r="D81" s="749"/>
      <c r="E81" s="750"/>
    </row>
    <row r="82" spans="1:5" ht="15">
      <c r="A82" s="90" t="s">
        <v>431</v>
      </c>
      <c r="B82" s="80" t="s">
        <v>8</v>
      </c>
      <c r="C82" s="116">
        <v>0.19500000000000001</v>
      </c>
      <c r="D82" s="130">
        <v>9000</v>
      </c>
      <c r="E82" s="128">
        <f>ROUND(D82*C82,0)</f>
        <v>1755</v>
      </c>
    </row>
    <row r="83" spans="1:5" ht="25.5">
      <c r="A83" s="90" t="s">
        <v>432</v>
      </c>
      <c r="B83" s="80" t="s">
        <v>8</v>
      </c>
      <c r="C83" s="116">
        <v>0.25</v>
      </c>
      <c r="D83" s="130">
        <v>30000</v>
      </c>
      <c r="E83" s="128">
        <f>ROUND(D83*C83,0)</f>
        <v>7500</v>
      </c>
    </row>
    <row r="84" spans="1:5">
      <c r="A84" s="97"/>
      <c r="B84" s="97"/>
      <c r="C84" s="98"/>
      <c r="D84" s="99" t="s">
        <v>413</v>
      </c>
      <c r="E84" s="129">
        <f>SUM(E82:E83)</f>
        <v>9255</v>
      </c>
    </row>
    <row r="85" spans="1:5" ht="25.5">
      <c r="A85" s="100"/>
      <c r="B85" s="100"/>
      <c r="C85" s="98"/>
      <c r="D85" s="99" t="s">
        <v>417</v>
      </c>
      <c r="E85" s="129" t="e">
        <f>E80+E75+E69+E84</f>
        <v>#REF!</v>
      </c>
    </row>
    <row r="86" spans="1:5">
      <c r="A86" s="100"/>
      <c r="B86" s="100"/>
      <c r="C86" s="98"/>
      <c r="D86" s="99"/>
      <c r="E86" s="217"/>
    </row>
    <row r="87" spans="1:5">
      <c r="A87" s="782"/>
      <c r="B87" s="828" t="str">
        <f>B59</f>
        <v>ESCUELA CAÑO TIGRE</v>
      </c>
      <c r="C87" s="829"/>
      <c r="D87" s="829"/>
      <c r="E87" s="830"/>
    </row>
    <row r="88" spans="1:5">
      <c r="A88" s="783"/>
      <c r="B88" s="831"/>
      <c r="C88" s="832"/>
      <c r="D88" s="832"/>
      <c r="E88" s="833"/>
    </row>
    <row r="89" spans="1:5">
      <c r="A89" s="783"/>
      <c r="B89" s="834"/>
      <c r="C89" s="835"/>
      <c r="D89" s="835"/>
      <c r="E89" s="836"/>
    </row>
    <row r="90" spans="1:5" ht="12.75" customHeight="1">
      <c r="A90" s="784"/>
      <c r="B90" s="837" t="s">
        <v>403</v>
      </c>
      <c r="C90" s="838"/>
      <c r="D90" s="838"/>
      <c r="E90" s="839"/>
    </row>
    <row r="91" spans="1:5" ht="12.75" customHeight="1">
      <c r="A91" s="126" t="s">
        <v>404</v>
      </c>
      <c r="B91" s="840" t="str">
        <f>B63</f>
        <v>UN</v>
      </c>
      <c r="C91" s="841"/>
      <c r="D91" s="841"/>
      <c r="E91" s="842"/>
    </row>
    <row r="92" spans="1:5">
      <c r="A92" s="766" t="s">
        <v>405</v>
      </c>
      <c r="B92" s="767"/>
      <c r="C92" s="768"/>
      <c r="D92" s="101" t="s">
        <v>298</v>
      </c>
      <c r="E92" s="80" t="s">
        <v>406</v>
      </c>
    </row>
    <row r="93" spans="1:5">
      <c r="A93" s="804" t="s">
        <v>636</v>
      </c>
      <c r="B93" s="805"/>
      <c r="C93" s="806"/>
      <c r="D93" s="102" t="s">
        <v>9</v>
      </c>
      <c r="E93" s="223" t="e">
        <f>#REF!</f>
        <v>#REF!</v>
      </c>
    </row>
    <row r="94" spans="1:5">
      <c r="A94" s="876"/>
      <c r="B94" s="877"/>
      <c r="C94" s="878"/>
      <c r="D94" s="218"/>
      <c r="E94" s="81"/>
    </row>
    <row r="95" spans="1:5">
      <c r="A95" s="82" t="s">
        <v>407</v>
      </c>
      <c r="B95" s="82" t="s">
        <v>330</v>
      </c>
      <c r="C95" s="80" t="s">
        <v>299</v>
      </c>
      <c r="D95" s="83" t="s">
        <v>408</v>
      </c>
      <c r="E95" s="82" t="s">
        <v>409</v>
      </c>
    </row>
    <row r="96" spans="1:5">
      <c r="A96" s="748"/>
      <c r="B96" s="749"/>
      <c r="C96" s="749"/>
      <c r="D96" s="749"/>
      <c r="E96" s="750"/>
    </row>
    <row r="97" spans="1:5">
      <c r="A97" s="748" t="s">
        <v>410</v>
      </c>
      <c r="B97" s="749"/>
      <c r="C97" s="749"/>
      <c r="D97" s="749"/>
      <c r="E97" s="750"/>
    </row>
    <row r="98" spans="1:5">
      <c r="A98" s="82"/>
      <c r="B98" s="82"/>
      <c r="C98" s="89"/>
      <c r="D98" s="82"/>
      <c r="E98" s="129"/>
    </row>
    <row r="99" spans="1:5">
      <c r="A99" s="748" t="s">
        <v>414</v>
      </c>
      <c r="B99" s="749"/>
      <c r="C99" s="749"/>
      <c r="D99" s="749"/>
      <c r="E99" s="750"/>
    </row>
    <row r="100" spans="1:5" ht="15">
      <c r="A100" s="90" t="s">
        <v>429</v>
      </c>
      <c r="B100" s="80" t="s">
        <v>332</v>
      </c>
      <c r="C100" s="87">
        <v>1</v>
      </c>
      <c r="D100" s="130">
        <f>E108*0.05</f>
        <v>180</v>
      </c>
      <c r="E100" s="128">
        <f>ROUND(D100*C100,0)</f>
        <v>180</v>
      </c>
    </row>
    <row r="101" spans="1:5" ht="51">
      <c r="A101" s="90" t="s">
        <v>452</v>
      </c>
      <c r="B101" s="80" t="s">
        <v>329</v>
      </c>
      <c r="C101" s="141">
        <v>0.125</v>
      </c>
      <c r="D101" s="139">
        <v>2500</v>
      </c>
      <c r="E101" s="128">
        <f>ROUND(D101*C101,0)</f>
        <v>313</v>
      </c>
    </row>
    <row r="102" spans="1:5" ht="63.75">
      <c r="A102" s="90" t="s">
        <v>455</v>
      </c>
      <c r="B102" s="80" t="s">
        <v>329</v>
      </c>
      <c r="C102" s="141">
        <v>0.25</v>
      </c>
      <c r="D102" s="139">
        <v>650</v>
      </c>
      <c r="E102" s="128">
        <f>ROUND(D102*C102,0)</f>
        <v>163</v>
      </c>
    </row>
    <row r="103" spans="1:5">
      <c r="A103" s="90"/>
      <c r="B103" s="82"/>
      <c r="C103" s="89"/>
      <c r="D103" s="82" t="s">
        <v>413</v>
      </c>
      <c r="E103" s="129">
        <f>SUM(E100:E102)</f>
        <v>656</v>
      </c>
    </row>
    <row r="104" spans="1:5">
      <c r="A104" s="748" t="s">
        <v>57</v>
      </c>
      <c r="B104" s="749"/>
      <c r="C104" s="749"/>
      <c r="D104" s="749"/>
      <c r="E104" s="750"/>
    </row>
    <row r="105" spans="1:5" ht="15">
      <c r="A105" s="90" t="s">
        <v>430</v>
      </c>
      <c r="B105" s="82" t="s">
        <v>415</v>
      </c>
      <c r="C105" s="141">
        <v>0.02</v>
      </c>
      <c r="D105" s="130">
        <v>58446</v>
      </c>
      <c r="E105" s="128">
        <f>ROUND(D105*C105,0)</f>
        <v>1169</v>
      </c>
    </row>
    <row r="106" spans="1:5" ht="15">
      <c r="A106" s="90" t="s">
        <v>300</v>
      </c>
      <c r="B106" s="82" t="s">
        <v>415</v>
      </c>
      <c r="C106" s="141">
        <v>0.02</v>
      </c>
      <c r="D106" s="130">
        <v>121552</v>
      </c>
      <c r="E106" s="128">
        <f>ROUND(D106*C106,0)</f>
        <v>2431</v>
      </c>
    </row>
    <row r="107" spans="1:5" ht="15">
      <c r="A107" s="122"/>
      <c r="B107" s="81"/>
      <c r="C107" s="86"/>
      <c r="D107" s="130"/>
      <c r="E107" s="128">
        <f>ROUND(D107*C107,0)</f>
        <v>0</v>
      </c>
    </row>
    <row r="108" spans="1:5">
      <c r="A108" s="92"/>
      <c r="B108" s="93"/>
      <c r="C108" s="94"/>
      <c r="D108" s="95" t="s">
        <v>413</v>
      </c>
      <c r="E108" s="131">
        <f>SUM(E105:E107)</f>
        <v>3600</v>
      </c>
    </row>
    <row r="109" spans="1:5">
      <c r="A109" s="748" t="s">
        <v>416</v>
      </c>
      <c r="B109" s="749"/>
      <c r="C109" s="749"/>
      <c r="D109" s="749"/>
      <c r="E109" s="750"/>
    </row>
    <row r="110" spans="1:5" ht="25.5">
      <c r="A110" s="90" t="s">
        <v>635</v>
      </c>
      <c r="B110" s="80" t="s">
        <v>47</v>
      </c>
      <c r="C110" s="137">
        <v>0.08</v>
      </c>
      <c r="D110" s="130">
        <v>9000</v>
      </c>
      <c r="E110" s="128">
        <f>ROUND(D110*C110,0)</f>
        <v>720</v>
      </c>
    </row>
    <row r="111" spans="1:5">
      <c r="A111" s="97"/>
      <c r="B111" s="97"/>
      <c r="C111" s="98"/>
      <c r="D111" s="99" t="s">
        <v>413</v>
      </c>
      <c r="E111" s="129">
        <f>SUM(E110:E110)</f>
        <v>720</v>
      </c>
    </row>
    <row r="112" spans="1:5" ht="25.5">
      <c r="A112" s="100"/>
      <c r="B112" s="100"/>
      <c r="C112" s="98"/>
      <c r="D112" s="99" t="s">
        <v>417</v>
      </c>
      <c r="E112" s="129">
        <f>E108+E103+E98+E111</f>
        <v>4976</v>
      </c>
    </row>
    <row r="113" spans="1:5">
      <c r="A113" s="100"/>
      <c r="B113" s="100"/>
      <c r="C113" s="98"/>
      <c r="D113" s="99"/>
      <c r="E113" s="217"/>
    </row>
    <row r="114" spans="1:5">
      <c r="A114" s="100"/>
      <c r="B114" s="100"/>
      <c r="C114" s="98"/>
      <c r="D114" s="99"/>
      <c r="E114" s="217"/>
    </row>
    <row r="115" spans="1:5">
      <c r="A115" s="782"/>
      <c r="B115" s="828" t="str">
        <f>B55</f>
        <v>MUNICIPIO DE REMEDIOS - ANTIOQUIA</v>
      </c>
      <c r="C115" s="829"/>
      <c r="D115" s="829"/>
      <c r="E115" s="830"/>
    </row>
    <row r="116" spans="1:5">
      <c r="A116" s="783"/>
      <c r="B116" s="831"/>
      <c r="C116" s="832"/>
      <c r="D116" s="832"/>
      <c r="E116" s="833"/>
    </row>
    <row r="117" spans="1:5">
      <c r="A117" s="783"/>
      <c r="B117" s="834"/>
      <c r="C117" s="835"/>
      <c r="D117" s="835"/>
      <c r="E117" s="836"/>
    </row>
    <row r="118" spans="1:5">
      <c r="A118" s="784"/>
      <c r="B118" s="837" t="s">
        <v>403</v>
      </c>
      <c r="C118" s="838"/>
      <c r="D118" s="838"/>
      <c r="E118" s="839"/>
    </row>
    <row r="119" spans="1:5">
      <c r="A119" s="126" t="s">
        <v>404</v>
      </c>
      <c r="B119" s="840" t="str">
        <f>B59</f>
        <v>ESCUELA CAÑO TIGRE</v>
      </c>
      <c r="C119" s="841"/>
      <c r="D119" s="841"/>
      <c r="E119" s="842"/>
    </row>
    <row r="120" spans="1:5">
      <c r="A120" s="766" t="s">
        <v>405</v>
      </c>
      <c r="B120" s="767"/>
      <c r="C120" s="768"/>
      <c r="D120" s="101" t="s">
        <v>298</v>
      </c>
      <c r="E120" s="80" t="s">
        <v>406</v>
      </c>
    </row>
    <row r="121" spans="1:5">
      <c r="A121" s="804" t="s">
        <v>637</v>
      </c>
      <c r="B121" s="805"/>
      <c r="C121" s="806"/>
      <c r="D121" s="102" t="s">
        <v>9</v>
      </c>
      <c r="E121" s="223" t="e">
        <f>#REF!</f>
        <v>#REF!</v>
      </c>
    </row>
    <row r="122" spans="1:5">
      <c r="A122" s="876"/>
      <c r="B122" s="877"/>
      <c r="C122" s="878"/>
      <c r="D122" s="218"/>
      <c r="E122" s="81"/>
    </row>
    <row r="123" spans="1:5">
      <c r="A123" s="82" t="s">
        <v>407</v>
      </c>
      <c r="B123" s="82" t="s">
        <v>330</v>
      </c>
      <c r="C123" s="80" t="s">
        <v>299</v>
      </c>
      <c r="D123" s="83" t="s">
        <v>408</v>
      </c>
      <c r="E123" s="82" t="s">
        <v>409</v>
      </c>
    </row>
    <row r="124" spans="1:5">
      <c r="A124" s="748"/>
      <c r="B124" s="749"/>
      <c r="C124" s="749"/>
      <c r="D124" s="749"/>
      <c r="E124" s="750"/>
    </row>
    <row r="125" spans="1:5">
      <c r="A125" s="748" t="s">
        <v>410</v>
      </c>
      <c r="B125" s="749"/>
      <c r="C125" s="749"/>
      <c r="D125" s="749"/>
      <c r="E125" s="750"/>
    </row>
    <row r="126" spans="1:5">
      <c r="A126" s="82"/>
      <c r="B126" s="82"/>
      <c r="C126" s="89"/>
      <c r="D126" s="82"/>
      <c r="E126" s="129"/>
    </row>
    <row r="127" spans="1:5">
      <c r="A127" s="748" t="s">
        <v>414</v>
      </c>
      <c r="B127" s="749"/>
      <c r="C127" s="749"/>
      <c r="D127" s="749"/>
      <c r="E127" s="750"/>
    </row>
    <row r="128" spans="1:5" ht="15">
      <c r="A128" s="90" t="s">
        <v>429</v>
      </c>
      <c r="B128" s="80" t="s">
        <v>332</v>
      </c>
      <c r="C128" s="87">
        <v>1</v>
      </c>
      <c r="D128" s="130">
        <f>E136*0.05</f>
        <v>180</v>
      </c>
      <c r="E128" s="128">
        <f>ROUND(D128*C128,0)</f>
        <v>180</v>
      </c>
    </row>
    <row r="129" spans="1:5" ht="51">
      <c r="A129" s="90" t="s">
        <v>452</v>
      </c>
      <c r="B129" s="80" t="s">
        <v>329</v>
      </c>
      <c r="C129" s="141">
        <v>0.125</v>
      </c>
      <c r="D129" s="139">
        <v>2500</v>
      </c>
      <c r="E129" s="128">
        <f>ROUND(D129*C129,0)</f>
        <v>313</v>
      </c>
    </row>
    <row r="130" spans="1:5" ht="63.75">
      <c r="A130" s="90" t="s">
        <v>455</v>
      </c>
      <c r="B130" s="80" t="s">
        <v>329</v>
      </c>
      <c r="C130" s="141">
        <v>0.25</v>
      </c>
      <c r="D130" s="139">
        <v>650</v>
      </c>
      <c r="E130" s="128">
        <f>ROUND(D130*C130,0)</f>
        <v>163</v>
      </c>
    </row>
    <row r="131" spans="1:5">
      <c r="A131" s="90"/>
      <c r="B131" s="82"/>
      <c r="C131" s="89"/>
      <c r="D131" s="82" t="s">
        <v>413</v>
      </c>
      <c r="E131" s="129">
        <f>SUM(E128:E130)</f>
        <v>656</v>
      </c>
    </row>
    <row r="132" spans="1:5">
      <c r="A132" s="748" t="s">
        <v>57</v>
      </c>
      <c r="B132" s="749"/>
      <c r="C132" s="749"/>
      <c r="D132" s="749"/>
      <c r="E132" s="750"/>
    </row>
    <row r="133" spans="1:5" ht="15">
      <c r="A133" s="90" t="s">
        <v>430</v>
      </c>
      <c r="B133" s="82" t="s">
        <v>415</v>
      </c>
      <c r="C133" s="141">
        <v>0.02</v>
      </c>
      <c r="D133" s="130">
        <v>58446</v>
      </c>
      <c r="E133" s="128">
        <f>ROUND(D133*C133,0)</f>
        <v>1169</v>
      </c>
    </row>
    <row r="134" spans="1:5" ht="15">
      <c r="A134" s="90" t="s">
        <v>300</v>
      </c>
      <c r="B134" s="82" t="s">
        <v>415</v>
      </c>
      <c r="C134" s="141">
        <v>0.02</v>
      </c>
      <c r="D134" s="130">
        <v>121552</v>
      </c>
      <c r="E134" s="128">
        <f>ROUND(D134*C134,0)</f>
        <v>2431</v>
      </c>
    </row>
    <row r="135" spans="1:5" ht="15">
      <c r="A135" s="122"/>
      <c r="B135" s="81"/>
      <c r="C135" s="86"/>
      <c r="D135" s="130"/>
      <c r="E135" s="128">
        <f>ROUND(D135*C135,0)</f>
        <v>0</v>
      </c>
    </row>
    <row r="136" spans="1:5">
      <c r="A136" s="92"/>
      <c r="B136" s="93"/>
      <c r="C136" s="94"/>
      <c r="D136" s="95" t="s">
        <v>413</v>
      </c>
      <c r="E136" s="131">
        <f>SUM(E133:E135)</f>
        <v>3600</v>
      </c>
    </row>
    <row r="137" spans="1:5">
      <c r="A137" s="748" t="s">
        <v>416</v>
      </c>
      <c r="B137" s="749"/>
      <c r="C137" s="749"/>
      <c r="D137" s="749"/>
      <c r="E137" s="750"/>
    </row>
    <row r="138" spans="1:5" ht="25.5">
      <c r="A138" s="90" t="s">
        <v>635</v>
      </c>
      <c r="B138" s="80" t="s">
        <v>47</v>
      </c>
      <c r="C138" s="137">
        <v>0.08</v>
      </c>
      <c r="D138" s="130">
        <v>9000</v>
      </c>
      <c r="E138" s="128">
        <f>ROUND(D138*C138,0)</f>
        <v>720</v>
      </c>
    </row>
    <row r="139" spans="1:5">
      <c r="A139" s="97"/>
      <c r="B139" s="97"/>
      <c r="C139" s="98"/>
      <c r="D139" s="99" t="s">
        <v>413</v>
      </c>
      <c r="E139" s="129">
        <f>SUM(E138:E138)</f>
        <v>720</v>
      </c>
    </row>
    <row r="140" spans="1:5" ht="25.5">
      <c r="A140" s="100"/>
      <c r="B140" s="100"/>
      <c r="C140" s="98"/>
      <c r="D140" s="99" t="s">
        <v>417</v>
      </c>
      <c r="E140" s="129">
        <f>E136+E131+E126+E139</f>
        <v>4976</v>
      </c>
    </row>
    <row r="141" spans="1:5">
      <c r="A141" s="100"/>
      <c r="B141" s="100"/>
      <c r="C141" s="98"/>
      <c r="D141" s="99"/>
      <c r="E141" s="217"/>
    </row>
    <row r="142" spans="1:5">
      <c r="A142" s="100"/>
      <c r="B142" s="100"/>
      <c r="C142" s="98"/>
      <c r="D142" s="99"/>
      <c r="E142" s="217"/>
    </row>
    <row r="143" spans="1:5">
      <c r="A143" s="775"/>
      <c r="B143" s="828" t="s">
        <v>381</v>
      </c>
      <c r="C143" s="829"/>
      <c r="D143" s="829"/>
      <c r="E143" s="830"/>
    </row>
    <row r="144" spans="1:5">
      <c r="A144" s="776"/>
      <c r="B144" s="831"/>
      <c r="C144" s="832"/>
      <c r="D144" s="832"/>
      <c r="E144" s="833"/>
    </row>
    <row r="145" spans="1:5">
      <c r="A145" s="776"/>
      <c r="B145" s="834"/>
      <c r="C145" s="835"/>
      <c r="D145" s="835"/>
      <c r="E145" s="836"/>
    </row>
    <row r="146" spans="1:5" ht="12.75" customHeight="1">
      <c r="A146" s="777"/>
      <c r="B146" s="837" t="s">
        <v>403</v>
      </c>
      <c r="C146" s="838"/>
      <c r="D146" s="838"/>
      <c r="E146" s="839"/>
    </row>
    <row r="147" spans="1:5" ht="12.75" customHeight="1">
      <c r="A147" s="117" t="s">
        <v>404</v>
      </c>
      <c r="B147" s="840" t="s">
        <v>382</v>
      </c>
      <c r="C147" s="841"/>
      <c r="D147" s="841"/>
      <c r="E147" s="842"/>
    </row>
    <row r="148" spans="1:5">
      <c r="A148" s="766" t="s">
        <v>405</v>
      </c>
      <c r="B148" s="767"/>
      <c r="C148" s="768"/>
      <c r="D148" s="101" t="s">
        <v>298</v>
      </c>
      <c r="E148" s="80" t="s">
        <v>406</v>
      </c>
    </row>
    <row r="149" spans="1:5">
      <c r="A149" s="822" t="s">
        <v>731</v>
      </c>
      <c r="B149" s="823"/>
      <c r="C149" s="824"/>
      <c r="D149" s="102" t="s">
        <v>7</v>
      </c>
      <c r="E149" s="223" t="e">
        <f>#REF!</f>
        <v>#REF!</v>
      </c>
    </row>
    <row r="150" spans="1:5">
      <c r="A150" s="868"/>
      <c r="B150" s="869"/>
      <c r="C150" s="870"/>
      <c r="D150" s="317"/>
      <c r="E150" s="81"/>
    </row>
    <row r="151" spans="1:5">
      <c r="A151" s="82" t="s">
        <v>407</v>
      </c>
      <c r="B151" s="82" t="s">
        <v>330</v>
      </c>
      <c r="C151" s="80" t="s">
        <v>299</v>
      </c>
      <c r="D151" s="83" t="s">
        <v>408</v>
      </c>
      <c r="E151" s="82" t="s">
        <v>409</v>
      </c>
    </row>
    <row r="152" spans="1:5">
      <c r="A152" s="748"/>
      <c r="B152" s="749"/>
      <c r="C152" s="749"/>
      <c r="D152" s="749"/>
      <c r="E152" s="750"/>
    </row>
    <row r="153" spans="1:5">
      <c r="A153" s="748" t="s">
        <v>410</v>
      </c>
      <c r="B153" s="749"/>
      <c r="C153" s="749"/>
      <c r="D153" s="749"/>
      <c r="E153" s="750"/>
    </row>
    <row r="154" spans="1:5">
      <c r="A154" s="84"/>
      <c r="B154" s="82"/>
      <c r="C154" s="87"/>
      <c r="D154" s="318"/>
      <c r="E154" s="119"/>
    </row>
    <row r="155" spans="1:5">
      <c r="A155" s="82"/>
      <c r="B155" s="82"/>
      <c r="C155" s="89"/>
      <c r="D155" s="82" t="s">
        <v>413</v>
      </c>
      <c r="E155" s="165">
        <f>SUM(E154:E154)</f>
        <v>0</v>
      </c>
    </row>
    <row r="156" spans="1:5">
      <c r="A156" s="748" t="s">
        <v>414</v>
      </c>
      <c r="B156" s="749"/>
      <c r="C156" s="749"/>
      <c r="D156" s="749"/>
      <c r="E156" s="750"/>
    </row>
    <row r="157" spans="1:5">
      <c r="A157" s="90" t="s">
        <v>429</v>
      </c>
      <c r="B157" s="80" t="s">
        <v>332</v>
      </c>
      <c r="C157" s="87">
        <v>1</v>
      </c>
      <c r="D157" s="166" t="e">
        <f>E165*0.05</f>
        <v>#REF!</v>
      </c>
      <c r="E157" s="119" t="e">
        <f>ROUND(D157*C157,0)</f>
        <v>#REF!</v>
      </c>
    </row>
    <row r="158" spans="1:5">
      <c r="A158" s="90"/>
      <c r="B158" s="80"/>
      <c r="C158" s="319"/>
      <c r="D158" s="318"/>
      <c r="E158" s="119">
        <f>ROUND(D158*C158,0)</f>
        <v>0</v>
      </c>
    </row>
    <row r="159" spans="1:5">
      <c r="A159" s="90"/>
      <c r="B159" s="80"/>
      <c r="C159" s="319"/>
      <c r="D159" s="318"/>
      <c r="E159" s="119">
        <f>ROUND(D159*C159,0)</f>
        <v>0</v>
      </c>
    </row>
    <row r="160" spans="1:5">
      <c r="A160" s="90"/>
      <c r="B160" s="82"/>
      <c r="C160" s="89"/>
      <c r="D160" s="82" t="s">
        <v>413</v>
      </c>
      <c r="E160" s="165" t="e">
        <f>SUM(E157:E159)</f>
        <v>#REF!</v>
      </c>
    </row>
    <row r="161" spans="1:5">
      <c r="A161" s="748" t="s">
        <v>57</v>
      </c>
      <c r="B161" s="749"/>
      <c r="C161" s="749"/>
      <c r="D161" s="749"/>
      <c r="E161" s="750"/>
    </row>
    <row r="162" spans="1:5">
      <c r="A162" s="90" t="s">
        <v>430</v>
      </c>
      <c r="B162" s="82" t="s">
        <v>415</v>
      </c>
      <c r="C162" s="319">
        <v>0.25</v>
      </c>
      <c r="D162" s="166" t="e">
        <f>#REF!</f>
        <v>#REF!</v>
      </c>
      <c r="E162" s="119" t="e">
        <f>ROUND(D162*C162,0)</f>
        <v>#REF!</v>
      </c>
    </row>
    <row r="163" spans="1:5">
      <c r="A163" s="90"/>
      <c r="B163" s="82"/>
      <c r="C163" s="319"/>
      <c r="D163" s="166"/>
      <c r="E163" s="119"/>
    </row>
    <row r="164" spans="1:5">
      <c r="A164" s="122"/>
      <c r="B164" s="81"/>
      <c r="C164" s="86"/>
      <c r="D164" s="166"/>
      <c r="E164" s="119">
        <f>ROUND(D164*C164,0)</f>
        <v>0</v>
      </c>
    </row>
    <row r="165" spans="1:5">
      <c r="A165" s="92"/>
      <c r="B165" s="93"/>
      <c r="C165" s="94"/>
      <c r="D165" s="95" t="s">
        <v>413</v>
      </c>
      <c r="E165" s="167" t="e">
        <f>SUM(E162:E164)</f>
        <v>#REF!</v>
      </c>
    </row>
    <row r="166" spans="1:5">
      <c r="A166" s="748" t="s">
        <v>416</v>
      </c>
      <c r="B166" s="749"/>
      <c r="C166" s="749"/>
      <c r="D166" s="749"/>
      <c r="E166" s="750"/>
    </row>
    <row r="167" spans="1:5">
      <c r="A167" s="90" t="s">
        <v>431</v>
      </c>
      <c r="B167" s="80" t="s">
        <v>415</v>
      </c>
      <c r="C167" s="87">
        <v>0.1</v>
      </c>
      <c r="D167" s="166">
        <v>58446</v>
      </c>
      <c r="E167" s="119">
        <f>ROUND(D167*C167,0)</f>
        <v>5845</v>
      </c>
    </row>
    <row r="168" spans="1:5">
      <c r="A168" s="90"/>
      <c r="B168" s="80"/>
      <c r="C168" s="137"/>
      <c r="D168" s="166"/>
      <c r="E168" s="119">
        <f>ROUND(D168*C168,0)</f>
        <v>0</v>
      </c>
    </row>
    <row r="169" spans="1:5">
      <c r="A169" s="97"/>
      <c r="B169" s="97"/>
      <c r="C169" s="98"/>
      <c r="D169" s="99" t="s">
        <v>413</v>
      </c>
      <c r="E169" s="165">
        <f>SUM(E167:E168)</f>
        <v>5845</v>
      </c>
    </row>
    <row r="170" spans="1:5" ht="25.5">
      <c r="A170" s="100"/>
      <c r="B170" s="100"/>
      <c r="C170" s="98"/>
      <c r="D170" s="99" t="s">
        <v>417</v>
      </c>
      <c r="E170" s="165" t="e">
        <f>E165+E160+E155+E169</f>
        <v>#REF!</v>
      </c>
    </row>
    <row r="171" spans="1:5">
      <c r="A171" s="100"/>
      <c r="B171" s="100"/>
      <c r="C171" s="98"/>
      <c r="D171" s="99"/>
      <c r="E171" s="217"/>
    </row>
    <row r="173" spans="1:5" ht="12.75" customHeight="1">
      <c r="A173" s="874"/>
      <c r="B173" s="778" t="s">
        <v>381</v>
      </c>
      <c r="C173" s="778"/>
      <c r="D173" s="778"/>
      <c r="E173" s="778"/>
    </row>
    <row r="174" spans="1:5">
      <c r="A174" s="874"/>
      <c r="B174" s="778"/>
      <c r="C174" s="778"/>
      <c r="D174" s="778"/>
      <c r="E174" s="778"/>
    </row>
    <row r="175" spans="1:5">
      <c r="A175" s="874"/>
      <c r="B175" s="778"/>
      <c r="C175" s="778"/>
      <c r="D175" s="778"/>
      <c r="E175" s="778"/>
    </row>
    <row r="176" spans="1:5" ht="12.75" customHeight="1">
      <c r="A176" s="874"/>
      <c r="B176" s="779" t="s">
        <v>403</v>
      </c>
      <c r="C176" s="780"/>
      <c r="D176" s="780"/>
      <c r="E176" s="781"/>
    </row>
    <row r="177" spans="1:5">
      <c r="A177" s="117"/>
      <c r="B177" s="763" t="s">
        <v>382</v>
      </c>
      <c r="C177" s="764"/>
      <c r="D177" s="764"/>
      <c r="E177" s="765"/>
    </row>
    <row r="178" spans="1:5">
      <c r="A178" s="766" t="s">
        <v>405</v>
      </c>
      <c r="B178" s="767"/>
      <c r="C178" s="768"/>
      <c r="D178" s="101" t="s">
        <v>298</v>
      </c>
      <c r="E178" s="80" t="s">
        <v>406</v>
      </c>
    </row>
    <row r="179" spans="1:5" ht="51" customHeight="1">
      <c r="A179" s="754" t="s">
        <v>436</v>
      </c>
      <c r="B179" s="755"/>
      <c r="C179" s="756"/>
      <c r="D179" s="760" t="s">
        <v>301</v>
      </c>
      <c r="E179" s="886" t="e">
        <f>#REF!</f>
        <v>#REF!</v>
      </c>
    </row>
    <row r="180" spans="1:5">
      <c r="A180" s="757"/>
      <c r="B180" s="758"/>
      <c r="C180" s="759"/>
      <c r="D180" s="761"/>
      <c r="E180" s="887"/>
    </row>
    <row r="181" spans="1:5">
      <c r="A181" s="82" t="s">
        <v>407</v>
      </c>
      <c r="B181" s="82" t="s">
        <v>330</v>
      </c>
      <c r="C181" s="80" t="s">
        <v>299</v>
      </c>
      <c r="D181" s="83" t="s">
        <v>408</v>
      </c>
      <c r="E181" s="82" t="s">
        <v>409</v>
      </c>
    </row>
    <row r="182" spans="1:5">
      <c r="A182" s="748"/>
      <c r="B182" s="749"/>
      <c r="C182" s="749"/>
      <c r="D182" s="749"/>
      <c r="E182" s="750"/>
    </row>
    <row r="183" spans="1:5">
      <c r="A183" s="748" t="s">
        <v>410</v>
      </c>
      <c r="B183" s="749"/>
      <c r="C183" s="749"/>
      <c r="D183" s="749"/>
      <c r="E183" s="750"/>
    </row>
    <row r="184" spans="1:5">
      <c r="A184" s="84"/>
      <c r="B184" s="82"/>
      <c r="C184" s="87"/>
      <c r="D184" s="118"/>
      <c r="E184" s="119">
        <f>ROUND(D184*C184,0)</f>
        <v>0</v>
      </c>
    </row>
    <row r="185" spans="1:5">
      <c r="A185" s="82"/>
      <c r="B185" s="82"/>
      <c r="C185" s="89"/>
      <c r="D185" s="82" t="s">
        <v>413</v>
      </c>
      <c r="E185" s="120">
        <f>SUM(E184:E184)</f>
        <v>0</v>
      </c>
    </row>
    <row r="186" spans="1:5">
      <c r="A186" s="748" t="s">
        <v>414</v>
      </c>
      <c r="B186" s="749"/>
      <c r="C186" s="749"/>
      <c r="D186" s="749"/>
      <c r="E186" s="750"/>
    </row>
    <row r="187" spans="1:5">
      <c r="A187" s="90" t="s">
        <v>429</v>
      </c>
      <c r="B187" s="80" t="s">
        <v>332</v>
      </c>
      <c r="C187" s="87">
        <v>1</v>
      </c>
      <c r="D187" s="121" t="e">
        <f>E196*0.05</f>
        <v>#REF!</v>
      </c>
      <c r="E187" s="119" t="e">
        <f>ROUND(D187*C187,0)</f>
        <v>#REF!</v>
      </c>
    </row>
    <row r="188" spans="1:5">
      <c r="A188" s="90" t="s">
        <v>437</v>
      </c>
      <c r="B188" s="80" t="s">
        <v>438</v>
      </c>
      <c r="C188" s="87">
        <v>0.1</v>
      </c>
      <c r="D188" s="121">
        <v>108000</v>
      </c>
      <c r="E188" s="119">
        <f>ROUND(D188*C188,0)</f>
        <v>10800</v>
      </c>
    </row>
    <row r="189" spans="1:5">
      <c r="A189" s="90"/>
      <c r="B189" s="80"/>
      <c r="C189" s="87"/>
      <c r="D189" s="121"/>
      <c r="E189" s="119">
        <f>ROUND(D189*C189,0)</f>
        <v>0</v>
      </c>
    </row>
    <row r="190" spans="1:5">
      <c r="A190" s="90"/>
      <c r="B190" s="80"/>
      <c r="C190" s="121"/>
      <c r="D190" s="86"/>
      <c r="E190" s="120"/>
    </row>
    <row r="191" spans="1:5">
      <c r="A191" s="90"/>
      <c r="B191" s="82"/>
      <c r="C191" s="89"/>
      <c r="D191" s="82" t="s">
        <v>413</v>
      </c>
      <c r="E191" s="120" t="e">
        <f>SUM(E187:E190)</f>
        <v>#REF!</v>
      </c>
    </row>
    <row r="192" spans="1:5">
      <c r="A192" s="748" t="s">
        <v>57</v>
      </c>
      <c r="B192" s="749"/>
      <c r="C192" s="749"/>
      <c r="D192" s="749"/>
      <c r="E192" s="750"/>
    </row>
    <row r="193" spans="1:5">
      <c r="A193" s="90" t="s">
        <v>430</v>
      </c>
      <c r="B193" s="82" t="s">
        <v>415</v>
      </c>
      <c r="C193" s="87">
        <v>0.14000000000000001</v>
      </c>
      <c r="D193" s="121" t="e">
        <f>#REF!</f>
        <v>#REF!</v>
      </c>
      <c r="E193" s="119" t="e">
        <f>ROUND(D193*C193,0)</f>
        <v>#REF!</v>
      </c>
    </row>
    <row r="194" spans="1:5">
      <c r="A194" s="90" t="s">
        <v>425</v>
      </c>
      <c r="B194" s="80" t="s">
        <v>415</v>
      </c>
      <c r="C194" s="86">
        <v>0.14000000000000001</v>
      </c>
      <c r="D194" s="121" t="e">
        <f>#REF!</f>
        <v>#REF!</v>
      </c>
      <c r="E194" s="119" t="e">
        <f>ROUND(D194*C194,0)</f>
        <v>#REF!</v>
      </c>
    </row>
    <row r="195" spans="1:5">
      <c r="A195" s="122"/>
      <c r="B195" s="81"/>
      <c r="C195" s="86"/>
      <c r="D195" s="121"/>
      <c r="E195" s="119">
        <f>ROUND(D195*C195,0)</f>
        <v>0</v>
      </c>
    </row>
    <row r="196" spans="1:5">
      <c r="A196" s="92"/>
      <c r="B196" s="93"/>
      <c r="C196" s="94"/>
      <c r="D196" s="95" t="s">
        <v>413</v>
      </c>
      <c r="E196" s="123" t="e">
        <f>SUM(E193:E195)</f>
        <v>#REF!</v>
      </c>
    </row>
    <row r="197" spans="1:5">
      <c r="A197" s="748" t="s">
        <v>416</v>
      </c>
      <c r="B197" s="749"/>
      <c r="C197" s="749"/>
      <c r="D197" s="749"/>
      <c r="E197" s="750"/>
    </row>
    <row r="198" spans="1:5" ht="25.5">
      <c r="A198" s="90" t="s">
        <v>432</v>
      </c>
      <c r="B198" s="80" t="s">
        <v>8</v>
      </c>
      <c r="C198" s="86">
        <v>1</v>
      </c>
      <c r="D198" s="121">
        <v>50000</v>
      </c>
      <c r="E198" s="119">
        <f>ROUND(D198*C198,0)</f>
        <v>50000</v>
      </c>
    </row>
    <row r="199" spans="1:5">
      <c r="A199" s="97"/>
      <c r="B199" s="97"/>
      <c r="C199" s="98"/>
      <c r="D199" s="99" t="s">
        <v>413</v>
      </c>
      <c r="E199" s="120">
        <f>SUM(E198:E198)</f>
        <v>50000</v>
      </c>
    </row>
    <row r="200" spans="1:5" ht="25.5">
      <c r="A200" s="100"/>
      <c r="B200" s="100"/>
      <c r="C200" s="98"/>
      <c r="D200" s="99" t="s">
        <v>417</v>
      </c>
      <c r="E200" s="120" t="e">
        <f>E196+E191+E185+E199</f>
        <v>#REF!</v>
      </c>
    </row>
    <row r="203" spans="1:5">
      <c r="A203" s="875"/>
      <c r="B203" s="778" t="s">
        <v>381</v>
      </c>
      <c r="C203" s="778"/>
      <c r="D203" s="778"/>
      <c r="E203" s="778"/>
    </row>
    <row r="204" spans="1:5">
      <c r="A204" s="875"/>
      <c r="B204" s="778"/>
      <c r="C204" s="778"/>
      <c r="D204" s="778"/>
      <c r="E204" s="778"/>
    </row>
    <row r="205" spans="1:5">
      <c r="A205" s="875"/>
      <c r="B205" s="778"/>
      <c r="C205" s="778"/>
      <c r="D205" s="778"/>
      <c r="E205" s="778"/>
    </row>
    <row r="206" spans="1:5" ht="12.75" customHeight="1">
      <c r="A206" s="875"/>
      <c r="B206" s="779" t="s">
        <v>403</v>
      </c>
      <c r="C206" s="780"/>
      <c r="D206" s="780"/>
      <c r="E206" s="781"/>
    </row>
    <row r="207" spans="1:5">
      <c r="A207" s="126" t="s">
        <v>404</v>
      </c>
      <c r="B207" s="763" t="s">
        <v>382</v>
      </c>
      <c r="C207" s="764"/>
      <c r="D207" s="764"/>
      <c r="E207" s="765"/>
    </row>
    <row r="208" spans="1:5">
      <c r="A208" s="766" t="s">
        <v>405</v>
      </c>
      <c r="B208" s="767"/>
      <c r="C208" s="768"/>
      <c r="D208" s="101" t="s">
        <v>298</v>
      </c>
      <c r="E208" s="80" t="s">
        <v>406</v>
      </c>
    </row>
    <row r="209" spans="1:5" ht="12.75" customHeight="1">
      <c r="A209" s="754" t="s">
        <v>435</v>
      </c>
      <c r="B209" s="755"/>
      <c r="C209" s="756"/>
      <c r="D209" s="760" t="s">
        <v>301</v>
      </c>
      <c r="E209" s="871" t="e">
        <f>#REF!</f>
        <v>#REF!</v>
      </c>
    </row>
    <row r="210" spans="1:5" ht="23.25" customHeight="1">
      <c r="A210" s="757"/>
      <c r="B210" s="758"/>
      <c r="C210" s="759"/>
      <c r="D210" s="761"/>
      <c r="E210" s="873"/>
    </row>
    <row r="211" spans="1:5">
      <c r="A211" s="82" t="s">
        <v>407</v>
      </c>
      <c r="B211" s="82" t="s">
        <v>330</v>
      </c>
      <c r="C211" s="80" t="s">
        <v>299</v>
      </c>
      <c r="D211" s="83" t="s">
        <v>408</v>
      </c>
      <c r="E211" s="82" t="s">
        <v>409</v>
      </c>
    </row>
    <row r="212" spans="1:5" ht="9" customHeight="1">
      <c r="A212" s="748"/>
      <c r="B212" s="749"/>
      <c r="C212" s="749"/>
      <c r="D212" s="749"/>
      <c r="E212" s="750"/>
    </row>
    <row r="213" spans="1:5">
      <c r="A213" s="748" t="s">
        <v>410</v>
      </c>
      <c r="B213" s="749"/>
      <c r="C213" s="749"/>
      <c r="D213" s="749"/>
      <c r="E213" s="750"/>
    </row>
    <row r="214" spans="1:5" ht="38.25">
      <c r="A214" s="84" t="s">
        <v>433</v>
      </c>
      <c r="B214" s="82" t="s">
        <v>8</v>
      </c>
      <c r="C214" s="87">
        <v>1.3</v>
      </c>
      <c r="D214" s="127">
        <v>35000</v>
      </c>
      <c r="E214" s="128">
        <f>ROUND(D214*C214,0)</f>
        <v>45500</v>
      </c>
    </row>
    <row r="215" spans="1:5" ht="15">
      <c r="A215" s="84"/>
      <c r="B215" s="82"/>
      <c r="C215" s="87"/>
      <c r="D215" s="127"/>
      <c r="E215" s="128">
        <f>ROUND(D215*C215,0)</f>
        <v>0</v>
      </c>
    </row>
    <row r="216" spans="1:5" ht="15">
      <c r="A216" s="84"/>
      <c r="B216" s="82"/>
      <c r="C216" s="87"/>
      <c r="D216" s="127"/>
      <c r="E216" s="128">
        <f>ROUND(D216*C216,0)</f>
        <v>0</v>
      </c>
    </row>
    <row r="217" spans="1:5">
      <c r="A217" s="82"/>
      <c r="B217" s="82"/>
      <c r="C217" s="89"/>
      <c r="D217" s="82" t="s">
        <v>413</v>
      </c>
      <c r="E217" s="129">
        <f>SUM(E214:E216)</f>
        <v>45500</v>
      </c>
    </row>
    <row r="218" spans="1:5">
      <c r="A218" s="748" t="s">
        <v>414</v>
      </c>
      <c r="B218" s="749"/>
      <c r="C218" s="749"/>
      <c r="D218" s="749"/>
      <c r="E218" s="750"/>
    </row>
    <row r="219" spans="1:5" ht="15">
      <c r="A219" s="90" t="s">
        <v>429</v>
      </c>
      <c r="B219" s="80" t="s">
        <v>332</v>
      </c>
      <c r="C219" s="87">
        <v>1</v>
      </c>
      <c r="D219" s="130" t="e">
        <f>E228*0.05</f>
        <v>#REF!</v>
      </c>
      <c r="E219" s="128" t="e">
        <f>ROUND(D219*C219,0)</f>
        <v>#REF!</v>
      </c>
    </row>
    <row r="220" spans="1:5" ht="15">
      <c r="A220" s="90" t="s">
        <v>434</v>
      </c>
      <c r="B220" s="80" t="s">
        <v>329</v>
      </c>
      <c r="C220" s="87">
        <v>0.15</v>
      </c>
      <c r="D220" s="130">
        <v>50000</v>
      </c>
      <c r="E220" s="128">
        <f>ROUND(D220*C220,0)</f>
        <v>7500</v>
      </c>
    </row>
    <row r="221" spans="1:5" ht="15">
      <c r="A221" s="90"/>
      <c r="B221" s="80"/>
      <c r="C221" s="87"/>
      <c r="D221" s="130"/>
      <c r="E221" s="128">
        <f>ROUND(D221*C221,0)</f>
        <v>0</v>
      </c>
    </row>
    <row r="222" spans="1:5">
      <c r="A222" s="90"/>
      <c r="B222" s="80"/>
      <c r="C222" s="130"/>
      <c r="D222" s="86"/>
      <c r="E222" s="129"/>
    </row>
    <row r="223" spans="1:5">
      <c r="A223" s="90"/>
      <c r="B223" s="82"/>
      <c r="C223" s="89"/>
      <c r="D223" s="82" t="s">
        <v>413</v>
      </c>
      <c r="E223" s="129" t="e">
        <f>SUM(E219:E222)</f>
        <v>#REF!</v>
      </c>
    </row>
    <row r="224" spans="1:5">
      <c r="A224" s="748" t="s">
        <v>57</v>
      </c>
      <c r="B224" s="749"/>
      <c r="C224" s="749"/>
      <c r="D224" s="749"/>
      <c r="E224" s="750"/>
    </row>
    <row r="225" spans="1:5" ht="15">
      <c r="A225" s="90" t="s">
        <v>430</v>
      </c>
      <c r="B225" s="82" t="s">
        <v>415</v>
      </c>
      <c r="C225" s="87">
        <v>0.2</v>
      </c>
      <c r="D225" s="130" t="e">
        <f>#REF!</f>
        <v>#REF!</v>
      </c>
      <c r="E225" s="128" t="e">
        <f>ROUND(D225*C225,0)</f>
        <v>#REF!</v>
      </c>
    </row>
    <row r="226" spans="1:5" ht="15">
      <c r="A226" s="90"/>
      <c r="B226" s="80"/>
      <c r="C226" s="86"/>
      <c r="D226" s="130"/>
      <c r="E226" s="128">
        <f>ROUND(D226*C226,0)</f>
        <v>0</v>
      </c>
    </row>
    <row r="227" spans="1:5" ht="15">
      <c r="A227" s="122"/>
      <c r="B227" s="81"/>
      <c r="C227" s="86"/>
      <c r="D227" s="130"/>
      <c r="E227" s="128">
        <f>ROUND(D227*C227,0)</f>
        <v>0</v>
      </c>
    </row>
    <row r="228" spans="1:5">
      <c r="A228" s="92"/>
      <c r="B228" s="93"/>
      <c r="C228" s="94"/>
      <c r="D228" s="95" t="s">
        <v>413</v>
      </c>
      <c r="E228" s="131" t="e">
        <f>SUM(E225:E227)</f>
        <v>#REF!</v>
      </c>
    </row>
    <row r="229" spans="1:5">
      <c r="A229" s="748" t="s">
        <v>416</v>
      </c>
      <c r="B229" s="749"/>
      <c r="C229" s="749"/>
      <c r="D229" s="749"/>
      <c r="E229" s="750"/>
    </row>
    <row r="230" spans="1:5" ht="15">
      <c r="A230" s="90" t="s">
        <v>431</v>
      </c>
      <c r="B230" s="80" t="s">
        <v>8</v>
      </c>
      <c r="C230" s="86">
        <v>1.3</v>
      </c>
      <c r="D230" s="130">
        <v>9000</v>
      </c>
      <c r="E230" s="128">
        <f>ROUND(D230*C230,0)</f>
        <v>11700</v>
      </c>
    </row>
    <row r="231" spans="1:5" ht="15">
      <c r="A231" s="90"/>
      <c r="B231" s="80"/>
      <c r="C231" s="86"/>
      <c r="D231" s="130"/>
      <c r="E231" s="128">
        <f>ROUND(D231*C231,0)</f>
        <v>0</v>
      </c>
    </row>
    <row r="232" spans="1:5">
      <c r="A232" s="97"/>
      <c r="B232" s="97"/>
      <c r="C232" s="98"/>
      <c r="D232" s="99" t="s">
        <v>413</v>
      </c>
      <c r="E232" s="129">
        <f>SUM(E230:E231)</f>
        <v>11700</v>
      </c>
    </row>
    <row r="233" spans="1:5" ht="25.5">
      <c r="A233" s="100"/>
      <c r="B233" s="100"/>
      <c r="C233" s="98"/>
      <c r="D233" s="99" t="s">
        <v>417</v>
      </c>
      <c r="E233" s="129" t="e">
        <f>E228+E223+E217+E232</f>
        <v>#REF!</v>
      </c>
    </row>
    <row r="236" spans="1:5">
      <c r="A236" s="891"/>
      <c r="B236" s="778" t="s">
        <v>381</v>
      </c>
      <c r="C236" s="778"/>
      <c r="D236" s="778"/>
      <c r="E236" s="778"/>
    </row>
    <row r="237" spans="1:5">
      <c r="A237" s="892"/>
      <c r="B237" s="778"/>
      <c r="C237" s="778"/>
      <c r="D237" s="778"/>
      <c r="E237" s="778"/>
    </row>
    <row r="238" spans="1:5">
      <c r="A238" s="892"/>
      <c r="B238" s="778"/>
      <c r="C238" s="778"/>
      <c r="D238" s="778"/>
      <c r="E238" s="778"/>
    </row>
    <row r="239" spans="1:5" ht="12.75" customHeight="1">
      <c r="A239" s="893"/>
      <c r="B239" s="779" t="s">
        <v>403</v>
      </c>
      <c r="C239" s="780"/>
      <c r="D239" s="780"/>
      <c r="E239" s="781"/>
    </row>
    <row r="240" spans="1:5">
      <c r="A240" s="132" t="s">
        <v>404</v>
      </c>
      <c r="B240" s="763" t="s">
        <v>382</v>
      </c>
      <c r="C240" s="764"/>
      <c r="D240" s="764"/>
      <c r="E240" s="765"/>
    </row>
    <row r="241" spans="1:5">
      <c r="A241" s="766" t="s">
        <v>405</v>
      </c>
      <c r="B241" s="767"/>
      <c r="C241" s="768"/>
      <c r="D241" s="101" t="s">
        <v>298</v>
      </c>
      <c r="E241" s="80" t="s">
        <v>406</v>
      </c>
    </row>
    <row r="242" spans="1:5">
      <c r="A242" s="754" t="s">
        <v>308</v>
      </c>
      <c r="B242" s="755"/>
      <c r="C242" s="756"/>
      <c r="D242" s="760" t="s">
        <v>306</v>
      </c>
      <c r="E242" s="871" t="e">
        <f>#REF!</f>
        <v>#REF!</v>
      </c>
    </row>
    <row r="243" spans="1:5" ht="36" customHeight="1">
      <c r="A243" s="757"/>
      <c r="B243" s="758"/>
      <c r="C243" s="759"/>
      <c r="D243" s="761"/>
      <c r="E243" s="872"/>
    </row>
    <row r="244" spans="1:5">
      <c r="A244" s="82" t="s">
        <v>407</v>
      </c>
      <c r="B244" s="82" t="s">
        <v>330</v>
      </c>
      <c r="C244" s="80" t="s">
        <v>299</v>
      </c>
      <c r="D244" s="83" t="s">
        <v>408</v>
      </c>
      <c r="E244" s="82" t="s">
        <v>409</v>
      </c>
    </row>
    <row r="245" spans="1:5">
      <c r="A245" s="748"/>
      <c r="B245" s="749"/>
      <c r="C245" s="749"/>
      <c r="D245" s="749"/>
      <c r="E245" s="750"/>
    </row>
    <row r="246" spans="1:5">
      <c r="A246" s="748" t="s">
        <v>410</v>
      </c>
      <c r="B246" s="749"/>
      <c r="C246" s="749"/>
      <c r="D246" s="749"/>
      <c r="E246" s="750"/>
    </row>
    <row r="247" spans="1:5" ht="25.5">
      <c r="A247" s="69" t="s">
        <v>439</v>
      </c>
      <c r="B247" s="59" t="s">
        <v>8</v>
      </c>
      <c r="C247" s="133">
        <v>0.2</v>
      </c>
      <c r="D247" s="139" t="e">
        <f>#REF!</f>
        <v>#REF!</v>
      </c>
      <c r="E247" s="135" t="e">
        <f>C247*D247</f>
        <v>#REF!</v>
      </c>
    </row>
    <row r="248" spans="1:5" ht="38.25">
      <c r="A248" s="69" t="s">
        <v>440</v>
      </c>
      <c r="B248" s="59" t="s">
        <v>306</v>
      </c>
      <c r="C248" s="133">
        <v>5.6</v>
      </c>
      <c r="D248" s="139" t="e">
        <f>#REF!</f>
        <v>#REF!</v>
      </c>
      <c r="E248" s="135" t="e">
        <f>ROUND(D248*C248,0)</f>
        <v>#REF!</v>
      </c>
    </row>
    <row r="249" spans="1:5" ht="15">
      <c r="A249" s="69" t="s">
        <v>412</v>
      </c>
      <c r="B249" s="59" t="s">
        <v>306</v>
      </c>
      <c r="C249" s="133">
        <v>1.3</v>
      </c>
      <c r="D249" s="127" t="e">
        <f>#REF!</f>
        <v>#REF!</v>
      </c>
      <c r="E249" s="135" t="e">
        <f>ROUND(D249*C249,0)</f>
        <v>#REF!</v>
      </c>
    </row>
    <row r="250" spans="1:5" ht="76.5">
      <c r="A250" s="69" t="s">
        <v>441</v>
      </c>
      <c r="B250" s="59" t="s">
        <v>2</v>
      </c>
      <c r="C250" s="133">
        <v>0.74</v>
      </c>
      <c r="D250" s="127" t="e">
        <f>#REF!</f>
        <v>#REF!</v>
      </c>
      <c r="E250" s="135" t="e">
        <f>ROUND(D250*C250,0)</f>
        <v>#REF!</v>
      </c>
    </row>
    <row r="251" spans="1:5" ht="38.25">
      <c r="A251" s="69" t="s">
        <v>442</v>
      </c>
      <c r="B251" s="59" t="s">
        <v>306</v>
      </c>
      <c r="C251" s="133">
        <v>1</v>
      </c>
      <c r="D251" s="134" t="e">
        <f>#REF!</f>
        <v>#REF!</v>
      </c>
      <c r="E251" s="135" t="e">
        <f>ROUND(D251*C251,0)</f>
        <v>#REF!</v>
      </c>
    </row>
    <row r="252" spans="1:5" ht="15">
      <c r="A252" s="69" t="s">
        <v>411</v>
      </c>
      <c r="B252" s="59" t="s">
        <v>53</v>
      </c>
      <c r="C252" s="133">
        <v>0.2</v>
      </c>
      <c r="D252" s="134" t="e">
        <f>#REF!</f>
        <v>#REF!</v>
      </c>
      <c r="E252" s="135" t="e">
        <f>ROUND(D252*C252,0)</f>
        <v>#REF!</v>
      </c>
    </row>
    <row r="253" spans="1:5" ht="15">
      <c r="A253" s="69"/>
      <c r="B253" s="59"/>
      <c r="C253" s="133"/>
      <c r="D253" s="134"/>
      <c r="E253" s="135"/>
    </row>
    <row r="254" spans="1:5">
      <c r="A254" s="82"/>
      <c r="B254" s="82"/>
      <c r="C254" s="89"/>
      <c r="D254" s="82" t="s">
        <v>413</v>
      </c>
      <c r="E254" s="88" t="e">
        <f>SUM(E247:E253)</f>
        <v>#REF!</v>
      </c>
    </row>
    <row r="255" spans="1:5">
      <c r="A255" s="748" t="s">
        <v>414</v>
      </c>
      <c r="B255" s="749"/>
      <c r="C255" s="749"/>
      <c r="D255" s="749"/>
      <c r="E255" s="750"/>
    </row>
    <row r="256" spans="1:5" ht="15">
      <c r="A256" s="90" t="s">
        <v>429</v>
      </c>
      <c r="B256" s="80" t="s">
        <v>332</v>
      </c>
      <c r="C256" s="87">
        <v>1</v>
      </c>
      <c r="D256" s="136" t="e">
        <f>E265*0.05</f>
        <v>#REF!</v>
      </c>
      <c r="E256" s="135" t="e">
        <f>ROUND(D256*C256,0)</f>
        <v>#REF!</v>
      </c>
    </row>
    <row r="257" spans="1:5" ht="15">
      <c r="A257" s="69"/>
      <c r="B257" s="59"/>
      <c r="C257" s="133"/>
      <c r="D257" s="134"/>
      <c r="E257" s="135">
        <f>ROUND(D257*C257,0)</f>
        <v>0</v>
      </c>
    </row>
    <row r="258" spans="1:5" ht="15">
      <c r="A258" s="69"/>
      <c r="B258" s="59"/>
      <c r="C258" s="133"/>
      <c r="D258" s="134"/>
      <c r="E258" s="135">
        <f>ROUND(D258*C258,0)</f>
        <v>0</v>
      </c>
    </row>
    <row r="259" spans="1:5" ht="15">
      <c r="A259" s="90"/>
      <c r="B259" s="80"/>
      <c r="C259" s="133"/>
      <c r="D259" s="134"/>
      <c r="E259" s="135">
        <f>ROUND(D259*C259,0)</f>
        <v>0</v>
      </c>
    </row>
    <row r="260" spans="1:5">
      <c r="A260" s="90"/>
      <c r="B260" s="82"/>
      <c r="C260" s="89"/>
      <c r="D260" s="82" t="s">
        <v>413</v>
      </c>
      <c r="E260" s="88" t="e">
        <f>SUM(E256:E259)</f>
        <v>#REF!</v>
      </c>
    </row>
    <row r="261" spans="1:5">
      <c r="A261" s="748" t="s">
        <v>57</v>
      </c>
      <c r="B261" s="749"/>
      <c r="C261" s="749"/>
      <c r="D261" s="749"/>
      <c r="E261" s="750"/>
    </row>
    <row r="262" spans="1:5" ht="15">
      <c r="A262" s="90" t="s">
        <v>430</v>
      </c>
      <c r="B262" s="82" t="s">
        <v>415</v>
      </c>
      <c r="C262" s="133">
        <v>0.7</v>
      </c>
      <c r="D262" s="136" t="e">
        <f>#REF!</f>
        <v>#REF!</v>
      </c>
      <c r="E262" s="135" t="e">
        <f>ROUND(D262*C262,0)</f>
        <v>#REF!</v>
      </c>
    </row>
    <row r="263" spans="1:5" ht="15">
      <c r="A263" s="90" t="s">
        <v>300</v>
      </c>
      <c r="B263" s="82" t="s">
        <v>415</v>
      </c>
      <c r="C263" s="133">
        <v>0.5</v>
      </c>
      <c r="D263" s="136" t="e">
        <f>#REF!</f>
        <v>#REF!</v>
      </c>
      <c r="E263" s="135" t="e">
        <f>ROUND(D263*C263,0)</f>
        <v>#REF!</v>
      </c>
    </row>
    <row r="264" spans="1:5" ht="15">
      <c r="A264" s="122"/>
      <c r="B264" s="81"/>
      <c r="C264" s="86"/>
      <c r="D264" s="136"/>
      <c r="E264" s="135">
        <f>ROUND(D264*C264,0)</f>
        <v>0</v>
      </c>
    </row>
    <row r="265" spans="1:5">
      <c r="A265" s="92"/>
      <c r="B265" s="93"/>
      <c r="C265" s="94"/>
      <c r="D265" s="95" t="s">
        <v>413</v>
      </c>
      <c r="E265" s="96" t="e">
        <f>SUM(E262:E264)</f>
        <v>#REF!</v>
      </c>
    </row>
    <row r="266" spans="1:5">
      <c r="A266" s="748" t="s">
        <v>416</v>
      </c>
      <c r="B266" s="749"/>
      <c r="C266" s="749"/>
      <c r="D266" s="749"/>
      <c r="E266" s="750"/>
    </row>
    <row r="267" spans="1:5" ht="15">
      <c r="A267" s="90" t="s">
        <v>431</v>
      </c>
      <c r="B267" s="80" t="s">
        <v>301</v>
      </c>
      <c r="C267" s="133">
        <v>0.36959999999999998</v>
      </c>
      <c r="D267" s="136">
        <v>9000</v>
      </c>
      <c r="E267" s="135">
        <f>ROUND(D267*C267,0)</f>
        <v>3326</v>
      </c>
    </row>
    <row r="268" spans="1:5" ht="15">
      <c r="A268" s="90"/>
      <c r="B268" s="80"/>
      <c r="C268" s="137"/>
      <c r="D268" s="136"/>
      <c r="E268" s="135">
        <f>ROUND(D268*C268,0)</f>
        <v>0</v>
      </c>
    </row>
    <row r="269" spans="1:5">
      <c r="A269" s="97"/>
      <c r="B269" s="97"/>
      <c r="C269" s="98"/>
      <c r="D269" s="99" t="s">
        <v>413</v>
      </c>
      <c r="E269" s="88">
        <f>SUM(E267:E268)</f>
        <v>3326</v>
      </c>
    </row>
    <row r="270" spans="1:5" ht="25.5">
      <c r="A270" s="100"/>
      <c r="B270" s="100"/>
      <c r="C270" s="98"/>
      <c r="D270" s="99" t="s">
        <v>417</v>
      </c>
      <c r="E270" s="88" t="e">
        <f>E265+E260+E254+E269</f>
        <v>#REF!</v>
      </c>
    </row>
    <row r="272" spans="1:5">
      <c r="A272" s="782"/>
      <c r="B272" s="778" t="s">
        <v>381</v>
      </c>
      <c r="C272" s="778"/>
      <c r="D272" s="778"/>
      <c r="E272" s="778"/>
    </row>
    <row r="273" spans="1:5">
      <c r="A273" s="783"/>
      <c r="B273" s="778"/>
      <c r="C273" s="778"/>
      <c r="D273" s="778"/>
      <c r="E273" s="778"/>
    </row>
    <row r="274" spans="1:5">
      <c r="A274" s="783"/>
      <c r="B274" s="778"/>
      <c r="C274" s="778"/>
      <c r="D274" s="778"/>
      <c r="E274" s="778"/>
    </row>
    <row r="275" spans="1:5" ht="12.75" customHeight="1">
      <c r="A275" s="784"/>
      <c r="B275" s="779" t="s">
        <v>403</v>
      </c>
      <c r="C275" s="780"/>
      <c r="D275" s="780"/>
      <c r="E275" s="781"/>
    </row>
    <row r="276" spans="1:5">
      <c r="A276" s="126" t="s">
        <v>404</v>
      </c>
      <c r="B276" s="763" t="s">
        <v>382</v>
      </c>
      <c r="C276" s="764"/>
      <c r="D276" s="764"/>
      <c r="E276" s="765"/>
    </row>
    <row r="277" spans="1:5">
      <c r="A277" s="766" t="s">
        <v>405</v>
      </c>
      <c r="B277" s="767"/>
      <c r="C277" s="768"/>
      <c r="D277" s="101" t="s">
        <v>298</v>
      </c>
      <c r="E277" s="80" t="s">
        <v>406</v>
      </c>
    </row>
    <row r="278" spans="1:5">
      <c r="A278" s="754" t="s">
        <v>638</v>
      </c>
      <c r="B278" s="755"/>
      <c r="C278" s="756"/>
      <c r="D278" s="760" t="s">
        <v>8</v>
      </c>
      <c r="E278" s="752" t="e">
        <f>#REF!</f>
        <v>#REF!</v>
      </c>
    </row>
    <row r="279" spans="1:5" ht="48" customHeight="1">
      <c r="A279" s="757"/>
      <c r="B279" s="758"/>
      <c r="C279" s="759"/>
      <c r="D279" s="761"/>
      <c r="E279" s="753"/>
    </row>
    <row r="280" spans="1:5">
      <c r="A280" s="82" t="s">
        <v>407</v>
      </c>
      <c r="B280" s="82" t="s">
        <v>330</v>
      </c>
      <c r="C280" s="80" t="s">
        <v>299</v>
      </c>
      <c r="D280" s="83" t="s">
        <v>408</v>
      </c>
      <c r="E280" s="82" t="s">
        <v>409</v>
      </c>
    </row>
    <row r="281" spans="1:5">
      <c r="A281" s="748"/>
      <c r="B281" s="749"/>
      <c r="C281" s="749"/>
      <c r="D281" s="749"/>
      <c r="E281" s="750"/>
    </row>
    <row r="282" spans="1:5">
      <c r="A282" s="748" t="s">
        <v>410</v>
      </c>
      <c r="B282" s="749"/>
      <c r="C282" s="749"/>
      <c r="D282" s="749"/>
      <c r="E282" s="750"/>
    </row>
    <row r="283" spans="1:5" ht="25.5">
      <c r="A283" s="138" t="s">
        <v>439</v>
      </c>
      <c r="B283" s="140" t="s">
        <v>8</v>
      </c>
      <c r="C283" s="141">
        <v>0.42</v>
      </c>
      <c r="D283" s="139" t="e">
        <f>#REF!</f>
        <v>#REF!</v>
      </c>
      <c r="E283" s="128" t="e">
        <f>ROUND(D283*C283,0)</f>
        <v>#REF!</v>
      </c>
    </row>
    <row r="284" spans="1:5" ht="25.5">
      <c r="A284" s="138" t="s">
        <v>443</v>
      </c>
      <c r="B284" s="140" t="s">
        <v>8</v>
      </c>
      <c r="C284" s="141">
        <v>0.62</v>
      </c>
      <c r="D284" s="139" t="e">
        <f>#REF!</f>
        <v>#REF!</v>
      </c>
      <c r="E284" s="128" t="e">
        <f>ROUND(D284*C284,0)</f>
        <v>#REF!</v>
      </c>
    </row>
    <row r="285" spans="1:5" ht="15">
      <c r="A285" s="138"/>
      <c r="B285" s="140"/>
      <c r="C285" s="141"/>
      <c r="D285" s="127"/>
      <c r="E285" s="128">
        <f>ROUND(D285*C285,0)</f>
        <v>0</v>
      </c>
    </row>
    <row r="286" spans="1:5">
      <c r="A286" s="82"/>
      <c r="B286" s="82"/>
      <c r="C286" s="89"/>
      <c r="D286" s="82" t="s">
        <v>413</v>
      </c>
      <c r="E286" s="129" t="e">
        <f>SUM(E283:E285)</f>
        <v>#REF!</v>
      </c>
    </row>
    <row r="287" spans="1:5">
      <c r="A287" s="748" t="s">
        <v>414</v>
      </c>
      <c r="B287" s="749"/>
      <c r="C287" s="749"/>
      <c r="D287" s="749"/>
      <c r="E287" s="750"/>
    </row>
    <row r="288" spans="1:5" ht="15">
      <c r="A288" s="90" t="s">
        <v>429</v>
      </c>
      <c r="B288" s="80" t="s">
        <v>332</v>
      </c>
      <c r="C288" s="87">
        <v>1</v>
      </c>
      <c r="D288" s="130" t="e">
        <f>E296*0.05</f>
        <v>#REF!</v>
      </c>
      <c r="E288" s="128" t="e">
        <f>ROUND(D288*C288,0)</f>
        <v>#REF!</v>
      </c>
    </row>
    <row r="289" spans="1:5" ht="15">
      <c r="A289" s="90"/>
      <c r="B289" s="80"/>
      <c r="C289" s="141"/>
      <c r="D289" s="139"/>
      <c r="E289" s="128">
        <f>ROUND(D289*C289,0)</f>
        <v>0</v>
      </c>
    </row>
    <row r="290" spans="1:5" ht="15">
      <c r="A290" s="90"/>
      <c r="B290" s="80"/>
      <c r="C290" s="141"/>
      <c r="D290" s="139"/>
      <c r="E290" s="128">
        <f>ROUND(D290*C290,0)</f>
        <v>0</v>
      </c>
    </row>
    <row r="291" spans="1:5">
      <c r="A291" s="90"/>
      <c r="B291" s="82"/>
      <c r="C291" s="89"/>
      <c r="D291" s="82" t="s">
        <v>413</v>
      </c>
      <c r="E291" s="129" t="e">
        <f>SUM(E288:E290)</f>
        <v>#REF!</v>
      </c>
    </row>
    <row r="292" spans="1:5">
      <c r="A292" s="748" t="s">
        <v>57</v>
      </c>
      <c r="B292" s="749"/>
      <c r="C292" s="749"/>
      <c r="D292" s="749"/>
      <c r="E292" s="750"/>
    </row>
    <row r="293" spans="1:5" ht="15">
      <c r="A293" s="90" t="s">
        <v>430</v>
      </c>
      <c r="B293" s="82" t="s">
        <v>415</v>
      </c>
      <c r="C293" s="87">
        <v>0.6</v>
      </c>
      <c r="D293" s="130" t="e">
        <f>#REF!</f>
        <v>#REF!</v>
      </c>
      <c r="E293" s="128" t="e">
        <f>ROUND(D293*C293,0)</f>
        <v>#REF!</v>
      </c>
    </row>
    <row r="294" spans="1:5" ht="15">
      <c r="A294" s="90" t="s">
        <v>300</v>
      </c>
      <c r="B294" s="82" t="s">
        <v>415</v>
      </c>
      <c r="C294" s="87">
        <v>0.5</v>
      </c>
      <c r="D294" s="130" t="e">
        <f>#REF!</f>
        <v>#REF!</v>
      </c>
      <c r="E294" s="128" t="e">
        <f>ROUND(D294*C294,0)</f>
        <v>#REF!</v>
      </c>
    </row>
    <row r="295" spans="1:5" ht="15">
      <c r="A295" s="122"/>
      <c r="B295" s="81"/>
      <c r="C295" s="86"/>
      <c r="D295" s="130"/>
      <c r="E295" s="128">
        <f>ROUND(D295*C295,0)</f>
        <v>0</v>
      </c>
    </row>
    <row r="296" spans="1:5">
      <c r="A296" s="92"/>
      <c r="B296" s="93"/>
      <c r="C296" s="94"/>
      <c r="D296" s="95" t="s">
        <v>413</v>
      </c>
      <c r="E296" s="131" t="e">
        <f>SUM(E293:E295)</f>
        <v>#REF!</v>
      </c>
    </row>
    <row r="297" spans="1:5">
      <c r="A297" s="748" t="s">
        <v>416</v>
      </c>
      <c r="B297" s="749"/>
      <c r="C297" s="749"/>
      <c r="D297" s="749"/>
      <c r="E297" s="750"/>
    </row>
    <row r="298" spans="1:5" ht="15">
      <c r="A298" s="90" t="s">
        <v>431</v>
      </c>
      <c r="B298" s="80" t="s">
        <v>8</v>
      </c>
      <c r="C298" s="141">
        <v>1.3</v>
      </c>
      <c r="D298" s="130">
        <v>9000</v>
      </c>
      <c r="E298" s="128">
        <f>ROUND(D298*C298,0)</f>
        <v>11700</v>
      </c>
    </row>
    <row r="299" spans="1:5" ht="15">
      <c r="A299" s="90"/>
      <c r="B299" s="80"/>
      <c r="C299" s="86"/>
      <c r="D299" s="130"/>
      <c r="E299" s="128"/>
    </row>
    <row r="300" spans="1:5">
      <c r="A300" s="97"/>
      <c r="B300" s="97"/>
      <c r="C300" s="98"/>
      <c r="D300" s="99" t="s">
        <v>413</v>
      </c>
      <c r="E300" s="129">
        <f>SUM(E298:E299)</f>
        <v>11700</v>
      </c>
    </row>
    <row r="301" spans="1:5" ht="25.5">
      <c r="A301" s="100"/>
      <c r="B301" s="100"/>
      <c r="C301" s="98"/>
      <c r="D301" s="99" t="s">
        <v>417</v>
      </c>
      <c r="E301" s="129" t="e">
        <f>E296+E291+E286+E300</f>
        <v>#REF!</v>
      </c>
    </row>
    <row r="304" spans="1:5" ht="12.75" customHeight="1">
      <c r="A304" s="865"/>
      <c r="B304" s="778" t="s">
        <v>381</v>
      </c>
      <c r="C304" s="778"/>
      <c r="D304" s="778"/>
      <c r="E304" s="778"/>
    </row>
    <row r="305" spans="1:5">
      <c r="A305" s="866"/>
      <c r="B305" s="778"/>
      <c r="C305" s="778"/>
      <c r="D305" s="778"/>
      <c r="E305" s="778"/>
    </row>
    <row r="306" spans="1:5">
      <c r="A306" s="866"/>
      <c r="B306" s="778"/>
      <c r="C306" s="778"/>
      <c r="D306" s="778"/>
      <c r="E306" s="778"/>
    </row>
    <row r="307" spans="1:5" ht="12.75" customHeight="1">
      <c r="A307" s="867"/>
      <c r="B307" s="779" t="s">
        <v>403</v>
      </c>
      <c r="C307" s="780"/>
      <c r="D307" s="780"/>
      <c r="E307" s="781"/>
    </row>
    <row r="308" spans="1:5">
      <c r="A308" s="142" t="s">
        <v>404</v>
      </c>
      <c r="B308" s="763" t="s">
        <v>382</v>
      </c>
      <c r="C308" s="764"/>
      <c r="D308" s="764"/>
      <c r="E308" s="765"/>
    </row>
    <row r="309" spans="1:5">
      <c r="A309" s="766" t="s">
        <v>405</v>
      </c>
      <c r="B309" s="767"/>
      <c r="C309" s="768"/>
      <c r="D309" s="101" t="s">
        <v>298</v>
      </c>
      <c r="E309" s="80" t="s">
        <v>406</v>
      </c>
    </row>
    <row r="310" spans="1:5">
      <c r="A310" s="754" t="s">
        <v>457</v>
      </c>
      <c r="B310" s="755"/>
      <c r="C310" s="756"/>
      <c r="D310" s="760" t="s">
        <v>47</v>
      </c>
      <c r="E310" s="143"/>
    </row>
    <row r="311" spans="1:5" ht="109.5" customHeight="1">
      <c r="A311" s="757"/>
      <c r="B311" s="758"/>
      <c r="C311" s="759"/>
      <c r="D311" s="761"/>
      <c r="E311" s="106" t="e">
        <f>#REF!</f>
        <v>#REF!</v>
      </c>
    </row>
    <row r="312" spans="1:5">
      <c r="A312" s="82" t="s">
        <v>407</v>
      </c>
      <c r="B312" s="82" t="s">
        <v>330</v>
      </c>
      <c r="C312" s="80" t="s">
        <v>299</v>
      </c>
      <c r="D312" s="83" t="s">
        <v>408</v>
      </c>
      <c r="E312" s="82" t="s">
        <v>409</v>
      </c>
    </row>
    <row r="313" spans="1:5">
      <c r="A313" s="748"/>
      <c r="B313" s="749"/>
      <c r="C313" s="749"/>
      <c r="D313" s="749"/>
      <c r="E313" s="750"/>
    </row>
    <row r="314" spans="1:5">
      <c r="A314" s="748" t="s">
        <v>410</v>
      </c>
      <c r="B314" s="749"/>
      <c r="C314" s="749"/>
      <c r="D314" s="749"/>
      <c r="E314" s="750"/>
    </row>
    <row r="315" spans="1:5" ht="25.5">
      <c r="A315" s="144" t="s">
        <v>439</v>
      </c>
      <c r="B315" s="145" t="s">
        <v>8</v>
      </c>
      <c r="C315" s="146">
        <v>3.15E-2</v>
      </c>
      <c r="D315" s="147" t="e">
        <f>#REF!</f>
        <v>#REF!</v>
      </c>
      <c r="E315" s="148" t="e">
        <f>ROUND(D315*C315,0)</f>
        <v>#REF!</v>
      </c>
    </row>
    <row r="316" spans="1:5" ht="127.5">
      <c r="A316" s="144" t="s">
        <v>444</v>
      </c>
      <c r="B316" s="145" t="s">
        <v>306</v>
      </c>
      <c r="C316" s="146">
        <v>1E-3</v>
      </c>
      <c r="D316" s="147" t="e">
        <f>#REF!</f>
        <v>#REF!</v>
      </c>
      <c r="E316" s="148" t="e">
        <f t="shared" ref="E316:E323" si="0">ROUND(D316*C316,0)</f>
        <v>#REF!</v>
      </c>
    </row>
    <row r="317" spans="1:5" ht="25.5">
      <c r="A317" s="84" t="s">
        <v>445</v>
      </c>
      <c r="B317" s="82" t="s">
        <v>306</v>
      </c>
      <c r="C317" s="87">
        <v>4.2000000000000003E-2</v>
      </c>
      <c r="D317" s="130" t="e">
        <f>#REF!</f>
        <v>#REF!</v>
      </c>
      <c r="E317" s="148" t="e">
        <f t="shared" si="0"/>
        <v>#REF!</v>
      </c>
    </row>
    <row r="318" spans="1:5" ht="38.25">
      <c r="A318" s="144" t="s">
        <v>446</v>
      </c>
      <c r="B318" s="145" t="s">
        <v>306</v>
      </c>
      <c r="C318" s="146">
        <v>0.84333000000000002</v>
      </c>
      <c r="D318" s="147" t="e">
        <f>#REF!</f>
        <v>#REF!</v>
      </c>
      <c r="E318" s="148" t="e">
        <f t="shared" si="0"/>
        <v>#REF!</v>
      </c>
    </row>
    <row r="319" spans="1:5" ht="15">
      <c r="A319" s="144" t="s">
        <v>456</v>
      </c>
      <c r="B319" s="145" t="s">
        <v>53</v>
      </c>
      <c r="C319" s="146">
        <v>0.36530000000000001</v>
      </c>
      <c r="D319" s="147" t="e">
        <f>#REF!</f>
        <v>#REF!</v>
      </c>
      <c r="E319" s="148" t="e">
        <f t="shared" si="0"/>
        <v>#REF!</v>
      </c>
    </row>
    <row r="320" spans="1:5" ht="25.5">
      <c r="A320" s="84" t="s">
        <v>447</v>
      </c>
      <c r="B320" s="82" t="s">
        <v>47</v>
      </c>
      <c r="C320" s="87">
        <v>2.2999999999999998</v>
      </c>
      <c r="D320" s="127" t="e">
        <f>#REF!</f>
        <v>#REF!</v>
      </c>
      <c r="E320" s="148" t="e">
        <f t="shared" si="0"/>
        <v>#REF!</v>
      </c>
    </row>
    <row r="321" spans="1:5" ht="25.5">
      <c r="A321" s="84" t="s">
        <v>448</v>
      </c>
      <c r="B321" s="82" t="s">
        <v>9</v>
      </c>
      <c r="C321" s="87">
        <v>0.35</v>
      </c>
      <c r="D321" s="127" t="e">
        <f>#REF!</f>
        <v>#REF!</v>
      </c>
      <c r="E321" s="148" t="e">
        <f t="shared" si="0"/>
        <v>#REF!</v>
      </c>
    </row>
    <row r="322" spans="1:5" ht="76.5">
      <c r="A322" s="144" t="s">
        <v>449</v>
      </c>
      <c r="B322" s="145" t="s">
        <v>306</v>
      </c>
      <c r="C322" s="146">
        <v>4.4099999999999999E-3</v>
      </c>
      <c r="D322" s="147" t="e">
        <f>#REF!</f>
        <v>#REF!</v>
      </c>
      <c r="E322" s="148" t="e">
        <f t="shared" si="0"/>
        <v>#REF!</v>
      </c>
    </row>
    <row r="323" spans="1:5" ht="15">
      <c r="A323" s="84" t="s">
        <v>450</v>
      </c>
      <c r="B323" s="82" t="s">
        <v>2</v>
      </c>
      <c r="C323" s="87">
        <v>0.06</v>
      </c>
      <c r="D323" s="127" t="e">
        <f>#REF!</f>
        <v>#REF!</v>
      </c>
      <c r="E323" s="148" t="e">
        <f t="shared" si="0"/>
        <v>#REF!</v>
      </c>
    </row>
    <row r="324" spans="1:5">
      <c r="A324" s="82"/>
      <c r="B324" s="82"/>
      <c r="C324" s="89"/>
      <c r="D324" s="82" t="s">
        <v>413</v>
      </c>
      <c r="E324" s="129" t="e">
        <f>SUM(E315:E323)</f>
        <v>#REF!</v>
      </c>
    </row>
    <row r="325" spans="1:5">
      <c r="A325" s="748" t="s">
        <v>414</v>
      </c>
      <c r="B325" s="749"/>
      <c r="C325" s="749"/>
      <c r="D325" s="749"/>
      <c r="E325" s="750"/>
    </row>
    <row r="326" spans="1:5" ht="15">
      <c r="A326" s="90" t="s">
        <v>429</v>
      </c>
      <c r="B326" s="80" t="s">
        <v>332</v>
      </c>
      <c r="C326" s="87">
        <v>1</v>
      </c>
      <c r="D326" s="130" t="e">
        <f>E337*0.05</f>
        <v>#REF!</v>
      </c>
      <c r="E326" s="148" t="e">
        <f t="shared" ref="E326:E331" si="1">ROUND(D326*C326,0)</f>
        <v>#REF!</v>
      </c>
    </row>
    <row r="327" spans="1:5" ht="25.5">
      <c r="A327" s="144" t="s">
        <v>451</v>
      </c>
      <c r="B327" s="145" t="s">
        <v>329</v>
      </c>
      <c r="C327" s="146">
        <v>32</v>
      </c>
      <c r="D327" s="147">
        <v>185</v>
      </c>
      <c r="E327" s="148">
        <f t="shared" si="1"/>
        <v>5920</v>
      </c>
    </row>
    <row r="328" spans="1:5" ht="51">
      <c r="A328" s="90" t="s">
        <v>452</v>
      </c>
      <c r="B328" s="80" t="s">
        <v>329</v>
      </c>
      <c r="C328" s="146">
        <v>1.3332999999999999</v>
      </c>
      <c r="D328" s="147" t="e">
        <f>#REF!</f>
        <v>#REF!</v>
      </c>
      <c r="E328" s="148" t="e">
        <f t="shared" si="1"/>
        <v>#REF!</v>
      </c>
    </row>
    <row r="329" spans="1:5" ht="25.5">
      <c r="A329" s="144" t="s">
        <v>453</v>
      </c>
      <c r="B329" s="145" t="s">
        <v>329</v>
      </c>
      <c r="C329" s="146">
        <v>2.6666699999999999</v>
      </c>
      <c r="D329" s="147" t="e">
        <f>#REF!</f>
        <v>#REF!</v>
      </c>
      <c r="E329" s="148" t="e">
        <f t="shared" si="1"/>
        <v>#REF!</v>
      </c>
    </row>
    <row r="330" spans="1:5" ht="25.5">
      <c r="A330" s="90" t="s">
        <v>454</v>
      </c>
      <c r="B330" s="80" t="s">
        <v>329</v>
      </c>
      <c r="C330" s="146">
        <v>4.2160000000000003E-2</v>
      </c>
      <c r="D330" s="147" t="e">
        <f>#REF!</f>
        <v>#REF!</v>
      </c>
      <c r="E330" s="148" t="e">
        <f t="shared" si="1"/>
        <v>#REF!</v>
      </c>
    </row>
    <row r="331" spans="1:5" ht="63.75">
      <c r="A331" s="90" t="s">
        <v>455</v>
      </c>
      <c r="B331" s="80" t="s">
        <v>329</v>
      </c>
      <c r="C331" s="146">
        <v>0.66666999999999998</v>
      </c>
      <c r="D331" s="147" t="e">
        <f>#REF!</f>
        <v>#REF!</v>
      </c>
      <c r="E331" s="148" t="e">
        <f t="shared" si="1"/>
        <v>#REF!</v>
      </c>
    </row>
    <row r="332" spans="1:5">
      <c r="A332" s="90"/>
      <c r="B332" s="82"/>
      <c r="C332" s="89"/>
      <c r="D332" s="82" t="s">
        <v>413</v>
      </c>
      <c r="E332" s="129" t="e">
        <f>SUM(E326:E331)</f>
        <v>#REF!</v>
      </c>
    </row>
    <row r="333" spans="1:5">
      <c r="A333" s="748" t="s">
        <v>57</v>
      </c>
      <c r="B333" s="749"/>
      <c r="C333" s="749"/>
      <c r="D333" s="749"/>
      <c r="E333" s="750"/>
    </row>
    <row r="334" spans="1:5" ht="15">
      <c r="A334" s="90" t="s">
        <v>430</v>
      </c>
      <c r="B334" s="82" t="s">
        <v>415</v>
      </c>
      <c r="C334" s="87">
        <v>0.11</v>
      </c>
      <c r="D334" s="130" t="e">
        <f>#REF!</f>
        <v>#REF!</v>
      </c>
      <c r="E334" s="148" t="e">
        <f>ROUND(D334*C334,0)</f>
        <v>#REF!</v>
      </c>
    </row>
    <row r="335" spans="1:5" ht="15">
      <c r="A335" s="90" t="s">
        <v>300</v>
      </c>
      <c r="B335" s="82" t="s">
        <v>415</v>
      </c>
      <c r="C335" s="87">
        <v>0.11</v>
      </c>
      <c r="D335" s="130" t="e">
        <f>#REF!</f>
        <v>#REF!</v>
      </c>
      <c r="E335" s="148" t="e">
        <f>ROUND(D335*C335,0)</f>
        <v>#REF!</v>
      </c>
    </row>
    <row r="336" spans="1:5" ht="15">
      <c r="A336" s="122"/>
      <c r="B336" s="81"/>
      <c r="C336" s="86"/>
      <c r="D336" s="130"/>
      <c r="E336" s="148">
        <f>ROUND(D336*C336,0)</f>
        <v>0</v>
      </c>
    </row>
    <row r="337" spans="1:5">
      <c r="A337" s="92"/>
      <c r="B337" s="93"/>
      <c r="C337" s="94"/>
      <c r="D337" s="95" t="s">
        <v>413</v>
      </c>
      <c r="E337" s="131" t="e">
        <f>SUM(E334:E336)</f>
        <v>#REF!</v>
      </c>
    </row>
    <row r="338" spans="1:5">
      <c r="A338" s="748" t="s">
        <v>416</v>
      </c>
      <c r="B338" s="749"/>
      <c r="C338" s="749"/>
      <c r="D338" s="749"/>
      <c r="E338" s="750"/>
    </row>
    <row r="339" spans="1:5" ht="15">
      <c r="A339" s="90" t="s">
        <v>431</v>
      </c>
      <c r="B339" s="80" t="s">
        <v>8</v>
      </c>
      <c r="C339" s="137">
        <v>0.04</v>
      </c>
      <c r="D339" s="130">
        <v>9000</v>
      </c>
      <c r="E339" s="148">
        <f>ROUND(D339*C339,0)</f>
        <v>360</v>
      </c>
    </row>
    <row r="340" spans="1:5" ht="15">
      <c r="A340" s="90"/>
      <c r="B340" s="80"/>
      <c r="C340" s="86"/>
      <c r="D340" s="130"/>
      <c r="E340" s="148"/>
    </row>
    <row r="341" spans="1:5">
      <c r="A341" s="97"/>
      <c r="B341" s="97"/>
      <c r="C341" s="98"/>
      <c r="D341" s="99" t="s">
        <v>413</v>
      </c>
      <c r="E341" s="129">
        <f>SUM(E339:E340)</f>
        <v>360</v>
      </c>
    </row>
    <row r="342" spans="1:5" ht="25.5">
      <c r="A342" s="100"/>
      <c r="B342" s="100"/>
      <c r="C342" s="98"/>
      <c r="D342" s="99" t="s">
        <v>417</v>
      </c>
      <c r="E342" s="129" t="e">
        <f>E337+E332+E324+E341</f>
        <v>#REF!</v>
      </c>
    </row>
    <row r="344" spans="1:5">
      <c r="A344" s="865"/>
      <c r="B344" s="778" t="s">
        <v>381</v>
      </c>
      <c r="C344" s="778"/>
      <c r="D344" s="778"/>
      <c r="E344" s="778"/>
    </row>
    <row r="345" spans="1:5">
      <c r="A345" s="866"/>
      <c r="B345" s="778"/>
      <c r="C345" s="778"/>
      <c r="D345" s="778"/>
      <c r="E345" s="778"/>
    </row>
    <row r="346" spans="1:5">
      <c r="A346" s="866"/>
      <c r="B346" s="778"/>
      <c r="C346" s="778"/>
      <c r="D346" s="778"/>
      <c r="E346" s="778"/>
    </row>
    <row r="347" spans="1:5">
      <c r="A347" s="867"/>
      <c r="B347" s="779" t="s">
        <v>403</v>
      </c>
      <c r="C347" s="780"/>
      <c r="D347" s="780"/>
      <c r="E347" s="781"/>
    </row>
    <row r="348" spans="1:5">
      <c r="A348" s="142" t="s">
        <v>404</v>
      </c>
      <c r="B348" s="763" t="s">
        <v>382</v>
      </c>
      <c r="C348" s="764"/>
      <c r="D348" s="764"/>
      <c r="E348" s="765"/>
    </row>
    <row r="349" spans="1:5">
      <c r="A349" s="766" t="s">
        <v>405</v>
      </c>
      <c r="B349" s="767"/>
      <c r="C349" s="768"/>
      <c r="D349" s="101" t="s">
        <v>298</v>
      </c>
      <c r="E349" s="80" t="s">
        <v>406</v>
      </c>
    </row>
    <row r="350" spans="1:5">
      <c r="A350" s="754" t="s">
        <v>628</v>
      </c>
      <c r="B350" s="755"/>
      <c r="C350" s="756"/>
      <c r="D350" s="760" t="s">
        <v>47</v>
      </c>
      <c r="E350" s="143"/>
    </row>
    <row r="351" spans="1:5" ht="120" customHeight="1">
      <c r="A351" s="757"/>
      <c r="B351" s="758"/>
      <c r="C351" s="759"/>
      <c r="D351" s="761"/>
      <c r="E351" s="106" t="e">
        <f>#REF!</f>
        <v>#REF!</v>
      </c>
    </row>
    <row r="352" spans="1:5">
      <c r="A352" s="82" t="s">
        <v>407</v>
      </c>
      <c r="B352" s="82" t="s">
        <v>330</v>
      </c>
      <c r="C352" s="80" t="s">
        <v>299</v>
      </c>
      <c r="D352" s="83" t="s">
        <v>408</v>
      </c>
      <c r="E352" s="82" t="s">
        <v>409</v>
      </c>
    </row>
    <row r="353" spans="1:5">
      <c r="A353" s="748"/>
      <c r="B353" s="749"/>
      <c r="C353" s="749"/>
      <c r="D353" s="749"/>
      <c r="E353" s="750"/>
    </row>
    <row r="354" spans="1:5">
      <c r="A354" s="748" t="s">
        <v>410</v>
      </c>
      <c r="B354" s="749"/>
      <c r="C354" s="749"/>
      <c r="D354" s="749"/>
      <c r="E354" s="750"/>
    </row>
    <row r="355" spans="1:5" ht="25.5">
      <c r="A355" s="144" t="s">
        <v>439</v>
      </c>
      <c r="B355" s="145" t="s">
        <v>8</v>
      </c>
      <c r="C355" s="146">
        <v>0.13</v>
      </c>
      <c r="D355" s="147" t="e">
        <f>#REF!</f>
        <v>#REF!</v>
      </c>
      <c r="E355" s="148" t="e">
        <f>ROUND(D355*C355,0)</f>
        <v>#REF!</v>
      </c>
    </row>
    <row r="356" spans="1:5" ht="127.5">
      <c r="A356" s="144" t="s">
        <v>444</v>
      </c>
      <c r="B356" s="145" t="s">
        <v>306</v>
      </c>
      <c r="C356" s="146">
        <v>1E-3</v>
      </c>
      <c r="D356" s="147" t="e">
        <f>#REF!</f>
        <v>#REF!</v>
      </c>
      <c r="E356" s="148" t="e">
        <f t="shared" ref="E356:E363" si="2">ROUND(D356*C356,0)</f>
        <v>#REF!</v>
      </c>
    </row>
    <row r="357" spans="1:5" ht="25.5">
      <c r="A357" s="84" t="s">
        <v>445</v>
      </c>
      <c r="B357" s="82" t="s">
        <v>306</v>
      </c>
      <c r="C357" s="87">
        <v>4.2000000000000003E-2</v>
      </c>
      <c r="D357" s="130" t="e">
        <f>#REF!</f>
        <v>#REF!</v>
      </c>
      <c r="E357" s="148" t="e">
        <f t="shared" si="2"/>
        <v>#REF!</v>
      </c>
    </row>
    <row r="358" spans="1:5" ht="38.25">
      <c r="A358" s="144" t="s">
        <v>446</v>
      </c>
      <c r="B358" s="145" t="s">
        <v>306</v>
      </c>
      <c r="C358" s="146">
        <v>0.84333000000000002</v>
      </c>
      <c r="D358" s="147" t="e">
        <f>#REF!</f>
        <v>#REF!</v>
      </c>
      <c r="E358" s="148" t="e">
        <f t="shared" si="2"/>
        <v>#REF!</v>
      </c>
    </row>
    <row r="359" spans="1:5" ht="15">
      <c r="A359" s="144" t="s">
        <v>456</v>
      </c>
      <c r="B359" s="145" t="s">
        <v>53</v>
      </c>
      <c r="C359" s="146">
        <v>0.36530000000000001</v>
      </c>
      <c r="D359" s="147" t="e">
        <f>#REF!</f>
        <v>#REF!</v>
      </c>
      <c r="E359" s="148" t="e">
        <f t="shared" si="2"/>
        <v>#REF!</v>
      </c>
    </row>
    <row r="360" spans="1:5" ht="25.5">
      <c r="A360" s="84" t="s">
        <v>447</v>
      </c>
      <c r="B360" s="82" t="s">
        <v>47</v>
      </c>
      <c r="C360" s="87">
        <v>2.2999999999999998</v>
      </c>
      <c r="D360" s="127" t="e">
        <f>#REF!</f>
        <v>#REF!</v>
      </c>
      <c r="E360" s="148" t="e">
        <f t="shared" si="2"/>
        <v>#REF!</v>
      </c>
    </row>
    <row r="361" spans="1:5" ht="25.5">
      <c r="A361" s="84" t="s">
        <v>448</v>
      </c>
      <c r="B361" s="82" t="s">
        <v>9</v>
      </c>
      <c r="C361" s="87">
        <v>0.35</v>
      </c>
      <c r="D361" s="127" t="e">
        <f>#REF!</f>
        <v>#REF!</v>
      </c>
      <c r="E361" s="148" t="e">
        <f t="shared" si="2"/>
        <v>#REF!</v>
      </c>
    </row>
    <row r="362" spans="1:5" ht="76.5">
      <c r="A362" s="144" t="s">
        <v>449</v>
      </c>
      <c r="B362" s="145" t="s">
        <v>306</v>
      </c>
      <c r="C362" s="146">
        <v>4.4099999999999999E-3</v>
      </c>
      <c r="D362" s="147" t="e">
        <f>#REF!</f>
        <v>#REF!</v>
      </c>
      <c r="E362" s="148" t="e">
        <f t="shared" si="2"/>
        <v>#REF!</v>
      </c>
    </row>
    <row r="363" spans="1:5" ht="15">
      <c r="A363" s="84" t="s">
        <v>450</v>
      </c>
      <c r="B363" s="82" t="s">
        <v>2</v>
      </c>
      <c r="C363" s="87">
        <v>0.06</v>
      </c>
      <c r="D363" s="127" t="e">
        <f>#REF!</f>
        <v>#REF!</v>
      </c>
      <c r="E363" s="148" t="e">
        <f t="shared" si="2"/>
        <v>#REF!</v>
      </c>
    </row>
    <row r="364" spans="1:5">
      <c r="A364" s="82"/>
      <c r="B364" s="82"/>
      <c r="C364" s="89"/>
      <c r="D364" s="82" t="s">
        <v>413</v>
      </c>
      <c r="E364" s="129" t="e">
        <f>SUM(E355:E363)</f>
        <v>#REF!</v>
      </c>
    </row>
    <row r="365" spans="1:5">
      <c r="A365" s="748" t="s">
        <v>414</v>
      </c>
      <c r="B365" s="749"/>
      <c r="C365" s="749"/>
      <c r="D365" s="749"/>
      <c r="E365" s="750"/>
    </row>
    <row r="366" spans="1:5" ht="15">
      <c r="A366" s="90" t="s">
        <v>429</v>
      </c>
      <c r="B366" s="80" t="s">
        <v>332</v>
      </c>
      <c r="C366" s="87">
        <v>1</v>
      </c>
      <c r="D366" s="130" t="e">
        <f>E377*0.05</f>
        <v>#REF!</v>
      </c>
      <c r="E366" s="148" t="e">
        <f t="shared" ref="E366:E371" si="3">ROUND(D366*C366,0)</f>
        <v>#REF!</v>
      </c>
    </row>
    <row r="367" spans="1:5" ht="25.5">
      <c r="A367" s="144" t="s">
        <v>451</v>
      </c>
      <c r="B367" s="145" t="s">
        <v>329</v>
      </c>
      <c r="C367" s="146">
        <v>32</v>
      </c>
      <c r="D367" s="147">
        <v>185</v>
      </c>
      <c r="E367" s="148">
        <f t="shared" si="3"/>
        <v>5920</v>
      </c>
    </row>
    <row r="368" spans="1:5" ht="51">
      <c r="A368" s="90" t="s">
        <v>452</v>
      </c>
      <c r="B368" s="80" t="s">
        <v>329</v>
      </c>
      <c r="C368" s="146">
        <v>1.3332999999999999</v>
      </c>
      <c r="D368" s="147" t="e">
        <f>#REF!</f>
        <v>#REF!</v>
      </c>
      <c r="E368" s="148" t="e">
        <f t="shared" si="3"/>
        <v>#REF!</v>
      </c>
    </row>
    <row r="369" spans="1:5" ht="25.5">
      <c r="A369" s="144" t="s">
        <v>453</v>
      </c>
      <c r="B369" s="145" t="s">
        <v>329</v>
      </c>
      <c r="C369" s="146">
        <v>2.6666699999999999</v>
      </c>
      <c r="D369" s="147" t="e">
        <f>#REF!</f>
        <v>#REF!</v>
      </c>
      <c r="E369" s="148" t="e">
        <f t="shared" si="3"/>
        <v>#REF!</v>
      </c>
    </row>
    <row r="370" spans="1:5" ht="25.5">
      <c r="A370" s="90" t="s">
        <v>454</v>
      </c>
      <c r="B370" s="80" t="s">
        <v>329</v>
      </c>
      <c r="C370" s="146">
        <v>4.2160000000000003E-2</v>
      </c>
      <c r="D370" s="147" t="e">
        <f>#REF!</f>
        <v>#REF!</v>
      </c>
      <c r="E370" s="148" t="e">
        <f t="shared" si="3"/>
        <v>#REF!</v>
      </c>
    </row>
    <row r="371" spans="1:5" ht="63.75">
      <c r="A371" s="90" t="s">
        <v>455</v>
      </c>
      <c r="B371" s="80" t="s">
        <v>329</v>
      </c>
      <c r="C371" s="146">
        <v>0.66666999999999998</v>
      </c>
      <c r="D371" s="147" t="e">
        <f>#REF!</f>
        <v>#REF!</v>
      </c>
      <c r="E371" s="148" t="e">
        <f t="shared" si="3"/>
        <v>#REF!</v>
      </c>
    </row>
    <row r="372" spans="1:5">
      <c r="A372" s="90"/>
      <c r="B372" s="82"/>
      <c r="C372" s="89"/>
      <c r="D372" s="82" t="s">
        <v>413</v>
      </c>
      <c r="E372" s="129" t="e">
        <f>SUM(E366:E371)</f>
        <v>#REF!</v>
      </c>
    </row>
    <row r="373" spans="1:5">
      <c r="A373" s="748" t="s">
        <v>57</v>
      </c>
      <c r="B373" s="749"/>
      <c r="C373" s="749"/>
      <c r="D373" s="749"/>
      <c r="E373" s="750"/>
    </row>
    <row r="374" spans="1:5" ht="15">
      <c r="A374" s="90" t="s">
        <v>430</v>
      </c>
      <c r="B374" s="82" t="s">
        <v>415</v>
      </c>
      <c r="C374" s="87">
        <v>0.11</v>
      </c>
      <c r="D374" s="130" t="e">
        <f>#REF!</f>
        <v>#REF!</v>
      </c>
      <c r="E374" s="148" t="e">
        <f>ROUND(D374*C374,0)</f>
        <v>#REF!</v>
      </c>
    </row>
    <row r="375" spans="1:5" ht="15">
      <c r="A375" s="90" t="s">
        <v>300</v>
      </c>
      <c r="B375" s="82" t="s">
        <v>415</v>
      </c>
      <c r="C375" s="87">
        <v>0.11</v>
      </c>
      <c r="D375" s="130" t="e">
        <f>#REF!</f>
        <v>#REF!</v>
      </c>
      <c r="E375" s="148" t="e">
        <f>ROUND(D375*C375,0)</f>
        <v>#REF!</v>
      </c>
    </row>
    <row r="376" spans="1:5" ht="15">
      <c r="A376" s="122"/>
      <c r="B376" s="81"/>
      <c r="C376" s="86"/>
      <c r="D376" s="130"/>
      <c r="E376" s="148">
        <f>ROUND(D376*C376,0)</f>
        <v>0</v>
      </c>
    </row>
    <row r="377" spans="1:5">
      <c r="A377" s="92"/>
      <c r="B377" s="93"/>
      <c r="C377" s="94"/>
      <c r="D377" s="95" t="s">
        <v>413</v>
      </c>
      <c r="E377" s="131" t="e">
        <f>SUM(E374:E376)</f>
        <v>#REF!</v>
      </c>
    </row>
    <row r="378" spans="1:5">
      <c r="A378" s="748" t="s">
        <v>416</v>
      </c>
      <c r="B378" s="749"/>
      <c r="C378" s="749"/>
      <c r="D378" s="749"/>
      <c r="E378" s="750"/>
    </row>
    <row r="379" spans="1:5" ht="15">
      <c r="A379" s="90" t="s">
        <v>431</v>
      </c>
      <c r="B379" s="80" t="s">
        <v>8</v>
      </c>
      <c r="C379" s="137">
        <v>0.04</v>
      </c>
      <c r="D379" s="130">
        <v>9000</v>
      </c>
      <c r="E379" s="148">
        <f>ROUND(D379*C379,0)</f>
        <v>360</v>
      </c>
    </row>
    <row r="380" spans="1:5" ht="15">
      <c r="A380" s="90"/>
      <c r="B380" s="80"/>
      <c r="C380" s="86"/>
      <c r="D380" s="130"/>
      <c r="E380" s="148"/>
    </row>
    <row r="381" spans="1:5">
      <c r="A381" s="97"/>
      <c r="B381" s="97"/>
      <c r="C381" s="98"/>
      <c r="D381" s="99" t="s">
        <v>413</v>
      </c>
      <c r="E381" s="129">
        <f>SUM(E379:E380)</f>
        <v>360</v>
      </c>
    </row>
    <row r="382" spans="1:5" ht="25.5">
      <c r="A382" s="100"/>
      <c r="B382" s="100"/>
      <c r="C382" s="98"/>
      <c r="D382" s="99" t="s">
        <v>417</v>
      </c>
      <c r="E382" s="129" t="e">
        <f>E377+E372+E364+E381</f>
        <v>#REF!</v>
      </c>
    </row>
    <row r="385" spans="1:5">
      <c r="A385" s="782"/>
      <c r="B385" s="778" t="s">
        <v>381</v>
      </c>
      <c r="C385" s="778"/>
      <c r="D385" s="778"/>
      <c r="E385" s="778"/>
    </row>
    <row r="386" spans="1:5">
      <c r="A386" s="783"/>
      <c r="B386" s="778"/>
      <c r="C386" s="778"/>
      <c r="D386" s="778"/>
      <c r="E386" s="778"/>
    </row>
    <row r="387" spans="1:5">
      <c r="A387" s="783"/>
      <c r="B387" s="778"/>
      <c r="C387" s="778"/>
      <c r="D387" s="778"/>
      <c r="E387" s="778"/>
    </row>
    <row r="388" spans="1:5" ht="12.75" customHeight="1">
      <c r="A388" s="784"/>
      <c r="B388" s="779" t="s">
        <v>403</v>
      </c>
      <c r="C388" s="780"/>
      <c r="D388" s="780"/>
      <c r="E388" s="781"/>
    </row>
    <row r="389" spans="1:5">
      <c r="A389" s="126" t="s">
        <v>404</v>
      </c>
      <c r="B389" s="763" t="s">
        <v>382</v>
      </c>
      <c r="C389" s="764"/>
      <c r="D389" s="764"/>
      <c r="E389" s="765"/>
    </row>
    <row r="390" spans="1:5">
      <c r="A390" s="766" t="s">
        <v>405</v>
      </c>
      <c r="B390" s="767"/>
      <c r="C390" s="768"/>
      <c r="D390" s="101" t="s">
        <v>298</v>
      </c>
      <c r="E390" s="80" t="s">
        <v>406</v>
      </c>
    </row>
    <row r="391" spans="1:5">
      <c r="A391" s="754" t="s">
        <v>458</v>
      </c>
      <c r="B391" s="755"/>
      <c r="C391" s="756"/>
      <c r="D391" s="760" t="s">
        <v>47</v>
      </c>
      <c r="E391" s="752" t="e">
        <f>#REF!</f>
        <v>#REF!</v>
      </c>
    </row>
    <row r="392" spans="1:5" ht="78.75" customHeight="1">
      <c r="A392" s="757"/>
      <c r="B392" s="758"/>
      <c r="C392" s="759"/>
      <c r="D392" s="761"/>
      <c r="E392" s="753"/>
    </row>
    <row r="393" spans="1:5">
      <c r="A393" s="82" t="s">
        <v>407</v>
      </c>
      <c r="B393" s="82" t="s">
        <v>330</v>
      </c>
      <c r="C393" s="80" t="s">
        <v>299</v>
      </c>
      <c r="D393" s="83" t="s">
        <v>408</v>
      </c>
      <c r="E393" s="82" t="s">
        <v>409</v>
      </c>
    </row>
    <row r="394" spans="1:5">
      <c r="A394" s="748"/>
      <c r="B394" s="749"/>
      <c r="C394" s="749"/>
      <c r="D394" s="749"/>
      <c r="E394" s="750"/>
    </row>
    <row r="395" spans="1:5">
      <c r="A395" s="748" t="s">
        <v>410</v>
      </c>
      <c r="B395" s="749"/>
      <c r="C395" s="749"/>
      <c r="D395" s="749"/>
      <c r="E395" s="750"/>
    </row>
    <row r="396" spans="1:5" ht="25.5">
      <c r="A396" s="138" t="s">
        <v>439</v>
      </c>
      <c r="B396" s="140" t="s">
        <v>8</v>
      </c>
      <c r="C396" s="141">
        <v>0.16800000000000001</v>
      </c>
      <c r="D396" s="139" t="e">
        <f>#REF!</f>
        <v>#REF!</v>
      </c>
      <c r="E396" s="128" t="e">
        <f>ROUND(D396*C396,0)</f>
        <v>#REF!</v>
      </c>
    </row>
    <row r="397" spans="1:5" ht="38.25">
      <c r="A397" s="138" t="s">
        <v>440</v>
      </c>
      <c r="B397" s="140" t="s">
        <v>306</v>
      </c>
      <c r="C397" s="141">
        <v>1.2</v>
      </c>
      <c r="D397" s="139" t="e">
        <f>#REF!</f>
        <v>#REF!</v>
      </c>
      <c r="E397" s="128" t="e">
        <f>ROUND(D397*C397,0)</f>
        <v>#REF!</v>
      </c>
    </row>
    <row r="398" spans="1:5" ht="15">
      <c r="A398" s="84" t="s">
        <v>412</v>
      </c>
      <c r="B398" s="82" t="s">
        <v>306</v>
      </c>
      <c r="C398" s="87">
        <v>0.53332999999999997</v>
      </c>
      <c r="D398" s="127" t="e">
        <f>#REF!</f>
        <v>#REF!</v>
      </c>
      <c r="E398" s="128" t="e">
        <f>ROUND(D398*C398,0)</f>
        <v>#REF!</v>
      </c>
    </row>
    <row r="399" spans="1:5" ht="15">
      <c r="A399" s="138" t="s">
        <v>411</v>
      </c>
      <c r="B399" s="140" t="s">
        <v>53</v>
      </c>
      <c r="C399" s="141">
        <v>0.05</v>
      </c>
      <c r="D399" s="139" t="e">
        <f>#REF!</f>
        <v>#REF!</v>
      </c>
      <c r="E399" s="128" t="e">
        <f>ROUND(D399*C399,0)</f>
        <v>#REF!</v>
      </c>
    </row>
    <row r="400" spans="1:5" ht="15">
      <c r="A400" s="84" t="s">
        <v>450</v>
      </c>
      <c r="B400" s="82" t="s">
        <v>2</v>
      </c>
      <c r="C400" s="87">
        <v>0.09</v>
      </c>
      <c r="D400" s="127" t="e">
        <f>#REF!</f>
        <v>#REF!</v>
      </c>
      <c r="E400" s="128" t="e">
        <f>ROUND(D400*C400,0)</f>
        <v>#REF!</v>
      </c>
    </row>
    <row r="401" spans="1:5">
      <c r="A401" s="82"/>
      <c r="B401" s="82"/>
      <c r="C401" s="89"/>
      <c r="D401" s="82" t="s">
        <v>413</v>
      </c>
      <c r="E401" s="129" t="e">
        <f>SUM(E396:E400)</f>
        <v>#REF!</v>
      </c>
    </row>
    <row r="402" spans="1:5">
      <c r="A402" s="748" t="s">
        <v>414</v>
      </c>
      <c r="B402" s="749"/>
      <c r="C402" s="749"/>
      <c r="D402" s="749"/>
      <c r="E402" s="750"/>
    </row>
    <row r="403" spans="1:5" ht="15">
      <c r="A403" s="90" t="s">
        <v>429</v>
      </c>
      <c r="B403" s="80" t="s">
        <v>332</v>
      </c>
      <c r="C403" s="87">
        <v>1</v>
      </c>
      <c r="D403" s="130" t="e">
        <f>E412*0.05</f>
        <v>#REF!</v>
      </c>
      <c r="E403" s="128" t="e">
        <f>ROUND(D403*C403,0)</f>
        <v>#REF!</v>
      </c>
    </row>
    <row r="404" spans="1:5" ht="25.5">
      <c r="A404" s="90" t="s">
        <v>454</v>
      </c>
      <c r="B404" s="80" t="s">
        <v>329</v>
      </c>
      <c r="C404" s="141">
        <v>1.7999999999999999E-2</v>
      </c>
      <c r="D404" s="139" t="e">
        <f>#REF!</f>
        <v>#REF!</v>
      </c>
      <c r="E404" s="128" t="e">
        <f>ROUND(D404*C404,0)</f>
        <v>#REF!</v>
      </c>
    </row>
    <row r="405" spans="1:5" ht="15">
      <c r="A405" s="90"/>
      <c r="B405" s="80"/>
      <c r="C405" s="130"/>
      <c r="D405" s="86">
        <v>45000</v>
      </c>
      <c r="E405" s="128">
        <f>ROUND(D405*C405,0)</f>
        <v>0</v>
      </c>
    </row>
    <row r="406" spans="1:5" ht="15">
      <c r="A406" s="138"/>
      <c r="B406" s="140"/>
      <c r="C406" s="141"/>
      <c r="D406" s="139"/>
      <c r="E406" s="128">
        <f>ROUND(D406*C406,0)</f>
        <v>0</v>
      </c>
    </row>
    <row r="407" spans="1:5">
      <c r="A407" s="90"/>
      <c r="B407" s="82"/>
      <c r="C407" s="89"/>
      <c r="D407" s="82" t="s">
        <v>413</v>
      </c>
      <c r="E407" s="129" t="e">
        <f>SUM(E403:E406)</f>
        <v>#REF!</v>
      </c>
    </row>
    <row r="408" spans="1:5">
      <c r="A408" s="748" t="s">
        <v>57</v>
      </c>
      <c r="B408" s="749"/>
      <c r="C408" s="749"/>
      <c r="D408" s="749"/>
      <c r="E408" s="750"/>
    </row>
    <row r="409" spans="1:5" ht="15">
      <c r="A409" s="90" t="s">
        <v>430</v>
      </c>
      <c r="B409" s="82" t="s">
        <v>415</v>
      </c>
      <c r="C409" s="87">
        <v>0.11</v>
      </c>
      <c r="D409" s="130" t="e">
        <f>#REF!</f>
        <v>#REF!</v>
      </c>
      <c r="E409" s="128" t="e">
        <f>ROUND(D409*C409,0)</f>
        <v>#REF!</v>
      </c>
    </row>
    <row r="410" spans="1:5" ht="15">
      <c r="A410" s="90" t="s">
        <v>300</v>
      </c>
      <c r="B410" s="82" t="s">
        <v>415</v>
      </c>
      <c r="C410" s="87">
        <v>0.11</v>
      </c>
      <c r="D410" s="130" t="e">
        <f>#REF!</f>
        <v>#REF!</v>
      </c>
      <c r="E410" s="128" t="e">
        <f>ROUND(D410*C410,0)</f>
        <v>#REF!</v>
      </c>
    </row>
    <row r="411" spans="1:5" ht="15">
      <c r="A411" s="122"/>
      <c r="B411" s="81"/>
      <c r="C411" s="86"/>
      <c r="D411" s="130"/>
      <c r="E411" s="128">
        <f>ROUND(D411*C411,0)</f>
        <v>0</v>
      </c>
    </row>
    <row r="412" spans="1:5">
      <c r="A412" s="92"/>
      <c r="B412" s="93"/>
      <c r="C412" s="94"/>
      <c r="D412" s="95" t="s">
        <v>413</v>
      </c>
      <c r="E412" s="131" t="e">
        <f>SUM(E409:E411)</f>
        <v>#REF!</v>
      </c>
    </row>
    <row r="413" spans="1:5">
      <c r="A413" s="748" t="s">
        <v>416</v>
      </c>
      <c r="B413" s="749"/>
      <c r="C413" s="749"/>
      <c r="D413" s="749"/>
      <c r="E413" s="750"/>
    </row>
    <row r="414" spans="1:5" ht="15">
      <c r="A414" s="90" t="s">
        <v>431</v>
      </c>
      <c r="B414" s="80" t="s">
        <v>8</v>
      </c>
      <c r="C414" s="86">
        <v>1</v>
      </c>
      <c r="D414" s="130">
        <v>9000</v>
      </c>
      <c r="E414" s="128">
        <f>ROUND(D414*C414,0)</f>
        <v>9000</v>
      </c>
    </row>
    <row r="415" spans="1:5" ht="15">
      <c r="A415" s="90"/>
      <c r="B415" s="80"/>
      <c r="C415" s="86"/>
      <c r="D415" s="130"/>
      <c r="E415" s="128"/>
    </row>
    <row r="416" spans="1:5">
      <c r="A416" s="97"/>
      <c r="B416" s="97"/>
      <c r="C416" s="98"/>
      <c r="D416" s="99" t="s">
        <v>413</v>
      </c>
      <c r="E416" s="129">
        <f>SUM(E414:E415)</f>
        <v>9000</v>
      </c>
    </row>
    <row r="417" spans="1:5" ht="25.5">
      <c r="A417" s="100"/>
      <c r="B417" s="100"/>
      <c r="C417" s="98"/>
      <c r="D417" s="99" t="s">
        <v>417</v>
      </c>
      <c r="E417" s="129" t="e">
        <f>E412+E407+E401+E416</f>
        <v>#REF!</v>
      </c>
    </row>
    <row r="419" spans="1:5">
      <c r="A419" s="782"/>
      <c r="B419" s="778" t="s">
        <v>381</v>
      </c>
      <c r="C419" s="778"/>
      <c r="D419" s="778"/>
      <c r="E419" s="778"/>
    </row>
    <row r="420" spans="1:5">
      <c r="A420" s="783"/>
      <c r="B420" s="778"/>
      <c r="C420" s="778"/>
      <c r="D420" s="778"/>
      <c r="E420" s="778"/>
    </row>
    <row r="421" spans="1:5">
      <c r="A421" s="783"/>
      <c r="B421" s="778"/>
      <c r="C421" s="778"/>
      <c r="D421" s="778"/>
      <c r="E421" s="778"/>
    </row>
    <row r="422" spans="1:5" ht="12.75" customHeight="1">
      <c r="A422" s="784"/>
      <c r="B422" s="779" t="s">
        <v>403</v>
      </c>
      <c r="C422" s="780"/>
      <c r="D422" s="780"/>
      <c r="E422" s="781"/>
    </row>
    <row r="423" spans="1:5">
      <c r="A423" s="126" t="s">
        <v>404</v>
      </c>
      <c r="B423" s="763" t="s">
        <v>382</v>
      </c>
      <c r="C423" s="764"/>
      <c r="D423" s="764"/>
      <c r="E423" s="765"/>
    </row>
    <row r="424" spans="1:5">
      <c r="A424" s="766" t="s">
        <v>405</v>
      </c>
      <c r="B424" s="767"/>
      <c r="C424" s="768"/>
      <c r="D424" s="101" t="s">
        <v>298</v>
      </c>
      <c r="E424" s="80" t="s">
        <v>406</v>
      </c>
    </row>
    <row r="425" spans="1:5">
      <c r="A425" s="863" t="s">
        <v>459</v>
      </c>
      <c r="B425" s="863"/>
      <c r="C425" s="863"/>
      <c r="D425" s="864" t="s">
        <v>47</v>
      </c>
      <c r="E425" s="752" t="e">
        <f>#REF!</f>
        <v>#REF!</v>
      </c>
    </row>
    <row r="426" spans="1:5" ht="141.75" customHeight="1">
      <c r="A426" s="863"/>
      <c r="B426" s="863"/>
      <c r="C426" s="863"/>
      <c r="D426" s="864"/>
      <c r="E426" s="753"/>
    </row>
    <row r="427" spans="1:5">
      <c r="A427" s="82" t="s">
        <v>407</v>
      </c>
      <c r="B427" s="82" t="s">
        <v>330</v>
      </c>
      <c r="C427" s="80" t="s">
        <v>299</v>
      </c>
      <c r="D427" s="83" t="s">
        <v>408</v>
      </c>
      <c r="E427" s="82" t="s">
        <v>409</v>
      </c>
    </row>
    <row r="428" spans="1:5">
      <c r="A428" s="748"/>
      <c r="B428" s="749"/>
      <c r="C428" s="749"/>
      <c r="D428" s="749"/>
      <c r="E428" s="750"/>
    </row>
    <row r="429" spans="1:5">
      <c r="A429" s="748" t="s">
        <v>410</v>
      </c>
      <c r="B429" s="749"/>
      <c r="C429" s="749"/>
      <c r="D429" s="749"/>
      <c r="E429" s="750"/>
    </row>
    <row r="430" spans="1:5" ht="25.5">
      <c r="A430" s="138" t="s">
        <v>439</v>
      </c>
      <c r="B430" s="140" t="s">
        <v>8</v>
      </c>
      <c r="C430" s="141">
        <v>4.2000000000000003E-2</v>
      </c>
      <c r="D430" s="139" t="e">
        <f>#REF!</f>
        <v>#REF!</v>
      </c>
      <c r="E430" s="128" t="e">
        <f>ROUND(D430*C430,0)</f>
        <v>#REF!</v>
      </c>
    </row>
    <row r="431" spans="1:5" ht="127.5">
      <c r="A431" s="138" t="s">
        <v>444</v>
      </c>
      <c r="B431" s="140" t="s">
        <v>306</v>
      </c>
      <c r="C431" s="141">
        <v>1E-3</v>
      </c>
      <c r="D431" s="139" t="e">
        <f>#REF!</f>
        <v>#REF!</v>
      </c>
      <c r="E431" s="128" t="e">
        <f t="shared" ref="E431:E439" si="4">ROUND(D431*C431,0)</f>
        <v>#REF!</v>
      </c>
    </row>
    <row r="432" spans="1:5" ht="25.5">
      <c r="A432" s="84" t="s">
        <v>445</v>
      </c>
      <c r="B432" s="82" t="s">
        <v>306</v>
      </c>
      <c r="C432" s="87">
        <v>4.2000000000000003E-2</v>
      </c>
      <c r="D432" s="127" t="e">
        <f>#REF!</f>
        <v>#REF!</v>
      </c>
      <c r="E432" s="128" t="e">
        <f t="shared" si="4"/>
        <v>#REF!</v>
      </c>
    </row>
    <row r="433" spans="1:5" ht="15">
      <c r="A433" s="138" t="s">
        <v>412</v>
      </c>
      <c r="B433" s="140" t="s">
        <v>306</v>
      </c>
      <c r="C433" s="141">
        <v>0.26200000000000001</v>
      </c>
      <c r="D433" s="139" t="e">
        <f>#REF!</f>
        <v>#REF!</v>
      </c>
      <c r="E433" s="128" t="e">
        <f t="shared" si="4"/>
        <v>#REF!</v>
      </c>
    </row>
    <row r="434" spans="1:5" ht="38.25">
      <c r="A434" s="138" t="s">
        <v>446</v>
      </c>
      <c r="B434" s="140" t="s">
        <v>306</v>
      </c>
      <c r="C434" s="141">
        <v>0.12</v>
      </c>
      <c r="D434" s="139" t="e">
        <f>#REF!</f>
        <v>#REF!</v>
      </c>
      <c r="E434" s="128" t="e">
        <f t="shared" si="4"/>
        <v>#REF!</v>
      </c>
    </row>
    <row r="435" spans="1:5" ht="15">
      <c r="A435" s="138" t="s">
        <v>411</v>
      </c>
      <c r="B435" s="140" t="s">
        <v>53</v>
      </c>
      <c r="C435" s="141">
        <v>0.21</v>
      </c>
      <c r="D435" s="139" t="e">
        <f>#REF!</f>
        <v>#REF!</v>
      </c>
      <c r="E435" s="128" t="e">
        <f t="shared" si="4"/>
        <v>#REF!</v>
      </c>
    </row>
    <row r="436" spans="1:5" ht="25.5">
      <c r="A436" s="84" t="s">
        <v>447</v>
      </c>
      <c r="B436" s="82" t="s">
        <v>47</v>
      </c>
      <c r="C436" s="87">
        <v>0.75</v>
      </c>
      <c r="D436" s="127" t="e">
        <f>#REF!</f>
        <v>#REF!</v>
      </c>
      <c r="E436" s="128" t="e">
        <f t="shared" si="4"/>
        <v>#REF!</v>
      </c>
    </row>
    <row r="437" spans="1:5" ht="25.5">
      <c r="A437" s="84" t="s">
        <v>448</v>
      </c>
      <c r="B437" s="82" t="s">
        <v>9</v>
      </c>
      <c r="C437" s="87">
        <v>0.17499999999999999</v>
      </c>
      <c r="D437" s="127" t="e">
        <f>#REF!</f>
        <v>#REF!</v>
      </c>
      <c r="E437" s="128" t="e">
        <f t="shared" si="4"/>
        <v>#REF!</v>
      </c>
    </row>
    <row r="438" spans="1:5" ht="76.5">
      <c r="A438" s="138" t="s">
        <v>449</v>
      </c>
      <c r="B438" s="140" t="s">
        <v>306</v>
      </c>
      <c r="C438" s="141">
        <v>6.62E-3</v>
      </c>
      <c r="D438" s="139" t="e">
        <f>#REF!</f>
        <v>#REF!</v>
      </c>
      <c r="E438" s="128" t="e">
        <f t="shared" si="4"/>
        <v>#REF!</v>
      </c>
    </row>
    <row r="439" spans="1:5" ht="15">
      <c r="A439" s="84" t="s">
        <v>450</v>
      </c>
      <c r="B439" s="82" t="s">
        <v>2</v>
      </c>
      <c r="C439" s="87">
        <v>0.2</v>
      </c>
      <c r="D439" s="127" t="e">
        <f>#REF!</f>
        <v>#REF!</v>
      </c>
      <c r="E439" s="128" t="e">
        <f t="shared" si="4"/>
        <v>#REF!</v>
      </c>
    </row>
    <row r="440" spans="1:5">
      <c r="A440" s="82"/>
      <c r="B440" s="82"/>
      <c r="C440" s="89"/>
      <c r="D440" s="82" t="s">
        <v>413</v>
      </c>
      <c r="E440" s="129" t="e">
        <f>SUM(E430:E439)</f>
        <v>#REF!</v>
      </c>
    </row>
    <row r="441" spans="1:5">
      <c r="A441" s="748" t="s">
        <v>414</v>
      </c>
      <c r="B441" s="749"/>
      <c r="C441" s="749"/>
      <c r="D441" s="749"/>
      <c r="E441" s="750"/>
    </row>
    <row r="442" spans="1:5" ht="15">
      <c r="A442" s="90" t="s">
        <v>429</v>
      </c>
      <c r="B442" s="80" t="s">
        <v>332</v>
      </c>
      <c r="C442" s="87">
        <v>1</v>
      </c>
      <c r="D442" s="130" t="e">
        <f>E454*0.05</f>
        <v>#REF!</v>
      </c>
      <c r="E442" s="128" t="e">
        <f>ROUND(D442*C442,0)</f>
        <v>#REF!</v>
      </c>
    </row>
    <row r="443" spans="1:5" ht="15">
      <c r="A443" s="138" t="s">
        <v>460</v>
      </c>
      <c r="B443" s="140" t="s">
        <v>329</v>
      </c>
      <c r="C443" s="141">
        <v>7.7777799999999999</v>
      </c>
      <c r="D443" s="139" t="e">
        <f>#REF!</f>
        <v>#REF!</v>
      </c>
      <c r="E443" s="128" t="e">
        <f t="shared" ref="E443:E448" si="5">ROUND(D443*C443,0)</f>
        <v>#REF!</v>
      </c>
    </row>
    <row r="444" spans="1:5" ht="51">
      <c r="A444" s="90" t="s">
        <v>452</v>
      </c>
      <c r="B444" s="80" t="s">
        <v>329</v>
      </c>
      <c r="C444" s="141">
        <v>2.2999999999999998</v>
      </c>
      <c r="D444" s="139" t="e">
        <f>#REF!</f>
        <v>#REF!</v>
      </c>
      <c r="E444" s="128" t="e">
        <f t="shared" si="5"/>
        <v>#REF!</v>
      </c>
    </row>
    <row r="445" spans="1:5" ht="38.25">
      <c r="A445" s="138" t="s">
        <v>461</v>
      </c>
      <c r="B445" s="140" t="s">
        <v>329</v>
      </c>
      <c r="C445" s="141">
        <v>10.26667</v>
      </c>
      <c r="D445" s="139" t="e">
        <f>#REF!</f>
        <v>#REF!</v>
      </c>
      <c r="E445" s="128" t="e">
        <f t="shared" si="5"/>
        <v>#REF!</v>
      </c>
    </row>
    <row r="446" spans="1:5" ht="25.5">
      <c r="A446" s="90" t="s">
        <v>454</v>
      </c>
      <c r="B446" s="80" t="s">
        <v>329</v>
      </c>
      <c r="C446" s="141">
        <v>1.286E-2</v>
      </c>
      <c r="D446" s="139" t="e">
        <f>#REF!</f>
        <v>#REF!</v>
      </c>
      <c r="E446" s="128" t="e">
        <f t="shared" si="5"/>
        <v>#REF!</v>
      </c>
    </row>
    <row r="447" spans="1:5" ht="25.5">
      <c r="A447" s="138" t="s">
        <v>462</v>
      </c>
      <c r="B447" s="140" t="s">
        <v>329</v>
      </c>
      <c r="C447" s="141">
        <v>5.1333299999999999</v>
      </c>
      <c r="D447" s="139" t="e">
        <f>#REF!</f>
        <v>#REF!</v>
      </c>
      <c r="E447" s="128" t="e">
        <f t="shared" si="5"/>
        <v>#REF!</v>
      </c>
    </row>
    <row r="448" spans="1:5" ht="63.75">
      <c r="A448" s="90" t="s">
        <v>455</v>
      </c>
      <c r="B448" s="80" t="s">
        <v>329</v>
      </c>
      <c r="C448" s="141">
        <v>3</v>
      </c>
      <c r="D448" s="139" t="e">
        <f>#REF!</f>
        <v>#REF!</v>
      </c>
      <c r="E448" s="128" t="e">
        <f t="shared" si="5"/>
        <v>#REF!</v>
      </c>
    </row>
    <row r="449" spans="1:5">
      <c r="A449" s="90"/>
      <c r="B449" s="82"/>
      <c r="C449" s="89"/>
      <c r="D449" s="82" t="s">
        <v>413</v>
      </c>
      <c r="E449" s="129" t="e">
        <f>SUM(E442:E448)</f>
        <v>#REF!</v>
      </c>
    </row>
    <row r="450" spans="1:5">
      <c r="A450" s="748" t="s">
        <v>57</v>
      </c>
      <c r="B450" s="749"/>
      <c r="C450" s="749"/>
      <c r="D450" s="749"/>
      <c r="E450" s="750"/>
    </row>
    <row r="451" spans="1:5" ht="15">
      <c r="A451" s="90" t="s">
        <v>430</v>
      </c>
      <c r="B451" s="82" t="s">
        <v>415</v>
      </c>
      <c r="C451" s="87">
        <v>0.19</v>
      </c>
      <c r="D451" s="130" t="e">
        <f>#REF!</f>
        <v>#REF!</v>
      </c>
      <c r="E451" s="128" t="e">
        <f>ROUND(D451*C451,0)</f>
        <v>#REF!</v>
      </c>
    </row>
    <row r="452" spans="1:5" ht="15">
      <c r="A452" s="90" t="s">
        <v>300</v>
      </c>
      <c r="B452" s="82" t="s">
        <v>415</v>
      </c>
      <c r="C452" s="87">
        <v>0.19</v>
      </c>
      <c r="D452" s="130" t="e">
        <f>#REF!</f>
        <v>#REF!</v>
      </c>
      <c r="E452" s="128" t="e">
        <f>ROUND(D452*C452,0)</f>
        <v>#REF!</v>
      </c>
    </row>
    <row r="453" spans="1:5" ht="15">
      <c r="A453" s="122"/>
      <c r="B453" s="81"/>
      <c r="C453" s="86"/>
      <c r="D453" s="130"/>
      <c r="E453" s="128">
        <f>ROUND(D453*C453,0)</f>
        <v>0</v>
      </c>
    </row>
    <row r="454" spans="1:5">
      <c r="A454" s="92"/>
      <c r="B454" s="93"/>
      <c r="C454" s="94"/>
      <c r="D454" s="95" t="s">
        <v>413</v>
      </c>
      <c r="E454" s="131" t="e">
        <f>SUM(E451:E453)</f>
        <v>#REF!</v>
      </c>
    </row>
    <row r="455" spans="1:5">
      <c r="A455" s="748" t="s">
        <v>416</v>
      </c>
      <c r="B455" s="749"/>
      <c r="C455" s="749"/>
      <c r="D455" s="749"/>
      <c r="E455" s="750"/>
    </row>
    <row r="456" spans="1:5" ht="15">
      <c r="A456" s="90" t="s">
        <v>431</v>
      </c>
      <c r="B456" s="80" t="s">
        <v>8</v>
      </c>
      <c r="C456" s="137">
        <v>6.5629999999999994E-2</v>
      </c>
      <c r="D456" s="130">
        <v>9000</v>
      </c>
      <c r="E456" s="128">
        <f>ROUND(D456*C456,0)</f>
        <v>591</v>
      </c>
    </row>
    <row r="457" spans="1:5" ht="15">
      <c r="A457" s="90"/>
      <c r="B457" s="80"/>
      <c r="C457" s="86"/>
      <c r="D457" s="130"/>
      <c r="E457" s="128"/>
    </row>
    <row r="458" spans="1:5">
      <c r="A458" s="97"/>
      <c r="B458" s="97"/>
      <c r="C458" s="98"/>
      <c r="D458" s="99" t="s">
        <v>413</v>
      </c>
      <c r="E458" s="129">
        <f>SUM(E456:E457)</f>
        <v>591</v>
      </c>
    </row>
    <row r="459" spans="1:5" ht="25.5">
      <c r="A459" s="100"/>
      <c r="B459" s="100"/>
      <c r="C459" s="98"/>
      <c r="D459" s="99" t="s">
        <v>417</v>
      </c>
      <c r="E459" s="129" t="e">
        <f>E454+E449+E440+E458</f>
        <v>#REF!</v>
      </c>
    </row>
    <row r="462" spans="1:5">
      <c r="A462" s="782"/>
      <c r="B462" s="778" t="s">
        <v>381</v>
      </c>
      <c r="C462" s="778"/>
      <c r="D462" s="778"/>
      <c r="E462" s="778"/>
    </row>
    <row r="463" spans="1:5">
      <c r="A463" s="783"/>
      <c r="B463" s="778"/>
      <c r="C463" s="778"/>
      <c r="D463" s="778"/>
      <c r="E463" s="778"/>
    </row>
    <row r="464" spans="1:5">
      <c r="A464" s="783"/>
      <c r="B464" s="778"/>
      <c r="C464" s="778"/>
      <c r="D464" s="778"/>
      <c r="E464" s="778"/>
    </row>
    <row r="465" spans="1:5">
      <c r="A465" s="784"/>
      <c r="B465" s="779" t="s">
        <v>403</v>
      </c>
      <c r="C465" s="780"/>
      <c r="D465" s="780"/>
      <c r="E465" s="781"/>
    </row>
    <row r="466" spans="1:5">
      <c r="A466" s="126" t="s">
        <v>404</v>
      </c>
      <c r="B466" s="763" t="s">
        <v>382</v>
      </c>
      <c r="C466" s="764"/>
      <c r="D466" s="764"/>
      <c r="E466" s="765"/>
    </row>
    <row r="467" spans="1:5">
      <c r="A467" s="766" t="s">
        <v>405</v>
      </c>
      <c r="B467" s="767"/>
      <c r="C467" s="768"/>
      <c r="D467" s="101" t="s">
        <v>298</v>
      </c>
      <c r="E467" s="80" t="s">
        <v>406</v>
      </c>
    </row>
    <row r="468" spans="1:5">
      <c r="A468" s="863" t="s">
        <v>629</v>
      </c>
      <c r="B468" s="863"/>
      <c r="C468" s="863"/>
      <c r="D468" s="864" t="s">
        <v>47</v>
      </c>
      <c r="E468" s="752" t="e">
        <f>#REF!</f>
        <v>#REF!</v>
      </c>
    </row>
    <row r="469" spans="1:5" ht="152.25" customHeight="1">
      <c r="A469" s="863"/>
      <c r="B469" s="863"/>
      <c r="C469" s="863"/>
      <c r="D469" s="864"/>
      <c r="E469" s="753"/>
    </row>
    <row r="470" spans="1:5">
      <c r="A470" s="82" t="s">
        <v>407</v>
      </c>
      <c r="B470" s="82" t="s">
        <v>330</v>
      </c>
      <c r="C470" s="80" t="s">
        <v>299</v>
      </c>
      <c r="D470" s="83" t="s">
        <v>408</v>
      </c>
      <c r="E470" s="82" t="s">
        <v>409</v>
      </c>
    </row>
    <row r="471" spans="1:5">
      <c r="A471" s="748"/>
      <c r="B471" s="749"/>
      <c r="C471" s="749"/>
      <c r="D471" s="749"/>
      <c r="E471" s="750"/>
    </row>
    <row r="472" spans="1:5">
      <c r="A472" s="748" t="s">
        <v>410</v>
      </c>
      <c r="B472" s="749"/>
      <c r="C472" s="749"/>
      <c r="D472" s="749"/>
      <c r="E472" s="750"/>
    </row>
    <row r="473" spans="1:5" ht="60" customHeight="1">
      <c r="A473" s="138" t="s">
        <v>439</v>
      </c>
      <c r="B473" s="140" t="s">
        <v>8</v>
      </c>
      <c r="C473" s="141">
        <v>0.126</v>
      </c>
      <c r="D473" s="139" t="e">
        <f>#REF!</f>
        <v>#REF!</v>
      </c>
      <c r="E473" s="128" t="e">
        <f>ROUND(D473*C473,0)</f>
        <v>#REF!</v>
      </c>
    </row>
    <row r="474" spans="1:5" ht="127.5">
      <c r="A474" s="138" t="s">
        <v>444</v>
      </c>
      <c r="B474" s="140" t="s">
        <v>306</v>
      </c>
      <c r="C474" s="141">
        <v>1E-3</v>
      </c>
      <c r="D474" s="139" t="e">
        <f>#REF!</f>
        <v>#REF!</v>
      </c>
      <c r="E474" s="128" t="e">
        <f t="shared" ref="E474:E482" si="6">ROUND(D474*C474,0)</f>
        <v>#REF!</v>
      </c>
    </row>
    <row r="475" spans="1:5" ht="25.5">
      <c r="A475" s="84" t="s">
        <v>445</v>
      </c>
      <c r="B475" s="82" t="s">
        <v>306</v>
      </c>
      <c r="C475" s="87">
        <v>4.2000000000000003E-2</v>
      </c>
      <c r="D475" s="127" t="e">
        <f>#REF!</f>
        <v>#REF!</v>
      </c>
      <c r="E475" s="128" t="e">
        <f t="shared" si="6"/>
        <v>#REF!</v>
      </c>
    </row>
    <row r="476" spans="1:5" ht="15">
      <c r="A476" s="138" t="s">
        <v>412</v>
      </c>
      <c r="B476" s="140" t="s">
        <v>306</v>
      </c>
      <c r="C476" s="141">
        <v>0.26200000000000001</v>
      </c>
      <c r="D476" s="139" t="e">
        <f>#REF!</f>
        <v>#REF!</v>
      </c>
      <c r="E476" s="128" t="e">
        <f t="shared" si="6"/>
        <v>#REF!</v>
      </c>
    </row>
    <row r="477" spans="1:5" ht="38.25">
      <c r="A477" s="138" t="s">
        <v>446</v>
      </c>
      <c r="B477" s="140" t="s">
        <v>306</v>
      </c>
      <c r="C477" s="141">
        <v>0.12</v>
      </c>
      <c r="D477" s="139" t="e">
        <f>#REF!</f>
        <v>#REF!</v>
      </c>
      <c r="E477" s="128" t="e">
        <f t="shared" si="6"/>
        <v>#REF!</v>
      </c>
    </row>
    <row r="478" spans="1:5" ht="15">
      <c r="A478" s="138" t="s">
        <v>411</v>
      </c>
      <c r="B478" s="140" t="s">
        <v>53</v>
      </c>
      <c r="C478" s="141">
        <v>0.21</v>
      </c>
      <c r="D478" s="139" t="e">
        <f>#REF!</f>
        <v>#REF!</v>
      </c>
      <c r="E478" s="128" t="e">
        <f t="shared" si="6"/>
        <v>#REF!</v>
      </c>
    </row>
    <row r="479" spans="1:5" ht="25.5">
      <c r="A479" s="84" t="s">
        <v>447</v>
      </c>
      <c r="B479" s="82" t="s">
        <v>47</v>
      </c>
      <c r="C479" s="87">
        <v>0.75</v>
      </c>
      <c r="D479" s="127" t="e">
        <f>#REF!</f>
        <v>#REF!</v>
      </c>
      <c r="E479" s="128" t="e">
        <f t="shared" si="6"/>
        <v>#REF!</v>
      </c>
    </row>
    <row r="480" spans="1:5" ht="25.5">
      <c r="A480" s="84" t="s">
        <v>448</v>
      </c>
      <c r="B480" s="82" t="s">
        <v>9</v>
      </c>
      <c r="C480" s="87">
        <v>0.17499999999999999</v>
      </c>
      <c r="D480" s="127" t="e">
        <f>#REF!</f>
        <v>#REF!</v>
      </c>
      <c r="E480" s="128" t="e">
        <f t="shared" si="6"/>
        <v>#REF!</v>
      </c>
    </row>
    <row r="481" spans="1:5" ht="76.5">
      <c r="A481" s="138" t="s">
        <v>449</v>
      </c>
      <c r="B481" s="140" t="s">
        <v>306</v>
      </c>
      <c r="C481" s="141">
        <v>6.62E-3</v>
      </c>
      <c r="D481" s="139" t="e">
        <f>#REF!</f>
        <v>#REF!</v>
      </c>
      <c r="E481" s="128" t="e">
        <f t="shared" si="6"/>
        <v>#REF!</v>
      </c>
    </row>
    <row r="482" spans="1:5" ht="15">
      <c r="A482" s="84" t="s">
        <v>450</v>
      </c>
      <c r="B482" s="82" t="s">
        <v>2</v>
      </c>
      <c r="C482" s="87">
        <v>0.2</v>
      </c>
      <c r="D482" s="127" t="e">
        <f>#REF!</f>
        <v>#REF!</v>
      </c>
      <c r="E482" s="128" t="e">
        <f t="shared" si="6"/>
        <v>#REF!</v>
      </c>
    </row>
    <row r="483" spans="1:5">
      <c r="A483" s="82"/>
      <c r="B483" s="82"/>
      <c r="C483" s="89"/>
      <c r="D483" s="82" t="s">
        <v>413</v>
      </c>
      <c r="E483" s="129" t="e">
        <f>SUM(E473:E482)</f>
        <v>#REF!</v>
      </c>
    </row>
    <row r="484" spans="1:5">
      <c r="A484" s="748" t="s">
        <v>414</v>
      </c>
      <c r="B484" s="749"/>
      <c r="C484" s="749"/>
      <c r="D484" s="749"/>
      <c r="E484" s="750"/>
    </row>
    <row r="485" spans="1:5" ht="15">
      <c r="A485" s="90" t="s">
        <v>429</v>
      </c>
      <c r="B485" s="80" t="s">
        <v>332</v>
      </c>
      <c r="C485" s="87">
        <v>1</v>
      </c>
      <c r="D485" s="130" t="e">
        <f>E497*0.05</f>
        <v>#REF!</v>
      </c>
      <c r="E485" s="128" t="e">
        <f>ROUND(D485*C485,0)</f>
        <v>#REF!</v>
      </c>
    </row>
    <row r="486" spans="1:5" ht="15">
      <c r="A486" s="138" t="s">
        <v>460</v>
      </c>
      <c r="B486" s="140" t="s">
        <v>329</v>
      </c>
      <c r="C486" s="141">
        <v>7.7777799999999999</v>
      </c>
      <c r="D486" s="139" t="e">
        <f>#REF!</f>
        <v>#REF!</v>
      </c>
      <c r="E486" s="128" t="e">
        <f t="shared" ref="E486:E491" si="7">ROUND(D486*C486,0)</f>
        <v>#REF!</v>
      </c>
    </row>
    <row r="487" spans="1:5" ht="51">
      <c r="A487" s="90" t="s">
        <v>452</v>
      </c>
      <c r="B487" s="80" t="s">
        <v>329</v>
      </c>
      <c r="C487" s="141">
        <v>2.2999999999999998</v>
      </c>
      <c r="D487" s="139" t="e">
        <f>#REF!</f>
        <v>#REF!</v>
      </c>
      <c r="E487" s="128" t="e">
        <f t="shared" si="7"/>
        <v>#REF!</v>
      </c>
    </row>
    <row r="488" spans="1:5" ht="38.25">
      <c r="A488" s="138" t="s">
        <v>461</v>
      </c>
      <c r="B488" s="140" t="s">
        <v>329</v>
      </c>
      <c r="C488" s="141">
        <v>10.26667</v>
      </c>
      <c r="D488" s="139" t="e">
        <f>#REF!</f>
        <v>#REF!</v>
      </c>
      <c r="E488" s="128" t="e">
        <f t="shared" si="7"/>
        <v>#REF!</v>
      </c>
    </row>
    <row r="489" spans="1:5" ht="25.5">
      <c r="A489" s="90" t="s">
        <v>454</v>
      </c>
      <c r="B489" s="80" t="s">
        <v>329</v>
      </c>
      <c r="C489" s="141">
        <v>1.286E-2</v>
      </c>
      <c r="D489" s="139" t="e">
        <f>#REF!</f>
        <v>#REF!</v>
      </c>
      <c r="E489" s="128" t="e">
        <f t="shared" si="7"/>
        <v>#REF!</v>
      </c>
    </row>
    <row r="490" spans="1:5" ht="25.5">
      <c r="A490" s="138" t="s">
        <v>462</v>
      </c>
      <c r="B490" s="140" t="s">
        <v>329</v>
      </c>
      <c r="C490" s="141">
        <v>5.1333299999999999</v>
      </c>
      <c r="D490" s="139" t="e">
        <f>#REF!</f>
        <v>#REF!</v>
      </c>
      <c r="E490" s="128" t="e">
        <f t="shared" si="7"/>
        <v>#REF!</v>
      </c>
    </row>
    <row r="491" spans="1:5" ht="63.75">
      <c r="A491" s="90" t="s">
        <v>455</v>
      </c>
      <c r="B491" s="80" t="s">
        <v>329</v>
      </c>
      <c r="C491" s="141">
        <v>3</v>
      </c>
      <c r="D491" s="139" t="e">
        <f>#REF!</f>
        <v>#REF!</v>
      </c>
      <c r="E491" s="128" t="e">
        <f t="shared" si="7"/>
        <v>#REF!</v>
      </c>
    </row>
    <row r="492" spans="1:5">
      <c r="A492" s="90"/>
      <c r="B492" s="82"/>
      <c r="C492" s="89"/>
      <c r="D492" s="82" t="s">
        <v>413</v>
      </c>
      <c r="E492" s="129" t="e">
        <f>SUM(E485:E491)</f>
        <v>#REF!</v>
      </c>
    </row>
    <row r="493" spans="1:5">
      <c r="A493" s="748" t="s">
        <v>57</v>
      </c>
      <c r="B493" s="749"/>
      <c r="C493" s="749"/>
      <c r="D493" s="749"/>
      <c r="E493" s="750"/>
    </row>
    <row r="494" spans="1:5" ht="15">
      <c r="A494" s="90" t="s">
        <v>430</v>
      </c>
      <c r="B494" s="82" t="s">
        <v>415</v>
      </c>
      <c r="C494" s="87">
        <v>0.19</v>
      </c>
      <c r="D494" s="130" t="e">
        <f>#REF!</f>
        <v>#REF!</v>
      </c>
      <c r="E494" s="128" t="e">
        <f>ROUND(D494*C494,0)</f>
        <v>#REF!</v>
      </c>
    </row>
    <row r="495" spans="1:5" ht="15">
      <c r="A495" s="90" t="s">
        <v>300</v>
      </c>
      <c r="B495" s="82" t="s">
        <v>415</v>
      </c>
      <c r="C495" s="87">
        <v>0.19</v>
      </c>
      <c r="D495" s="130" t="e">
        <f>#REF!</f>
        <v>#REF!</v>
      </c>
      <c r="E495" s="128" t="e">
        <f>ROUND(D495*C495,0)</f>
        <v>#REF!</v>
      </c>
    </row>
    <row r="496" spans="1:5" ht="15">
      <c r="A496" s="122"/>
      <c r="B496" s="81"/>
      <c r="C496" s="86"/>
      <c r="D496" s="130"/>
      <c r="E496" s="128">
        <f>ROUND(D496*C496,0)</f>
        <v>0</v>
      </c>
    </row>
    <row r="497" spans="1:5">
      <c r="A497" s="92"/>
      <c r="B497" s="93"/>
      <c r="C497" s="94"/>
      <c r="D497" s="95" t="s">
        <v>413</v>
      </c>
      <c r="E497" s="131" t="e">
        <f>SUM(E494:E496)</f>
        <v>#REF!</v>
      </c>
    </row>
    <row r="498" spans="1:5">
      <c r="A498" s="748" t="s">
        <v>416</v>
      </c>
      <c r="B498" s="749"/>
      <c r="C498" s="749"/>
      <c r="D498" s="749"/>
      <c r="E498" s="750"/>
    </row>
    <row r="499" spans="1:5" ht="15">
      <c r="A499" s="90" t="s">
        <v>431</v>
      </c>
      <c r="B499" s="80" t="s">
        <v>8</v>
      </c>
      <c r="C499" s="137">
        <v>6.5629999999999994E-2</v>
      </c>
      <c r="D499" s="130">
        <v>9000</v>
      </c>
      <c r="E499" s="128">
        <f>ROUND(D499*C499,0)</f>
        <v>591</v>
      </c>
    </row>
    <row r="500" spans="1:5" ht="15">
      <c r="A500" s="90"/>
      <c r="B500" s="80"/>
      <c r="C500" s="86"/>
      <c r="D500" s="130"/>
      <c r="E500" s="128"/>
    </row>
    <row r="501" spans="1:5">
      <c r="A501" s="97"/>
      <c r="B501" s="97"/>
      <c r="C501" s="98"/>
      <c r="D501" s="99" t="s">
        <v>413</v>
      </c>
      <c r="E501" s="129">
        <f>SUM(E499:E500)</f>
        <v>591</v>
      </c>
    </row>
    <row r="502" spans="1:5" ht="25.5">
      <c r="A502" s="100"/>
      <c r="B502" s="100"/>
      <c r="C502" s="98"/>
      <c r="D502" s="99" t="s">
        <v>417</v>
      </c>
      <c r="E502" s="129" t="e">
        <f>E497+E492+E483+E501</f>
        <v>#REF!</v>
      </c>
    </row>
    <row r="505" spans="1:5">
      <c r="A505" s="782"/>
      <c r="B505" s="778" t="s">
        <v>381</v>
      </c>
      <c r="C505" s="778"/>
      <c r="D505" s="778"/>
      <c r="E505" s="778"/>
    </row>
    <row r="506" spans="1:5">
      <c r="A506" s="783"/>
      <c r="B506" s="778"/>
      <c r="C506" s="778"/>
      <c r="D506" s="778"/>
      <c r="E506" s="778"/>
    </row>
    <row r="507" spans="1:5">
      <c r="A507" s="783"/>
      <c r="B507" s="778"/>
      <c r="C507" s="778"/>
      <c r="D507" s="778"/>
      <c r="E507" s="778"/>
    </row>
    <row r="508" spans="1:5">
      <c r="A508" s="784"/>
      <c r="B508" s="779" t="s">
        <v>403</v>
      </c>
      <c r="C508" s="780"/>
      <c r="D508" s="780"/>
      <c r="E508" s="781"/>
    </row>
    <row r="509" spans="1:5">
      <c r="A509" s="126" t="s">
        <v>404</v>
      </c>
      <c r="B509" s="763" t="s">
        <v>382</v>
      </c>
      <c r="C509" s="764"/>
      <c r="D509" s="764"/>
      <c r="E509" s="765"/>
    </row>
    <row r="510" spans="1:5">
      <c r="A510" s="766" t="s">
        <v>405</v>
      </c>
      <c r="B510" s="767"/>
      <c r="C510" s="768"/>
      <c r="D510" s="101" t="s">
        <v>298</v>
      </c>
      <c r="E510" s="80" t="s">
        <v>406</v>
      </c>
    </row>
    <row r="511" spans="1:5" ht="39" customHeight="1">
      <c r="A511" s="754" t="s">
        <v>380</v>
      </c>
      <c r="B511" s="755"/>
      <c r="C511" s="756"/>
      <c r="D511" s="760" t="s">
        <v>9</v>
      </c>
      <c r="E511" s="752" t="e">
        <f>#REF!</f>
        <v>#REF!</v>
      </c>
    </row>
    <row r="512" spans="1:5">
      <c r="A512" s="757"/>
      <c r="B512" s="758"/>
      <c r="C512" s="759"/>
      <c r="D512" s="761"/>
      <c r="E512" s="753"/>
    </row>
    <row r="513" spans="1:5">
      <c r="A513" s="82" t="s">
        <v>407</v>
      </c>
      <c r="B513" s="82" t="s">
        <v>330</v>
      </c>
      <c r="C513" s="80" t="s">
        <v>299</v>
      </c>
      <c r="D513" s="83" t="s">
        <v>408</v>
      </c>
      <c r="E513" s="82" t="s">
        <v>409</v>
      </c>
    </row>
    <row r="514" spans="1:5">
      <c r="A514" s="748"/>
      <c r="B514" s="749"/>
      <c r="C514" s="749"/>
      <c r="D514" s="749"/>
      <c r="E514" s="750"/>
    </row>
    <row r="515" spans="1:5">
      <c r="A515" s="748" t="s">
        <v>410</v>
      </c>
      <c r="B515" s="749"/>
      <c r="C515" s="749"/>
      <c r="D515" s="749"/>
      <c r="E515" s="750"/>
    </row>
    <row r="516" spans="1:5" ht="25.5">
      <c r="A516" s="138" t="s">
        <v>439</v>
      </c>
      <c r="B516" s="140" t="s">
        <v>8</v>
      </c>
      <c r="C516" s="141">
        <v>0.06</v>
      </c>
      <c r="D516" s="139" t="e">
        <f>#REF!</f>
        <v>#REF!</v>
      </c>
      <c r="E516" s="128" t="e">
        <f>ROUND(D516*C516,0)</f>
        <v>#REF!</v>
      </c>
    </row>
    <row r="517" spans="1:5" ht="38.25">
      <c r="A517" s="138" t="s">
        <v>440</v>
      </c>
      <c r="B517" s="140" t="s">
        <v>306</v>
      </c>
      <c r="C517" s="141">
        <v>1.5</v>
      </c>
      <c r="D517" s="139" t="e">
        <f>#REF!</f>
        <v>#REF!</v>
      </c>
      <c r="E517" s="128" t="e">
        <f>ROUND(D517*C517,0)</f>
        <v>#REF!</v>
      </c>
    </row>
    <row r="518" spans="1:5" ht="15">
      <c r="A518" s="138"/>
      <c r="B518" s="140"/>
      <c r="C518" s="141"/>
      <c r="D518" s="127"/>
      <c r="E518" s="128">
        <f>ROUND(D518*C518,0)</f>
        <v>0</v>
      </c>
    </row>
    <row r="519" spans="1:5">
      <c r="A519" s="82"/>
      <c r="B519" s="82"/>
      <c r="C519" s="89"/>
      <c r="D519" s="82" t="s">
        <v>413</v>
      </c>
      <c r="E519" s="129" t="e">
        <f>SUM(E516:E518)</f>
        <v>#REF!</v>
      </c>
    </row>
    <row r="520" spans="1:5">
      <c r="A520" s="748" t="s">
        <v>414</v>
      </c>
      <c r="B520" s="749"/>
      <c r="C520" s="749"/>
      <c r="D520" s="749"/>
      <c r="E520" s="750"/>
    </row>
    <row r="521" spans="1:5" ht="15">
      <c r="A521" s="90" t="s">
        <v>429</v>
      </c>
      <c r="B521" s="80" t="s">
        <v>332</v>
      </c>
      <c r="C521" s="87">
        <v>1</v>
      </c>
      <c r="D521" s="130" t="e">
        <f>E529*0.05</f>
        <v>#REF!</v>
      </c>
      <c r="E521" s="128" t="e">
        <f>ROUND(D521*C521,0)</f>
        <v>#REF!</v>
      </c>
    </row>
    <row r="522" spans="1:5" ht="15">
      <c r="A522" s="90"/>
      <c r="B522" s="80"/>
      <c r="C522" s="141"/>
      <c r="D522" s="139"/>
      <c r="E522" s="128">
        <f>ROUND(D522*C522,0)</f>
        <v>0</v>
      </c>
    </row>
    <row r="523" spans="1:5" ht="15">
      <c r="A523" s="90"/>
      <c r="B523" s="80"/>
      <c r="C523" s="141"/>
      <c r="D523" s="139"/>
      <c r="E523" s="128">
        <f>ROUND(D523*C523,0)</f>
        <v>0</v>
      </c>
    </row>
    <row r="524" spans="1:5">
      <c r="A524" s="90"/>
      <c r="B524" s="82"/>
      <c r="C524" s="89"/>
      <c r="D524" s="82" t="s">
        <v>413</v>
      </c>
      <c r="E524" s="129" t="e">
        <f>SUM(E521:E523)</f>
        <v>#REF!</v>
      </c>
    </row>
    <row r="525" spans="1:5">
      <c r="A525" s="748" t="s">
        <v>57</v>
      </c>
      <c r="B525" s="749"/>
      <c r="C525" s="749"/>
      <c r="D525" s="749"/>
      <c r="E525" s="750"/>
    </row>
    <row r="526" spans="1:5" ht="15">
      <c r="A526" s="90" t="s">
        <v>430</v>
      </c>
      <c r="B526" s="82" t="s">
        <v>415</v>
      </c>
      <c r="C526" s="87">
        <v>0.6</v>
      </c>
      <c r="D526" s="130" t="e">
        <f>#REF!</f>
        <v>#REF!</v>
      </c>
      <c r="E526" s="128" t="e">
        <f>ROUND(D526*C526,0)</f>
        <v>#REF!</v>
      </c>
    </row>
    <row r="527" spans="1:5" ht="15">
      <c r="A527" s="90" t="s">
        <v>300</v>
      </c>
      <c r="B527" s="82" t="s">
        <v>415</v>
      </c>
      <c r="C527" s="87">
        <v>0.5</v>
      </c>
      <c r="D527" s="130" t="e">
        <f>#REF!</f>
        <v>#REF!</v>
      </c>
      <c r="E527" s="128" t="e">
        <f>ROUND(D527*C527,0)</f>
        <v>#REF!</v>
      </c>
    </row>
    <row r="528" spans="1:5" ht="15">
      <c r="A528" s="122"/>
      <c r="B528" s="81"/>
      <c r="C528" s="86"/>
      <c r="D528" s="130"/>
      <c r="E528" s="128">
        <f>ROUND(D528*C528,0)</f>
        <v>0</v>
      </c>
    </row>
    <row r="529" spans="1:5">
      <c r="A529" s="92"/>
      <c r="B529" s="93"/>
      <c r="C529" s="94"/>
      <c r="D529" s="95" t="s">
        <v>413</v>
      </c>
      <c r="E529" s="131" t="e">
        <f>SUM(E526:E528)</f>
        <v>#REF!</v>
      </c>
    </row>
    <row r="530" spans="1:5">
      <c r="A530" s="748" t="s">
        <v>416</v>
      </c>
      <c r="B530" s="749"/>
      <c r="C530" s="749"/>
      <c r="D530" s="749"/>
      <c r="E530" s="750"/>
    </row>
    <row r="531" spans="1:5" ht="15">
      <c r="A531" s="90" t="s">
        <v>431</v>
      </c>
      <c r="B531" s="80" t="s">
        <v>8</v>
      </c>
      <c r="C531" s="141">
        <v>0.06</v>
      </c>
      <c r="D531" s="130">
        <v>9000</v>
      </c>
      <c r="E531" s="128">
        <f>ROUND(D531*C531,0)</f>
        <v>540</v>
      </c>
    </row>
    <row r="532" spans="1:5" ht="15">
      <c r="A532" s="90"/>
      <c r="B532" s="80"/>
      <c r="C532" s="86"/>
      <c r="D532" s="130"/>
      <c r="E532" s="128"/>
    </row>
    <row r="533" spans="1:5">
      <c r="A533" s="97"/>
      <c r="B533" s="97"/>
      <c r="C533" s="98"/>
      <c r="D533" s="99" t="s">
        <v>413</v>
      </c>
      <c r="E533" s="129">
        <f>SUM(E531:E532)</f>
        <v>540</v>
      </c>
    </row>
    <row r="534" spans="1:5" ht="25.5">
      <c r="A534" s="100"/>
      <c r="B534" s="100"/>
      <c r="C534" s="98"/>
      <c r="D534" s="99" t="s">
        <v>417</v>
      </c>
      <c r="E534" s="129" t="e">
        <f>E529+E524+E519+E533</f>
        <v>#REF!</v>
      </c>
    </row>
    <row r="537" spans="1:5">
      <c r="A537" s="782"/>
      <c r="B537" s="778" t="s">
        <v>381</v>
      </c>
      <c r="C537" s="778"/>
      <c r="D537" s="778"/>
      <c r="E537" s="778"/>
    </row>
    <row r="538" spans="1:5">
      <c r="A538" s="783"/>
      <c r="B538" s="778"/>
      <c r="C538" s="778"/>
      <c r="D538" s="778"/>
      <c r="E538" s="778"/>
    </row>
    <row r="539" spans="1:5">
      <c r="A539" s="783"/>
      <c r="B539" s="778"/>
      <c r="C539" s="778"/>
      <c r="D539" s="778"/>
      <c r="E539" s="778"/>
    </row>
    <row r="540" spans="1:5" ht="12.75" customHeight="1">
      <c r="A540" s="784"/>
      <c r="B540" s="779" t="s">
        <v>403</v>
      </c>
      <c r="C540" s="780"/>
      <c r="D540" s="780"/>
      <c r="E540" s="781"/>
    </row>
    <row r="541" spans="1:5">
      <c r="A541" s="126" t="s">
        <v>404</v>
      </c>
      <c r="B541" s="763" t="s">
        <v>382</v>
      </c>
      <c r="C541" s="764"/>
      <c r="D541" s="764"/>
      <c r="E541" s="765"/>
    </row>
    <row r="542" spans="1:5">
      <c r="A542" s="766" t="s">
        <v>405</v>
      </c>
      <c r="B542" s="767"/>
      <c r="C542" s="768"/>
      <c r="D542" s="101" t="s">
        <v>298</v>
      </c>
      <c r="E542" s="80" t="s">
        <v>406</v>
      </c>
    </row>
    <row r="543" spans="1:5" ht="21.75" customHeight="1">
      <c r="A543" s="754" t="s">
        <v>465</v>
      </c>
      <c r="B543" s="755"/>
      <c r="C543" s="756"/>
      <c r="D543" s="760" t="s">
        <v>9</v>
      </c>
      <c r="E543" s="752" t="s">
        <v>732</v>
      </c>
    </row>
    <row r="544" spans="1:5" ht="28.5" customHeight="1">
      <c r="A544" s="757"/>
      <c r="B544" s="758"/>
      <c r="C544" s="759"/>
      <c r="D544" s="761"/>
      <c r="E544" s="762"/>
    </row>
    <row r="545" spans="1:5">
      <c r="A545" s="82" t="s">
        <v>407</v>
      </c>
      <c r="B545" s="82" t="s">
        <v>330</v>
      </c>
      <c r="C545" s="80" t="s">
        <v>299</v>
      </c>
      <c r="D545" s="83" t="s">
        <v>408</v>
      </c>
      <c r="E545" s="82" t="s">
        <v>409</v>
      </c>
    </row>
    <row r="546" spans="1:5">
      <c r="A546" s="748"/>
      <c r="B546" s="749"/>
      <c r="C546" s="749"/>
      <c r="D546" s="749"/>
      <c r="E546" s="750"/>
    </row>
    <row r="547" spans="1:5">
      <c r="A547" s="748" t="s">
        <v>410</v>
      </c>
      <c r="B547" s="749"/>
      <c r="C547" s="749"/>
      <c r="D547" s="749"/>
      <c r="E547" s="750"/>
    </row>
    <row r="548" spans="1:5" ht="38.25">
      <c r="A548" s="84" t="s">
        <v>439</v>
      </c>
      <c r="B548" s="82" t="s">
        <v>8</v>
      </c>
      <c r="C548" s="87">
        <v>0.105</v>
      </c>
      <c r="D548" s="139" t="e">
        <f>#REF!</f>
        <v>#REF!</v>
      </c>
      <c r="E548" s="128" t="e">
        <f>ROUND(D548*C548,0)</f>
        <v>#REF!</v>
      </c>
    </row>
    <row r="549" spans="1:5" ht="25.5">
      <c r="A549" s="138" t="s">
        <v>463</v>
      </c>
      <c r="B549" s="82" t="s">
        <v>47</v>
      </c>
      <c r="C549" s="87">
        <v>0.15</v>
      </c>
      <c r="D549" s="130" t="e">
        <f>#REF!</f>
        <v>#REF!</v>
      </c>
      <c r="E549" s="128" t="e">
        <f>ROUND(D549*C549,0)</f>
        <v>#REF!</v>
      </c>
    </row>
    <row r="550" spans="1:5" ht="25.5">
      <c r="A550" s="84" t="s">
        <v>445</v>
      </c>
      <c r="B550" s="82" t="s">
        <v>306</v>
      </c>
      <c r="C550" s="87">
        <v>2.4109999999999999E-2</v>
      </c>
      <c r="D550" s="127" t="e">
        <f>#REF!</f>
        <v>#REF!</v>
      </c>
      <c r="E550" s="128" t="e">
        <f>ROUND(D550*C550,0)</f>
        <v>#REF!</v>
      </c>
    </row>
    <row r="551" spans="1:5" ht="25.5">
      <c r="A551" s="138" t="s">
        <v>464</v>
      </c>
      <c r="B551" s="140" t="s">
        <v>53</v>
      </c>
      <c r="C551" s="141">
        <v>0.13</v>
      </c>
      <c r="D551" s="139" t="e">
        <f>#REF!</f>
        <v>#REF!</v>
      </c>
      <c r="E551" s="128" t="e">
        <f>ROUND(D551*C551,0)</f>
        <v>#REF!</v>
      </c>
    </row>
    <row r="552" spans="1:5">
      <c r="A552" s="82"/>
      <c r="B552" s="82"/>
      <c r="C552" s="89"/>
      <c r="D552" s="82" t="s">
        <v>413</v>
      </c>
      <c r="E552" s="129" t="e">
        <f>SUM(E548:E551)</f>
        <v>#REF!</v>
      </c>
    </row>
    <row r="553" spans="1:5">
      <c r="A553" s="748" t="s">
        <v>414</v>
      </c>
      <c r="B553" s="749"/>
      <c r="C553" s="749"/>
      <c r="D553" s="749"/>
      <c r="E553" s="750"/>
    </row>
    <row r="554" spans="1:5" ht="15">
      <c r="A554" s="90" t="s">
        <v>429</v>
      </c>
      <c r="B554" s="80" t="s">
        <v>332</v>
      </c>
      <c r="C554" s="87">
        <v>1</v>
      </c>
      <c r="D554" s="130" t="e">
        <f>E562*0.05</f>
        <v>#REF!</v>
      </c>
      <c r="E554" s="128" t="e">
        <f>ROUND(D554*C554,0)</f>
        <v>#REF!</v>
      </c>
    </row>
    <row r="555" spans="1:5" ht="15">
      <c r="A555" s="90"/>
      <c r="B555" s="80"/>
      <c r="C555" s="141"/>
      <c r="D555" s="139"/>
      <c r="E555" s="128">
        <f>ROUND(D555*C555,0)</f>
        <v>0</v>
      </c>
    </row>
    <row r="556" spans="1:5" ht="15">
      <c r="A556" s="90"/>
      <c r="B556" s="80"/>
      <c r="C556" s="141"/>
      <c r="D556" s="139"/>
      <c r="E556" s="128">
        <f>ROUND(D556*C556,0)</f>
        <v>0</v>
      </c>
    </row>
    <row r="557" spans="1:5">
      <c r="A557" s="90"/>
      <c r="B557" s="82"/>
      <c r="C557" s="89"/>
      <c r="D557" s="82" t="s">
        <v>413</v>
      </c>
      <c r="E557" s="129" t="e">
        <f>SUM(E554:E556)</f>
        <v>#REF!</v>
      </c>
    </row>
    <row r="558" spans="1:5">
      <c r="A558" s="748" t="s">
        <v>57</v>
      </c>
      <c r="B558" s="749"/>
      <c r="C558" s="749"/>
      <c r="D558" s="749"/>
      <c r="E558" s="750"/>
    </row>
    <row r="559" spans="1:5" ht="15">
      <c r="A559" s="90" t="s">
        <v>430</v>
      </c>
      <c r="B559" s="82" t="s">
        <v>415</v>
      </c>
      <c r="C559" s="141">
        <v>0.123</v>
      </c>
      <c r="D559" s="130" t="e">
        <f>#REF!</f>
        <v>#REF!</v>
      </c>
      <c r="E559" s="128" t="e">
        <f>ROUND(D559*C559,0)</f>
        <v>#REF!</v>
      </c>
    </row>
    <row r="560" spans="1:5" ht="15">
      <c r="A560" s="90" t="s">
        <v>300</v>
      </c>
      <c r="B560" s="82" t="s">
        <v>415</v>
      </c>
      <c r="C560" s="141">
        <v>0.123</v>
      </c>
      <c r="D560" s="130" t="e">
        <f>#REF!</f>
        <v>#REF!</v>
      </c>
      <c r="E560" s="128" t="e">
        <f>ROUND(D560*C560,0)</f>
        <v>#REF!</v>
      </c>
    </row>
    <row r="561" spans="1:5" ht="15">
      <c r="A561" s="122"/>
      <c r="B561" s="81"/>
      <c r="C561" s="86"/>
      <c r="D561" s="130"/>
      <c r="E561" s="128">
        <f>ROUND(D561*C561,0)</f>
        <v>0</v>
      </c>
    </row>
    <row r="562" spans="1:5">
      <c r="A562" s="92"/>
      <c r="B562" s="93"/>
      <c r="C562" s="94"/>
      <c r="D562" s="95" t="s">
        <v>413</v>
      </c>
      <c r="E562" s="131" t="e">
        <f>SUM(E559:E561)</f>
        <v>#REF!</v>
      </c>
    </row>
    <row r="563" spans="1:5">
      <c r="A563" s="748" t="s">
        <v>416</v>
      </c>
      <c r="B563" s="749"/>
      <c r="C563" s="749"/>
      <c r="D563" s="749"/>
      <c r="E563" s="750"/>
    </row>
    <row r="564" spans="1:5" ht="15">
      <c r="A564" s="90" t="s">
        <v>431</v>
      </c>
      <c r="B564" s="80" t="s">
        <v>8</v>
      </c>
      <c r="C564" s="87">
        <v>0.105</v>
      </c>
      <c r="D564" s="130">
        <v>9000</v>
      </c>
      <c r="E564" s="128">
        <f>ROUND(D564*C564,0)</f>
        <v>945</v>
      </c>
    </row>
    <row r="565" spans="1:5" ht="15">
      <c r="A565" s="90"/>
      <c r="B565" s="80"/>
      <c r="C565" s="137"/>
      <c r="D565" s="130"/>
      <c r="E565" s="128">
        <f>ROUND(D565*C565,0)</f>
        <v>0</v>
      </c>
    </row>
    <row r="566" spans="1:5">
      <c r="A566" s="97"/>
      <c r="B566" s="97"/>
      <c r="C566" s="98"/>
      <c r="D566" s="99" t="s">
        <v>413</v>
      </c>
      <c r="E566" s="129">
        <f>SUM(E564:E565)</f>
        <v>945</v>
      </c>
    </row>
    <row r="567" spans="1:5" ht="25.5">
      <c r="A567" s="100"/>
      <c r="B567" s="100"/>
      <c r="C567" s="98"/>
      <c r="D567" s="99" t="s">
        <v>417</v>
      </c>
      <c r="E567" s="129" t="e">
        <f>E562+E557+E552+E566</f>
        <v>#REF!</v>
      </c>
    </row>
    <row r="569" spans="1:5">
      <c r="A569" s="782"/>
      <c r="B569" s="778" t="s">
        <v>381</v>
      </c>
      <c r="C569" s="778"/>
      <c r="D569" s="778"/>
      <c r="E569" s="778"/>
    </row>
    <row r="570" spans="1:5">
      <c r="A570" s="783"/>
      <c r="B570" s="778"/>
      <c r="C570" s="778"/>
      <c r="D570" s="778"/>
      <c r="E570" s="778"/>
    </row>
    <row r="571" spans="1:5">
      <c r="A571" s="783"/>
      <c r="B571" s="778"/>
      <c r="C571" s="778"/>
      <c r="D571" s="778"/>
      <c r="E571" s="778"/>
    </row>
    <row r="572" spans="1:5">
      <c r="A572" s="784"/>
      <c r="B572" s="779" t="s">
        <v>403</v>
      </c>
      <c r="C572" s="780"/>
      <c r="D572" s="780"/>
      <c r="E572" s="781"/>
    </row>
    <row r="573" spans="1:5">
      <c r="A573" s="126" t="s">
        <v>404</v>
      </c>
      <c r="B573" s="763" t="s">
        <v>382</v>
      </c>
      <c r="C573" s="764"/>
      <c r="D573" s="764"/>
      <c r="E573" s="765"/>
    </row>
    <row r="574" spans="1:5">
      <c r="A574" s="766" t="s">
        <v>405</v>
      </c>
      <c r="B574" s="767"/>
      <c r="C574" s="768"/>
      <c r="D574" s="101" t="s">
        <v>298</v>
      </c>
      <c r="E574" s="80" t="s">
        <v>406</v>
      </c>
    </row>
    <row r="575" spans="1:5" ht="35.25" customHeight="1">
      <c r="A575" s="754" t="s">
        <v>310</v>
      </c>
      <c r="B575" s="755"/>
      <c r="C575" s="756"/>
      <c r="D575" s="760" t="s">
        <v>47</v>
      </c>
      <c r="E575" s="752" t="e">
        <f>#REF!</f>
        <v>#REF!</v>
      </c>
    </row>
    <row r="576" spans="1:5" ht="30.75" customHeight="1">
      <c r="A576" s="757"/>
      <c r="B576" s="758"/>
      <c r="C576" s="759"/>
      <c r="D576" s="761"/>
      <c r="E576" s="762"/>
    </row>
    <row r="577" spans="1:5">
      <c r="A577" s="82" t="s">
        <v>407</v>
      </c>
      <c r="B577" s="82" t="s">
        <v>330</v>
      </c>
      <c r="C577" s="80" t="s">
        <v>299</v>
      </c>
      <c r="D577" s="83" t="s">
        <v>408</v>
      </c>
      <c r="E577" s="82" t="s">
        <v>409</v>
      </c>
    </row>
    <row r="578" spans="1:5">
      <c r="A578" s="748"/>
      <c r="B578" s="749"/>
      <c r="C578" s="749"/>
      <c r="D578" s="749"/>
      <c r="E578" s="750"/>
    </row>
    <row r="579" spans="1:5">
      <c r="A579" s="748" t="s">
        <v>410</v>
      </c>
      <c r="B579" s="749"/>
      <c r="C579" s="749"/>
      <c r="D579" s="749"/>
      <c r="E579" s="750"/>
    </row>
    <row r="580" spans="1:5" ht="38.25">
      <c r="A580" s="84" t="s">
        <v>439</v>
      </c>
      <c r="B580" s="82" t="s">
        <v>8</v>
      </c>
      <c r="C580" s="87">
        <v>0.1</v>
      </c>
      <c r="D580" s="139" t="e">
        <f>#REF!</f>
        <v>#REF!</v>
      </c>
      <c r="E580" s="128" t="e">
        <f>ROUND(D580*C580,0)</f>
        <v>#REF!</v>
      </c>
    </row>
    <row r="581" spans="1:5" ht="25.5">
      <c r="A581" s="138" t="s">
        <v>463</v>
      </c>
      <c r="B581" s="82" t="s">
        <v>47</v>
      </c>
      <c r="C581" s="87">
        <v>0.1</v>
      </c>
      <c r="D581" s="130" t="e">
        <f>#REF!</f>
        <v>#REF!</v>
      </c>
      <c r="E581" s="128" t="e">
        <f>ROUND(D581*C581,0)</f>
        <v>#REF!</v>
      </c>
    </row>
    <row r="582" spans="1:5" ht="25.5">
      <c r="A582" s="84" t="s">
        <v>445</v>
      </c>
      <c r="B582" s="82" t="s">
        <v>306</v>
      </c>
      <c r="C582" s="87">
        <v>0.02</v>
      </c>
      <c r="D582" s="127" t="e">
        <f>#REF!</f>
        <v>#REF!</v>
      </c>
      <c r="E582" s="128" t="e">
        <f>ROUND(D582*C582,0)</f>
        <v>#REF!</v>
      </c>
    </row>
    <row r="583" spans="1:5" ht="25.5">
      <c r="A583" s="138" t="s">
        <v>464</v>
      </c>
      <c r="B583" s="140" t="s">
        <v>53</v>
      </c>
      <c r="C583" s="141">
        <v>0.13</v>
      </c>
      <c r="D583" s="139" t="e">
        <f>#REF!</f>
        <v>#REF!</v>
      </c>
      <c r="E583" s="128" t="e">
        <f>ROUND(D583*C583,0)</f>
        <v>#REF!</v>
      </c>
    </row>
    <row r="584" spans="1:5">
      <c r="A584" s="82"/>
      <c r="B584" s="82"/>
      <c r="C584" s="89"/>
      <c r="D584" s="82" t="s">
        <v>413</v>
      </c>
      <c r="E584" s="129" t="e">
        <f>SUM(E580:E583)</f>
        <v>#REF!</v>
      </c>
    </row>
    <row r="585" spans="1:5">
      <c r="A585" s="748" t="s">
        <v>414</v>
      </c>
      <c r="B585" s="749"/>
      <c r="C585" s="749"/>
      <c r="D585" s="749"/>
      <c r="E585" s="750"/>
    </row>
    <row r="586" spans="1:5" ht="15">
      <c r="A586" s="90" t="s">
        <v>429</v>
      </c>
      <c r="B586" s="80" t="s">
        <v>332</v>
      </c>
      <c r="C586" s="87">
        <v>1</v>
      </c>
      <c r="D586" s="130" t="e">
        <f>E594*0.05</f>
        <v>#REF!</v>
      </c>
      <c r="E586" s="128" t="e">
        <f>ROUND(D586*C586,0)</f>
        <v>#REF!</v>
      </c>
    </row>
    <row r="587" spans="1:5" ht="15">
      <c r="A587" s="90"/>
      <c r="B587" s="80"/>
      <c r="C587" s="141"/>
      <c r="D587" s="139"/>
      <c r="E587" s="128">
        <f>ROUND(D587*C587,0)</f>
        <v>0</v>
      </c>
    </row>
    <row r="588" spans="1:5" ht="15">
      <c r="A588" s="90"/>
      <c r="B588" s="80"/>
      <c r="C588" s="141"/>
      <c r="D588" s="139"/>
      <c r="E588" s="128">
        <f>ROUND(D588*C588,0)</f>
        <v>0</v>
      </c>
    </row>
    <row r="589" spans="1:5">
      <c r="A589" s="90"/>
      <c r="B589" s="82"/>
      <c r="C589" s="89"/>
      <c r="D589" s="82" t="s">
        <v>413</v>
      </c>
      <c r="E589" s="129" t="e">
        <f>SUM(E586:E588)</f>
        <v>#REF!</v>
      </c>
    </row>
    <row r="590" spans="1:5">
      <c r="A590" s="748" t="s">
        <v>57</v>
      </c>
      <c r="B590" s="749"/>
      <c r="C590" s="749"/>
      <c r="D590" s="749"/>
      <c r="E590" s="750"/>
    </row>
    <row r="591" spans="1:5" ht="15">
      <c r="A591" s="90" t="s">
        <v>430</v>
      </c>
      <c r="B591" s="82" t="s">
        <v>415</v>
      </c>
      <c r="C591" s="141">
        <v>0.12</v>
      </c>
      <c r="D591" s="130" t="e">
        <f>#REF!</f>
        <v>#REF!</v>
      </c>
      <c r="E591" s="128" t="e">
        <f>ROUND(D591*C591,0)</f>
        <v>#REF!</v>
      </c>
    </row>
    <row r="592" spans="1:5" ht="15">
      <c r="A592" s="90" t="s">
        <v>300</v>
      </c>
      <c r="B592" s="82" t="s">
        <v>415</v>
      </c>
      <c r="C592" s="141">
        <v>0.12</v>
      </c>
      <c r="D592" s="130" t="e">
        <f>#REF!</f>
        <v>#REF!</v>
      </c>
      <c r="E592" s="128" t="e">
        <f>ROUND(D592*C592,0)</f>
        <v>#REF!</v>
      </c>
    </row>
    <row r="593" spans="1:5" ht="15">
      <c r="A593" s="122"/>
      <c r="B593" s="81"/>
      <c r="C593" s="86"/>
      <c r="D593" s="130"/>
      <c r="E593" s="128">
        <f>ROUND(D593*C593,0)</f>
        <v>0</v>
      </c>
    </row>
    <row r="594" spans="1:5">
      <c r="A594" s="92"/>
      <c r="B594" s="93"/>
      <c r="C594" s="94"/>
      <c r="D594" s="95" t="s">
        <v>413</v>
      </c>
      <c r="E594" s="131" t="e">
        <f>SUM(E591:E593)</f>
        <v>#REF!</v>
      </c>
    </row>
    <row r="595" spans="1:5">
      <c r="A595" s="748" t="s">
        <v>416</v>
      </c>
      <c r="B595" s="749"/>
      <c r="C595" s="749"/>
      <c r="D595" s="749"/>
      <c r="E595" s="750"/>
    </row>
    <row r="596" spans="1:5" ht="15">
      <c r="A596" s="90" t="s">
        <v>431</v>
      </c>
      <c r="B596" s="80" t="s">
        <v>8</v>
      </c>
      <c r="C596" s="87">
        <v>0.105</v>
      </c>
      <c r="D596" s="130">
        <v>9000</v>
      </c>
      <c r="E596" s="128">
        <f>ROUND(D596*C596,0)</f>
        <v>945</v>
      </c>
    </row>
    <row r="597" spans="1:5" ht="15">
      <c r="A597" s="90"/>
      <c r="B597" s="80"/>
      <c r="C597" s="137"/>
      <c r="D597" s="130"/>
      <c r="E597" s="128">
        <f>ROUND(D597*C597,0)</f>
        <v>0</v>
      </c>
    </row>
    <row r="598" spans="1:5">
      <c r="A598" s="97"/>
      <c r="B598" s="97"/>
      <c r="C598" s="98"/>
      <c r="D598" s="99" t="s">
        <v>413</v>
      </c>
      <c r="E598" s="129">
        <f>SUM(E596:E597)</f>
        <v>945</v>
      </c>
    </row>
    <row r="599" spans="1:5" ht="25.5">
      <c r="A599" s="100"/>
      <c r="B599" s="100"/>
      <c r="C599" s="98"/>
      <c r="D599" s="99" t="s">
        <v>417</v>
      </c>
      <c r="E599" s="129" t="e">
        <f>E594+E589+E584+E598</f>
        <v>#REF!</v>
      </c>
    </row>
    <row r="601" spans="1:5">
      <c r="A601" s="782"/>
      <c r="B601" s="778" t="s">
        <v>381</v>
      </c>
      <c r="C601" s="778"/>
      <c r="D601" s="778"/>
      <c r="E601" s="778"/>
    </row>
    <row r="602" spans="1:5">
      <c r="A602" s="783"/>
      <c r="B602" s="778"/>
      <c r="C602" s="778"/>
      <c r="D602" s="778"/>
      <c r="E602" s="778"/>
    </row>
    <row r="603" spans="1:5">
      <c r="A603" s="783"/>
      <c r="B603" s="778"/>
      <c r="C603" s="778"/>
      <c r="D603" s="778"/>
      <c r="E603" s="778"/>
    </row>
    <row r="604" spans="1:5" ht="12.75" customHeight="1">
      <c r="A604" s="784"/>
      <c r="B604" s="779" t="s">
        <v>403</v>
      </c>
      <c r="C604" s="780"/>
      <c r="D604" s="780"/>
      <c r="E604" s="781"/>
    </row>
    <row r="605" spans="1:5">
      <c r="A605" s="126" t="s">
        <v>404</v>
      </c>
      <c r="B605" s="763" t="s">
        <v>382</v>
      </c>
      <c r="C605" s="764"/>
      <c r="D605" s="764"/>
      <c r="E605" s="765"/>
    </row>
    <row r="606" spans="1:5">
      <c r="A606" s="766" t="s">
        <v>405</v>
      </c>
      <c r="B606" s="767"/>
      <c r="C606" s="768"/>
      <c r="D606" s="101" t="s">
        <v>298</v>
      </c>
      <c r="E606" s="80" t="s">
        <v>406</v>
      </c>
    </row>
    <row r="607" spans="1:5" ht="63.75" customHeight="1">
      <c r="A607" s="795" t="s">
        <v>356</v>
      </c>
      <c r="B607" s="796"/>
      <c r="C607" s="797"/>
      <c r="D607" s="760" t="s">
        <v>9</v>
      </c>
      <c r="E607" s="752" t="e">
        <f>#REF!</f>
        <v>#REF!</v>
      </c>
    </row>
    <row r="608" spans="1:5">
      <c r="A608" s="798"/>
      <c r="B608" s="799"/>
      <c r="C608" s="800"/>
      <c r="D608" s="761"/>
      <c r="E608" s="762"/>
    </row>
    <row r="609" spans="1:5">
      <c r="A609" s="82" t="s">
        <v>407</v>
      </c>
      <c r="B609" s="82" t="s">
        <v>330</v>
      </c>
      <c r="C609" s="80" t="s">
        <v>299</v>
      </c>
      <c r="D609" s="83" t="s">
        <v>408</v>
      </c>
      <c r="E609" s="82" t="s">
        <v>409</v>
      </c>
    </row>
    <row r="610" spans="1:5">
      <c r="A610" s="748"/>
      <c r="B610" s="749"/>
      <c r="C610" s="749"/>
      <c r="D610" s="749"/>
      <c r="E610" s="750"/>
    </row>
    <row r="611" spans="1:5">
      <c r="A611" s="748" t="s">
        <v>410</v>
      </c>
      <c r="B611" s="749"/>
      <c r="C611" s="749"/>
      <c r="D611" s="749"/>
      <c r="E611" s="750"/>
    </row>
    <row r="612" spans="1:5" ht="25.5">
      <c r="A612" s="156" t="s">
        <v>466</v>
      </c>
      <c r="B612" s="140" t="s">
        <v>2</v>
      </c>
      <c r="C612" s="141">
        <v>1.2</v>
      </c>
      <c r="D612" s="139" t="e">
        <f>#REF!</f>
        <v>#REF!</v>
      </c>
      <c r="E612" s="128" t="e">
        <f>ROUND(D612*C612,0)</f>
        <v>#REF!</v>
      </c>
    </row>
    <row r="613" spans="1:5" ht="15">
      <c r="A613" s="138" t="s">
        <v>450</v>
      </c>
      <c r="B613" s="140" t="s">
        <v>2</v>
      </c>
      <c r="C613" s="141">
        <v>3.3000000000000002E-2</v>
      </c>
      <c r="D613" s="139" t="e">
        <f>#REF!</f>
        <v>#REF!</v>
      </c>
      <c r="E613" s="128" t="e">
        <f>ROUND(D613*C613,0)</f>
        <v>#REF!</v>
      </c>
    </row>
    <row r="614" spans="1:5" ht="15">
      <c r="A614" s="84"/>
      <c r="B614" s="82"/>
      <c r="C614" s="87"/>
      <c r="D614" s="127"/>
      <c r="E614" s="128">
        <f>ROUND(D614*C614,0)</f>
        <v>0</v>
      </c>
    </row>
    <row r="615" spans="1:5">
      <c r="A615" s="82"/>
      <c r="B615" s="82"/>
      <c r="C615" s="89"/>
      <c r="D615" s="82" t="s">
        <v>413</v>
      </c>
      <c r="E615" s="129" t="e">
        <f>SUM(E612:E614)</f>
        <v>#REF!</v>
      </c>
    </row>
    <row r="616" spans="1:5">
      <c r="A616" s="748" t="s">
        <v>414</v>
      </c>
      <c r="B616" s="749"/>
      <c r="C616" s="749"/>
      <c r="D616" s="749"/>
      <c r="E616" s="750"/>
    </row>
    <row r="617" spans="1:5" ht="15">
      <c r="A617" s="90" t="s">
        <v>429</v>
      </c>
      <c r="B617" s="80" t="s">
        <v>332</v>
      </c>
      <c r="C617" s="87">
        <v>1</v>
      </c>
      <c r="D617" s="130" t="e">
        <f>E626*0.05</f>
        <v>#REF!</v>
      </c>
      <c r="E617" s="128" t="e">
        <f>ROUND(D617*C617,0)</f>
        <v>#REF!</v>
      </c>
    </row>
    <row r="618" spans="1:5" ht="15">
      <c r="A618" s="138"/>
      <c r="B618" s="140"/>
      <c r="C618" s="141"/>
      <c r="D618" s="139"/>
      <c r="E618" s="128">
        <f>ROUND(D618*C618,0)</f>
        <v>0</v>
      </c>
    </row>
    <row r="619" spans="1:5" ht="15">
      <c r="A619" s="138"/>
      <c r="B619" s="140"/>
      <c r="C619" s="141"/>
      <c r="D619" s="139"/>
      <c r="E619" s="128">
        <f>ROUND(D619*C619,0)</f>
        <v>0</v>
      </c>
    </row>
    <row r="620" spans="1:5">
      <c r="A620" s="90"/>
      <c r="B620" s="80"/>
      <c r="C620" s="130"/>
      <c r="D620" s="86"/>
      <c r="E620" s="129"/>
    </row>
    <row r="621" spans="1:5">
      <c r="A621" s="90"/>
      <c r="B621" s="82"/>
      <c r="C621" s="89"/>
      <c r="D621" s="82" t="s">
        <v>413</v>
      </c>
      <c r="E621" s="129" t="e">
        <f>SUM(E617:E620)</f>
        <v>#REF!</v>
      </c>
    </row>
    <row r="622" spans="1:5">
      <c r="A622" s="748" t="s">
        <v>57</v>
      </c>
      <c r="B622" s="749"/>
      <c r="C622" s="749"/>
      <c r="D622" s="749"/>
      <c r="E622" s="750"/>
    </row>
    <row r="623" spans="1:5" ht="15">
      <c r="A623" s="90" t="s">
        <v>430</v>
      </c>
      <c r="B623" s="82" t="s">
        <v>415</v>
      </c>
      <c r="C623" s="87">
        <v>5.5555555555555552E-2</v>
      </c>
      <c r="D623" s="130" t="e">
        <f>#REF!</f>
        <v>#REF!</v>
      </c>
      <c r="E623" s="128" t="e">
        <f>ROUND(D623*C623,0)</f>
        <v>#REF!</v>
      </c>
    </row>
    <row r="624" spans="1:5" ht="15">
      <c r="A624" s="90" t="s">
        <v>300</v>
      </c>
      <c r="B624" s="82" t="s">
        <v>415</v>
      </c>
      <c r="C624" s="87">
        <v>2.8571428571428571E-2</v>
      </c>
      <c r="D624" s="130" t="e">
        <f>#REF!</f>
        <v>#REF!</v>
      </c>
      <c r="E624" s="128" t="e">
        <f>ROUND(D624*C624,0)</f>
        <v>#REF!</v>
      </c>
    </row>
    <row r="625" spans="1:5" ht="15">
      <c r="A625" s="122"/>
      <c r="B625" s="81"/>
      <c r="C625" s="86"/>
      <c r="D625" s="130"/>
      <c r="E625" s="128">
        <f>ROUND(D625*C625,0)</f>
        <v>0</v>
      </c>
    </row>
    <row r="626" spans="1:5">
      <c r="A626" s="92"/>
      <c r="B626" s="93"/>
      <c r="C626" s="94"/>
      <c r="D626" s="95" t="s">
        <v>413</v>
      </c>
      <c r="E626" s="131" t="e">
        <f>SUM(E623:E625)</f>
        <v>#REF!</v>
      </c>
    </row>
    <row r="627" spans="1:5">
      <c r="A627" s="748" t="s">
        <v>416</v>
      </c>
      <c r="B627" s="749"/>
      <c r="C627" s="749"/>
      <c r="D627" s="749"/>
      <c r="E627" s="750"/>
    </row>
    <row r="628" spans="1:5" ht="15">
      <c r="A628" s="90" t="s">
        <v>427</v>
      </c>
      <c r="B628" s="80" t="s">
        <v>9</v>
      </c>
      <c r="C628" s="86">
        <v>1</v>
      </c>
      <c r="D628" s="91">
        <v>600</v>
      </c>
      <c r="E628" s="104">
        <f>C628*D628</f>
        <v>600</v>
      </c>
    </row>
    <row r="629" spans="1:5" ht="15">
      <c r="A629" s="90" t="s">
        <v>428</v>
      </c>
      <c r="B629" s="80" t="s">
        <v>9</v>
      </c>
      <c r="C629" s="87">
        <v>3.0000000000000001E-3</v>
      </c>
      <c r="D629" s="91">
        <v>1200000</v>
      </c>
      <c r="E629" s="104">
        <f>C629*D629</f>
        <v>3600</v>
      </c>
    </row>
    <row r="630" spans="1:5" ht="15">
      <c r="A630" s="157"/>
      <c r="B630" s="100"/>
      <c r="C630" s="158"/>
      <c r="D630" s="82" t="s">
        <v>413</v>
      </c>
      <c r="E630" s="159"/>
    </row>
    <row r="631" spans="1:5" ht="25.5">
      <c r="A631" s="100"/>
      <c r="B631" s="100"/>
      <c r="C631" s="98"/>
      <c r="D631" s="160" t="s">
        <v>417</v>
      </c>
      <c r="E631" s="129" t="e">
        <f>E626+E621+E615+E629</f>
        <v>#REF!</v>
      </c>
    </row>
    <row r="633" spans="1:5">
      <c r="A633" s="782"/>
      <c r="B633" s="778" t="s">
        <v>381</v>
      </c>
      <c r="C633" s="778"/>
      <c r="D633" s="778"/>
      <c r="E633" s="778"/>
    </row>
    <row r="634" spans="1:5">
      <c r="A634" s="783"/>
      <c r="B634" s="778"/>
      <c r="C634" s="778"/>
      <c r="D634" s="778"/>
      <c r="E634" s="778"/>
    </row>
    <row r="635" spans="1:5">
      <c r="A635" s="783"/>
      <c r="B635" s="778"/>
      <c r="C635" s="778"/>
      <c r="D635" s="778"/>
      <c r="E635" s="778"/>
    </row>
    <row r="636" spans="1:5" ht="12.75" customHeight="1">
      <c r="A636" s="784"/>
      <c r="B636" s="779" t="s">
        <v>403</v>
      </c>
      <c r="C636" s="780"/>
      <c r="D636" s="780"/>
      <c r="E636" s="781"/>
    </row>
    <row r="637" spans="1:5">
      <c r="A637" s="126" t="s">
        <v>404</v>
      </c>
      <c r="B637" s="763" t="s">
        <v>382</v>
      </c>
      <c r="C637" s="764"/>
      <c r="D637" s="764"/>
      <c r="E637" s="765"/>
    </row>
    <row r="638" spans="1:5">
      <c r="A638" s="766" t="s">
        <v>405</v>
      </c>
      <c r="B638" s="767"/>
      <c r="C638" s="768"/>
      <c r="D638" s="101" t="s">
        <v>298</v>
      </c>
      <c r="E638" s="80" t="s">
        <v>406</v>
      </c>
    </row>
    <row r="639" spans="1:5" ht="42.75" customHeight="1">
      <c r="A639" s="754" t="s">
        <v>467</v>
      </c>
      <c r="B639" s="755"/>
      <c r="C639" s="756"/>
      <c r="D639" s="760" t="s">
        <v>2</v>
      </c>
      <c r="E639" s="752" t="e">
        <f>#REF!</f>
        <v>#REF!</v>
      </c>
    </row>
    <row r="640" spans="1:5" ht="46.5" customHeight="1">
      <c r="A640" s="757"/>
      <c r="B640" s="758"/>
      <c r="C640" s="759"/>
      <c r="D640" s="761"/>
      <c r="E640" s="753"/>
    </row>
    <row r="641" spans="1:5">
      <c r="A641" s="82" t="s">
        <v>407</v>
      </c>
      <c r="B641" s="82" t="s">
        <v>330</v>
      </c>
      <c r="C641" s="80" t="s">
        <v>299</v>
      </c>
      <c r="D641" s="83" t="s">
        <v>408</v>
      </c>
      <c r="E641" s="82" t="s">
        <v>409</v>
      </c>
    </row>
    <row r="642" spans="1:5">
      <c r="A642" s="748"/>
      <c r="B642" s="749"/>
      <c r="C642" s="749"/>
      <c r="D642" s="749"/>
      <c r="E642" s="750"/>
    </row>
    <row r="643" spans="1:5">
      <c r="A643" s="748" t="s">
        <v>410</v>
      </c>
      <c r="B643" s="749"/>
      <c r="C643" s="749"/>
      <c r="D643" s="749"/>
      <c r="E643" s="750"/>
    </row>
    <row r="644" spans="1:5" ht="15">
      <c r="A644" s="138" t="s">
        <v>468</v>
      </c>
      <c r="B644" s="140" t="s">
        <v>2</v>
      </c>
      <c r="C644" s="141">
        <v>1.03</v>
      </c>
      <c r="D644" s="139" t="e">
        <f>#REF!</f>
        <v>#REF!</v>
      </c>
      <c r="E644" s="128" t="e">
        <f>ROUND(D644*C644,0)</f>
        <v>#REF!</v>
      </c>
    </row>
    <row r="645" spans="1:5" ht="15">
      <c r="A645" s="138" t="s">
        <v>450</v>
      </c>
      <c r="B645" s="140" t="s">
        <v>2</v>
      </c>
      <c r="C645" s="141">
        <v>0.05</v>
      </c>
      <c r="D645" s="139" t="e">
        <f>#REF!</f>
        <v>#REF!</v>
      </c>
      <c r="E645" s="128" t="e">
        <f>ROUND(D645*C645,0)</f>
        <v>#REF!</v>
      </c>
    </row>
    <row r="646" spans="1:5" ht="15">
      <c r="A646" s="84"/>
      <c r="B646" s="82"/>
      <c r="C646" s="87"/>
      <c r="D646" s="127"/>
      <c r="E646" s="128">
        <f>ROUND(D646*C646,0)</f>
        <v>0</v>
      </c>
    </row>
    <row r="647" spans="1:5">
      <c r="A647" s="82"/>
      <c r="B647" s="82"/>
      <c r="C647" s="89"/>
      <c r="D647" s="82" t="s">
        <v>413</v>
      </c>
      <c r="E647" s="129" t="e">
        <f>SUM(E644:E646)</f>
        <v>#REF!</v>
      </c>
    </row>
    <row r="648" spans="1:5">
      <c r="A648" s="748" t="s">
        <v>414</v>
      </c>
      <c r="B648" s="749"/>
      <c r="C648" s="749"/>
      <c r="D648" s="749"/>
      <c r="E648" s="750"/>
    </row>
    <row r="649" spans="1:5" ht="15">
      <c r="A649" s="90" t="s">
        <v>429</v>
      </c>
      <c r="B649" s="80" t="s">
        <v>332</v>
      </c>
      <c r="C649" s="87">
        <v>1</v>
      </c>
      <c r="D649" s="130" t="e">
        <f>E658*0.05</f>
        <v>#REF!</v>
      </c>
      <c r="E649" s="128" t="e">
        <f>ROUND(D649*C649,0)</f>
        <v>#REF!</v>
      </c>
    </row>
    <row r="650" spans="1:5" ht="15">
      <c r="A650" s="138"/>
      <c r="B650" s="140"/>
      <c r="C650" s="141"/>
      <c r="D650" s="139"/>
      <c r="E650" s="128">
        <f>ROUND(D650*C650,0)</f>
        <v>0</v>
      </c>
    </row>
    <row r="651" spans="1:5" ht="15">
      <c r="A651" s="138"/>
      <c r="B651" s="140"/>
      <c r="C651" s="141"/>
      <c r="D651" s="139"/>
      <c r="E651" s="128">
        <f>ROUND(D651*C651,0)</f>
        <v>0</v>
      </c>
    </row>
    <row r="652" spans="1:5">
      <c r="A652" s="90"/>
      <c r="B652" s="80"/>
      <c r="C652" s="130"/>
      <c r="D652" s="86"/>
      <c r="E652" s="129"/>
    </row>
    <row r="653" spans="1:5">
      <c r="A653" s="90"/>
      <c r="B653" s="82"/>
      <c r="C653" s="89"/>
      <c r="D653" s="82" t="s">
        <v>413</v>
      </c>
      <c r="E653" s="129" t="e">
        <f>SUM(E649:E652)</f>
        <v>#REF!</v>
      </c>
    </row>
    <row r="654" spans="1:5">
      <c r="A654" s="748" t="s">
        <v>57</v>
      </c>
      <c r="B654" s="749"/>
      <c r="C654" s="749"/>
      <c r="D654" s="749"/>
      <c r="E654" s="750"/>
    </row>
    <row r="655" spans="1:5" ht="15">
      <c r="A655" s="90" t="s">
        <v>430</v>
      </c>
      <c r="B655" s="82" t="s">
        <v>415</v>
      </c>
      <c r="C655" s="87">
        <v>8.9999999999999993E-3</v>
      </c>
      <c r="D655" s="130" t="e">
        <f>#REF!</f>
        <v>#REF!</v>
      </c>
      <c r="E655" s="128" t="e">
        <f>ROUND(D655*C655,0)</f>
        <v>#REF!</v>
      </c>
    </row>
    <row r="656" spans="1:5" ht="15">
      <c r="A656" s="90" t="s">
        <v>300</v>
      </c>
      <c r="B656" s="82" t="s">
        <v>415</v>
      </c>
      <c r="C656" s="87">
        <v>8.0000000000000002E-3</v>
      </c>
      <c r="D656" s="130" t="e">
        <f>#REF!</f>
        <v>#REF!</v>
      </c>
      <c r="E656" s="128" t="e">
        <f>ROUND(D656*C656,0)</f>
        <v>#REF!</v>
      </c>
    </row>
    <row r="657" spans="1:5" ht="15">
      <c r="A657" s="122"/>
      <c r="B657" s="81"/>
      <c r="C657" s="86"/>
      <c r="D657" s="130"/>
      <c r="E657" s="128">
        <f>ROUND(D657*C657,0)</f>
        <v>0</v>
      </c>
    </row>
    <row r="658" spans="1:5">
      <c r="A658" s="92"/>
      <c r="B658" s="93"/>
      <c r="C658" s="94"/>
      <c r="D658" s="95" t="s">
        <v>413</v>
      </c>
      <c r="E658" s="131" t="e">
        <f>SUM(E655:E657)</f>
        <v>#REF!</v>
      </c>
    </row>
    <row r="659" spans="1:5">
      <c r="A659" s="748" t="s">
        <v>416</v>
      </c>
      <c r="B659" s="749"/>
      <c r="C659" s="749"/>
      <c r="D659" s="749"/>
      <c r="E659" s="750"/>
    </row>
    <row r="660" spans="1:5" ht="15">
      <c r="A660" s="90" t="s">
        <v>469</v>
      </c>
      <c r="B660" s="80" t="s">
        <v>470</v>
      </c>
      <c r="C660" s="87">
        <v>2.0000000000000001E-4</v>
      </c>
      <c r="D660" s="130">
        <v>1200000</v>
      </c>
      <c r="E660" s="128">
        <f>ROUND(D660*C660,0)</f>
        <v>240</v>
      </c>
    </row>
    <row r="661" spans="1:5" ht="15">
      <c r="A661" s="90" t="s">
        <v>431</v>
      </c>
      <c r="B661" s="80" t="s">
        <v>2</v>
      </c>
      <c r="C661" s="86">
        <v>0.8</v>
      </c>
      <c r="D661" s="130">
        <v>30</v>
      </c>
      <c r="E661" s="128">
        <f>ROUND(D661*C661,0)</f>
        <v>24</v>
      </c>
    </row>
    <row r="662" spans="1:5">
      <c r="A662" s="97"/>
      <c r="B662" s="97"/>
      <c r="C662" s="98"/>
      <c r="D662" s="99" t="s">
        <v>413</v>
      </c>
      <c r="E662" s="129">
        <f>SUM(E660:E661)</f>
        <v>264</v>
      </c>
    </row>
    <row r="663" spans="1:5" ht="25.5">
      <c r="A663" s="100"/>
      <c r="B663" s="100"/>
      <c r="C663" s="98"/>
      <c r="D663" s="99" t="s">
        <v>417</v>
      </c>
      <c r="E663" s="129" t="e">
        <f>E658+E653+E647+E662</f>
        <v>#REF!</v>
      </c>
    </row>
    <row r="666" spans="1:5">
      <c r="A666" s="775"/>
      <c r="B666" s="778" t="s">
        <v>381</v>
      </c>
      <c r="C666" s="778"/>
      <c r="D666" s="778"/>
      <c r="E666" s="778"/>
    </row>
    <row r="667" spans="1:5">
      <c r="A667" s="776"/>
      <c r="B667" s="778"/>
      <c r="C667" s="778"/>
      <c r="D667" s="778"/>
      <c r="E667" s="778"/>
    </row>
    <row r="668" spans="1:5">
      <c r="A668" s="776"/>
      <c r="B668" s="778"/>
      <c r="C668" s="778"/>
      <c r="D668" s="778"/>
      <c r="E668" s="778"/>
    </row>
    <row r="669" spans="1:5" ht="12.75" customHeight="1">
      <c r="A669" s="777"/>
      <c r="B669" s="779" t="s">
        <v>403</v>
      </c>
      <c r="C669" s="780"/>
      <c r="D669" s="780"/>
      <c r="E669" s="781"/>
    </row>
    <row r="670" spans="1:5">
      <c r="A670" s="117" t="s">
        <v>404</v>
      </c>
      <c r="B670" s="763" t="s">
        <v>382</v>
      </c>
      <c r="C670" s="764"/>
      <c r="D670" s="764"/>
      <c r="E670" s="765"/>
    </row>
    <row r="671" spans="1:5">
      <c r="A671" s="766" t="s">
        <v>405</v>
      </c>
      <c r="B671" s="767"/>
      <c r="C671" s="768"/>
      <c r="D671" s="101" t="s">
        <v>298</v>
      </c>
      <c r="E671" s="80" t="s">
        <v>406</v>
      </c>
    </row>
    <row r="672" spans="1:5" ht="12.75" customHeight="1">
      <c r="A672" s="855" t="s">
        <v>320</v>
      </c>
      <c r="B672" s="856"/>
      <c r="C672" s="857"/>
      <c r="D672" s="861" t="s">
        <v>9</v>
      </c>
      <c r="E672" s="752" t="e">
        <f>#REF!</f>
        <v>#REF!</v>
      </c>
    </row>
    <row r="673" spans="1:5">
      <c r="A673" s="858"/>
      <c r="B673" s="859"/>
      <c r="C673" s="860"/>
      <c r="D673" s="862"/>
      <c r="E673" s="753"/>
    </row>
    <row r="674" spans="1:5">
      <c r="A674" s="82" t="s">
        <v>407</v>
      </c>
      <c r="B674" s="82" t="s">
        <v>330</v>
      </c>
      <c r="C674" s="80" t="s">
        <v>299</v>
      </c>
      <c r="D674" s="83" t="s">
        <v>408</v>
      </c>
      <c r="E674" s="82" t="s">
        <v>409</v>
      </c>
    </row>
    <row r="675" spans="1:5">
      <c r="A675" s="748"/>
      <c r="B675" s="749"/>
      <c r="C675" s="749"/>
      <c r="D675" s="749"/>
      <c r="E675" s="750"/>
    </row>
    <row r="676" spans="1:5">
      <c r="A676" s="748" t="s">
        <v>410</v>
      </c>
      <c r="B676" s="749"/>
      <c r="C676" s="749"/>
      <c r="D676" s="749"/>
      <c r="E676" s="750"/>
    </row>
    <row r="677" spans="1:5">
      <c r="A677" s="161" t="s">
        <v>471</v>
      </c>
      <c r="B677" s="162" t="s">
        <v>8</v>
      </c>
      <c r="C677" s="82">
        <v>0.05</v>
      </c>
      <c r="D677" s="163" t="e">
        <f>#REF!</f>
        <v>#REF!</v>
      </c>
      <c r="E677" s="115" t="e">
        <f>D677*C677</f>
        <v>#REF!</v>
      </c>
    </row>
    <row r="678" spans="1:5" ht="15">
      <c r="A678" s="161"/>
      <c r="B678" s="162"/>
      <c r="C678" s="82"/>
      <c r="D678" s="164"/>
      <c r="E678" s="82"/>
    </row>
    <row r="679" spans="1:5" ht="15">
      <c r="A679" s="161"/>
      <c r="B679" s="162"/>
      <c r="C679" s="82"/>
      <c r="D679" s="164"/>
      <c r="E679" s="82"/>
    </row>
    <row r="680" spans="1:5">
      <c r="A680" s="82"/>
      <c r="B680" s="82"/>
      <c r="C680" s="89"/>
      <c r="D680" s="82"/>
      <c r="E680" s="165" t="e">
        <f>E677+E678+E679</f>
        <v>#REF!</v>
      </c>
    </row>
    <row r="681" spans="1:5">
      <c r="A681" s="748" t="s">
        <v>414</v>
      </c>
      <c r="B681" s="749"/>
      <c r="C681" s="749"/>
      <c r="D681" s="749"/>
      <c r="E681" s="750"/>
    </row>
    <row r="682" spans="1:5">
      <c r="A682" s="90" t="s">
        <v>429</v>
      </c>
      <c r="B682" s="80" t="s">
        <v>332</v>
      </c>
      <c r="C682" s="87">
        <v>1</v>
      </c>
      <c r="D682" s="166" t="e">
        <f>E688*0.05</f>
        <v>#REF!</v>
      </c>
      <c r="E682" s="119" t="e">
        <f>ROUND(D682*C682,0)</f>
        <v>#REF!</v>
      </c>
    </row>
    <row r="683" spans="1:5">
      <c r="A683" s="90"/>
      <c r="B683" s="82"/>
      <c r="C683" s="89"/>
      <c r="D683" s="82" t="s">
        <v>413</v>
      </c>
      <c r="E683" s="165" t="e">
        <f>SUM(E682:E682)</f>
        <v>#REF!</v>
      </c>
    </row>
    <row r="684" spans="1:5">
      <c r="A684" s="748" t="s">
        <v>57</v>
      </c>
      <c r="B684" s="749"/>
      <c r="C684" s="749"/>
      <c r="D684" s="749"/>
      <c r="E684" s="750"/>
    </row>
    <row r="685" spans="1:5">
      <c r="A685" s="90" t="s">
        <v>430</v>
      </c>
      <c r="B685" s="82" t="s">
        <v>415</v>
      </c>
      <c r="C685" s="133">
        <v>0.23</v>
      </c>
      <c r="D685" s="166" t="e">
        <f>#REF!</f>
        <v>#REF!</v>
      </c>
      <c r="E685" s="119" t="e">
        <f>ROUND(D685*C685,0)</f>
        <v>#REF!</v>
      </c>
    </row>
    <row r="686" spans="1:5">
      <c r="A686" s="90" t="s">
        <v>300</v>
      </c>
      <c r="B686" s="82" t="s">
        <v>415</v>
      </c>
      <c r="C686" s="133">
        <v>0.14000000000000001</v>
      </c>
      <c r="D686" s="166" t="e">
        <f>#REF!</f>
        <v>#REF!</v>
      </c>
      <c r="E686" s="119" t="e">
        <f>ROUND(D686*C686,0)</f>
        <v>#REF!</v>
      </c>
    </row>
    <row r="687" spans="1:5">
      <c r="A687" s="122"/>
      <c r="B687" s="81"/>
      <c r="C687" s="86"/>
      <c r="D687" s="166"/>
      <c r="E687" s="119">
        <f>ROUND(D687*C687,0)</f>
        <v>0</v>
      </c>
    </row>
    <row r="688" spans="1:5">
      <c r="A688" s="92"/>
      <c r="B688" s="93"/>
      <c r="C688" s="94"/>
      <c r="D688" s="95" t="s">
        <v>413</v>
      </c>
      <c r="E688" s="167" t="e">
        <f>SUM(E685:E687)</f>
        <v>#REF!</v>
      </c>
    </row>
    <row r="689" spans="1:5">
      <c r="A689" s="748" t="s">
        <v>416</v>
      </c>
      <c r="B689" s="749"/>
      <c r="C689" s="749"/>
      <c r="D689" s="749"/>
      <c r="E689" s="750"/>
    </row>
    <row r="690" spans="1:5">
      <c r="A690" s="90" t="s">
        <v>431</v>
      </c>
      <c r="B690" s="80" t="s">
        <v>8</v>
      </c>
      <c r="C690" s="87">
        <v>0.05</v>
      </c>
      <c r="D690" s="130">
        <v>9000</v>
      </c>
      <c r="E690" s="119">
        <f>ROUND(D690*C690,0)</f>
        <v>450</v>
      </c>
    </row>
    <row r="691" spans="1:5">
      <c r="A691" s="97"/>
      <c r="B691" s="97"/>
      <c r="C691" s="98"/>
      <c r="D691" s="99" t="s">
        <v>413</v>
      </c>
      <c r="E691" s="165">
        <f>SUM(E690:E690)</f>
        <v>450</v>
      </c>
    </row>
    <row r="692" spans="1:5" ht="25.5">
      <c r="A692" s="100"/>
      <c r="B692" s="100"/>
      <c r="C692" s="98"/>
      <c r="D692" s="99" t="s">
        <v>417</v>
      </c>
      <c r="E692" s="165" t="e">
        <f>E688+E683+E680+E691</f>
        <v>#REF!</v>
      </c>
    </row>
    <row r="695" spans="1:5">
      <c r="A695" s="782"/>
      <c r="B695" s="778" t="s">
        <v>381</v>
      </c>
      <c r="C695" s="778"/>
      <c r="D695" s="778"/>
      <c r="E695" s="778"/>
    </row>
    <row r="696" spans="1:5">
      <c r="A696" s="783"/>
      <c r="B696" s="778"/>
      <c r="C696" s="778"/>
      <c r="D696" s="778"/>
      <c r="E696" s="778"/>
    </row>
    <row r="697" spans="1:5">
      <c r="A697" s="783"/>
      <c r="B697" s="778"/>
      <c r="C697" s="778"/>
      <c r="D697" s="778"/>
      <c r="E697" s="778"/>
    </row>
    <row r="698" spans="1:5">
      <c r="A698" s="784"/>
      <c r="B698" s="779" t="s">
        <v>403</v>
      </c>
      <c r="C698" s="780"/>
      <c r="D698" s="780"/>
      <c r="E698" s="781"/>
    </row>
    <row r="699" spans="1:5">
      <c r="A699" s="126" t="s">
        <v>404</v>
      </c>
      <c r="B699" s="763" t="s">
        <v>382</v>
      </c>
      <c r="C699" s="764"/>
      <c r="D699" s="764"/>
      <c r="E699" s="765"/>
    </row>
    <row r="700" spans="1:5">
      <c r="A700" s="766" t="s">
        <v>405</v>
      </c>
      <c r="B700" s="767"/>
      <c r="C700" s="768"/>
      <c r="D700" s="101" t="s">
        <v>298</v>
      </c>
      <c r="E700" s="80" t="s">
        <v>406</v>
      </c>
    </row>
    <row r="701" spans="1:5">
      <c r="A701" s="754" t="s">
        <v>631</v>
      </c>
      <c r="B701" s="755"/>
      <c r="C701" s="756"/>
      <c r="D701" s="760" t="s">
        <v>8</v>
      </c>
      <c r="E701" s="752" t="e">
        <f>#REF!</f>
        <v>#REF!</v>
      </c>
    </row>
    <row r="702" spans="1:5" ht="66" customHeight="1">
      <c r="A702" s="757"/>
      <c r="B702" s="758"/>
      <c r="C702" s="759"/>
      <c r="D702" s="761"/>
      <c r="E702" s="753"/>
    </row>
    <row r="703" spans="1:5">
      <c r="A703" s="82" t="s">
        <v>407</v>
      </c>
      <c r="B703" s="82" t="s">
        <v>330</v>
      </c>
      <c r="C703" s="80" t="s">
        <v>299</v>
      </c>
      <c r="D703" s="83" t="s">
        <v>408</v>
      </c>
      <c r="E703" s="82" t="s">
        <v>409</v>
      </c>
    </row>
    <row r="704" spans="1:5">
      <c r="A704" s="748"/>
      <c r="B704" s="749"/>
      <c r="C704" s="749"/>
      <c r="D704" s="749"/>
      <c r="E704" s="750"/>
    </row>
    <row r="705" spans="1:5">
      <c r="A705" s="748" t="s">
        <v>410</v>
      </c>
      <c r="B705" s="749"/>
      <c r="C705" s="749"/>
      <c r="D705" s="749"/>
      <c r="E705" s="750"/>
    </row>
    <row r="706" spans="1:5" ht="25.5">
      <c r="A706" s="138" t="s">
        <v>439</v>
      </c>
      <c r="B706" s="140" t="s">
        <v>8</v>
      </c>
      <c r="C706" s="141">
        <v>1</v>
      </c>
      <c r="D706" s="139" t="e">
        <f>#REF!</f>
        <v>#REF!</v>
      </c>
      <c r="E706" s="128" t="e">
        <f>ROUND(D706*C706,0)</f>
        <v>#REF!</v>
      </c>
    </row>
    <row r="707" spans="1:5" ht="15">
      <c r="A707" s="138"/>
      <c r="B707" s="140"/>
      <c r="C707" s="141"/>
      <c r="D707" s="139"/>
      <c r="E707" s="128">
        <f>ROUND(D707*C707,0)</f>
        <v>0</v>
      </c>
    </row>
    <row r="708" spans="1:5" ht="15">
      <c r="A708" s="84"/>
      <c r="B708" s="82"/>
      <c r="C708" s="87"/>
      <c r="D708" s="127"/>
      <c r="E708" s="128">
        <f>ROUND(D708*C708,0)</f>
        <v>0</v>
      </c>
    </row>
    <row r="709" spans="1:5" ht="15">
      <c r="A709" s="138"/>
      <c r="B709" s="140"/>
      <c r="C709" s="141"/>
      <c r="D709" s="139"/>
      <c r="E709" s="128">
        <f>ROUND(D709*C709,0)</f>
        <v>0</v>
      </c>
    </row>
    <row r="710" spans="1:5" ht="15">
      <c r="A710" s="84"/>
      <c r="B710" s="82"/>
      <c r="C710" s="87"/>
      <c r="D710" s="127"/>
      <c r="E710" s="128">
        <f>ROUND(D710*C710,0)</f>
        <v>0</v>
      </c>
    </row>
    <row r="711" spans="1:5">
      <c r="A711" s="82"/>
      <c r="B711" s="82"/>
      <c r="C711" s="89"/>
      <c r="D711" s="82" t="s">
        <v>413</v>
      </c>
      <c r="E711" s="129" t="e">
        <f>SUM(E706:E710)</f>
        <v>#REF!</v>
      </c>
    </row>
    <row r="712" spans="1:5">
      <c r="A712" s="748" t="s">
        <v>414</v>
      </c>
      <c r="B712" s="749"/>
      <c r="C712" s="749"/>
      <c r="D712" s="749"/>
      <c r="E712" s="750"/>
    </row>
    <row r="713" spans="1:5" ht="15">
      <c r="A713" s="90" t="s">
        <v>429</v>
      </c>
      <c r="B713" s="80" t="s">
        <v>332</v>
      </c>
      <c r="C713" s="87">
        <v>1</v>
      </c>
      <c r="D713" s="130" t="e">
        <f>E722*0.05</f>
        <v>#REF!</v>
      </c>
      <c r="E713" s="128" t="e">
        <f>ROUND(D713*C713,0)</f>
        <v>#REF!</v>
      </c>
    </row>
    <row r="714" spans="1:5" ht="25.5">
      <c r="A714" s="90" t="s">
        <v>454</v>
      </c>
      <c r="B714" s="80" t="s">
        <v>329</v>
      </c>
      <c r="C714" s="141">
        <v>7.4999999999999997E-2</v>
      </c>
      <c r="D714" s="139" t="e">
        <f>#REF!</f>
        <v>#REF!</v>
      </c>
      <c r="E714" s="128" t="e">
        <f>ROUND(D714*C714,0)</f>
        <v>#REF!</v>
      </c>
    </row>
    <row r="715" spans="1:5" ht="15">
      <c r="A715" s="90" t="s">
        <v>630</v>
      </c>
      <c r="B715" s="80" t="s">
        <v>438</v>
      </c>
      <c r="C715" s="216">
        <v>0.66200000000000003</v>
      </c>
      <c r="D715" s="86">
        <v>772</v>
      </c>
      <c r="E715" s="128">
        <f>ROUND(D715*C715,0)</f>
        <v>511</v>
      </c>
    </row>
    <row r="716" spans="1:5" ht="15">
      <c r="A716" s="138"/>
      <c r="B716" s="140"/>
      <c r="C716" s="141"/>
      <c r="D716" s="139"/>
      <c r="E716" s="128">
        <f>ROUND(D716*C716,0)</f>
        <v>0</v>
      </c>
    </row>
    <row r="717" spans="1:5">
      <c r="A717" s="90"/>
      <c r="B717" s="82"/>
      <c r="C717" s="89"/>
      <c r="D717" s="82" t="s">
        <v>413</v>
      </c>
      <c r="E717" s="129" t="e">
        <f>SUM(E713:E716)</f>
        <v>#REF!</v>
      </c>
    </row>
    <row r="718" spans="1:5">
      <c r="A718" s="748" t="s">
        <v>57</v>
      </c>
      <c r="B718" s="749"/>
      <c r="C718" s="749"/>
      <c r="D718" s="749"/>
      <c r="E718" s="750"/>
    </row>
    <row r="719" spans="1:5" ht="15">
      <c r="A719" s="90" t="s">
        <v>430</v>
      </c>
      <c r="B719" s="82" t="s">
        <v>415</v>
      </c>
      <c r="C719" s="87">
        <v>0.27</v>
      </c>
      <c r="D719" s="130" t="e">
        <f>#REF!</f>
        <v>#REF!</v>
      </c>
      <c r="E719" s="128" t="e">
        <f>ROUND(D719*C719,0)</f>
        <v>#REF!</v>
      </c>
    </row>
    <row r="720" spans="1:5" ht="15">
      <c r="A720" s="90" t="s">
        <v>300</v>
      </c>
      <c r="B720" s="82" t="s">
        <v>415</v>
      </c>
      <c r="C720" s="87">
        <v>0.27</v>
      </c>
      <c r="D720" s="130" t="e">
        <f>#REF!</f>
        <v>#REF!</v>
      </c>
      <c r="E720" s="128" t="e">
        <f>ROUND(D720*C720,0)</f>
        <v>#REF!</v>
      </c>
    </row>
    <row r="721" spans="1:5" ht="15">
      <c r="A721" s="122"/>
      <c r="B721" s="81"/>
      <c r="C721" s="86"/>
      <c r="D721" s="130"/>
      <c r="E721" s="128">
        <f>ROUND(D721*C721,0)</f>
        <v>0</v>
      </c>
    </row>
    <row r="722" spans="1:5">
      <c r="A722" s="92"/>
      <c r="B722" s="93"/>
      <c r="C722" s="94"/>
      <c r="D722" s="95" t="s">
        <v>413</v>
      </c>
      <c r="E722" s="131" t="e">
        <f>SUM(E719:E721)</f>
        <v>#REF!</v>
      </c>
    </row>
    <row r="723" spans="1:5">
      <c r="A723" s="748" t="s">
        <v>416</v>
      </c>
      <c r="B723" s="749"/>
      <c r="C723" s="749"/>
      <c r="D723" s="749"/>
      <c r="E723" s="750"/>
    </row>
    <row r="724" spans="1:5" ht="15">
      <c r="A724" s="90" t="s">
        <v>431</v>
      </c>
      <c r="B724" s="80" t="s">
        <v>8</v>
      </c>
      <c r="C724" s="86">
        <v>1</v>
      </c>
      <c r="D724" s="130">
        <v>9000</v>
      </c>
      <c r="E724" s="128">
        <f>ROUND(D724*C724,0)</f>
        <v>9000</v>
      </c>
    </row>
    <row r="725" spans="1:5" ht="15">
      <c r="A725" s="90"/>
      <c r="B725" s="80"/>
      <c r="C725" s="86"/>
      <c r="D725" s="130"/>
      <c r="E725" s="128"/>
    </row>
    <row r="726" spans="1:5">
      <c r="A726" s="97"/>
      <c r="B726" s="97"/>
      <c r="C726" s="98"/>
      <c r="D726" s="99" t="s">
        <v>413</v>
      </c>
      <c r="E726" s="129">
        <f>SUM(E724:E725)</f>
        <v>9000</v>
      </c>
    </row>
    <row r="727" spans="1:5" ht="25.5">
      <c r="A727" s="100"/>
      <c r="B727" s="100"/>
      <c r="C727" s="98"/>
      <c r="D727" s="99" t="s">
        <v>417</v>
      </c>
      <c r="E727" s="129" t="e">
        <f>E722+E717+E711+E726</f>
        <v>#REF!</v>
      </c>
    </row>
    <row r="729" spans="1:5" ht="12.75" customHeight="1">
      <c r="A729" s="865"/>
      <c r="B729" s="778" t="s">
        <v>381</v>
      </c>
      <c r="C729" s="778"/>
      <c r="D729" s="778"/>
      <c r="E729" s="778"/>
    </row>
    <row r="730" spans="1:5">
      <c r="A730" s="866"/>
      <c r="B730" s="778"/>
      <c r="C730" s="778"/>
      <c r="D730" s="778"/>
      <c r="E730" s="778"/>
    </row>
    <row r="731" spans="1:5">
      <c r="A731" s="866"/>
      <c r="B731" s="778"/>
      <c r="C731" s="778"/>
      <c r="D731" s="778"/>
      <c r="E731" s="778"/>
    </row>
    <row r="732" spans="1:5" ht="12.75" customHeight="1">
      <c r="A732" s="867"/>
      <c r="B732" s="779" t="s">
        <v>403</v>
      </c>
      <c r="C732" s="780"/>
      <c r="D732" s="780"/>
      <c r="E732" s="781"/>
    </row>
    <row r="733" spans="1:5" ht="12.75" customHeight="1">
      <c r="A733" s="142" t="s">
        <v>404</v>
      </c>
      <c r="B733" s="763" t="s">
        <v>382</v>
      </c>
      <c r="C733" s="764"/>
      <c r="D733" s="764"/>
      <c r="E733" s="765"/>
    </row>
    <row r="734" spans="1:5">
      <c r="A734" s="766" t="s">
        <v>405</v>
      </c>
      <c r="B734" s="767"/>
      <c r="C734" s="768"/>
      <c r="D734" s="101" t="s">
        <v>298</v>
      </c>
      <c r="E734" s="80" t="s">
        <v>406</v>
      </c>
    </row>
    <row r="735" spans="1:5" ht="12.75" customHeight="1">
      <c r="A735" s="754" t="s">
        <v>632</v>
      </c>
      <c r="B735" s="755"/>
      <c r="C735" s="756"/>
      <c r="D735" s="760" t="s">
        <v>47</v>
      </c>
      <c r="E735" s="752" t="e">
        <f>#REF!</f>
        <v>#REF!</v>
      </c>
    </row>
    <row r="736" spans="1:5" ht="102.75" customHeight="1">
      <c r="A736" s="757"/>
      <c r="B736" s="758"/>
      <c r="C736" s="759"/>
      <c r="D736" s="761"/>
      <c r="E736" s="762"/>
    </row>
    <row r="737" spans="1:5">
      <c r="A737" s="82" t="s">
        <v>407</v>
      </c>
      <c r="B737" s="82" t="s">
        <v>330</v>
      </c>
      <c r="C737" s="80" t="s">
        <v>299</v>
      </c>
      <c r="D737" s="83" t="s">
        <v>408</v>
      </c>
      <c r="E737" s="82" t="s">
        <v>409</v>
      </c>
    </row>
    <row r="738" spans="1:5">
      <c r="A738" s="748"/>
      <c r="B738" s="749"/>
      <c r="C738" s="749"/>
      <c r="D738" s="749"/>
      <c r="E738" s="750"/>
    </row>
    <row r="739" spans="1:5">
      <c r="A739" s="748" t="s">
        <v>410</v>
      </c>
      <c r="B739" s="749"/>
      <c r="C739" s="749"/>
      <c r="D739" s="749"/>
      <c r="E739" s="750"/>
    </row>
    <row r="740" spans="1:5" ht="25.5">
      <c r="A740" s="144" t="s">
        <v>439</v>
      </c>
      <c r="B740" s="145" t="s">
        <v>8</v>
      </c>
      <c r="C740" s="146">
        <v>0.64</v>
      </c>
      <c r="D740" s="147" t="e">
        <f>#REF!</f>
        <v>#REF!</v>
      </c>
      <c r="E740" s="148" t="e">
        <f>ROUND(D740*C740,0)</f>
        <v>#REF!</v>
      </c>
    </row>
    <row r="741" spans="1:5" ht="127.5">
      <c r="A741" s="144" t="s">
        <v>444</v>
      </c>
      <c r="B741" s="145" t="s">
        <v>306</v>
      </c>
      <c r="C741" s="146">
        <v>5.4999999999999997E-3</v>
      </c>
      <c r="D741" s="147" t="e">
        <f>#REF!</f>
        <v>#REF!</v>
      </c>
      <c r="E741" s="148" t="e">
        <f>ROUND(D741*C741,0)</f>
        <v>#REF!</v>
      </c>
    </row>
    <row r="742" spans="1:5" ht="15">
      <c r="A742" s="144" t="s">
        <v>456</v>
      </c>
      <c r="B742" s="145" t="s">
        <v>53</v>
      </c>
      <c r="C742" s="146">
        <v>0.36530000000000001</v>
      </c>
      <c r="D742" s="147" t="e">
        <f>#REF!</f>
        <v>#REF!</v>
      </c>
      <c r="E742" s="148" t="e">
        <f>ROUND(D742*C742,0)</f>
        <v>#REF!</v>
      </c>
    </row>
    <row r="743" spans="1:5" ht="76.5">
      <c r="A743" s="144" t="s">
        <v>449</v>
      </c>
      <c r="B743" s="145" t="s">
        <v>306</v>
      </c>
      <c r="C743" s="146">
        <v>0.02</v>
      </c>
      <c r="D743" s="147" t="e">
        <f>#REF!</f>
        <v>#REF!</v>
      </c>
      <c r="E743" s="148" t="e">
        <f>ROUND(D743*C743,0)</f>
        <v>#REF!</v>
      </c>
    </row>
    <row r="744" spans="1:5" ht="15">
      <c r="A744" s="84" t="s">
        <v>450</v>
      </c>
      <c r="B744" s="82" t="s">
        <v>2</v>
      </c>
      <c r="C744" s="87">
        <v>0.3</v>
      </c>
      <c r="D744" s="127" t="e">
        <f>#REF!</f>
        <v>#REF!</v>
      </c>
      <c r="E744" s="148" t="e">
        <f>ROUND(D744*C744,0)</f>
        <v>#REF!</v>
      </c>
    </row>
    <row r="745" spans="1:5">
      <c r="A745" s="82"/>
      <c r="B745" s="82"/>
      <c r="C745" s="89"/>
      <c r="D745" s="82" t="s">
        <v>413</v>
      </c>
      <c r="E745" s="129" t="e">
        <f>SUM(E740:E744)</f>
        <v>#REF!</v>
      </c>
    </row>
    <row r="746" spans="1:5">
      <c r="A746" s="748" t="s">
        <v>414</v>
      </c>
      <c r="B746" s="749"/>
      <c r="C746" s="749"/>
      <c r="D746" s="749"/>
      <c r="E746" s="750"/>
    </row>
    <row r="747" spans="1:5" ht="15">
      <c r="A747" s="90" t="s">
        <v>429</v>
      </c>
      <c r="B747" s="80" t="s">
        <v>332</v>
      </c>
      <c r="C747" s="87">
        <v>1</v>
      </c>
      <c r="D747" s="130" t="e">
        <f>E757*0.05</f>
        <v>#REF!</v>
      </c>
      <c r="E747" s="148" t="e">
        <f>ROUND(D747*C747,0)</f>
        <v>#REF!</v>
      </c>
    </row>
    <row r="748" spans="1:5" ht="25.5">
      <c r="A748" s="144" t="s">
        <v>451</v>
      </c>
      <c r="B748" s="145" t="s">
        <v>329</v>
      </c>
      <c r="C748" s="146">
        <v>32</v>
      </c>
      <c r="D748" s="147">
        <v>185</v>
      </c>
      <c r="E748" s="148">
        <f>ROUND(D748*C748,0)</f>
        <v>5920</v>
      </c>
    </row>
    <row r="749" spans="1:5" ht="25.5">
      <c r="A749" s="144" t="s">
        <v>453</v>
      </c>
      <c r="B749" s="145" t="s">
        <v>329</v>
      </c>
      <c r="C749" s="146">
        <v>2.6666699999999999</v>
      </c>
      <c r="D749" s="147" t="e">
        <f>#REF!</f>
        <v>#REF!</v>
      </c>
      <c r="E749" s="148" t="e">
        <f>ROUND(D749*C749,0)</f>
        <v>#REF!</v>
      </c>
    </row>
    <row r="750" spans="1:5" ht="25.5">
      <c r="A750" s="90" t="s">
        <v>454</v>
      </c>
      <c r="B750" s="80" t="s">
        <v>329</v>
      </c>
      <c r="C750" s="146">
        <v>0.15</v>
      </c>
      <c r="D750" s="147" t="e">
        <f>#REF!</f>
        <v>#REF!</v>
      </c>
      <c r="E750" s="148" t="e">
        <f>ROUND(D750*C750,0)</f>
        <v>#REF!</v>
      </c>
    </row>
    <row r="751" spans="1:5" ht="63.75">
      <c r="A751" s="90" t="s">
        <v>455</v>
      </c>
      <c r="B751" s="80" t="s">
        <v>329</v>
      </c>
      <c r="C751" s="146">
        <v>0.66666999999999998</v>
      </c>
      <c r="D751" s="147" t="e">
        <f>#REF!</f>
        <v>#REF!</v>
      </c>
      <c r="E751" s="148" t="e">
        <f>ROUND(D751*C751,0)</f>
        <v>#REF!</v>
      </c>
    </row>
    <row r="752" spans="1:5">
      <c r="A752" s="90"/>
      <c r="B752" s="82"/>
      <c r="C752" s="89"/>
      <c r="D752" s="82" t="s">
        <v>413</v>
      </c>
      <c r="E752" s="129" t="e">
        <f>SUM(E747:E751)</f>
        <v>#REF!</v>
      </c>
    </row>
    <row r="753" spans="1:5">
      <c r="A753" s="748" t="s">
        <v>57</v>
      </c>
      <c r="B753" s="749"/>
      <c r="C753" s="749"/>
      <c r="D753" s="749"/>
      <c r="E753" s="750"/>
    </row>
    <row r="754" spans="1:5" ht="15">
      <c r="A754" s="90" t="s">
        <v>430</v>
      </c>
      <c r="B754" s="82" t="s">
        <v>415</v>
      </c>
      <c r="C754" s="87">
        <v>0.2</v>
      </c>
      <c r="D754" s="130" t="e">
        <f>#REF!</f>
        <v>#REF!</v>
      </c>
      <c r="E754" s="148" t="e">
        <f>ROUND(D754*C754,0)</f>
        <v>#REF!</v>
      </c>
    </row>
    <row r="755" spans="1:5" ht="15">
      <c r="A755" s="90" t="s">
        <v>300</v>
      </c>
      <c r="B755" s="82" t="s">
        <v>415</v>
      </c>
      <c r="C755" s="87">
        <v>0.15</v>
      </c>
      <c r="D755" s="130" t="e">
        <f>#REF!</f>
        <v>#REF!</v>
      </c>
      <c r="E755" s="148" t="e">
        <f>ROUND(D755*C755,0)</f>
        <v>#REF!</v>
      </c>
    </row>
    <row r="756" spans="1:5" ht="15">
      <c r="A756" s="122"/>
      <c r="B756" s="81"/>
      <c r="C756" s="86"/>
      <c r="D756" s="130"/>
      <c r="E756" s="148">
        <f>ROUND(D756*C756,0)</f>
        <v>0</v>
      </c>
    </row>
    <row r="757" spans="1:5">
      <c r="A757" s="92"/>
      <c r="B757" s="93"/>
      <c r="C757" s="94"/>
      <c r="D757" s="95" t="s">
        <v>413</v>
      </c>
      <c r="E757" s="131" t="e">
        <f>SUM(E754:E756)</f>
        <v>#REF!</v>
      </c>
    </row>
    <row r="758" spans="1:5">
      <c r="A758" s="748" t="s">
        <v>416</v>
      </c>
      <c r="B758" s="749"/>
      <c r="C758" s="749"/>
      <c r="D758" s="749"/>
      <c r="E758" s="750"/>
    </row>
    <row r="759" spans="1:5" ht="15">
      <c r="A759" s="90" t="s">
        <v>431</v>
      </c>
      <c r="B759" s="80" t="s">
        <v>8</v>
      </c>
      <c r="C759" s="137">
        <v>0.04</v>
      </c>
      <c r="D759" s="130">
        <v>9000</v>
      </c>
      <c r="E759" s="148">
        <f>ROUND(D759*C759,0)</f>
        <v>360</v>
      </c>
    </row>
    <row r="760" spans="1:5" ht="15">
      <c r="A760" s="90"/>
      <c r="B760" s="80"/>
      <c r="C760" s="86"/>
      <c r="D760" s="130"/>
      <c r="E760" s="148"/>
    </row>
    <row r="761" spans="1:5">
      <c r="A761" s="97"/>
      <c r="B761" s="97"/>
      <c r="C761" s="98"/>
      <c r="D761" s="99" t="s">
        <v>413</v>
      </c>
      <c r="E761" s="129">
        <f>SUM(E759:E760)</f>
        <v>360</v>
      </c>
    </row>
    <row r="762" spans="1:5" ht="25.5">
      <c r="A762" s="100"/>
      <c r="B762" s="100"/>
      <c r="C762" s="98"/>
      <c r="D762" s="99" t="s">
        <v>417</v>
      </c>
      <c r="E762" s="129" t="e">
        <f>E757+E752+E745+E761</f>
        <v>#REF!</v>
      </c>
    </row>
    <row r="765" spans="1:5">
      <c r="A765" s="782"/>
      <c r="B765" s="778" t="s">
        <v>381</v>
      </c>
      <c r="C765" s="778"/>
      <c r="D765" s="778"/>
      <c r="E765" s="778"/>
    </row>
    <row r="766" spans="1:5">
      <c r="A766" s="783"/>
      <c r="B766" s="778"/>
      <c r="C766" s="778"/>
      <c r="D766" s="778"/>
      <c r="E766" s="778"/>
    </row>
    <row r="767" spans="1:5">
      <c r="A767" s="783"/>
      <c r="B767" s="778"/>
      <c r="C767" s="778"/>
      <c r="D767" s="778"/>
      <c r="E767" s="778"/>
    </row>
    <row r="768" spans="1:5" ht="12.75" customHeight="1">
      <c r="A768" s="784"/>
      <c r="B768" s="779" t="s">
        <v>403</v>
      </c>
      <c r="C768" s="780"/>
      <c r="D768" s="780"/>
      <c r="E768" s="781"/>
    </row>
    <row r="769" spans="1:5">
      <c r="A769" s="126" t="s">
        <v>404</v>
      </c>
      <c r="B769" s="763" t="s">
        <v>382</v>
      </c>
      <c r="C769" s="764"/>
      <c r="D769" s="764"/>
      <c r="E769" s="765"/>
    </row>
    <row r="770" spans="1:5">
      <c r="A770" s="113" t="s">
        <v>405</v>
      </c>
      <c r="B770" s="114"/>
      <c r="C770" s="101"/>
      <c r="D770" s="101" t="s">
        <v>298</v>
      </c>
      <c r="E770" s="80" t="s">
        <v>406</v>
      </c>
    </row>
    <row r="771" spans="1:5" ht="39" customHeight="1">
      <c r="A771" s="754" t="s">
        <v>472</v>
      </c>
      <c r="B771" s="755"/>
      <c r="C771" s="756"/>
      <c r="D771" s="760" t="s">
        <v>9</v>
      </c>
      <c r="E771" s="752" t="e">
        <f>#REF!</f>
        <v>#REF!</v>
      </c>
    </row>
    <row r="772" spans="1:5" ht="36.75" customHeight="1">
      <c r="A772" s="757"/>
      <c r="B772" s="758"/>
      <c r="C772" s="759"/>
      <c r="D772" s="761"/>
      <c r="E772" s="753"/>
    </row>
    <row r="773" spans="1:5">
      <c r="A773" s="82" t="s">
        <v>407</v>
      </c>
      <c r="B773" s="82" t="s">
        <v>330</v>
      </c>
      <c r="C773" s="80" t="s">
        <v>299</v>
      </c>
      <c r="D773" s="83" t="s">
        <v>408</v>
      </c>
      <c r="E773" s="82" t="s">
        <v>409</v>
      </c>
    </row>
    <row r="774" spans="1:5">
      <c r="A774" s="748"/>
      <c r="B774" s="749"/>
      <c r="C774" s="749"/>
      <c r="D774" s="749"/>
      <c r="E774" s="750"/>
    </row>
    <row r="775" spans="1:5">
      <c r="A775" s="748" t="s">
        <v>410</v>
      </c>
      <c r="B775" s="749"/>
      <c r="C775" s="749"/>
      <c r="D775" s="749"/>
      <c r="E775" s="750"/>
    </row>
    <row r="776" spans="1:5" ht="25.5">
      <c r="A776" s="138" t="s">
        <v>473</v>
      </c>
      <c r="B776" s="140" t="s">
        <v>306</v>
      </c>
      <c r="C776" s="141">
        <v>12.2</v>
      </c>
      <c r="D776" s="139" t="e">
        <f>#REF!</f>
        <v>#REF!</v>
      </c>
      <c r="E776" s="128" t="e">
        <f>ROUND(D776*C776,0)</f>
        <v>#REF!</v>
      </c>
    </row>
    <row r="777" spans="1:5" ht="15">
      <c r="A777" s="84" t="s">
        <v>328</v>
      </c>
      <c r="B777" s="82" t="s">
        <v>8</v>
      </c>
      <c r="C777" s="87">
        <v>3.2399999999999998E-2</v>
      </c>
      <c r="D777" s="130" t="e">
        <f>#REF!</f>
        <v>#REF!</v>
      </c>
      <c r="E777" s="128" t="e">
        <f>ROUND(D777*C777,0)</f>
        <v>#REF!</v>
      </c>
    </row>
    <row r="778" spans="1:5" ht="15">
      <c r="A778" s="138"/>
      <c r="B778" s="140"/>
      <c r="C778" s="141"/>
      <c r="D778" s="139"/>
      <c r="E778" s="128">
        <f>ROUND(D778*C778,0)</f>
        <v>0</v>
      </c>
    </row>
    <row r="779" spans="1:5">
      <c r="A779" s="82"/>
      <c r="B779" s="82"/>
      <c r="C779" s="89"/>
      <c r="D779" s="82" t="s">
        <v>413</v>
      </c>
      <c r="E779" s="129" t="e">
        <f>SUM(E776:E778)</f>
        <v>#REF!</v>
      </c>
    </row>
    <row r="780" spans="1:5">
      <c r="A780" s="748" t="s">
        <v>414</v>
      </c>
      <c r="B780" s="749"/>
      <c r="C780" s="749"/>
      <c r="D780" s="749"/>
      <c r="E780" s="750"/>
    </row>
    <row r="781" spans="1:5" ht="15">
      <c r="A781" s="90" t="s">
        <v>429</v>
      </c>
      <c r="B781" s="80" t="s">
        <v>332</v>
      </c>
      <c r="C781" s="87">
        <v>1</v>
      </c>
      <c r="D781" s="130" t="e">
        <f>E790*0.05</f>
        <v>#REF!</v>
      </c>
      <c r="E781" s="128" t="e">
        <f>ROUND(D781*C781,0)</f>
        <v>#REF!</v>
      </c>
    </row>
    <row r="782" spans="1:5" ht="25.5">
      <c r="A782" s="90" t="s">
        <v>474</v>
      </c>
      <c r="B782" s="80" t="s">
        <v>329</v>
      </c>
      <c r="C782" s="141">
        <v>0.02</v>
      </c>
      <c r="D782" s="139" t="e">
        <f>#REF!</f>
        <v>#REF!</v>
      </c>
      <c r="E782" s="128" t="e">
        <f>ROUND(D782*C782,0)</f>
        <v>#REF!</v>
      </c>
    </row>
    <row r="783" spans="1:5" ht="51">
      <c r="A783" s="90" t="s">
        <v>452</v>
      </c>
      <c r="B783" s="80" t="s">
        <v>329</v>
      </c>
      <c r="C783" s="141">
        <v>0.112</v>
      </c>
      <c r="D783" s="139" t="e">
        <f>#REF!</f>
        <v>#REF!</v>
      </c>
      <c r="E783" s="128" t="e">
        <f>ROUND(D783*C783,0)</f>
        <v>#REF!</v>
      </c>
    </row>
    <row r="784" spans="1:5" ht="63.75">
      <c r="A784" s="90" t="s">
        <v>455</v>
      </c>
      <c r="B784" s="80" t="s">
        <v>329</v>
      </c>
      <c r="C784" s="141">
        <v>0.112</v>
      </c>
      <c r="D784" s="139" t="e">
        <f>#REF!</f>
        <v>#REF!</v>
      </c>
      <c r="E784" s="128" t="e">
        <f>ROUND(D784*C784,0)</f>
        <v>#REF!</v>
      </c>
    </row>
    <row r="785" spans="1:5">
      <c r="A785" s="90"/>
      <c r="B785" s="82"/>
      <c r="C785" s="89"/>
      <c r="D785" s="82" t="s">
        <v>413</v>
      </c>
      <c r="E785" s="129" t="e">
        <f>SUM(E781:E784)</f>
        <v>#REF!</v>
      </c>
    </row>
    <row r="786" spans="1:5">
      <c r="A786" s="748" t="s">
        <v>57</v>
      </c>
      <c r="B786" s="749"/>
      <c r="C786" s="749"/>
      <c r="D786" s="749"/>
      <c r="E786" s="750"/>
    </row>
    <row r="787" spans="1:5" ht="15">
      <c r="A787" s="90" t="s">
        <v>430</v>
      </c>
      <c r="B787" s="82" t="s">
        <v>415</v>
      </c>
      <c r="C787" s="87">
        <v>7.8E-2</v>
      </c>
      <c r="D787" s="130" t="e">
        <f>#REF!</f>
        <v>#REF!</v>
      </c>
      <c r="E787" s="128" t="e">
        <f>ROUND(D787*C787,0)</f>
        <v>#REF!</v>
      </c>
    </row>
    <row r="788" spans="1:5" ht="15">
      <c r="A788" s="90" t="s">
        <v>300</v>
      </c>
      <c r="B788" s="82" t="s">
        <v>415</v>
      </c>
      <c r="C788" s="87">
        <v>7.8E-2</v>
      </c>
      <c r="D788" s="130" t="e">
        <f>#REF!</f>
        <v>#REF!</v>
      </c>
      <c r="E788" s="128" t="e">
        <f>ROUND(D788*C788,0)</f>
        <v>#REF!</v>
      </c>
    </row>
    <row r="789" spans="1:5" ht="15">
      <c r="A789" s="122"/>
      <c r="B789" s="81"/>
      <c r="C789" s="86"/>
      <c r="D789" s="130"/>
      <c r="E789" s="128">
        <f>ROUND(D789*C789,0)</f>
        <v>0</v>
      </c>
    </row>
    <row r="790" spans="1:5">
      <c r="A790" s="92"/>
      <c r="B790" s="93"/>
      <c r="C790" s="94"/>
      <c r="D790" s="95" t="s">
        <v>413</v>
      </c>
      <c r="E790" s="131" t="e">
        <f>SUM(E787:E789)</f>
        <v>#REF!</v>
      </c>
    </row>
    <row r="791" spans="1:5">
      <c r="A791" s="748" t="s">
        <v>416</v>
      </c>
      <c r="B791" s="749"/>
      <c r="C791" s="749"/>
      <c r="D791" s="749"/>
      <c r="E791" s="750"/>
    </row>
    <row r="792" spans="1:5" ht="25.5">
      <c r="A792" s="90" t="s">
        <v>475</v>
      </c>
      <c r="B792" s="80" t="s">
        <v>9</v>
      </c>
      <c r="C792" s="137">
        <v>1</v>
      </c>
      <c r="D792" s="130">
        <v>1000</v>
      </c>
      <c r="E792" s="128">
        <f>ROUND(D792*C792,0)</f>
        <v>1000</v>
      </c>
    </row>
    <row r="793" spans="1:5" ht="15">
      <c r="A793" s="90" t="s">
        <v>428</v>
      </c>
      <c r="B793" s="80" t="s">
        <v>470</v>
      </c>
      <c r="C793" s="86">
        <v>12.5</v>
      </c>
      <c r="D793" s="130">
        <v>2000</v>
      </c>
      <c r="E793" s="128">
        <f>ROUND(D793*C793,0)</f>
        <v>25000</v>
      </c>
    </row>
    <row r="794" spans="1:5">
      <c r="A794" s="97"/>
      <c r="B794" s="97"/>
      <c r="C794" s="98"/>
      <c r="D794" s="99" t="s">
        <v>413</v>
      </c>
      <c r="E794" s="129">
        <f>SUM(E792:E793)</f>
        <v>26000</v>
      </c>
    </row>
    <row r="795" spans="1:5" ht="25.5">
      <c r="A795" s="100"/>
      <c r="B795" s="100"/>
      <c r="C795" s="98"/>
      <c r="D795" s="99" t="s">
        <v>417</v>
      </c>
      <c r="E795" s="129" t="e">
        <f>E790+E785+E779+E794</f>
        <v>#REF!</v>
      </c>
    </row>
    <row r="798" spans="1:5">
      <c r="A798" s="782"/>
      <c r="B798" s="778" t="s">
        <v>381</v>
      </c>
      <c r="C798" s="778"/>
      <c r="D798" s="778"/>
      <c r="E798" s="778"/>
    </row>
    <row r="799" spans="1:5">
      <c r="A799" s="783"/>
      <c r="B799" s="778"/>
      <c r="C799" s="778"/>
      <c r="D799" s="778"/>
      <c r="E799" s="778"/>
    </row>
    <row r="800" spans="1:5">
      <c r="A800" s="783"/>
      <c r="B800" s="778"/>
      <c r="C800" s="778"/>
      <c r="D800" s="778"/>
      <c r="E800" s="778"/>
    </row>
    <row r="801" spans="1:5" ht="12.75" customHeight="1">
      <c r="A801" s="784"/>
      <c r="B801" s="779" t="s">
        <v>403</v>
      </c>
      <c r="C801" s="780"/>
      <c r="D801" s="780"/>
      <c r="E801" s="781"/>
    </row>
    <row r="802" spans="1:5">
      <c r="A802" s="126" t="s">
        <v>404</v>
      </c>
      <c r="B802" s="763" t="s">
        <v>382</v>
      </c>
      <c r="C802" s="764"/>
      <c r="D802" s="764"/>
      <c r="E802" s="765"/>
    </row>
    <row r="803" spans="1:5">
      <c r="A803" s="113" t="s">
        <v>405</v>
      </c>
      <c r="B803" s="114"/>
      <c r="C803" s="101"/>
      <c r="D803" s="101" t="s">
        <v>298</v>
      </c>
      <c r="E803" s="80" t="s">
        <v>406</v>
      </c>
    </row>
    <row r="804" spans="1:5" ht="46.5" customHeight="1">
      <c r="A804" s="754" t="s">
        <v>477</v>
      </c>
      <c r="B804" s="755"/>
      <c r="C804" s="756"/>
      <c r="D804" s="760" t="s">
        <v>9</v>
      </c>
      <c r="E804" s="752" t="e">
        <f>#REF!</f>
        <v>#REF!</v>
      </c>
    </row>
    <row r="805" spans="1:5" ht="39.75" customHeight="1">
      <c r="A805" s="757"/>
      <c r="B805" s="758"/>
      <c r="C805" s="759"/>
      <c r="D805" s="761"/>
      <c r="E805" s="753"/>
    </row>
    <row r="806" spans="1:5" ht="39.75" customHeight="1">
      <c r="A806" s="82" t="s">
        <v>407</v>
      </c>
      <c r="B806" s="82" t="s">
        <v>330</v>
      </c>
      <c r="C806" s="80" t="s">
        <v>299</v>
      </c>
      <c r="D806" s="83" t="s">
        <v>408</v>
      </c>
      <c r="E806" s="82" t="s">
        <v>409</v>
      </c>
    </row>
    <row r="807" spans="1:5">
      <c r="A807" s="748"/>
      <c r="B807" s="749"/>
      <c r="C807" s="749"/>
      <c r="D807" s="749"/>
      <c r="E807" s="750"/>
    </row>
    <row r="808" spans="1:5">
      <c r="A808" s="748" t="s">
        <v>410</v>
      </c>
      <c r="B808" s="749"/>
      <c r="C808" s="749"/>
      <c r="D808" s="749"/>
      <c r="E808" s="750"/>
    </row>
    <row r="809" spans="1:5" ht="25.5">
      <c r="A809" s="138" t="s">
        <v>478</v>
      </c>
      <c r="B809" s="140" t="s">
        <v>306</v>
      </c>
      <c r="C809" s="141">
        <v>12.5</v>
      </c>
      <c r="D809" s="139" t="e">
        <f>#REF!</f>
        <v>#REF!</v>
      </c>
      <c r="E809" s="128" t="e">
        <f>ROUND(D809*C809,0)</f>
        <v>#REF!</v>
      </c>
    </row>
    <row r="810" spans="1:5" ht="15">
      <c r="A810" s="84" t="s">
        <v>328</v>
      </c>
      <c r="B810" s="82" t="s">
        <v>8</v>
      </c>
      <c r="C810" s="87">
        <v>1.4999999999999999E-2</v>
      </c>
      <c r="D810" s="130" t="e">
        <f>#REF!</f>
        <v>#REF!</v>
      </c>
      <c r="E810" s="128" t="e">
        <f>ROUND(D810*C810,0)</f>
        <v>#REF!</v>
      </c>
    </row>
    <row r="811" spans="1:5" ht="15">
      <c r="A811" s="138"/>
      <c r="B811" s="140"/>
      <c r="C811" s="141"/>
      <c r="D811" s="139"/>
      <c r="E811" s="128">
        <f>ROUND(D811*C811,0)</f>
        <v>0</v>
      </c>
    </row>
    <row r="812" spans="1:5">
      <c r="A812" s="82"/>
      <c r="B812" s="82"/>
      <c r="C812" s="89"/>
      <c r="D812" s="82" t="s">
        <v>413</v>
      </c>
      <c r="E812" s="129" t="e">
        <f>SUM(E809:E811)</f>
        <v>#REF!</v>
      </c>
    </row>
    <row r="813" spans="1:5">
      <c r="A813" s="748" t="s">
        <v>414</v>
      </c>
      <c r="B813" s="749"/>
      <c r="C813" s="749"/>
      <c r="D813" s="749"/>
      <c r="E813" s="750"/>
    </row>
    <row r="814" spans="1:5" ht="15">
      <c r="A814" s="90" t="s">
        <v>429</v>
      </c>
      <c r="B814" s="80" t="s">
        <v>332</v>
      </c>
      <c r="C814" s="87">
        <v>1</v>
      </c>
      <c r="D814" s="130" t="e">
        <f>E823*0.05</f>
        <v>#REF!</v>
      </c>
      <c r="E814" s="128" t="e">
        <f>ROUND(D814*C814,0)</f>
        <v>#REF!</v>
      </c>
    </row>
    <row r="815" spans="1:5" ht="25.5">
      <c r="A815" s="90" t="s">
        <v>474</v>
      </c>
      <c r="B815" s="80" t="s">
        <v>329</v>
      </c>
      <c r="C815" s="141">
        <v>0.02</v>
      </c>
      <c r="D815" s="139" t="e">
        <f>#REF!</f>
        <v>#REF!</v>
      </c>
      <c r="E815" s="128" t="e">
        <f>ROUND(D815*C815,0)</f>
        <v>#REF!</v>
      </c>
    </row>
    <row r="816" spans="1:5" ht="51">
      <c r="A816" s="90" t="s">
        <v>452</v>
      </c>
      <c r="B816" s="80" t="s">
        <v>329</v>
      </c>
      <c r="C816" s="141">
        <v>0.112</v>
      </c>
      <c r="D816" s="139" t="e">
        <f>#REF!</f>
        <v>#REF!</v>
      </c>
      <c r="E816" s="128" t="e">
        <f>ROUND(D816*C816,0)</f>
        <v>#REF!</v>
      </c>
    </row>
    <row r="817" spans="1:5" ht="63.75">
      <c r="A817" s="90" t="s">
        <v>455</v>
      </c>
      <c r="B817" s="80" t="s">
        <v>329</v>
      </c>
      <c r="C817" s="141">
        <v>0.112</v>
      </c>
      <c r="D817" s="139" t="e">
        <f>#REF!</f>
        <v>#REF!</v>
      </c>
      <c r="E817" s="128" t="e">
        <f>ROUND(D817*C817,0)</f>
        <v>#REF!</v>
      </c>
    </row>
    <row r="818" spans="1:5">
      <c r="A818" s="90"/>
      <c r="B818" s="82"/>
      <c r="C818" s="89"/>
      <c r="D818" s="82" t="s">
        <v>413</v>
      </c>
      <c r="E818" s="129" t="e">
        <f>SUM(E814:E817)</f>
        <v>#REF!</v>
      </c>
    </row>
    <row r="819" spans="1:5">
      <c r="A819" s="748" t="s">
        <v>57</v>
      </c>
      <c r="B819" s="749"/>
      <c r="C819" s="749"/>
      <c r="D819" s="749"/>
      <c r="E819" s="750"/>
    </row>
    <row r="820" spans="1:5" ht="15">
      <c r="A820" s="90" t="s">
        <v>430</v>
      </c>
      <c r="B820" s="82" t="s">
        <v>415</v>
      </c>
      <c r="C820" s="87">
        <v>7.8E-2</v>
      </c>
      <c r="D820" s="130" t="e">
        <f>#REF!</f>
        <v>#REF!</v>
      </c>
      <c r="E820" s="128" t="e">
        <f>ROUND(D820*C820,0)</f>
        <v>#REF!</v>
      </c>
    </row>
    <row r="821" spans="1:5" ht="15">
      <c r="A821" s="90" t="s">
        <v>300</v>
      </c>
      <c r="B821" s="82" t="s">
        <v>415</v>
      </c>
      <c r="C821" s="87">
        <v>7.8E-2</v>
      </c>
      <c r="D821" s="130" t="e">
        <f>#REF!</f>
        <v>#REF!</v>
      </c>
      <c r="E821" s="128" t="e">
        <f>ROUND(D821*C821,0)</f>
        <v>#REF!</v>
      </c>
    </row>
    <row r="822" spans="1:5" ht="15">
      <c r="A822" s="122"/>
      <c r="B822" s="81"/>
      <c r="C822" s="86"/>
      <c r="D822" s="130"/>
      <c r="E822" s="128">
        <f>ROUND(D822*C822,0)</f>
        <v>0</v>
      </c>
    </row>
    <row r="823" spans="1:5">
      <c r="A823" s="92"/>
      <c r="B823" s="93"/>
      <c r="C823" s="94"/>
      <c r="D823" s="95" t="s">
        <v>413</v>
      </c>
      <c r="E823" s="131" t="e">
        <f>SUM(E820:E822)</f>
        <v>#REF!</v>
      </c>
    </row>
    <row r="824" spans="1:5">
      <c r="A824" s="748" t="s">
        <v>416</v>
      </c>
      <c r="B824" s="749"/>
      <c r="C824" s="749"/>
      <c r="D824" s="749"/>
      <c r="E824" s="750"/>
    </row>
    <row r="825" spans="1:5">
      <c r="A825" s="748" t="s">
        <v>416</v>
      </c>
      <c r="B825" s="749"/>
      <c r="C825" s="749"/>
      <c r="D825" s="749"/>
      <c r="E825" s="750"/>
    </row>
    <row r="826" spans="1:5" ht="25.5">
      <c r="A826" s="90" t="s">
        <v>475</v>
      </c>
      <c r="B826" s="80" t="s">
        <v>9</v>
      </c>
      <c r="C826" s="137">
        <v>1</v>
      </c>
      <c r="D826" s="130">
        <v>1000</v>
      </c>
      <c r="E826" s="128">
        <f>ROUND(D826*C826,0)</f>
        <v>1000</v>
      </c>
    </row>
    <row r="827" spans="1:5" ht="15">
      <c r="A827" s="90" t="s">
        <v>428</v>
      </c>
      <c r="B827" s="80" t="s">
        <v>470</v>
      </c>
      <c r="C827" s="86">
        <v>12.5</v>
      </c>
      <c r="D827" s="130">
        <v>1500</v>
      </c>
      <c r="E827" s="128">
        <f>ROUND(D827*C827,0)</f>
        <v>18750</v>
      </c>
    </row>
    <row r="828" spans="1:5" ht="25.5">
      <c r="A828" s="100"/>
      <c r="B828" s="100"/>
      <c r="C828" s="98"/>
      <c r="D828" s="99" t="s">
        <v>417</v>
      </c>
      <c r="E828" s="129" t="e">
        <f>E823+E818+E812+E827</f>
        <v>#REF!</v>
      </c>
    </row>
    <row r="829" spans="1:5">
      <c r="A829" s="100"/>
      <c r="B829" s="100"/>
      <c r="C829" s="98"/>
      <c r="D829" s="99"/>
      <c r="E829" s="217"/>
    </row>
    <row r="830" spans="1:5">
      <c r="A830" s="775"/>
      <c r="B830" s="778" t="s">
        <v>381</v>
      </c>
      <c r="C830" s="778"/>
      <c r="D830" s="778"/>
      <c r="E830" s="778"/>
    </row>
    <row r="831" spans="1:5">
      <c r="A831" s="776"/>
      <c r="B831" s="778"/>
      <c r="C831" s="778"/>
      <c r="D831" s="778"/>
      <c r="E831" s="778"/>
    </row>
    <row r="832" spans="1:5">
      <c r="A832" s="776"/>
      <c r="B832" s="778"/>
      <c r="C832" s="778"/>
      <c r="D832" s="778"/>
      <c r="E832" s="778"/>
    </row>
    <row r="833" spans="1:5">
      <c r="A833" s="777"/>
      <c r="B833" s="779" t="s">
        <v>403</v>
      </c>
      <c r="C833" s="780"/>
      <c r="D833" s="780"/>
      <c r="E833" s="781"/>
    </row>
    <row r="834" spans="1:5">
      <c r="A834" s="117" t="s">
        <v>404</v>
      </c>
      <c r="B834" s="763" t="s">
        <v>382</v>
      </c>
      <c r="C834" s="764"/>
      <c r="D834" s="764"/>
      <c r="E834" s="765"/>
    </row>
    <row r="835" spans="1:5">
      <c r="A835" s="766" t="s">
        <v>405</v>
      </c>
      <c r="B835" s="767"/>
      <c r="C835" s="768"/>
      <c r="D835" s="101" t="s">
        <v>298</v>
      </c>
      <c r="E835" s="80" t="s">
        <v>406</v>
      </c>
    </row>
    <row r="836" spans="1:5">
      <c r="A836" s="754" t="s">
        <v>312</v>
      </c>
      <c r="B836" s="755"/>
      <c r="C836" s="756"/>
      <c r="D836" s="760" t="s">
        <v>47</v>
      </c>
      <c r="E836" s="752" t="e">
        <f>#REF!</f>
        <v>#REF!</v>
      </c>
    </row>
    <row r="837" spans="1:5">
      <c r="A837" s="757"/>
      <c r="B837" s="758"/>
      <c r="C837" s="759"/>
      <c r="D837" s="761"/>
      <c r="E837" s="753"/>
    </row>
    <row r="838" spans="1:5">
      <c r="A838" s="82" t="s">
        <v>407</v>
      </c>
      <c r="B838" s="82" t="s">
        <v>330</v>
      </c>
      <c r="C838" s="80" t="s">
        <v>299</v>
      </c>
      <c r="D838" s="83" t="s">
        <v>408</v>
      </c>
      <c r="E838" s="82" t="s">
        <v>409</v>
      </c>
    </row>
    <row r="839" spans="1:5">
      <c r="A839" s="748"/>
      <c r="B839" s="749"/>
      <c r="C839" s="749"/>
      <c r="D839" s="749"/>
      <c r="E839" s="750"/>
    </row>
    <row r="840" spans="1:5">
      <c r="A840" s="748" t="s">
        <v>410</v>
      </c>
      <c r="B840" s="749"/>
      <c r="C840" s="749"/>
      <c r="D840" s="749"/>
      <c r="E840" s="750"/>
    </row>
    <row r="841" spans="1:5">
      <c r="A841" s="69" t="s">
        <v>619</v>
      </c>
      <c r="B841" s="59" t="s">
        <v>8</v>
      </c>
      <c r="C841" s="133">
        <v>0.05</v>
      </c>
      <c r="D841" s="134" t="e">
        <f>#REF!</f>
        <v>#REF!</v>
      </c>
      <c r="E841" s="119" t="e">
        <f>ROUND(D841*C841,0)</f>
        <v>#REF!</v>
      </c>
    </row>
    <row r="842" spans="1:5" ht="25.5">
      <c r="A842" s="69" t="s">
        <v>618</v>
      </c>
      <c r="B842" s="59" t="s">
        <v>306</v>
      </c>
      <c r="C842" s="133">
        <v>2</v>
      </c>
      <c r="D842" s="134" t="e">
        <f>#REF!</f>
        <v>#REF!</v>
      </c>
      <c r="E842" s="119" t="e">
        <f>ROUND(D842*C842,0)</f>
        <v>#REF!</v>
      </c>
    </row>
    <row r="843" spans="1:5">
      <c r="A843" s="82"/>
      <c r="B843" s="82"/>
      <c r="C843" s="89"/>
      <c r="D843" s="82" t="s">
        <v>413</v>
      </c>
      <c r="E843" s="88" t="e">
        <f>SUM(E841:E842)</f>
        <v>#REF!</v>
      </c>
    </row>
    <row r="844" spans="1:5">
      <c r="A844" s="748" t="s">
        <v>414</v>
      </c>
      <c r="B844" s="749"/>
      <c r="C844" s="749"/>
      <c r="D844" s="749"/>
      <c r="E844" s="750"/>
    </row>
    <row r="845" spans="1:5">
      <c r="A845" s="90" t="s">
        <v>429</v>
      </c>
      <c r="B845" s="80" t="s">
        <v>332</v>
      </c>
      <c r="C845" s="87">
        <v>1</v>
      </c>
      <c r="D845" s="91" t="e">
        <f>E852*0.05</f>
        <v>#REF!</v>
      </c>
      <c r="E845" s="119" t="e">
        <f>ROUND(D845*C845,0)</f>
        <v>#REF!</v>
      </c>
    </row>
    <row r="846" spans="1:5">
      <c r="A846" s="90"/>
      <c r="B846" s="80"/>
      <c r="C846" s="133"/>
      <c r="D846" s="134"/>
      <c r="E846" s="119">
        <f>ROUND(D846*C846,0)</f>
        <v>0</v>
      </c>
    </row>
    <row r="847" spans="1:5">
      <c r="A847" s="90"/>
      <c r="B847" s="82"/>
      <c r="C847" s="89"/>
      <c r="D847" s="82" t="s">
        <v>413</v>
      </c>
      <c r="E847" s="88" t="e">
        <f>SUM(E845:E846)</f>
        <v>#REF!</v>
      </c>
    </row>
    <row r="848" spans="1:5">
      <c r="A848" s="748" t="s">
        <v>57</v>
      </c>
      <c r="B848" s="749"/>
      <c r="C848" s="749"/>
      <c r="D848" s="749"/>
      <c r="E848" s="750"/>
    </row>
    <row r="849" spans="1:5">
      <c r="A849" s="90" t="s">
        <v>430</v>
      </c>
      <c r="B849" s="82" t="s">
        <v>415</v>
      </c>
      <c r="C849" s="87">
        <v>0.02</v>
      </c>
      <c r="D849" s="91" t="e">
        <f>#REF!</f>
        <v>#REF!</v>
      </c>
      <c r="E849" s="119" t="e">
        <f>ROUND(D849*C849,0)</f>
        <v>#REF!</v>
      </c>
    </row>
    <row r="850" spans="1:5">
      <c r="A850" s="90" t="s">
        <v>300</v>
      </c>
      <c r="B850" s="82" t="s">
        <v>415</v>
      </c>
      <c r="C850" s="87">
        <v>0.02</v>
      </c>
      <c r="D850" s="91" t="e">
        <f>#REF!</f>
        <v>#REF!</v>
      </c>
      <c r="E850" s="119" t="e">
        <f>ROUND(D850*C850,0)</f>
        <v>#REF!</v>
      </c>
    </row>
    <row r="851" spans="1:5">
      <c r="A851" s="122"/>
      <c r="B851" s="81"/>
      <c r="C851" s="86"/>
      <c r="D851" s="91"/>
      <c r="E851" s="119">
        <f>ROUND(D851*C851,0)</f>
        <v>0</v>
      </c>
    </row>
    <row r="852" spans="1:5">
      <c r="A852" s="92"/>
      <c r="B852" s="93"/>
      <c r="C852" s="94"/>
      <c r="D852" s="95" t="s">
        <v>413</v>
      </c>
      <c r="E852" s="96" t="e">
        <f>SUM(E849:E851)</f>
        <v>#REF!</v>
      </c>
    </row>
    <row r="853" spans="1:5">
      <c r="A853" s="748" t="s">
        <v>416</v>
      </c>
      <c r="B853" s="749"/>
      <c r="C853" s="749"/>
      <c r="D853" s="749"/>
      <c r="E853" s="750"/>
    </row>
    <row r="854" spans="1:5">
      <c r="A854" s="90" t="s">
        <v>431</v>
      </c>
      <c r="B854" s="80" t="s">
        <v>8</v>
      </c>
      <c r="C854" s="137">
        <v>0.06</v>
      </c>
      <c r="D854" s="91">
        <v>9000</v>
      </c>
      <c r="E854" s="119">
        <f>ROUND(D854*C854,0)</f>
        <v>540</v>
      </c>
    </row>
    <row r="855" spans="1:5">
      <c r="A855" s="90" t="s">
        <v>428</v>
      </c>
      <c r="B855" s="80" t="s">
        <v>470</v>
      </c>
      <c r="C855" s="87">
        <v>2.9999999999999997E-4</v>
      </c>
      <c r="D855" s="91">
        <v>1200000</v>
      </c>
      <c r="E855" s="119">
        <f>ROUND(D855*C855,0)</f>
        <v>360</v>
      </c>
    </row>
    <row r="856" spans="1:5">
      <c r="A856" s="97"/>
      <c r="B856" s="97"/>
      <c r="C856" s="98"/>
      <c r="D856" s="99" t="s">
        <v>413</v>
      </c>
      <c r="E856" s="88">
        <f>SUM(E854:E855)</f>
        <v>900</v>
      </c>
    </row>
    <row r="857" spans="1:5" ht="25.5">
      <c r="A857" s="100"/>
      <c r="B857" s="100"/>
      <c r="C857" s="98"/>
      <c r="D857" s="99" t="s">
        <v>417</v>
      </c>
      <c r="E857" s="88" t="e">
        <f>E852+E847+E843+E856</f>
        <v>#REF!</v>
      </c>
    </row>
    <row r="858" spans="1:5">
      <c r="A858" s="100"/>
      <c r="B858" s="100"/>
      <c r="C858" s="98"/>
      <c r="D858" s="99"/>
      <c r="E858" s="217"/>
    </row>
    <row r="860" spans="1:5">
      <c r="A860" s="782"/>
      <c r="B860" s="778" t="s">
        <v>381</v>
      </c>
      <c r="C860" s="778"/>
      <c r="D860" s="778"/>
      <c r="E860" s="778"/>
    </row>
    <row r="861" spans="1:5">
      <c r="A861" s="783"/>
      <c r="B861" s="778"/>
      <c r="C861" s="778"/>
      <c r="D861" s="778"/>
      <c r="E861" s="778"/>
    </row>
    <row r="862" spans="1:5">
      <c r="A862" s="783"/>
      <c r="B862" s="778"/>
      <c r="C862" s="778"/>
      <c r="D862" s="778"/>
      <c r="E862" s="778"/>
    </row>
    <row r="863" spans="1:5" ht="12.75" customHeight="1">
      <c r="A863" s="784"/>
      <c r="B863" s="779" t="s">
        <v>403</v>
      </c>
      <c r="C863" s="780"/>
      <c r="D863" s="780"/>
      <c r="E863" s="781"/>
    </row>
    <row r="864" spans="1:5">
      <c r="A864" s="126" t="s">
        <v>404</v>
      </c>
      <c r="B864" s="763" t="s">
        <v>382</v>
      </c>
      <c r="C864" s="764"/>
      <c r="D864" s="764"/>
      <c r="E864" s="765"/>
    </row>
    <row r="865" spans="1:5">
      <c r="A865" s="766" t="s">
        <v>405</v>
      </c>
      <c r="B865" s="767"/>
      <c r="C865" s="768"/>
      <c r="D865" s="101" t="s">
        <v>298</v>
      </c>
      <c r="E865" s="80" t="s">
        <v>406</v>
      </c>
    </row>
    <row r="866" spans="1:5" ht="48.75" customHeight="1">
      <c r="A866" s="754" t="s">
        <v>479</v>
      </c>
      <c r="B866" s="755"/>
      <c r="C866" s="756"/>
      <c r="D866" s="760" t="s">
        <v>47</v>
      </c>
      <c r="E866" s="752" t="e">
        <f>#REF!</f>
        <v>#REF!</v>
      </c>
    </row>
    <row r="867" spans="1:5" ht="44.25" customHeight="1">
      <c r="A867" s="757"/>
      <c r="B867" s="758"/>
      <c r="C867" s="759"/>
      <c r="D867" s="761"/>
      <c r="E867" s="753"/>
    </row>
    <row r="868" spans="1:5">
      <c r="A868" s="82" t="s">
        <v>407</v>
      </c>
      <c r="B868" s="82" t="s">
        <v>330</v>
      </c>
      <c r="C868" s="80" t="s">
        <v>299</v>
      </c>
      <c r="D868" s="83" t="s">
        <v>408</v>
      </c>
      <c r="E868" s="82" t="s">
        <v>409</v>
      </c>
    </row>
    <row r="869" spans="1:5">
      <c r="A869" s="748"/>
      <c r="B869" s="749"/>
      <c r="C869" s="749"/>
      <c r="D869" s="749"/>
      <c r="E869" s="750"/>
    </row>
    <row r="870" spans="1:5">
      <c r="A870" s="748" t="s">
        <v>410</v>
      </c>
      <c r="B870" s="749"/>
      <c r="C870" s="749"/>
      <c r="D870" s="749"/>
      <c r="E870" s="750"/>
    </row>
    <row r="871" spans="1:5" ht="38.25">
      <c r="A871" s="138" t="s">
        <v>480</v>
      </c>
      <c r="B871" s="140" t="s">
        <v>306</v>
      </c>
      <c r="C871" s="141">
        <v>5.25</v>
      </c>
      <c r="D871" s="139" t="e">
        <f>#REF!</f>
        <v>#REF!</v>
      </c>
      <c r="E871" s="128" t="e">
        <f>ROUND(D871*C871,0)</f>
        <v>#REF!</v>
      </c>
    </row>
    <row r="872" spans="1:5" ht="25.5">
      <c r="A872" s="138" t="s">
        <v>481</v>
      </c>
      <c r="B872" s="140" t="s">
        <v>8</v>
      </c>
      <c r="C872" s="141">
        <v>2.93E-2</v>
      </c>
      <c r="D872" s="139" t="e">
        <f>#REF!</f>
        <v>#REF!</v>
      </c>
      <c r="E872" s="128" t="e">
        <f>ROUND(D872*C872,0)</f>
        <v>#REF!</v>
      </c>
    </row>
    <row r="873" spans="1:5" ht="15">
      <c r="A873" s="84" t="s">
        <v>328</v>
      </c>
      <c r="B873" s="82" t="s">
        <v>8</v>
      </c>
      <c r="C873" s="87">
        <v>0.01</v>
      </c>
      <c r="D873" s="130" t="e">
        <f>#REF!</f>
        <v>#REF!</v>
      </c>
      <c r="E873" s="128" t="e">
        <f>ROUND(D873*C873,0)</f>
        <v>#REF!</v>
      </c>
    </row>
    <row r="874" spans="1:5" ht="15">
      <c r="A874" s="138"/>
      <c r="B874" s="140"/>
      <c r="C874" s="141"/>
      <c r="D874" s="139"/>
      <c r="E874" s="128">
        <f>ROUND(D874*C874,0)</f>
        <v>0</v>
      </c>
    </row>
    <row r="875" spans="1:5">
      <c r="A875" s="82"/>
      <c r="B875" s="82"/>
      <c r="C875" s="89"/>
      <c r="D875" s="82" t="s">
        <v>413</v>
      </c>
      <c r="E875" s="129" t="e">
        <f>SUM(E871:E874)</f>
        <v>#REF!</v>
      </c>
    </row>
    <row r="876" spans="1:5">
      <c r="A876" s="748" t="s">
        <v>414</v>
      </c>
      <c r="B876" s="749"/>
      <c r="C876" s="749"/>
      <c r="D876" s="749"/>
      <c r="E876" s="750"/>
    </row>
    <row r="877" spans="1:5" ht="15">
      <c r="A877" s="90" t="s">
        <v>429</v>
      </c>
      <c r="B877" s="80" t="s">
        <v>332</v>
      </c>
      <c r="C877" s="87">
        <v>1</v>
      </c>
      <c r="D877" s="130" t="e">
        <f>E884*0.05</f>
        <v>#REF!</v>
      </c>
      <c r="E877" s="128" t="e">
        <f>ROUND(D877*C877,0)</f>
        <v>#REF!</v>
      </c>
    </row>
    <row r="878" spans="1:5" ht="15">
      <c r="A878" s="90"/>
      <c r="B878" s="80"/>
      <c r="C878" s="141"/>
      <c r="D878" s="139"/>
      <c r="E878" s="128">
        <f>ROUND(D878*C878,0)</f>
        <v>0</v>
      </c>
    </row>
    <row r="879" spans="1:5">
      <c r="A879" s="90"/>
      <c r="B879" s="82"/>
      <c r="C879" s="89"/>
      <c r="D879" s="82" t="s">
        <v>413</v>
      </c>
      <c r="E879" s="129" t="e">
        <f>SUM(E877:E878)</f>
        <v>#REF!</v>
      </c>
    </row>
    <row r="880" spans="1:5">
      <c r="A880" s="748" t="s">
        <v>57</v>
      </c>
      <c r="B880" s="749"/>
      <c r="C880" s="749"/>
      <c r="D880" s="749"/>
      <c r="E880" s="750"/>
    </row>
    <row r="881" spans="1:5" ht="15">
      <c r="A881" s="90" t="s">
        <v>430</v>
      </c>
      <c r="B881" s="82" t="s">
        <v>415</v>
      </c>
      <c r="C881" s="87">
        <v>7.0000000000000007E-2</v>
      </c>
      <c r="D881" s="130" t="e">
        <f>#REF!</f>
        <v>#REF!</v>
      </c>
      <c r="E881" s="128" t="e">
        <f>ROUND(D881*C881,0)</f>
        <v>#REF!</v>
      </c>
    </row>
    <row r="882" spans="1:5" ht="15">
      <c r="A882" s="90" t="s">
        <v>300</v>
      </c>
      <c r="B882" s="82" t="s">
        <v>415</v>
      </c>
      <c r="C882" s="87">
        <v>0.05</v>
      </c>
      <c r="D882" s="130" t="e">
        <f>#REF!</f>
        <v>#REF!</v>
      </c>
      <c r="E882" s="128" t="e">
        <f>ROUND(D882*C882,0)</f>
        <v>#REF!</v>
      </c>
    </row>
    <row r="883" spans="1:5" ht="15">
      <c r="A883" s="122"/>
      <c r="B883" s="81"/>
      <c r="C883" s="86"/>
      <c r="D883" s="130"/>
      <c r="E883" s="128">
        <f>ROUND(D883*C883,0)</f>
        <v>0</v>
      </c>
    </row>
    <row r="884" spans="1:5">
      <c r="A884" s="92"/>
      <c r="B884" s="93"/>
      <c r="C884" s="94"/>
      <c r="D884" s="95" t="s">
        <v>413</v>
      </c>
      <c r="E884" s="131" t="e">
        <f>SUM(E881:E883)</f>
        <v>#REF!</v>
      </c>
    </row>
    <row r="885" spans="1:5">
      <c r="A885" s="748" t="s">
        <v>416</v>
      </c>
      <c r="B885" s="749"/>
      <c r="C885" s="749"/>
      <c r="D885" s="749"/>
      <c r="E885" s="750"/>
    </row>
    <row r="886" spans="1:5" ht="25.5">
      <c r="A886" s="90" t="s">
        <v>475</v>
      </c>
      <c r="B886" s="80" t="s">
        <v>47</v>
      </c>
      <c r="C886" s="137">
        <v>1</v>
      </c>
      <c r="D886" s="130">
        <v>1000</v>
      </c>
      <c r="E886" s="128">
        <f>ROUND(D886*C886,0)</f>
        <v>1000</v>
      </c>
    </row>
    <row r="887" spans="1:5" ht="15">
      <c r="A887" s="90" t="s">
        <v>428</v>
      </c>
      <c r="B887" s="80" t="s">
        <v>470</v>
      </c>
      <c r="C887" s="86">
        <v>2.5</v>
      </c>
      <c r="D887" s="130">
        <v>2000</v>
      </c>
      <c r="E887" s="128">
        <f>ROUND(D887*C887,0)</f>
        <v>5000</v>
      </c>
    </row>
    <row r="888" spans="1:5">
      <c r="A888" s="97"/>
      <c r="B888" s="97"/>
      <c r="C888" s="98"/>
      <c r="D888" s="99" t="s">
        <v>413</v>
      </c>
      <c r="E888" s="129">
        <f>SUM(E886:E887)</f>
        <v>6000</v>
      </c>
    </row>
    <row r="889" spans="1:5" ht="25.5">
      <c r="A889" s="100"/>
      <c r="B889" s="100"/>
      <c r="C889" s="98"/>
      <c r="D889" s="99" t="s">
        <v>417</v>
      </c>
      <c r="E889" s="129" t="e">
        <f>E884+E879+E875+E888</f>
        <v>#REF!</v>
      </c>
    </row>
    <row r="891" spans="1:5">
      <c r="A891" s="782"/>
      <c r="B891" s="778" t="s">
        <v>381</v>
      </c>
      <c r="C891" s="778"/>
      <c r="D891" s="778"/>
      <c r="E891" s="778"/>
    </row>
    <row r="892" spans="1:5">
      <c r="A892" s="783"/>
      <c r="B892" s="778"/>
      <c r="C892" s="778"/>
      <c r="D892" s="778"/>
      <c r="E892" s="778"/>
    </row>
    <row r="893" spans="1:5">
      <c r="A893" s="783"/>
      <c r="B893" s="778"/>
      <c r="C893" s="778"/>
      <c r="D893" s="778"/>
      <c r="E893" s="778"/>
    </row>
    <row r="894" spans="1:5" ht="12.75" customHeight="1">
      <c r="A894" s="784"/>
      <c r="B894" s="779" t="s">
        <v>403</v>
      </c>
      <c r="C894" s="780"/>
      <c r="D894" s="780"/>
      <c r="E894" s="781"/>
    </row>
    <row r="895" spans="1:5">
      <c r="A895" s="126" t="s">
        <v>404</v>
      </c>
      <c r="B895" s="763" t="s">
        <v>382</v>
      </c>
      <c r="C895" s="764"/>
      <c r="D895" s="764"/>
      <c r="E895" s="765"/>
    </row>
    <row r="896" spans="1:5">
      <c r="A896" s="766" t="s">
        <v>405</v>
      </c>
      <c r="B896" s="767"/>
      <c r="C896" s="768"/>
      <c r="D896" s="101" t="s">
        <v>298</v>
      </c>
      <c r="E896" s="80" t="s">
        <v>406</v>
      </c>
    </row>
    <row r="897" spans="1:5">
      <c r="A897" s="804" t="s">
        <v>708</v>
      </c>
      <c r="B897" s="805"/>
      <c r="C897" s="806"/>
      <c r="D897" s="102" t="s">
        <v>47</v>
      </c>
      <c r="E897" s="143">
        <v>4.05</v>
      </c>
    </row>
    <row r="898" spans="1:5">
      <c r="A898" s="801"/>
      <c r="B898" s="802"/>
      <c r="C898" s="803"/>
      <c r="D898" s="294"/>
      <c r="E898" s="81"/>
    </row>
    <row r="899" spans="1:5">
      <c r="A899" s="82" t="s">
        <v>407</v>
      </c>
      <c r="B899" s="82" t="s">
        <v>330</v>
      </c>
      <c r="C899" s="80" t="s">
        <v>299</v>
      </c>
      <c r="D899" s="83" t="s">
        <v>408</v>
      </c>
      <c r="E899" s="82" t="s">
        <v>409</v>
      </c>
    </row>
    <row r="900" spans="1:5">
      <c r="A900" s="748"/>
      <c r="B900" s="749"/>
      <c r="C900" s="749"/>
      <c r="D900" s="749"/>
      <c r="E900" s="750"/>
    </row>
    <row r="901" spans="1:5">
      <c r="A901" s="748" t="s">
        <v>410</v>
      </c>
      <c r="B901" s="749"/>
      <c r="C901" s="749"/>
      <c r="D901" s="749"/>
      <c r="E901" s="750"/>
    </row>
    <row r="902" spans="1:5" ht="25.5">
      <c r="A902" s="295" t="s">
        <v>473</v>
      </c>
      <c r="B902" s="296" t="s">
        <v>306</v>
      </c>
      <c r="C902" s="290">
        <v>6.05</v>
      </c>
      <c r="D902" s="297">
        <v>2390</v>
      </c>
      <c r="E902" s="128">
        <f>ROUND(D902*C902,0)</f>
        <v>14460</v>
      </c>
    </row>
    <row r="903" spans="1:5" ht="15">
      <c r="A903" s="84" t="s">
        <v>328</v>
      </c>
      <c r="B903" s="82" t="s">
        <v>8</v>
      </c>
      <c r="C903" s="87">
        <v>1.4999999999999999E-2</v>
      </c>
      <c r="D903" s="130">
        <v>471359</v>
      </c>
      <c r="E903" s="128">
        <f>ROUND(D903*C903,0)</f>
        <v>7070</v>
      </c>
    </row>
    <row r="904" spans="1:5" ht="15">
      <c r="A904" s="295"/>
      <c r="B904" s="296"/>
      <c r="C904" s="290"/>
      <c r="D904" s="297"/>
      <c r="E904" s="128">
        <f>ROUND(D904*C904,0)</f>
        <v>0</v>
      </c>
    </row>
    <row r="905" spans="1:5">
      <c r="A905" s="82"/>
      <c r="B905" s="82"/>
      <c r="C905" s="89"/>
      <c r="D905" s="82" t="s">
        <v>413</v>
      </c>
      <c r="E905" s="129">
        <f>SUM(E902:E904)</f>
        <v>21530</v>
      </c>
    </row>
    <row r="906" spans="1:5">
      <c r="A906" s="748" t="s">
        <v>414</v>
      </c>
      <c r="B906" s="749"/>
      <c r="C906" s="749"/>
      <c r="D906" s="749"/>
      <c r="E906" s="750"/>
    </row>
    <row r="907" spans="1:5" ht="15">
      <c r="A907" s="90" t="s">
        <v>429</v>
      </c>
      <c r="B907" s="80" t="s">
        <v>332</v>
      </c>
      <c r="C907" s="87">
        <v>1</v>
      </c>
      <c r="D907" s="130">
        <f>E916*0.05</f>
        <v>1215</v>
      </c>
      <c r="E907" s="128">
        <f>ROUND(D907*C907,0)</f>
        <v>1215</v>
      </c>
    </row>
    <row r="908" spans="1:5" ht="25.5">
      <c r="A908" s="90" t="s">
        <v>474</v>
      </c>
      <c r="B908" s="80" t="s">
        <v>329</v>
      </c>
      <c r="C908" s="290">
        <v>0.02</v>
      </c>
      <c r="D908" s="297">
        <v>98000</v>
      </c>
      <c r="E908" s="128">
        <f>ROUND(D908*C908,0)</f>
        <v>1960</v>
      </c>
    </row>
    <row r="909" spans="1:5" ht="51">
      <c r="A909" s="90" t="s">
        <v>452</v>
      </c>
      <c r="B909" s="80" t="s">
        <v>329</v>
      </c>
      <c r="C909" s="290">
        <v>0.112</v>
      </c>
      <c r="D909" s="297">
        <v>2500</v>
      </c>
      <c r="E909" s="128">
        <f>ROUND(D909*C909,0)</f>
        <v>280</v>
      </c>
    </row>
    <row r="910" spans="1:5" ht="63.75">
      <c r="A910" s="90" t="s">
        <v>455</v>
      </c>
      <c r="B910" s="80" t="s">
        <v>329</v>
      </c>
      <c r="C910" s="290">
        <v>0.112</v>
      </c>
      <c r="D910" s="297">
        <v>650</v>
      </c>
      <c r="E910" s="128">
        <f>ROUND(D910*C910,0)</f>
        <v>73</v>
      </c>
    </row>
    <row r="911" spans="1:5">
      <c r="A911" s="90"/>
      <c r="B911" s="82"/>
      <c r="C911" s="89"/>
      <c r="D911" s="82" t="s">
        <v>413</v>
      </c>
      <c r="E911" s="129">
        <f>SUM(E907:E910)</f>
        <v>3528</v>
      </c>
    </row>
    <row r="912" spans="1:5">
      <c r="A912" s="748" t="s">
        <v>57</v>
      </c>
      <c r="B912" s="749"/>
      <c r="C912" s="749"/>
      <c r="D912" s="749"/>
      <c r="E912" s="750"/>
    </row>
    <row r="913" spans="1:5" ht="15">
      <c r="A913" s="90" t="s">
        <v>430</v>
      </c>
      <c r="B913" s="82" t="s">
        <v>415</v>
      </c>
      <c r="C913" s="87">
        <v>0.13500000000000001</v>
      </c>
      <c r="D913" s="130">
        <v>58446</v>
      </c>
      <c r="E913" s="128">
        <f>ROUND(D913*C913,0)</f>
        <v>7890</v>
      </c>
    </row>
    <row r="914" spans="1:5" ht="15">
      <c r="A914" s="90" t="s">
        <v>300</v>
      </c>
      <c r="B914" s="82" t="s">
        <v>415</v>
      </c>
      <c r="C914" s="87">
        <v>0.13500000000000001</v>
      </c>
      <c r="D914" s="130">
        <v>121552</v>
      </c>
      <c r="E914" s="128">
        <f>ROUND(D914*C914,0)</f>
        <v>16410</v>
      </c>
    </row>
    <row r="915" spans="1:5" ht="15">
      <c r="A915" s="122"/>
      <c r="B915" s="81"/>
      <c r="C915" s="86"/>
      <c r="D915" s="130"/>
      <c r="E915" s="128">
        <f>ROUND(D915*C915,0)</f>
        <v>0</v>
      </c>
    </row>
    <row r="916" spans="1:5">
      <c r="A916" s="92"/>
      <c r="B916" s="93"/>
      <c r="C916" s="94"/>
      <c r="D916" s="95" t="s">
        <v>413</v>
      </c>
      <c r="E916" s="131">
        <f>SUM(E913:E915)</f>
        <v>24300</v>
      </c>
    </row>
    <row r="917" spans="1:5">
      <c r="A917" s="748" t="s">
        <v>416</v>
      </c>
      <c r="B917" s="749"/>
      <c r="C917" s="749"/>
      <c r="D917" s="749"/>
      <c r="E917" s="750"/>
    </row>
    <row r="918" spans="1:5" ht="25.5">
      <c r="A918" s="90" t="s">
        <v>475</v>
      </c>
      <c r="B918" s="80" t="s">
        <v>306</v>
      </c>
      <c r="C918" s="137">
        <v>0.1</v>
      </c>
      <c r="D918" s="130">
        <v>9000</v>
      </c>
      <c r="E918" s="128">
        <f>ROUND(D918*C918,0)</f>
        <v>900</v>
      </c>
    </row>
    <row r="919" spans="1:5" ht="15">
      <c r="A919" s="90"/>
      <c r="B919" s="80"/>
      <c r="C919" s="86"/>
      <c r="D919" s="130"/>
      <c r="E919" s="128"/>
    </row>
    <row r="920" spans="1:5">
      <c r="A920" s="97"/>
      <c r="B920" s="97"/>
      <c r="C920" s="98"/>
      <c r="D920" s="99" t="s">
        <v>413</v>
      </c>
      <c r="E920" s="129">
        <f>SUM(E918:E919)</f>
        <v>900</v>
      </c>
    </row>
    <row r="921" spans="1:5" ht="25.5">
      <c r="A921" s="100"/>
      <c r="B921" s="100"/>
      <c r="C921" s="98"/>
      <c r="D921" s="99" t="s">
        <v>417</v>
      </c>
      <c r="E921" s="129">
        <f>E916+E911+E905+E920</f>
        <v>50258</v>
      </c>
    </row>
    <row r="924" spans="1:5">
      <c r="A924" s="782"/>
      <c r="B924" s="778" t="s">
        <v>381</v>
      </c>
      <c r="C924" s="778"/>
      <c r="D924" s="778"/>
      <c r="E924" s="778"/>
    </row>
    <row r="925" spans="1:5">
      <c r="A925" s="783"/>
      <c r="B925" s="778"/>
      <c r="C925" s="778"/>
      <c r="D925" s="778"/>
      <c r="E925" s="778"/>
    </row>
    <row r="926" spans="1:5">
      <c r="A926" s="783"/>
      <c r="B926" s="778"/>
      <c r="C926" s="778"/>
      <c r="D926" s="778"/>
      <c r="E926" s="778"/>
    </row>
    <row r="927" spans="1:5" ht="12.75" customHeight="1">
      <c r="A927" s="784"/>
      <c r="B927" s="779" t="s">
        <v>403</v>
      </c>
      <c r="C927" s="780"/>
      <c r="D927" s="780"/>
      <c r="E927" s="781"/>
    </row>
    <row r="928" spans="1:5">
      <c r="A928" s="126" t="s">
        <v>404</v>
      </c>
      <c r="B928" s="763" t="s">
        <v>382</v>
      </c>
      <c r="C928" s="764"/>
      <c r="D928" s="764"/>
      <c r="E928" s="765"/>
    </row>
    <row r="929" spans="1:5">
      <c r="A929" s="766" t="s">
        <v>405</v>
      </c>
      <c r="B929" s="767"/>
      <c r="C929" s="768"/>
      <c r="D929" s="101" t="s">
        <v>298</v>
      </c>
      <c r="E929" s="80" t="s">
        <v>406</v>
      </c>
    </row>
    <row r="930" spans="1:5" ht="18.75" customHeight="1">
      <c r="A930" s="754" t="s">
        <v>482</v>
      </c>
      <c r="B930" s="755"/>
      <c r="C930" s="756"/>
      <c r="D930" s="760" t="s">
        <v>9</v>
      </c>
      <c r="E930" s="752" t="e">
        <f>#REF!</f>
        <v>#REF!</v>
      </c>
    </row>
    <row r="931" spans="1:5" ht="37.5" customHeight="1">
      <c r="A931" s="757"/>
      <c r="B931" s="758"/>
      <c r="C931" s="759"/>
      <c r="D931" s="761"/>
      <c r="E931" s="753"/>
    </row>
    <row r="932" spans="1:5">
      <c r="A932" s="82" t="s">
        <v>407</v>
      </c>
      <c r="B932" s="82" t="s">
        <v>330</v>
      </c>
      <c r="C932" s="80" t="s">
        <v>299</v>
      </c>
      <c r="D932" s="83" t="s">
        <v>408</v>
      </c>
      <c r="E932" s="82" t="s">
        <v>409</v>
      </c>
    </row>
    <row r="933" spans="1:5">
      <c r="A933" s="748"/>
      <c r="B933" s="749"/>
      <c r="C933" s="749"/>
      <c r="D933" s="749"/>
      <c r="E933" s="750"/>
    </row>
    <row r="934" spans="1:5">
      <c r="A934" s="748" t="s">
        <v>410</v>
      </c>
      <c r="B934" s="749"/>
      <c r="C934" s="749"/>
      <c r="D934" s="749"/>
      <c r="E934" s="750"/>
    </row>
    <row r="935" spans="1:5" ht="15">
      <c r="A935" s="84" t="s">
        <v>328</v>
      </c>
      <c r="B935" s="82" t="s">
        <v>8</v>
      </c>
      <c r="C935" s="87">
        <v>2.7E-2</v>
      </c>
      <c r="D935" s="130" t="e">
        <f>#REF!</f>
        <v>#REF!</v>
      </c>
      <c r="E935" s="128" t="e">
        <f>ROUND(D935*C935,0)</f>
        <v>#REF!</v>
      </c>
    </row>
    <row r="936" spans="1:5" ht="15">
      <c r="A936" s="138"/>
      <c r="B936" s="82"/>
      <c r="C936" s="87"/>
      <c r="D936" s="130"/>
      <c r="E936" s="128">
        <f>ROUND(D936*C936,0)</f>
        <v>0</v>
      </c>
    </row>
    <row r="937" spans="1:5" ht="15">
      <c r="A937" s="138"/>
      <c r="B937" s="140"/>
      <c r="C937" s="141"/>
      <c r="D937" s="139"/>
      <c r="E937" s="128">
        <f>ROUND(D937*C937,0)</f>
        <v>0</v>
      </c>
    </row>
    <row r="938" spans="1:5">
      <c r="A938" s="82"/>
      <c r="B938" s="82"/>
      <c r="C938" s="89"/>
      <c r="D938" s="82" t="s">
        <v>413</v>
      </c>
      <c r="E938" s="129" t="e">
        <f>SUM(E935:E937)</f>
        <v>#REF!</v>
      </c>
    </row>
    <row r="939" spans="1:5">
      <c r="A939" s="748" t="s">
        <v>414</v>
      </c>
      <c r="B939" s="749"/>
      <c r="C939" s="749"/>
      <c r="D939" s="749"/>
      <c r="E939" s="750"/>
    </row>
    <row r="940" spans="1:5" ht="15">
      <c r="A940" s="90" t="s">
        <v>429</v>
      </c>
      <c r="B940" s="80" t="s">
        <v>332</v>
      </c>
      <c r="C940" s="87">
        <v>1</v>
      </c>
      <c r="D940" s="130" t="e">
        <f>E949*0.05</f>
        <v>#REF!</v>
      </c>
      <c r="E940" s="128" t="e">
        <f>ROUND(D940*C940,0)</f>
        <v>#REF!</v>
      </c>
    </row>
    <row r="941" spans="1:5" ht="51">
      <c r="A941" s="90" t="s">
        <v>452</v>
      </c>
      <c r="B941" s="80" t="s">
        <v>329</v>
      </c>
      <c r="C941" s="141">
        <v>0.5</v>
      </c>
      <c r="D941" s="139" t="e">
        <f>#REF!</f>
        <v>#REF!</v>
      </c>
      <c r="E941" s="128" t="e">
        <f>ROUND(D941*C941,0)</f>
        <v>#REF!</v>
      </c>
    </row>
    <row r="942" spans="1:5" ht="63.75">
      <c r="A942" s="90" t="s">
        <v>455</v>
      </c>
      <c r="B942" s="80" t="s">
        <v>329</v>
      </c>
      <c r="C942" s="141">
        <v>0.25</v>
      </c>
      <c r="D942" s="139" t="e">
        <f>#REF!</f>
        <v>#REF!</v>
      </c>
      <c r="E942" s="128" t="e">
        <f>ROUND(D942*C942,0)</f>
        <v>#REF!</v>
      </c>
    </row>
    <row r="943" spans="1:5" ht="15">
      <c r="A943" s="90"/>
      <c r="B943" s="80"/>
      <c r="C943" s="141"/>
      <c r="D943" s="139"/>
      <c r="E943" s="128">
        <f>ROUND(D943*C943,0)</f>
        <v>0</v>
      </c>
    </row>
    <row r="944" spans="1:5">
      <c r="A944" s="90"/>
      <c r="B944" s="82"/>
      <c r="C944" s="89"/>
      <c r="D944" s="82" t="s">
        <v>413</v>
      </c>
      <c r="E944" s="129" t="e">
        <f>SUM(E940:E943)</f>
        <v>#REF!</v>
      </c>
    </row>
    <row r="945" spans="1:5">
      <c r="A945" s="748" t="s">
        <v>57</v>
      </c>
      <c r="B945" s="749"/>
      <c r="C945" s="749"/>
      <c r="D945" s="749"/>
      <c r="E945" s="750"/>
    </row>
    <row r="946" spans="1:5" ht="15">
      <c r="A946" s="90" t="s">
        <v>430</v>
      </c>
      <c r="B946" s="82" t="s">
        <v>415</v>
      </c>
      <c r="C946" s="141">
        <v>8.5000000000000006E-2</v>
      </c>
      <c r="D946" s="130" t="e">
        <f>#REF!</f>
        <v>#REF!</v>
      </c>
      <c r="E946" s="128" t="e">
        <f>ROUND(D946*C946,0)</f>
        <v>#REF!</v>
      </c>
    </row>
    <row r="947" spans="1:5" ht="15">
      <c r="A947" s="90" t="s">
        <v>300</v>
      </c>
      <c r="B947" s="82" t="s">
        <v>415</v>
      </c>
      <c r="C947" s="141">
        <v>7.5829999999999995E-2</v>
      </c>
      <c r="D947" s="130" t="e">
        <f>#REF!</f>
        <v>#REF!</v>
      </c>
      <c r="E947" s="128" t="e">
        <f>ROUND(D947*C947,0)</f>
        <v>#REF!</v>
      </c>
    </row>
    <row r="948" spans="1:5" ht="15">
      <c r="A948" s="122"/>
      <c r="B948" s="81"/>
      <c r="C948" s="86"/>
      <c r="D948" s="130"/>
      <c r="E948" s="128">
        <f>ROUND(D948*C948,0)</f>
        <v>0</v>
      </c>
    </row>
    <row r="949" spans="1:5">
      <c r="A949" s="92"/>
      <c r="B949" s="93"/>
      <c r="C949" s="94"/>
      <c r="D949" s="95" t="s">
        <v>413</v>
      </c>
      <c r="E949" s="131" t="e">
        <f>SUM(E946:E948)</f>
        <v>#REF!</v>
      </c>
    </row>
    <row r="950" spans="1:5">
      <c r="A950" s="748" t="s">
        <v>416</v>
      </c>
      <c r="B950" s="749"/>
      <c r="C950" s="749"/>
      <c r="D950" s="749"/>
      <c r="E950" s="750"/>
    </row>
    <row r="951" spans="1:5" ht="15">
      <c r="A951" s="90" t="s">
        <v>302</v>
      </c>
      <c r="B951" s="80" t="s">
        <v>9</v>
      </c>
      <c r="C951" s="137">
        <v>1E-3</v>
      </c>
      <c r="D951" s="130">
        <v>1200000</v>
      </c>
      <c r="E951" s="128">
        <f>ROUND(D951*C951,0)</f>
        <v>1200</v>
      </c>
    </row>
    <row r="952" spans="1:5" ht="25.5">
      <c r="A952" s="90" t="s">
        <v>475</v>
      </c>
      <c r="B952" s="80" t="s">
        <v>8</v>
      </c>
      <c r="C952" s="137">
        <v>2.7E-2</v>
      </c>
      <c r="D952" s="130">
        <v>9000</v>
      </c>
      <c r="E952" s="128">
        <f>ROUND(D952*C952,0)</f>
        <v>243</v>
      </c>
    </row>
    <row r="953" spans="1:5">
      <c r="A953" s="97"/>
      <c r="B953" s="97"/>
      <c r="C953" s="98"/>
      <c r="D953" s="99" t="s">
        <v>413</v>
      </c>
      <c r="E953" s="129">
        <f>SUM(E951:E952)</f>
        <v>1443</v>
      </c>
    </row>
    <row r="954" spans="1:5" ht="25.5">
      <c r="A954" s="100"/>
      <c r="B954" s="100"/>
      <c r="C954" s="98"/>
      <c r="D954" s="99" t="s">
        <v>417</v>
      </c>
      <c r="E954" s="129" t="e">
        <f>E949+E944+E938+E953</f>
        <v>#REF!</v>
      </c>
    </row>
    <row r="957" spans="1:5">
      <c r="A957" s="782"/>
      <c r="B957" s="778" t="s">
        <v>381</v>
      </c>
      <c r="C957" s="778"/>
      <c r="D957" s="778"/>
      <c r="E957" s="778"/>
    </row>
    <row r="958" spans="1:5">
      <c r="A958" s="783"/>
      <c r="B958" s="778"/>
      <c r="C958" s="778"/>
      <c r="D958" s="778"/>
      <c r="E958" s="778"/>
    </row>
    <row r="959" spans="1:5">
      <c r="A959" s="783"/>
      <c r="B959" s="778"/>
      <c r="C959" s="778"/>
      <c r="D959" s="778"/>
      <c r="E959" s="778"/>
    </row>
    <row r="960" spans="1:5" ht="12.75" customHeight="1">
      <c r="A960" s="784"/>
      <c r="B960" s="779" t="s">
        <v>403</v>
      </c>
      <c r="C960" s="780"/>
      <c r="D960" s="780"/>
      <c r="E960" s="781"/>
    </row>
    <row r="961" spans="1:5">
      <c r="A961" s="126" t="s">
        <v>404</v>
      </c>
      <c r="B961" s="763" t="s">
        <v>382</v>
      </c>
      <c r="C961" s="764"/>
      <c r="D961" s="764"/>
      <c r="E961" s="765"/>
    </row>
    <row r="962" spans="1:5">
      <c r="A962" s="766" t="s">
        <v>405</v>
      </c>
      <c r="B962" s="767"/>
      <c r="C962" s="768"/>
      <c r="D962" s="101" t="s">
        <v>298</v>
      </c>
      <c r="E962" s="80" t="s">
        <v>406</v>
      </c>
    </row>
    <row r="963" spans="1:5" ht="12.75" customHeight="1">
      <c r="A963" s="754" t="s">
        <v>486</v>
      </c>
      <c r="B963" s="755"/>
      <c r="C963" s="756"/>
      <c r="D963" s="760" t="s">
        <v>9</v>
      </c>
      <c r="E963" s="752" t="e">
        <f>#REF!</f>
        <v>#REF!</v>
      </c>
    </row>
    <row r="964" spans="1:5" ht="78" customHeight="1">
      <c r="A964" s="757"/>
      <c r="B964" s="758"/>
      <c r="C964" s="759"/>
      <c r="D964" s="761"/>
      <c r="E964" s="762"/>
    </row>
    <row r="965" spans="1:5">
      <c r="A965" s="82" t="s">
        <v>407</v>
      </c>
      <c r="B965" s="82" t="s">
        <v>330</v>
      </c>
      <c r="C965" s="80" t="s">
        <v>299</v>
      </c>
      <c r="D965" s="83" t="s">
        <v>408</v>
      </c>
      <c r="E965" s="82" t="s">
        <v>409</v>
      </c>
    </row>
    <row r="966" spans="1:5">
      <c r="A966" s="748"/>
      <c r="B966" s="749"/>
      <c r="C966" s="749"/>
      <c r="D966" s="749"/>
      <c r="E966" s="750"/>
    </row>
    <row r="967" spans="1:5">
      <c r="A967" s="748" t="s">
        <v>410</v>
      </c>
      <c r="B967" s="749"/>
      <c r="C967" s="749"/>
      <c r="D967" s="749"/>
      <c r="E967" s="750"/>
    </row>
    <row r="968" spans="1:5" ht="25.5">
      <c r="A968" s="90" t="s">
        <v>485</v>
      </c>
      <c r="B968" s="82" t="s">
        <v>9</v>
      </c>
      <c r="C968" s="87">
        <v>1.2</v>
      </c>
      <c r="D968" s="87" t="e">
        <f>#REF!</f>
        <v>#REF!</v>
      </c>
      <c r="E968" s="128" t="e">
        <f>ROUND(D968*C968,0)</f>
        <v>#REF!</v>
      </c>
    </row>
    <row r="969" spans="1:5" ht="15">
      <c r="A969" s="169" t="s">
        <v>483</v>
      </c>
      <c r="B969" s="82" t="s">
        <v>2</v>
      </c>
      <c r="C969" s="87">
        <v>1.2</v>
      </c>
      <c r="D969" s="171" t="e">
        <f>#REF!</f>
        <v>#REF!</v>
      </c>
      <c r="E969" s="128" t="e">
        <f>ROUND(D969*C969,0)</f>
        <v>#REF!</v>
      </c>
    </row>
    <row r="970" spans="1:5" ht="15">
      <c r="A970" s="170" t="s">
        <v>484</v>
      </c>
      <c r="B970" s="140" t="s">
        <v>47</v>
      </c>
      <c r="C970" s="141">
        <v>0.16666666666666666</v>
      </c>
      <c r="D970" s="172" t="e">
        <f>#REF!</f>
        <v>#REF!</v>
      </c>
      <c r="E970" s="128" t="e">
        <f>ROUND(D970*C970,0)</f>
        <v>#REF!</v>
      </c>
    </row>
    <row r="971" spans="1:5">
      <c r="A971" s="82"/>
      <c r="B971" s="82"/>
      <c r="C971" s="89"/>
      <c r="D971" s="82" t="s">
        <v>413</v>
      </c>
      <c r="E971" s="129" t="e">
        <f>SUM(E968:E970)</f>
        <v>#REF!</v>
      </c>
    </row>
    <row r="972" spans="1:5">
      <c r="A972" s="748" t="s">
        <v>414</v>
      </c>
      <c r="B972" s="749"/>
      <c r="C972" s="749"/>
      <c r="D972" s="749"/>
      <c r="E972" s="750"/>
    </row>
    <row r="973" spans="1:5" ht="15">
      <c r="A973" s="90" t="s">
        <v>429</v>
      </c>
      <c r="B973" s="80" t="s">
        <v>332</v>
      </c>
      <c r="C973" s="87">
        <v>1</v>
      </c>
      <c r="D973" s="130" t="e">
        <f>E980*0.05</f>
        <v>#REF!</v>
      </c>
      <c r="E973" s="128" t="e">
        <f>ROUND(D973*C973,0)</f>
        <v>#REF!</v>
      </c>
    </row>
    <row r="974" spans="1:5" ht="15">
      <c r="A974" s="90"/>
      <c r="B974" s="80"/>
      <c r="C974" s="141"/>
      <c r="D974" s="139"/>
      <c r="E974" s="128">
        <f>ROUND(D974*C974,0)</f>
        <v>0</v>
      </c>
    </row>
    <row r="975" spans="1:5">
      <c r="A975" s="90"/>
      <c r="B975" s="82"/>
      <c r="C975" s="89"/>
      <c r="D975" s="82" t="s">
        <v>413</v>
      </c>
      <c r="E975" s="129" t="e">
        <f>SUM(E973:E974)</f>
        <v>#REF!</v>
      </c>
    </row>
    <row r="976" spans="1:5">
      <c r="A976" s="748" t="s">
        <v>57</v>
      </c>
      <c r="B976" s="749"/>
      <c r="C976" s="749"/>
      <c r="D976" s="749"/>
      <c r="E976" s="750"/>
    </row>
    <row r="977" spans="1:5" ht="15">
      <c r="A977" s="90" t="s">
        <v>430</v>
      </c>
      <c r="B977" s="82" t="s">
        <v>415</v>
      </c>
      <c r="C977" s="141">
        <v>0.08</v>
      </c>
      <c r="D977" s="130" t="e">
        <f>#REF!</f>
        <v>#REF!</v>
      </c>
      <c r="E977" s="128" t="e">
        <f>ROUND(D977*C977,0)</f>
        <v>#REF!</v>
      </c>
    </row>
    <row r="978" spans="1:5" ht="15">
      <c r="A978" s="90" t="s">
        <v>300</v>
      </c>
      <c r="B978" s="82" t="s">
        <v>415</v>
      </c>
      <c r="C978" s="141">
        <v>8.5000000000000006E-2</v>
      </c>
      <c r="D978" s="130" t="e">
        <f>#REF!</f>
        <v>#REF!</v>
      </c>
      <c r="E978" s="128" t="e">
        <f>ROUND(D978*C978,0)</f>
        <v>#REF!</v>
      </c>
    </row>
    <row r="979" spans="1:5" ht="15">
      <c r="A979" s="122"/>
      <c r="B979" s="81"/>
      <c r="C979" s="86"/>
      <c r="D979" s="130"/>
      <c r="E979" s="128">
        <f>ROUND(D979*C979,0)</f>
        <v>0</v>
      </c>
    </row>
    <row r="980" spans="1:5">
      <c r="A980" s="92"/>
      <c r="B980" s="93"/>
      <c r="C980" s="94"/>
      <c r="D980" s="95" t="s">
        <v>413</v>
      </c>
      <c r="E980" s="131" t="e">
        <f>SUM(E977:E979)</f>
        <v>#REF!</v>
      </c>
    </row>
    <row r="981" spans="1:5">
      <c r="A981" s="748" t="s">
        <v>416</v>
      </c>
      <c r="B981" s="749"/>
      <c r="C981" s="749"/>
      <c r="D981" s="749"/>
      <c r="E981" s="750"/>
    </row>
    <row r="982" spans="1:5" ht="15">
      <c r="A982" s="90" t="s">
        <v>302</v>
      </c>
      <c r="B982" s="80" t="s">
        <v>9</v>
      </c>
      <c r="C982" s="137">
        <v>5.0000000000000001E-3</v>
      </c>
      <c r="D982" s="130">
        <v>1200000</v>
      </c>
      <c r="E982" s="128">
        <f>ROUND(D982*C982,0)</f>
        <v>6000</v>
      </c>
    </row>
    <row r="983" spans="1:5" ht="25.5">
      <c r="A983" s="90" t="s">
        <v>475</v>
      </c>
      <c r="B983" s="80" t="s">
        <v>9</v>
      </c>
      <c r="C983" s="137">
        <v>1</v>
      </c>
      <c r="D983" s="130">
        <v>600</v>
      </c>
      <c r="E983" s="128">
        <f>ROUND(D983*C983,0)</f>
        <v>600</v>
      </c>
    </row>
    <row r="984" spans="1:5">
      <c r="A984" s="97"/>
      <c r="B984" s="97"/>
      <c r="C984" s="98"/>
      <c r="D984" s="99" t="s">
        <v>413</v>
      </c>
      <c r="E984" s="129">
        <f>SUM(E982:E983)</f>
        <v>6600</v>
      </c>
    </row>
    <row r="985" spans="1:5" ht="25.5">
      <c r="A985" s="100"/>
      <c r="B985" s="100"/>
      <c r="C985" s="98"/>
      <c r="D985" s="99" t="s">
        <v>417</v>
      </c>
      <c r="E985" s="129" t="e">
        <f>E980+E975+E971+E984</f>
        <v>#REF!</v>
      </c>
    </row>
    <row r="988" spans="1:5">
      <c r="A988" s="782"/>
      <c r="B988" s="778" t="s">
        <v>381</v>
      </c>
      <c r="C988" s="778"/>
      <c r="D988" s="778"/>
      <c r="E988" s="778"/>
    </row>
    <row r="989" spans="1:5">
      <c r="A989" s="783"/>
      <c r="B989" s="778"/>
      <c r="C989" s="778"/>
      <c r="D989" s="778"/>
      <c r="E989" s="778"/>
    </row>
    <row r="990" spans="1:5">
      <c r="A990" s="783"/>
      <c r="B990" s="778"/>
      <c r="C990" s="778"/>
      <c r="D990" s="778"/>
      <c r="E990" s="778"/>
    </row>
    <row r="991" spans="1:5" ht="12.75" customHeight="1">
      <c r="A991" s="784"/>
      <c r="B991" s="779" t="s">
        <v>403</v>
      </c>
      <c r="C991" s="780"/>
      <c r="D991" s="780"/>
      <c r="E991" s="781"/>
    </row>
    <row r="992" spans="1:5">
      <c r="A992" s="126" t="s">
        <v>404</v>
      </c>
      <c r="B992" s="763" t="s">
        <v>382</v>
      </c>
      <c r="C992" s="764"/>
      <c r="D992" s="764"/>
      <c r="E992" s="765"/>
    </row>
    <row r="993" spans="1:5">
      <c r="A993" s="766" t="s">
        <v>405</v>
      </c>
      <c r="B993" s="767"/>
      <c r="C993" s="768"/>
      <c r="D993" s="101" t="s">
        <v>298</v>
      </c>
      <c r="E993" s="80" t="s">
        <v>406</v>
      </c>
    </row>
    <row r="994" spans="1:5" ht="12.75" customHeight="1">
      <c r="A994" s="795" t="s">
        <v>487</v>
      </c>
      <c r="B994" s="796"/>
      <c r="C994" s="797"/>
      <c r="D994" s="760" t="s">
        <v>9</v>
      </c>
      <c r="E994" s="752" t="e">
        <f>#REF!</f>
        <v>#REF!</v>
      </c>
    </row>
    <row r="995" spans="1:5">
      <c r="A995" s="798"/>
      <c r="B995" s="799"/>
      <c r="C995" s="800"/>
      <c r="D995" s="761"/>
      <c r="E995" s="753"/>
    </row>
    <row r="996" spans="1:5">
      <c r="A996" s="82" t="s">
        <v>407</v>
      </c>
      <c r="B996" s="82" t="s">
        <v>330</v>
      </c>
      <c r="C996" s="80" t="s">
        <v>299</v>
      </c>
      <c r="D996" s="83" t="s">
        <v>408</v>
      </c>
      <c r="E996" s="82" t="s">
        <v>409</v>
      </c>
    </row>
    <row r="997" spans="1:5">
      <c r="A997" s="748"/>
      <c r="B997" s="749"/>
      <c r="C997" s="749"/>
      <c r="D997" s="749"/>
      <c r="E997" s="750"/>
    </row>
    <row r="998" spans="1:5">
      <c r="A998" s="748" t="s">
        <v>410</v>
      </c>
      <c r="B998" s="749"/>
      <c r="C998" s="749"/>
      <c r="D998" s="749"/>
      <c r="E998" s="750"/>
    </row>
    <row r="999" spans="1:5" ht="25.5">
      <c r="A999" s="90" t="s">
        <v>488</v>
      </c>
      <c r="B999" s="82" t="s">
        <v>9</v>
      </c>
      <c r="C999" s="87">
        <v>1.2</v>
      </c>
      <c r="D999" s="87" t="e">
        <f>#REF!</f>
        <v>#REF!</v>
      </c>
      <c r="E999" s="128" t="e">
        <f>ROUND(D999*C999,0)</f>
        <v>#REF!</v>
      </c>
    </row>
    <row r="1000" spans="1:5" ht="15">
      <c r="A1000" s="169" t="s">
        <v>483</v>
      </c>
      <c r="B1000" s="82" t="s">
        <v>2</v>
      </c>
      <c r="C1000" s="87">
        <v>1</v>
      </c>
      <c r="D1000" s="173" t="e">
        <f>#REF!</f>
        <v>#REF!</v>
      </c>
      <c r="E1000" s="128" t="e">
        <f>ROUND(D1000*C1000,0)</f>
        <v>#REF!</v>
      </c>
    </row>
    <row r="1001" spans="1:5" ht="15">
      <c r="A1001" s="170" t="s">
        <v>484</v>
      </c>
      <c r="B1001" s="140" t="s">
        <v>47</v>
      </c>
      <c r="C1001" s="141">
        <v>0.16666666666666666</v>
      </c>
      <c r="D1001" s="174" t="e">
        <f>#REF!</f>
        <v>#REF!</v>
      </c>
      <c r="E1001" s="128" t="e">
        <f>ROUND(D1001*C1001,0)</f>
        <v>#REF!</v>
      </c>
    </row>
    <row r="1002" spans="1:5">
      <c r="A1002" s="82"/>
      <c r="B1002" s="82"/>
      <c r="C1002" s="89"/>
      <c r="D1002" s="82" t="s">
        <v>413</v>
      </c>
      <c r="E1002" s="129" t="e">
        <f>SUM(E999:E1001)</f>
        <v>#REF!</v>
      </c>
    </row>
    <row r="1003" spans="1:5">
      <c r="A1003" s="748" t="s">
        <v>414</v>
      </c>
      <c r="B1003" s="749"/>
      <c r="C1003" s="749"/>
      <c r="D1003" s="749"/>
      <c r="E1003" s="750"/>
    </row>
    <row r="1004" spans="1:5" ht="15">
      <c r="A1004" s="90" t="s">
        <v>429</v>
      </c>
      <c r="B1004" s="80" t="s">
        <v>332</v>
      </c>
      <c r="C1004" s="87">
        <v>1</v>
      </c>
      <c r="D1004" s="130" t="e">
        <f>E1011*0.05</f>
        <v>#REF!</v>
      </c>
      <c r="E1004" s="128" t="e">
        <f>ROUND(D1004*C1004,0)</f>
        <v>#REF!</v>
      </c>
    </row>
    <row r="1005" spans="1:5" ht="15">
      <c r="A1005" s="90"/>
      <c r="B1005" s="80"/>
      <c r="C1005" s="141"/>
      <c r="D1005" s="139"/>
      <c r="E1005" s="128">
        <f>ROUND(D1005*C1005,0)</f>
        <v>0</v>
      </c>
    </row>
    <row r="1006" spans="1:5">
      <c r="A1006" s="90"/>
      <c r="B1006" s="82"/>
      <c r="C1006" s="89"/>
      <c r="D1006" s="82" t="s">
        <v>413</v>
      </c>
      <c r="E1006" s="129" t="e">
        <f>SUM(E1004:E1005)</f>
        <v>#REF!</v>
      </c>
    </row>
    <row r="1007" spans="1:5">
      <c r="A1007" s="748" t="s">
        <v>57</v>
      </c>
      <c r="B1007" s="749"/>
      <c r="C1007" s="749"/>
      <c r="D1007" s="749"/>
      <c r="E1007" s="750"/>
    </row>
    <row r="1008" spans="1:5" ht="15">
      <c r="A1008" s="90" t="s">
        <v>430</v>
      </c>
      <c r="B1008" s="82" t="s">
        <v>415</v>
      </c>
      <c r="C1008" s="141">
        <v>0.08</v>
      </c>
      <c r="D1008" s="130" t="e">
        <f>#REF!</f>
        <v>#REF!</v>
      </c>
      <c r="E1008" s="128" t="e">
        <f>ROUND(D1008*C1008,0)</f>
        <v>#REF!</v>
      </c>
    </row>
    <row r="1009" spans="1:5" ht="15">
      <c r="A1009" s="90" t="s">
        <v>300</v>
      </c>
      <c r="B1009" s="82" t="s">
        <v>415</v>
      </c>
      <c r="C1009" s="141">
        <v>8.5000000000000006E-2</v>
      </c>
      <c r="D1009" s="130" t="e">
        <f>#REF!</f>
        <v>#REF!</v>
      </c>
      <c r="E1009" s="128" t="e">
        <f>ROUND(D1009*C1009,0)</f>
        <v>#REF!</v>
      </c>
    </row>
    <row r="1010" spans="1:5" ht="15">
      <c r="A1010" s="122"/>
      <c r="B1010" s="81"/>
      <c r="C1010" s="86"/>
      <c r="D1010" s="130"/>
      <c r="E1010" s="128">
        <f>ROUND(D1010*C1010,0)</f>
        <v>0</v>
      </c>
    </row>
    <row r="1011" spans="1:5">
      <c r="A1011" s="92"/>
      <c r="B1011" s="93"/>
      <c r="C1011" s="94"/>
      <c r="D1011" s="95" t="s">
        <v>413</v>
      </c>
      <c r="E1011" s="131" t="e">
        <f>SUM(E1008:E1010)</f>
        <v>#REF!</v>
      </c>
    </row>
    <row r="1012" spans="1:5">
      <c r="A1012" s="748" t="s">
        <v>416</v>
      </c>
      <c r="B1012" s="749"/>
      <c r="C1012" s="749"/>
      <c r="D1012" s="749"/>
      <c r="E1012" s="750"/>
    </row>
    <row r="1013" spans="1:5" ht="15">
      <c r="A1013" s="90" t="s">
        <v>302</v>
      </c>
      <c r="B1013" s="80" t="s">
        <v>9</v>
      </c>
      <c r="C1013" s="137">
        <v>0.01</v>
      </c>
      <c r="D1013" s="130">
        <v>1200000</v>
      </c>
      <c r="E1013" s="128">
        <f>ROUND(D1013*C1013,0)</f>
        <v>12000</v>
      </c>
    </row>
    <row r="1014" spans="1:5" ht="25.5">
      <c r="A1014" s="90" t="s">
        <v>475</v>
      </c>
      <c r="B1014" s="80" t="s">
        <v>9</v>
      </c>
      <c r="C1014" s="137">
        <v>1</v>
      </c>
      <c r="D1014" s="130">
        <v>600</v>
      </c>
      <c r="E1014" s="128">
        <f>ROUND(D1014*C1014,0)</f>
        <v>600</v>
      </c>
    </row>
    <row r="1015" spans="1:5">
      <c r="A1015" s="97"/>
      <c r="B1015" s="97"/>
      <c r="C1015" s="98"/>
      <c r="D1015" s="99" t="s">
        <v>413</v>
      </c>
      <c r="E1015" s="129">
        <f>SUM(E1013:E1014)</f>
        <v>12600</v>
      </c>
    </row>
    <row r="1016" spans="1:5" ht="25.5">
      <c r="A1016" s="100"/>
      <c r="B1016" s="100"/>
      <c r="C1016" s="98"/>
      <c r="D1016" s="99" t="s">
        <v>417</v>
      </c>
      <c r="E1016" s="129" t="e">
        <f>E1011+E1006+E1002+E1015</f>
        <v>#REF!</v>
      </c>
    </row>
    <row r="1019" spans="1:5">
      <c r="A1019" s="782"/>
      <c r="B1019" s="778" t="s">
        <v>381</v>
      </c>
      <c r="C1019" s="778"/>
      <c r="D1019" s="778"/>
      <c r="E1019" s="778"/>
    </row>
    <row r="1020" spans="1:5">
      <c r="A1020" s="783"/>
      <c r="B1020" s="778"/>
      <c r="C1020" s="778"/>
      <c r="D1020" s="778"/>
      <c r="E1020" s="778"/>
    </row>
    <row r="1021" spans="1:5">
      <c r="A1021" s="783"/>
      <c r="B1021" s="778"/>
      <c r="C1021" s="778"/>
      <c r="D1021" s="778"/>
      <c r="E1021" s="778"/>
    </row>
    <row r="1022" spans="1:5" ht="12.75" customHeight="1">
      <c r="A1022" s="784"/>
      <c r="B1022" s="779" t="s">
        <v>403</v>
      </c>
      <c r="C1022" s="780"/>
      <c r="D1022" s="780"/>
      <c r="E1022" s="781"/>
    </row>
    <row r="1023" spans="1:5">
      <c r="A1023" s="126" t="s">
        <v>404</v>
      </c>
      <c r="B1023" s="763" t="s">
        <v>382</v>
      </c>
      <c r="C1023" s="764"/>
      <c r="D1023" s="764"/>
      <c r="E1023" s="765"/>
    </row>
    <row r="1024" spans="1:5">
      <c r="A1024" s="766" t="s">
        <v>405</v>
      </c>
      <c r="B1024" s="767"/>
      <c r="C1024" s="768"/>
      <c r="D1024" s="101" t="s">
        <v>298</v>
      </c>
      <c r="E1024" s="80" t="s">
        <v>406</v>
      </c>
    </row>
    <row r="1025" spans="1:5">
      <c r="A1025" s="795" t="s">
        <v>313</v>
      </c>
      <c r="B1025" s="796"/>
      <c r="C1025" s="797"/>
      <c r="D1025" s="760" t="s">
        <v>9</v>
      </c>
      <c r="E1025" s="752" t="e">
        <f>#REF!</f>
        <v>#REF!</v>
      </c>
    </row>
    <row r="1026" spans="1:5">
      <c r="A1026" s="798"/>
      <c r="B1026" s="799"/>
      <c r="C1026" s="800"/>
      <c r="D1026" s="761"/>
      <c r="E1026" s="753"/>
    </row>
    <row r="1027" spans="1:5">
      <c r="A1027" s="82" t="s">
        <v>407</v>
      </c>
      <c r="B1027" s="82" t="s">
        <v>330</v>
      </c>
      <c r="C1027" s="80" t="s">
        <v>299</v>
      </c>
      <c r="D1027" s="83" t="s">
        <v>408</v>
      </c>
      <c r="E1027" s="82" t="s">
        <v>409</v>
      </c>
    </row>
    <row r="1028" spans="1:5">
      <c r="A1028" s="748"/>
      <c r="B1028" s="749"/>
      <c r="C1028" s="749"/>
      <c r="D1028" s="749"/>
      <c r="E1028" s="750"/>
    </row>
    <row r="1029" spans="1:5">
      <c r="A1029" s="748" t="s">
        <v>410</v>
      </c>
      <c r="B1029" s="749"/>
      <c r="C1029" s="749"/>
      <c r="D1029" s="749"/>
      <c r="E1029" s="750"/>
    </row>
    <row r="1030" spans="1:5" ht="23.25" customHeight="1">
      <c r="A1030" s="90" t="s">
        <v>489</v>
      </c>
      <c r="B1030" s="82" t="s">
        <v>9</v>
      </c>
      <c r="C1030" s="87">
        <v>1.2</v>
      </c>
      <c r="D1030" s="87" t="e">
        <f>#REF!</f>
        <v>#REF!</v>
      </c>
      <c r="E1030" s="128" t="e">
        <f>ROUND(D1030*C1030,0)</f>
        <v>#REF!</v>
      </c>
    </row>
    <row r="1031" spans="1:5" ht="15">
      <c r="A1031" s="169" t="s">
        <v>483</v>
      </c>
      <c r="B1031" s="82" t="s">
        <v>2</v>
      </c>
      <c r="C1031" s="87">
        <v>1</v>
      </c>
      <c r="D1031" s="173" t="e">
        <f>#REF!</f>
        <v>#REF!</v>
      </c>
      <c r="E1031" s="128" t="e">
        <f>ROUND(D1031*C1031,0)</f>
        <v>#REF!</v>
      </c>
    </row>
    <row r="1032" spans="1:5" ht="15">
      <c r="A1032" s="170" t="s">
        <v>484</v>
      </c>
      <c r="B1032" s="140" t="s">
        <v>47</v>
      </c>
      <c r="C1032" s="141">
        <v>0.16666666666666666</v>
      </c>
      <c r="D1032" s="174" t="e">
        <f>#REF!</f>
        <v>#REF!</v>
      </c>
      <c r="E1032" s="128" t="e">
        <f>ROUND(D1032*C1032,0)</f>
        <v>#REF!</v>
      </c>
    </row>
    <row r="1033" spans="1:5">
      <c r="A1033" s="82"/>
      <c r="B1033" s="82"/>
      <c r="C1033" s="89"/>
      <c r="D1033" s="82" t="s">
        <v>413</v>
      </c>
      <c r="E1033" s="129" t="e">
        <f>SUM(E1030:E1032)</f>
        <v>#REF!</v>
      </c>
    </row>
    <row r="1034" spans="1:5">
      <c r="A1034" s="748" t="s">
        <v>414</v>
      </c>
      <c r="B1034" s="749"/>
      <c r="C1034" s="749"/>
      <c r="D1034" s="749"/>
      <c r="E1034" s="750"/>
    </row>
    <row r="1035" spans="1:5" ht="15">
      <c r="A1035" s="90" t="s">
        <v>429</v>
      </c>
      <c r="B1035" s="80" t="s">
        <v>332</v>
      </c>
      <c r="C1035" s="87">
        <v>1</v>
      </c>
      <c r="D1035" s="130" t="e">
        <f>E1042*0.05</f>
        <v>#REF!</v>
      </c>
      <c r="E1035" s="128" t="e">
        <f>ROUND(D1035*C1035,0)</f>
        <v>#REF!</v>
      </c>
    </row>
    <row r="1036" spans="1:5" ht="15">
      <c r="A1036" s="90"/>
      <c r="B1036" s="80"/>
      <c r="C1036" s="141"/>
      <c r="D1036" s="139"/>
      <c r="E1036" s="128">
        <f>ROUND(D1036*C1036,0)</f>
        <v>0</v>
      </c>
    </row>
    <row r="1037" spans="1:5">
      <c r="A1037" s="90"/>
      <c r="B1037" s="82"/>
      <c r="C1037" s="89"/>
      <c r="D1037" s="82" t="s">
        <v>413</v>
      </c>
      <c r="E1037" s="129" t="e">
        <f>SUM(E1035:E1036)</f>
        <v>#REF!</v>
      </c>
    </row>
    <row r="1038" spans="1:5">
      <c r="A1038" s="748" t="s">
        <v>57</v>
      </c>
      <c r="B1038" s="749"/>
      <c r="C1038" s="749"/>
      <c r="D1038" s="749"/>
      <c r="E1038" s="750"/>
    </row>
    <row r="1039" spans="1:5" ht="15">
      <c r="A1039" s="90" t="s">
        <v>430</v>
      </c>
      <c r="B1039" s="82" t="s">
        <v>415</v>
      </c>
      <c r="C1039" s="141">
        <v>0.08</v>
      </c>
      <c r="D1039" s="130" t="e">
        <f>#REF!</f>
        <v>#REF!</v>
      </c>
      <c r="E1039" s="128" t="e">
        <f>ROUND(D1039*C1039,0)</f>
        <v>#REF!</v>
      </c>
    </row>
    <row r="1040" spans="1:5" ht="15">
      <c r="A1040" s="90" t="s">
        <v>300</v>
      </c>
      <c r="B1040" s="82" t="s">
        <v>415</v>
      </c>
      <c r="C1040" s="141">
        <v>8.5000000000000006E-2</v>
      </c>
      <c r="D1040" s="130" t="e">
        <f>#REF!</f>
        <v>#REF!</v>
      </c>
      <c r="E1040" s="128" t="e">
        <f>ROUND(D1040*C1040,0)</f>
        <v>#REF!</v>
      </c>
    </row>
    <row r="1041" spans="1:5" ht="15">
      <c r="A1041" s="122"/>
      <c r="B1041" s="81"/>
      <c r="C1041" s="86"/>
      <c r="D1041" s="130"/>
      <c r="E1041" s="128">
        <f>ROUND(D1041*C1041,0)</f>
        <v>0</v>
      </c>
    </row>
    <row r="1042" spans="1:5">
      <c r="A1042" s="92"/>
      <c r="B1042" s="93"/>
      <c r="C1042" s="94"/>
      <c r="D1042" s="95" t="s">
        <v>413</v>
      </c>
      <c r="E1042" s="131" t="e">
        <f>SUM(E1039:E1041)</f>
        <v>#REF!</v>
      </c>
    </row>
    <row r="1043" spans="1:5">
      <c r="A1043" s="748" t="s">
        <v>416</v>
      </c>
      <c r="B1043" s="749"/>
      <c r="C1043" s="749"/>
      <c r="D1043" s="749"/>
      <c r="E1043" s="750"/>
    </row>
    <row r="1044" spans="1:5" ht="15">
      <c r="A1044" s="90" t="s">
        <v>302</v>
      </c>
      <c r="B1044" s="80" t="s">
        <v>9</v>
      </c>
      <c r="C1044" s="137">
        <v>0.01</v>
      </c>
      <c r="D1044" s="130">
        <v>1200000</v>
      </c>
      <c r="E1044" s="128">
        <f>ROUND(D1044*C1044,0)</f>
        <v>12000</v>
      </c>
    </row>
    <row r="1045" spans="1:5" ht="25.5">
      <c r="A1045" s="90" t="s">
        <v>475</v>
      </c>
      <c r="B1045" s="80" t="s">
        <v>9</v>
      </c>
      <c r="C1045" s="137">
        <v>1</v>
      </c>
      <c r="D1045" s="130">
        <v>600</v>
      </c>
      <c r="E1045" s="128">
        <f>ROUND(D1045*C1045,0)</f>
        <v>600</v>
      </c>
    </row>
    <row r="1046" spans="1:5">
      <c r="A1046" s="97"/>
      <c r="B1046" s="97"/>
      <c r="C1046" s="98"/>
      <c r="D1046" s="99" t="s">
        <v>413</v>
      </c>
      <c r="E1046" s="129">
        <f>SUM(E1044:E1045)</f>
        <v>12600</v>
      </c>
    </row>
    <row r="1047" spans="1:5" ht="25.5">
      <c r="A1047" s="100"/>
      <c r="B1047" s="100"/>
      <c r="C1047" s="98"/>
      <c r="D1047" s="99" t="s">
        <v>417</v>
      </c>
      <c r="E1047" s="129" t="e">
        <f>E1042+E1037+E1033+E1046</f>
        <v>#REF!</v>
      </c>
    </row>
    <row r="1050" spans="1:5">
      <c r="A1050" s="782"/>
      <c r="B1050" s="778" t="s">
        <v>381</v>
      </c>
      <c r="C1050" s="778"/>
      <c r="D1050" s="778"/>
      <c r="E1050" s="778"/>
    </row>
    <row r="1051" spans="1:5">
      <c r="A1051" s="783"/>
      <c r="B1051" s="778"/>
      <c r="C1051" s="778"/>
      <c r="D1051" s="778"/>
      <c r="E1051" s="778"/>
    </row>
    <row r="1052" spans="1:5">
      <c r="A1052" s="783"/>
      <c r="B1052" s="778"/>
      <c r="C1052" s="778"/>
      <c r="D1052" s="778"/>
      <c r="E1052" s="778"/>
    </row>
    <row r="1053" spans="1:5" ht="12.75" customHeight="1">
      <c r="A1053" s="784"/>
      <c r="B1053" s="779" t="s">
        <v>403</v>
      </c>
      <c r="C1053" s="780"/>
      <c r="D1053" s="780"/>
      <c r="E1053" s="781"/>
    </row>
    <row r="1054" spans="1:5">
      <c r="A1054" s="126" t="s">
        <v>404</v>
      </c>
      <c r="B1054" s="763" t="s">
        <v>382</v>
      </c>
      <c r="C1054" s="764"/>
      <c r="D1054" s="764"/>
      <c r="E1054" s="765"/>
    </row>
    <row r="1055" spans="1:5">
      <c r="A1055" s="766" t="s">
        <v>405</v>
      </c>
      <c r="B1055" s="767"/>
      <c r="C1055" s="768"/>
      <c r="D1055" s="101" t="s">
        <v>298</v>
      </c>
      <c r="E1055" s="80" t="s">
        <v>406</v>
      </c>
    </row>
    <row r="1056" spans="1:5">
      <c r="A1056" s="754" t="s">
        <v>490</v>
      </c>
      <c r="B1056" s="755"/>
      <c r="C1056" s="756"/>
      <c r="D1056" s="760" t="s">
        <v>9</v>
      </c>
      <c r="E1056" s="752" t="e">
        <f>#REF!</f>
        <v>#REF!</v>
      </c>
    </row>
    <row r="1057" spans="1:5" ht="77.25" customHeight="1">
      <c r="A1057" s="757"/>
      <c r="B1057" s="758"/>
      <c r="C1057" s="759"/>
      <c r="D1057" s="761"/>
      <c r="E1057" s="753"/>
    </row>
    <row r="1058" spans="1:5">
      <c r="A1058" s="82" t="s">
        <v>407</v>
      </c>
      <c r="B1058" s="82" t="s">
        <v>330</v>
      </c>
      <c r="C1058" s="80" t="s">
        <v>299</v>
      </c>
      <c r="D1058" s="83" t="s">
        <v>408</v>
      </c>
      <c r="E1058" s="82" t="s">
        <v>409</v>
      </c>
    </row>
    <row r="1059" spans="1:5">
      <c r="A1059" s="748"/>
      <c r="B1059" s="749"/>
      <c r="C1059" s="749"/>
      <c r="D1059" s="749"/>
      <c r="E1059" s="750"/>
    </row>
    <row r="1060" spans="1:5">
      <c r="A1060" s="748" t="s">
        <v>410</v>
      </c>
      <c r="B1060" s="749"/>
      <c r="C1060" s="749"/>
      <c r="D1060" s="749"/>
      <c r="E1060" s="750"/>
    </row>
    <row r="1061" spans="1:5" ht="38.25">
      <c r="A1061" s="84" t="s">
        <v>491</v>
      </c>
      <c r="B1061" s="82" t="s">
        <v>8</v>
      </c>
      <c r="C1061" s="87">
        <v>0.23</v>
      </c>
      <c r="D1061" s="130" t="e">
        <f>#REF!</f>
        <v>#REF!</v>
      </c>
      <c r="E1061" s="128" t="e">
        <f>ROUND(D1061*C1061,0)</f>
        <v>#REF!</v>
      </c>
    </row>
    <row r="1062" spans="1:5" ht="15">
      <c r="A1062" s="138" t="s">
        <v>492</v>
      </c>
      <c r="B1062" s="82" t="s">
        <v>8</v>
      </c>
      <c r="C1062" s="87">
        <v>6.5000000000000002E-2</v>
      </c>
      <c r="D1062" s="130">
        <v>67000</v>
      </c>
      <c r="E1062" s="128">
        <f>ROUND(D1062*C1062,0)</f>
        <v>4355</v>
      </c>
    </row>
    <row r="1063" spans="1:5" ht="15">
      <c r="A1063" s="138"/>
      <c r="B1063" s="140"/>
      <c r="C1063" s="141"/>
      <c r="D1063" s="139"/>
      <c r="E1063" s="128">
        <f>ROUND(D1063*C1063,0)</f>
        <v>0</v>
      </c>
    </row>
    <row r="1064" spans="1:5">
      <c r="A1064" s="82"/>
      <c r="B1064" s="82"/>
      <c r="C1064" s="89"/>
      <c r="D1064" s="82" t="s">
        <v>413</v>
      </c>
      <c r="E1064" s="129" t="e">
        <f>SUM(E1061:E1063)</f>
        <v>#REF!</v>
      </c>
    </row>
    <row r="1065" spans="1:5">
      <c r="A1065" s="748" t="s">
        <v>414</v>
      </c>
      <c r="B1065" s="749"/>
      <c r="C1065" s="749"/>
      <c r="D1065" s="749"/>
      <c r="E1065" s="750"/>
    </row>
    <row r="1066" spans="1:5" ht="15">
      <c r="A1066" s="90" t="s">
        <v>429</v>
      </c>
      <c r="B1066" s="80" t="s">
        <v>332</v>
      </c>
      <c r="C1066" s="87">
        <v>1</v>
      </c>
      <c r="D1066" s="130" t="e">
        <f>E1075*0.05</f>
        <v>#REF!</v>
      </c>
      <c r="E1066" s="128" t="e">
        <f>ROUND(D1066*C1066,0)</f>
        <v>#REF!</v>
      </c>
    </row>
    <row r="1067" spans="1:5" ht="15">
      <c r="A1067" s="90" t="s">
        <v>493</v>
      </c>
      <c r="B1067" s="80" t="s">
        <v>329</v>
      </c>
      <c r="C1067" s="141">
        <v>2.5000000000000001E-2</v>
      </c>
      <c r="D1067" s="139" t="e">
        <f>#REF!</f>
        <v>#REF!</v>
      </c>
      <c r="E1067" s="128" t="e">
        <f>ROUND(D1067*C1067,0)</f>
        <v>#REF!</v>
      </c>
    </row>
    <row r="1068" spans="1:5" ht="15">
      <c r="A1068" s="90"/>
      <c r="B1068" s="80"/>
      <c r="C1068" s="141"/>
      <c r="D1068" s="139"/>
      <c r="E1068" s="128">
        <f>ROUND(D1068*C1068,0)</f>
        <v>0</v>
      </c>
    </row>
    <row r="1069" spans="1:5" ht="15">
      <c r="A1069" s="90"/>
      <c r="B1069" s="80"/>
      <c r="C1069" s="141"/>
      <c r="D1069" s="139"/>
      <c r="E1069" s="128">
        <f>ROUND(D1069*C1069,0)</f>
        <v>0</v>
      </c>
    </row>
    <row r="1070" spans="1:5">
      <c r="A1070" s="90"/>
      <c r="B1070" s="82"/>
      <c r="C1070" s="89"/>
      <c r="D1070" s="82" t="s">
        <v>413</v>
      </c>
      <c r="E1070" s="129" t="e">
        <f>SUM(E1066:E1069)</f>
        <v>#REF!</v>
      </c>
    </row>
    <row r="1071" spans="1:5">
      <c r="A1071" s="748" t="s">
        <v>57</v>
      </c>
      <c r="B1071" s="749"/>
      <c r="C1071" s="749"/>
      <c r="D1071" s="749"/>
      <c r="E1071" s="750"/>
    </row>
    <row r="1072" spans="1:5" ht="15">
      <c r="A1072" s="90" t="s">
        <v>430</v>
      </c>
      <c r="B1072" s="82" t="s">
        <v>415</v>
      </c>
      <c r="C1072" s="141">
        <v>5.8819999999999997E-2</v>
      </c>
      <c r="D1072" s="130" t="e">
        <f>#REF!</f>
        <v>#REF!</v>
      </c>
      <c r="E1072" s="128" t="e">
        <f>ROUND(D1072*C1072,0)</f>
        <v>#REF!</v>
      </c>
    </row>
    <row r="1073" spans="1:5" ht="15">
      <c r="A1073" s="90" t="s">
        <v>300</v>
      </c>
      <c r="B1073" s="82" t="s">
        <v>415</v>
      </c>
      <c r="C1073" s="141">
        <v>5.8819999999999997E-2</v>
      </c>
      <c r="D1073" s="130" t="e">
        <f>#REF!</f>
        <v>#REF!</v>
      </c>
      <c r="E1073" s="128" t="e">
        <f>ROUND(D1073*C1073,0)</f>
        <v>#REF!</v>
      </c>
    </row>
    <row r="1074" spans="1:5" ht="15">
      <c r="A1074" s="122"/>
      <c r="B1074" s="81"/>
      <c r="C1074" s="86"/>
      <c r="D1074" s="130"/>
      <c r="E1074" s="128">
        <f>ROUND(D1074*C1074,0)</f>
        <v>0</v>
      </c>
    </row>
    <row r="1075" spans="1:5">
      <c r="A1075" s="92"/>
      <c r="B1075" s="93"/>
      <c r="C1075" s="94"/>
      <c r="D1075" s="95" t="s">
        <v>413</v>
      </c>
      <c r="E1075" s="131" t="e">
        <f>SUM(E1072:E1074)</f>
        <v>#REF!</v>
      </c>
    </row>
    <row r="1076" spans="1:5">
      <c r="A1076" s="748" t="s">
        <v>416</v>
      </c>
      <c r="B1076" s="749"/>
      <c r="C1076" s="749"/>
      <c r="D1076" s="749"/>
      <c r="E1076" s="750"/>
    </row>
    <row r="1077" spans="1:5" ht="15">
      <c r="A1077" s="90" t="s">
        <v>302</v>
      </c>
      <c r="B1077" s="80" t="s">
        <v>9</v>
      </c>
      <c r="C1077" s="137">
        <v>7.0000000000000001E-3</v>
      </c>
      <c r="D1077" s="130">
        <v>100000</v>
      </c>
      <c r="E1077" s="128">
        <f>ROUND(D1077*C1077,0)</f>
        <v>700</v>
      </c>
    </row>
    <row r="1078" spans="1:5" ht="25.5">
      <c r="A1078" s="90" t="s">
        <v>475</v>
      </c>
      <c r="B1078" s="80" t="s">
        <v>8</v>
      </c>
      <c r="C1078" s="137">
        <v>0.4</v>
      </c>
      <c r="D1078" s="130">
        <v>100000</v>
      </c>
      <c r="E1078" s="128">
        <f>ROUND(D1078*C1078,0)</f>
        <v>40000</v>
      </c>
    </row>
    <row r="1079" spans="1:5">
      <c r="A1079" s="97"/>
      <c r="B1079" s="97"/>
      <c r="C1079" s="98"/>
      <c r="D1079" s="99" t="s">
        <v>413</v>
      </c>
      <c r="E1079" s="129">
        <f>SUM(E1077:E1078)</f>
        <v>40700</v>
      </c>
    </row>
    <row r="1080" spans="1:5" ht="25.5">
      <c r="A1080" s="100"/>
      <c r="B1080" s="100"/>
      <c r="C1080" s="98"/>
      <c r="D1080" s="99" t="s">
        <v>417</v>
      </c>
      <c r="E1080" s="129" t="e">
        <f>E1075+E1070+E1064+E1079</f>
        <v>#REF!</v>
      </c>
    </row>
    <row r="1083" spans="1:5">
      <c r="A1083" s="782"/>
      <c r="B1083" s="778" t="s">
        <v>381</v>
      </c>
      <c r="C1083" s="778"/>
      <c r="D1083" s="778"/>
      <c r="E1083" s="778"/>
    </row>
    <row r="1084" spans="1:5">
      <c r="A1084" s="783"/>
      <c r="B1084" s="778"/>
      <c r="C1084" s="778"/>
      <c r="D1084" s="778"/>
      <c r="E1084" s="778"/>
    </row>
    <row r="1085" spans="1:5">
      <c r="A1085" s="783"/>
      <c r="B1085" s="778"/>
      <c r="C1085" s="778"/>
      <c r="D1085" s="778"/>
      <c r="E1085" s="778"/>
    </row>
    <row r="1086" spans="1:5">
      <c r="A1086" s="784"/>
      <c r="B1086" s="779" t="s">
        <v>403</v>
      </c>
      <c r="C1086" s="780"/>
      <c r="D1086" s="780"/>
      <c r="E1086" s="781"/>
    </row>
    <row r="1087" spans="1:5">
      <c r="A1087" s="126" t="s">
        <v>404</v>
      </c>
      <c r="B1087" s="763" t="s">
        <v>382</v>
      </c>
      <c r="C1087" s="764"/>
      <c r="D1087" s="764"/>
      <c r="E1087" s="765"/>
    </row>
    <row r="1088" spans="1:5">
      <c r="A1088" s="766" t="s">
        <v>405</v>
      </c>
      <c r="B1088" s="767"/>
      <c r="C1088" s="768"/>
      <c r="D1088" s="101" t="s">
        <v>298</v>
      </c>
      <c r="E1088" s="80" t="s">
        <v>406</v>
      </c>
    </row>
    <row r="1089" spans="1:5" ht="33" customHeight="1">
      <c r="A1089" s="785" t="s">
        <v>333</v>
      </c>
      <c r="B1089" s="786"/>
      <c r="C1089" s="787"/>
      <c r="D1089" s="760" t="s">
        <v>298</v>
      </c>
      <c r="E1089" s="752">
        <v>7.01</v>
      </c>
    </row>
    <row r="1090" spans="1:5" ht="44.25" customHeight="1">
      <c r="A1090" s="791"/>
      <c r="B1090" s="792"/>
      <c r="C1090" s="793"/>
      <c r="D1090" s="761"/>
      <c r="E1090" s="753"/>
    </row>
    <row r="1091" spans="1:5">
      <c r="A1091" s="82" t="s">
        <v>407</v>
      </c>
      <c r="B1091" s="82" t="s">
        <v>330</v>
      </c>
      <c r="C1091" s="80" t="s">
        <v>299</v>
      </c>
      <c r="D1091" s="83" t="s">
        <v>408</v>
      </c>
      <c r="E1091" s="82" t="s">
        <v>409</v>
      </c>
    </row>
    <row r="1092" spans="1:5">
      <c r="A1092" s="748"/>
      <c r="B1092" s="749"/>
      <c r="C1092" s="749"/>
      <c r="D1092" s="749"/>
      <c r="E1092" s="750"/>
    </row>
    <row r="1093" spans="1:5">
      <c r="A1093" s="748" t="s">
        <v>410</v>
      </c>
      <c r="B1093" s="749"/>
      <c r="C1093" s="749"/>
      <c r="D1093" s="749"/>
      <c r="E1093" s="750"/>
    </row>
    <row r="1094" spans="1:5" ht="15">
      <c r="A1094" s="183" t="s">
        <v>373</v>
      </c>
      <c r="B1094" s="185" t="s">
        <v>6</v>
      </c>
      <c r="C1094" s="87">
        <v>1</v>
      </c>
      <c r="D1094" s="187" t="e">
        <f>#REF!</f>
        <v>#REF!</v>
      </c>
      <c r="E1094" s="128" t="e">
        <f t="shared" ref="E1094:E1100" si="8">ROUND(D1094*C1094,0)</f>
        <v>#REF!</v>
      </c>
    </row>
    <row r="1095" spans="1:5" ht="25.5">
      <c r="A1095" s="183" t="s">
        <v>503</v>
      </c>
      <c r="B1095" s="185" t="s">
        <v>3</v>
      </c>
      <c r="C1095" s="87">
        <v>1.3</v>
      </c>
      <c r="D1095" s="187" t="e">
        <f>#REF!</f>
        <v>#REF!</v>
      </c>
      <c r="E1095" s="128" t="e">
        <f t="shared" si="8"/>
        <v>#REF!</v>
      </c>
    </row>
    <row r="1096" spans="1:5" ht="15">
      <c r="A1096" s="183" t="s">
        <v>496</v>
      </c>
      <c r="B1096" s="185" t="s">
        <v>44</v>
      </c>
      <c r="C1096" s="87">
        <v>2</v>
      </c>
      <c r="D1096" s="187" t="e">
        <f>#REF!</f>
        <v>#REF!</v>
      </c>
      <c r="E1096" s="128" t="e">
        <f t="shared" si="8"/>
        <v>#REF!</v>
      </c>
    </row>
    <row r="1097" spans="1:5" ht="15">
      <c r="A1097" s="183" t="s">
        <v>497</v>
      </c>
      <c r="B1097" s="185" t="s">
        <v>6</v>
      </c>
      <c r="C1097" s="87">
        <v>1.5</v>
      </c>
      <c r="D1097" s="187" t="e">
        <f>#REF!</f>
        <v>#REF!</v>
      </c>
      <c r="E1097" s="128" t="e">
        <f t="shared" si="8"/>
        <v>#REF!</v>
      </c>
    </row>
    <row r="1098" spans="1:5" ht="15">
      <c r="A1098" s="184" t="s">
        <v>498</v>
      </c>
      <c r="B1098" s="186" t="s">
        <v>3</v>
      </c>
      <c r="C1098" s="87">
        <v>4</v>
      </c>
      <c r="D1098" s="187" t="e">
        <f>#REF!</f>
        <v>#REF!</v>
      </c>
      <c r="E1098" s="128" t="e">
        <f t="shared" si="8"/>
        <v>#REF!</v>
      </c>
    </row>
    <row r="1099" spans="1:5" ht="15">
      <c r="A1099" s="122" t="s">
        <v>499</v>
      </c>
      <c r="B1099" s="175" t="s">
        <v>3</v>
      </c>
      <c r="C1099" s="178">
        <v>4</v>
      </c>
      <c r="D1099" s="187" t="e">
        <f>#REF!</f>
        <v>#REF!</v>
      </c>
      <c r="E1099" s="128" t="e">
        <f t="shared" si="8"/>
        <v>#REF!</v>
      </c>
    </row>
    <row r="1100" spans="1:5" ht="15">
      <c r="A1100" s="180" t="s">
        <v>500</v>
      </c>
      <c r="B1100" s="175" t="s">
        <v>44</v>
      </c>
      <c r="C1100" s="188">
        <v>0.01</v>
      </c>
      <c r="D1100" s="187" t="e">
        <f>#REF!</f>
        <v>#REF!</v>
      </c>
      <c r="E1100" s="128" t="e">
        <f t="shared" si="8"/>
        <v>#REF!</v>
      </c>
    </row>
    <row r="1101" spans="1:5">
      <c r="A1101" s="180" t="s">
        <v>501</v>
      </c>
      <c r="B1101" s="181"/>
      <c r="C1101" s="189">
        <v>1E-3</v>
      </c>
      <c r="D1101" s="182" t="e">
        <f>#REF!</f>
        <v>#REF!</v>
      </c>
      <c r="E1101" s="131" t="e">
        <f>C1101*D1101</f>
        <v>#REF!</v>
      </c>
    </row>
    <row r="1102" spans="1:5">
      <c r="A1102" s="180"/>
      <c r="B1102" s="181"/>
      <c r="C1102" s="189"/>
      <c r="D1102" s="182" t="s">
        <v>502</v>
      </c>
      <c r="E1102" s="131" t="e">
        <f>SUM(E1094:E1101)</f>
        <v>#REF!</v>
      </c>
    </row>
    <row r="1103" spans="1:5">
      <c r="A1103" s="748"/>
      <c r="B1103" s="749"/>
      <c r="C1103" s="749"/>
      <c r="D1103" s="749"/>
      <c r="E1103" s="750"/>
    </row>
    <row r="1104" spans="1:5" ht="15">
      <c r="A1104" s="90" t="s">
        <v>429</v>
      </c>
      <c r="B1104" s="80" t="s">
        <v>332</v>
      </c>
      <c r="C1104" s="87">
        <v>1</v>
      </c>
      <c r="D1104" s="130" t="e">
        <f>E1110*0.05</f>
        <v>#REF!</v>
      </c>
      <c r="E1104" s="128" t="e">
        <f>ROUND(D1104*C1104,0)</f>
        <v>#REF!</v>
      </c>
    </row>
    <row r="1105" spans="1:5">
      <c r="A1105" s="90"/>
      <c r="B1105" s="82"/>
      <c r="C1105" s="89"/>
      <c r="D1105" s="82" t="s">
        <v>413</v>
      </c>
      <c r="E1105" s="129" t="e">
        <f>SUM(E1104:E1104)</f>
        <v>#REF!</v>
      </c>
    </row>
    <row r="1106" spans="1:5">
      <c r="A1106" s="748" t="s">
        <v>57</v>
      </c>
      <c r="B1106" s="749"/>
      <c r="C1106" s="749"/>
      <c r="D1106" s="749"/>
      <c r="E1106" s="750"/>
    </row>
    <row r="1107" spans="1:5" ht="15">
      <c r="A1107" s="90" t="s">
        <v>494</v>
      </c>
      <c r="B1107" s="82" t="s">
        <v>415</v>
      </c>
      <c r="C1107" s="141">
        <v>0.1</v>
      </c>
      <c r="D1107" s="130" t="e">
        <f>#REF!</f>
        <v>#REF!</v>
      </c>
      <c r="E1107" s="128" t="e">
        <f>C1107*D1107</f>
        <v>#REF!</v>
      </c>
    </row>
    <row r="1108" spans="1:5" ht="15">
      <c r="A1108" s="90" t="s">
        <v>430</v>
      </c>
      <c r="B1108" s="82" t="s">
        <v>415</v>
      </c>
      <c r="C1108" s="141">
        <v>0.1</v>
      </c>
      <c r="D1108" s="130" t="e">
        <f>#REF!</f>
        <v>#REF!</v>
      </c>
      <c r="E1108" s="128" t="e">
        <f>D1108*C1108</f>
        <v>#REF!</v>
      </c>
    </row>
    <row r="1109" spans="1:5" ht="15">
      <c r="A1109" s="122"/>
      <c r="B1109" s="81"/>
      <c r="C1109" s="86"/>
      <c r="D1109" s="130"/>
      <c r="E1109" s="128">
        <f>ROUND(D1109*C1109,0)</f>
        <v>0</v>
      </c>
    </row>
    <row r="1110" spans="1:5">
      <c r="A1110" s="92"/>
      <c r="B1110" s="93"/>
      <c r="C1110" s="94"/>
      <c r="D1110" s="95" t="s">
        <v>413</v>
      </c>
      <c r="E1110" s="131" t="e">
        <f>SUM(E1107:E1109)</f>
        <v>#REF!</v>
      </c>
    </row>
    <row r="1111" spans="1:5">
      <c r="A1111" s="748" t="s">
        <v>416</v>
      </c>
      <c r="B1111" s="749"/>
      <c r="C1111" s="749"/>
      <c r="D1111" s="749"/>
      <c r="E1111" s="750"/>
    </row>
    <row r="1112" spans="1:5" ht="15">
      <c r="A1112" s="90" t="s">
        <v>431</v>
      </c>
      <c r="B1112" s="80" t="s">
        <v>47</v>
      </c>
      <c r="C1112" s="87">
        <v>0.4</v>
      </c>
      <c r="D1112" s="130">
        <v>600</v>
      </c>
      <c r="E1112" s="128">
        <f>ROUND(D1112*C1112,0)</f>
        <v>240</v>
      </c>
    </row>
    <row r="1113" spans="1:5" ht="15">
      <c r="A1113" s="90" t="s">
        <v>495</v>
      </c>
      <c r="B1113" s="80" t="s">
        <v>470</v>
      </c>
      <c r="C1113" s="87">
        <v>1E-3</v>
      </c>
      <c r="D1113" s="130">
        <v>1200000</v>
      </c>
      <c r="E1113" s="128">
        <f>ROUND(D1113*C1113,0)</f>
        <v>1200</v>
      </c>
    </row>
    <row r="1114" spans="1:5">
      <c r="A1114" s="97"/>
      <c r="B1114" s="97"/>
      <c r="C1114" s="98"/>
      <c r="D1114" s="99" t="s">
        <v>413</v>
      </c>
      <c r="E1114" s="129">
        <f>SUM(E1112:E1113)</f>
        <v>1440</v>
      </c>
    </row>
    <row r="1115" spans="1:5" ht="25.5">
      <c r="A1115" s="100"/>
      <c r="B1115" s="100"/>
      <c r="C1115" s="98"/>
      <c r="D1115" s="99" t="s">
        <v>417</v>
      </c>
      <c r="E1115" s="129" t="e">
        <f>E1110+E1105+E1102+E1114</f>
        <v>#REF!</v>
      </c>
    </row>
    <row r="1118" spans="1:5">
      <c r="A1118" s="782"/>
      <c r="B1118" s="778" t="s">
        <v>381</v>
      </c>
      <c r="C1118" s="778"/>
      <c r="D1118" s="778"/>
      <c r="E1118" s="778"/>
    </row>
    <row r="1119" spans="1:5">
      <c r="A1119" s="783"/>
      <c r="B1119" s="778"/>
      <c r="C1119" s="778"/>
      <c r="D1119" s="778"/>
      <c r="E1119" s="778"/>
    </row>
    <row r="1120" spans="1:5">
      <c r="A1120" s="783"/>
      <c r="B1120" s="778"/>
      <c r="C1120" s="778"/>
      <c r="D1120" s="778"/>
      <c r="E1120" s="778"/>
    </row>
    <row r="1121" spans="1:5">
      <c r="A1121" s="784"/>
      <c r="B1121" s="779" t="s">
        <v>403</v>
      </c>
      <c r="C1121" s="780"/>
      <c r="D1121" s="780"/>
      <c r="E1121" s="781"/>
    </row>
    <row r="1122" spans="1:5">
      <c r="A1122" s="126" t="s">
        <v>404</v>
      </c>
      <c r="B1122" s="763" t="s">
        <v>382</v>
      </c>
      <c r="C1122" s="764"/>
      <c r="D1122" s="764"/>
      <c r="E1122" s="765"/>
    </row>
    <row r="1123" spans="1:5">
      <c r="A1123" s="766" t="s">
        <v>405</v>
      </c>
      <c r="B1123" s="767"/>
      <c r="C1123" s="768"/>
      <c r="D1123" s="101" t="s">
        <v>298</v>
      </c>
      <c r="E1123" s="80" t="s">
        <v>406</v>
      </c>
    </row>
    <row r="1124" spans="1:5" ht="33.75" customHeight="1">
      <c r="A1124" s="769" t="s">
        <v>719</v>
      </c>
      <c r="B1124" s="770"/>
      <c r="C1124" s="771"/>
      <c r="D1124" s="760" t="s">
        <v>298</v>
      </c>
      <c r="E1124" s="853" t="e">
        <f>#REF!</f>
        <v>#REF!</v>
      </c>
    </row>
    <row r="1125" spans="1:5" ht="46.5" customHeight="1">
      <c r="A1125" s="772"/>
      <c r="B1125" s="773"/>
      <c r="C1125" s="774"/>
      <c r="D1125" s="761"/>
      <c r="E1125" s="854"/>
    </row>
    <row r="1126" spans="1:5">
      <c r="A1126" s="82" t="s">
        <v>407</v>
      </c>
      <c r="B1126" s="82" t="s">
        <v>330</v>
      </c>
      <c r="C1126" s="80" t="s">
        <v>299</v>
      </c>
      <c r="D1126" s="83" t="s">
        <v>408</v>
      </c>
      <c r="E1126" s="82" t="s">
        <v>409</v>
      </c>
    </row>
    <row r="1127" spans="1:5">
      <c r="A1127" s="748"/>
      <c r="B1127" s="749"/>
      <c r="C1127" s="749"/>
      <c r="D1127" s="749"/>
      <c r="E1127" s="750"/>
    </row>
    <row r="1128" spans="1:5">
      <c r="A1128" s="748" t="s">
        <v>410</v>
      </c>
      <c r="B1128" s="749"/>
      <c r="C1128" s="749"/>
      <c r="D1128" s="749"/>
      <c r="E1128" s="750"/>
    </row>
    <row r="1129" spans="1:5" ht="15">
      <c r="A1129" s="183" t="s">
        <v>504</v>
      </c>
      <c r="B1129" s="185" t="s">
        <v>6</v>
      </c>
      <c r="C1129" s="87">
        <v>1</v>
      </c>
      <c r="D1129" s="187" t="e">
        <f>#REF!</f>
        <v>#REF!</v>
      </c>
      <c r="E1129" s="128" t="e">
        <f t="shared" ref="E1129:E1134" si="9">ROUND(D1129*C1129,0)</f>
        <v>#REF!</v>
      </c>
    </row>
    <row r="1130" spans="1:5" ht="15.75" customHeight="1">
      <c r="A1130" s="183" t="s">
        <v>503</v>
      </c>
      <c r="B1130" s="185" t="s">
        <v>3</v>
      </c>
      <c r="C1130" s="87">
        <v>1.1000000000000001</v>
      </c>
      <c r="D1130" s="187" t="e">
        <f>#REF!</f>
        <v>#REF!</v>
      </c>
      <c r="E1130" s="128" t="e">
        <f t="shared" si="9"/>
        <v>#REF!</v>
      </c>
    </row>
    <row r="1131" spans="1:5" ht="15">
      <c r="A1131" s="183" t="s">
        <v>496</v>
      </c>
      <c r="B1131" s="185" t="s">
        <v>44</v>
      </c>
      <c r="C1131" s="87">
        <v>2</v>
      </c>
      <c r="D1131" s="187" t="e">
        <f>#REF!</f>
        <v>#REF!</v>
      </c>
      <c r="E1131" s="128" t="e">
        <f t="shared" si="9"/>
        <v>#REF!</v>
      </c>
    </row>
    <row r="1132" spans="1:5" ht="15">
      <c r="A1132" s="183" t="s">
        <v>497</v>
      </c>
      <c r="B1132" s="185" t="s">
        <v>6</v>
      </c>
      <c r="C1132" s="87">
        <v>1.5</v>
      </c>
      <c r="D1132" s="187" t="e">
        <f>#REF!</f>
        <v>#REF!</v>
      </c>
      <c r="E1132" s="128" t="e">
        <f t="shared" si="9"/>
        <v>#REF!</v>
      </c>
    </row>
    <row r="1133" spans="1:5" ht="15">
      <c r="A1133" s="184" t="s">
        <v>498</v>
      </c>
      <c r="B1133" s="186" t="s">
        <v>3</v>
      </c>
      <c r="C1133" s="87">
        <f>4*3</f>
        <v>12</v>
      </c>
      <c r="D1133" s="187" t="e">
        <f>#REF!</f>
        <v>#REF!</v>
      </c>
      <c r="E1133" s="128" t="e">
        <f t="shared" si="9"/>
        <v>#REF!</v>
      </c>
    </row>
    <row r="1134" spans="1:5" ht="15">
      <c r="A1134" s="180" t="s">
        <v>500</v>
      </c>
      <c r="B1134" s="175" t="s">
        <v>44</v>
      </c>
      <c r="C1134" s="188">
        <v>0.01</v>
      </c>
      <c r="D1134" s="187" t="e">
        <f>#REF!</f>
        <v>#REF!</v>
      </c>
      <c r="E1134" s="128" t="e">
        <f t="shared" si="9"/>
        <v>#REF!</v>
      </c>
    </row>
    <row r="1135" spans="1:5">
      <c r="A1135" s="122" t="s">
        <v>501</v>
      </c>
      <c r="B1135" s="175"/>
      <c r="C1135" s="190">
        <v>1E-3</v>
      </c>
      <c r="D1135" s="179" t="e">
        <f>#REF!</f>
        <v>#REF!</v>
      </c>
      <c r="E1135" s="129" t="e">
        <f>C1135*D1135</f>
        <v>#REF!</v>
      </c>
    </row>
    <row r="1136" spans="1:5">
      <c r="A1136" s="180"/>
      <c r="B1136" s="181"/>
      <c r="C1136" s="189"/>
      <c r="D1136" s="182" t="s">
        <v>502</v>
      </c>
      <c r="E1136" s="131" t="e">
        <f>SUM(E1129:E1135)</f>
        <v>#REF!</v>
      </c>
    </row>
    <row r="1137" spans="1:5">
      <c r="A1137" s="748"/>
      <c r="B1137" s="749"/>
      <c r="C1137" s="749"/>
      <c r="D1137" s="749"/>
      <c r="E1137" s="750"/>
    </row>
    <row r="1138" spans="1:5" ht="15">
      <c r="A1138" s="90" t="s">
        <v>429</v>
      </c>
      <c r="B1138" s="80" t="s">
        <v>332</v>
      </c>
      <c r="C1138" s="87">
        <v>1</v>
      </c>
      <c r="D1138" s="130" t="e">
        <f>E1144*0.05</f>
        <v>#REF!</v>
      </c>
      <c r="E1138" s="128" t="e">
        <f>ROUND(D1138*C1138,0)</f>
        <v>#REF!</v>
      </c>
    </row>
    <row r="1139" spans="1:5">
      <c r="A1139" s="90"/>
      <c r="B1139" s="82"/>
      <c r="C1139" s="89"/>
      <c r="D1139" s="82" t="s">
        <v>413</v>
      </c>
      <c r="E1139" s="129" t="e">
        <f>SUM(E1138:E1138)</f>
        <v>#REF!</v>
      </c>
    </row>
    <row r="1140" spans="1:5">
      <c r="A1140" s="748" t="s">
        <v>57</v>
      </c>
      <c r="B1140" s="749"/>
      <c r="C1140" s="749"/>
      <c r="D1140" s="749"/>
      <c r="E1140" s="750"/>
    </row>
    <row r="1141" spans="1:5" ht="15">
      <c r="A1141" s="90" t="s">
        <v>494</v>
      </c>
      <c r="B1141" s="82" t="s">
        <v>415</v>
      </c>
      <c r="C1141" s="141">
        <v>0.1</v>
      </c>
      <c r="D1141" s="130" t="e">
        <f>#REF!</f>
        <v>#REF!</v>
      </c>
      <c r="E1141" s="128" t="e">
        <f>C1141*D1141</f>
        <v>#REF!</v>
      </c>
    </row>
    <row r="1142" spans="1:5" ht="15">
      <c r="A1142" s="90" t="s">
        <v>430</v>
      </c>
      <c r="B1142" s="82" t="s">
        <v>415</v>
      </c>
      <c r="C1142" s="141">
        <v>0.1</v>
      </c>
      <c r="D1142" s="130" t="e">
        <f>#REF!</f>
        <v>#REF!</v>
      </c>
      <c r="E1142" s="128" t="e">
        <f>D1142*C1142</f>
        <v>#REF!</v>
      </c>
    </row>
    <row r="1143" spans="1:5" ht="15">
      <c r="A1143" s="122"/>
      <c r="B1143" s="81"/>
      <c r="C1143" s="86"/>
      <c r="D1143" s="130"/>
      <c r="E1143" s="128">
        <f>ROUND(D1143*C1143,0)</f>
        <v>0</v>
      </c>
    </row>
    <row r="1144" spans="1:5">
      <c r="A1144" s="92"/>
      <c r="B1144" s="93"/>
      <c r="C1144" s="94"/>
      <c r="D1144" s="95" t="s">
        <v>413</v>
      </c>
      <c r="E1144" s="131" t="e">
        <f>SUM(E1141:E1143)</f>
        <v>#REF!</v>
      </c>
    </row>
    <row r="1145" spans="1:5">
      <c r="A1145" s="748" t="s">
        <v>416</v>
      </c>
      <c r="B1145" s="749"/>
      <c r="C1145" s="749"/>
      <c r="D1145" s="749"/>
      <c r="E1145" s="750"/>
    </row>
    <row r="1146" spans="1:5" ht="15">
      <c r="A1146" s="90" t="s">
        <v>431</v>
      </c>
      <c r="B1146" s="80" t="s">
        <v>47</v>
      </c>
      <c r="C1146" s="87">
        <v>0.4</v>
      </c>
      <c r="D1146" s="130">
        <v>600</v>
      </c>
      <c r="E1146" s="128">
        <f>ROUND(D1146*C1146,0)</f>
        <v>240</v>
      </c>
    </row>
    <row r="1147" spans="1:5" ht="15">
      <c r="A1147" s="90" t="s">
        <v>495</v>
      </c>
      <c r="B1147" s="80" t="s">
        <v>470</v>
      </c>
      <c r="C1147" s="87">
        <v>4.6000000000000001E-4</v>
      </c>
      <c r="D1147" s="130">
        <v>1200000</v>
      </c>
      <c r="E1147" s="128">
        <f>ROUND(D1147*C1147,0)</f>
        <v>552</v>
      </c>
    </row>
    <row r="1148" spans="1:5">
      <c r="A1148" s="97"/>
      <c r="B1148" s="97"/>
      <c r="C1148" s="98"/>
      <c r="D1148" s="99" t="s">
        <v>413</v>
      </c>
      <c r="E1148" s="129">
        <f>SUM(E1146:E1147)</f>
        <v>792</v>
      </c>
    </row>
    <row r="1149" spans="1:5" ht="25.5">
      <c r="A1149" s="100"/>
      <c r="B1149" s="100"/>
      <c r="C1149" s="98"/>
      <c r="D1149" s="99" t="s">
        <v>417</v>
      </c>
      <c r="E1149" s="129" t="e">
        <f>E1144+E1139+E1136+E1148</f>
        <v>#REF!</v>
      </c>
    </row>
    <row r="1150" spans="1:5">
      <c r="A1150" s="100"/>
      <c r="B1150" s="100"/>
      <c r="C1150" s="98"/>
      <c r="D1150" s="99"/>
      <c r="E1150" s="217"/>
    </row>
    <row r="1151" spans="1:5">
      <c r="A1151" s="782"/>
      <c r="B1151" s="778" t="s">
        <v>381</v>
      </c>
      <c r="C1151" s="778"/>
      <c r="D1151" s="778"/>
      <c r="E1151" s="778"/>
    </row>
    <row r="1152" spans="1:5">
      <c r="A1152" s="783"/>
      <c r="B1152" s="778"/>
      <c r="C1152" s="778"/>
      <c r="D1152" s="778"/>
      <c r="E1152" s="778"/>
    </row>
    <row r="1153" spans="1:5">
      <c r="A1153" s="783"/>
      <c r="B1153" s="778"/>
      <c r="C1153" s="778"/>
      <c r="D1153" s="778"/>
      <c r="E1153" s="778"/>
    </row>
    <row r="1154" spans="1:5">
      <c r="A1154" s="784"/>
      <c r="B1154" s="779" t="s">
        <v>403</v>
      </c>
      <c r="C1154" s="780"/>
      <c r="D1154" s="780"/>
      <c r="E1154" s="781"/>
    </row>
    <row r="1155" spans="1:5">
      <c r="A1155" s="126" t="s">
        <v>404</v>
      </c>
      <c r="B1155" s="763" t="s">
        <v>382</v>
      </c>
      <c r="C1155" s="764"/>
      <c r="D1155" s="764"/>
      <c r="E1155" s="765"/>
    </row>
    <row r="1156" spans="1:5">
      <c r="A1156" s="766" t="s">
        <v>405</v>
      </c>
      <c r="B1156" s="767"/>
      <c r="C1156" s="768"/>
      <c r="D1156" s="101" t="s">
        <v>298</v>
      </c>
      <c r="E1156" s="80" t="s">
        <v>406</v>
      </c>
    </row>
    <row r="1157" spans="1:5">
      <c r="A1157" s="769" t="s">
        <v>720</v>
      </c>
      <c r="B1157" s="770"/>
      <c r="C1157" s="771"/>
      <c r="D1157" s="760" t="s">
        <v>298</v>
      </c>
      <c r="E1157" s="752" t="e">
        <f>#REF!</f>
        <v>#REF!</v>
      </c>
    </row>
    <row r="1158" spans="1:5">
      <c r="A1158" s="772"/>
      <c r="B1158" s="773"/>
      <c r="C1158" s="774"/>
      <c r="D1158" s="761"/>
      <c r="E1158" s="762"/>
    </row>
    <row r="1159" spans="1:5">
      <c r="A1159" s="82" t="s">
        <v>407</v>
      </c>
      <c r="B1159" s="82" t="s">
        <v>330</v>
      </c>
      <c r="C1159" s="80" t="s">
        <v>299</v>
      </c>
      <c r="D1159" s="83" t="s">
        <v>408</v>
      </c>
      <c r="E1159" s="82" t="s">
        <v>409</v>
      </c>
    </row>
    <row r="1160" spans="1:5">
      <c r="A1160" s="748"/>
      <c r="B1160" s="749"/>
      <c r="C1160" s="749"/>
      <c r="D1160" s="749"/>
      <c r="E1160" s="750"/>
    </row>
    <row r="1161" spans="1:5">
      <c r="A1161" s="748" t="s">
        <v>410</v>
      </c>
      <c r="B1161" s="749"/>
      <c r="C1161" s="749"/>
      <c r="D1161" s="749"/>
      <c r="E1161" s="750"/>
    </row>
    <row r="1162" spans="1:5" ht="15">
      <c r="A1162" s="183" t="s">
        <v>504</v>
      </c>
      <c r="B1162" s="185" t="s">
        <v>6</v>
      </c>
      <c r="C1162" s="87">
        <v>1</v>
      </c>
      <c r="D1162" s="187" t="e">
        <f>D1129</f>
        <v>#REF!</v>
      </c>
      <c r="E1162" s="128" t="e">
        <f t="shared" ref="E1162:E1167" si="10">ROUND(D1162*C1162,0)</f>
        <v>#REF!</v>
      </c>
    </row>
    <row r="1163" spans="1:5" ht="25.5">
      <c r="A1163" s="183" t="s">
        <v>718</v>
      </c>
      <c r="B1163" s="185" t="s">
        <v>3</v>
      </c>
      <c r="C1163" s="87">
        <v>1.1000000000000001</v>
      </c>
      <c r="D1163" s="187" t="e">
        <f>#REF!</f>
        <v>#REF!</v>
      </c>
      <c r="E1163" s="128" t="e">
        <f t="shared" si="10"/>
        <v>#REF!</v>
      </c>
    </row>
    <row r="1164" spans="1:5" ht="15">
      <c r="A1164" s="183" t="s">
        <v>717</v>
      </c>
      <c r="B1164" s="185" t="s">
        <v>44</v>
      </c>
      <c r="C1164" s="87">
        <v>2</v>
      </c>
      <c r="D1164" s="187" t="e">
        <f>D1131</f>
        <v>#REF!</v>
      </c>
      <c r="E1164" s="128" t="e">
        <f t="shared" si="10"/>
        <v>#REF!</v>
      </c>
    </row>
    <row r="1165" spans="1:5" ht="15">
      <c r="A1165" s="183" t="s">
        <v>497</v>
      </c>
      <c r="B1165" s="185" t="s">
        <v>6</v>
      </c>
      <c r="C1165" s="87">
        <v>1.5</v>
      </c>
      <c r="D1165" s="187" t="e">
        <f>D1132</f>
        <v>#REF!</v>
      </c>
      <c r="E1165" s="128" t="e">
        <f t="shared" si="10"/>
        <v>#REF!</v>
      </c>
    </row>
    <row r="1166" spans="1:5" ht="15">
      <c r="A1166" s="184" t="s">
        <v>498</v>
      </c>
      <c r="B1166" s="186" t="s">
        <v>3</v>
      </c>
      <c r="C1166" s="87">
        <f>4*3</f>
        <v>12</v>
      </c>
      <c r="D1166" s="187" t="e">
        <f>D1133</f>
        <v>#REF!</v>
      </c>
      <c r="E1166" s="128" t="e">
        <f t="shared" si="10"/>
        <v>#REF!</v>
      </c>
    </row>
    <row r="1167" spans="1:5" ht="15">
      <c r="A1167" s="180" t="s">
        <v>500</v>
      </c>
      <c r="B1167" s="175" t="s">
        <v>44</v>
      </c>
      <c r="C1167" s="188">
        <v>0.01</v>
      </c>
      <c r="D1167" s="187" t="e">
        <f>D1134</f>
        <v>#REF!</v>
      </c>
      <c r="E1167" s="128" t="e">
        <f t="shared" si="10"/>
        <v>#REF!</v>
      </c>
    </row>
    <row r="1168" spans="1:5">
      <c r="A1168" s="122" t="s">
        <v>501</v>
      </c>
      <c r="B1168" s="175"/>
      <c r="C1168" s="190">
        <v>1E-3</v>
      </c>
      <c r="D1168" s="187" t="e">
        <f>D1135</f>
        <v>#REF!</v>
      </c>
      <c r="E1168" s="129" t="e">
        <f>C1168*D1168</f>
        <v>#REF!</v>
      </c>
    </row>
    <row r="1169" spans="1:5">
      <c r="A1169" s="180"/>
      <c r="B1169" s="181"/>
      <c r="C1169" s="189"/>
      <c r="D1169" s="182" t="s">
        <v>502</v>
      </c>
      <c r="E1169" s="131" t="e">
        <f>SUM(E1162:E1168)</f>
        <v>#REF!</v>
      </c>
    </row>
    <row r="1170" spans="1:5">
      <c r="A1170" s="748"/>
      <c r="B1170" s="749"/>
      <c r="C1170" s="749"/>
      <c r="D1170" s="749"/>
      <c r="E1170" s="750"/>
    </row>
    <row r="1171" spans="1:5" ht="15">
      <c r="A1171" s="90" t="s">
        <v>429</v>
      </c>
      <c r="B1171" s="80" t="s">
        <v>332</v>
      </c>
      <c r="C1171" s="87">
        <v>1</v>
      </c>
      <c r="D1171" s="130" t="e">
        <f>E1177*0.05</f>
        <v>#REF!</v>
      </c>
      <c r="E1171" s="128" t="e">
        <f>ROUND(D1171*C1171,0)</f>
        <v>#REF!</v>
      </c>
    </row>
    <row r="1172" spans="1:5">
      <c r="A1172" s="90"/>
      <c r="B1172" s="82"/>
      <c r="C1172" s="89"/>
      <c r="D1172" s="82" t="s">
        <v>413</v>
      </c>
      <c r="E1172" s="129" t="e">
        <f>SUM(E1171:E1171)</f>
        <v>#REF!</v>
      </c>
    </row>
    <row r="1173" spans="1:5">
      <c r="A1173" s="748" t="s">
        <v>57</v>
      </c>
      <c r="B1173" s="749"/>
      <c r="C1173" s="749"/>
      <c r="D1173" s="749"/>
      <c r="E1173" s="750"/>
    </row>
    <row r="1174" spans="1:5" ht="15">
      <c r="A1174" s="90" t="s">
        <v>494</v>
      </c>
      <c r="B1174" s="82" t="s">
        <v>415</v>
      </c>
      <c r="C1174" s="141">
        <v>0.1</v>
      </c>
      <c r="D1174" s="130" t="e">
        <f>D1141</f>
        <v>#REF!</v>
      </c>
      <c r="E1174" s="128" t="e">
        <f>C1174*D1174</f>
        <v>#REF!</v>
      </c>
    </row>
    <row r="1175" spans="1:5" ht="15">
      <c r="A1175" s="90" t="s">
        <v>430</v>
      </c>
      <c r="B1175" s="82" t="s">
        <v>415</v>
      </c>
      <c r="C1175" s="141">
        <v>0.1</v>
      </c>
      <c r="D1175" s="130" t="e">
        <f>D1142</f>
        <v>#REF!</v>
      </c>
      <c r="E1175" s="128" t="e">
        <f>D1175*C1175</f>
        <v>#REF!</v>
      </c>
    </row>
    <row r="1176" spans="1:5" ht="15">
      <c r="A1176" s="122"/>
      <c r="B1176" s="81"/>
      <c r="C1176" s="86"/>
      <c r="D1176" s="130"/>
      <c r="E1176" s="128">
        <f>ROUND(D1176*C1176,0)</f>
        <v>0</v>
      </c>
    </row>
    <row r="1177" spans="1:5">
      <c r="A1177" s="92"/>
      <c r="B1177" s="93"/>
      <c r="C1177" s="94"/>
      <c r="D1177" s="95" t="s">
        <v>413</v>
      </c>
      <c r="E1177" s="131" t="e">
        <f>SUM(E1174:E1176)</f>
        <v>#REF!</v>
      </c>
    </row>
    <row r="1178" spans="1:5">
      <c r="A1178" s="748" t="s">
        <v>416</v>
      </c>
      <c r="B1178" s="749"/>
      <c r="C1178" s="749"/>
      <c r="D1178" s="749"/>
      <c r="E1178" s="750"/>
    </row>
    <row r="1179" spans="1:5" ht="15">
      <c r="A1179" s="90" t="s">
        <v>431</v>
      </c>
      <c r="B1179" s="80" t="s">
        <v>47</v>
      </c>
      <c r="C1179" s="87">
        <v>0.4</v>
      </c>
      <c r="D1179" s="130">
        <v>600</v>
      </c>
      <c r="E1179" s="128">
        <f>ROUND(D1179*C1179,0)</f>
        <v>240</v>
      </c>
    </row>
    <row r="1180" spans="1:5" ht="15">
      <c r="A1180" s="90" t="s">
        <v>495</v>
      </c>
      <c r="B1180" s="80" t="s">
        <v>470</v>
      </c>
      <c r="C1180" s="87">
        <v>4.6000000000000001E-4</v>
      </c>
      <c r="D1180" s="130">
        <v>1200000</v>
      </c>
      <c r="E1180" s="128">
        <f>ROUND(D1180*C1180,0)</f>
        <v>552</v>
      </c>
    </row>
    <row r="1181" spans="1:5">
      <c r="A1181" s="97"/>
      <c r="B1181" s="97"/>
      <c r="C1181" s="98"/>
      <c r="D1181" s="99" t="s">
        <v>413</v>
      </c>
      <c r="E1181" s="129">
        <f>SUM(E1179:E1180)</f>
        <v>792</v>
      </c>
    </row>
    <row r="1182" spans="1:5" ht="25.5">
      <c r="A1182" s="100"/>
      <c r="B1182" s="100"/>
      <c r="C1182" s="98"/>
      <c r="D1182" s="99" t="s">
        <v>417</v>
      </c>
      <c r="E1182" s="129" t="e">
        <f>E1177+E1172+E1169+E1181</f>
        <v>#REF!</v>
      </c>
    </row>
    <row r="1183" spans="1:5">
      <c r="A1183" s="100"/>
      <c r="B1183" s="100"/>
      <c r="C1183" s="98"/>
      <c r="D1183" s="99"/>
      <c r="E1183" s="217"/>
    </row>
    <row r="1184" spans="1:5">
      <c r="A1184" s="100"/>
      <c r="B1184" s="100"/>
      <c r="C1184" s="98"/>
      <c r="D1184" s="99"/>
      <c r="E1184" s="217"/>
    </row>
    <row r="1185" spans="1:5">
      <c r="A1185" s="782"/>
      <c r="B1185" s="778" t="s">
        <v>381</v>
      </c>
      <c r="C1185" s="778"/>
      <c r="D1185" s="778"/>
      <c r="E1185" s="778"/>
    </row>
    <row r="1186" spans="1:5">
      <c r="A1186" s="783"/>
      <c r="B1186" s="778"/>
      <c r="C1186" s="778"/>
      <c r="D1186" s="778"/>
      <c r="E1186" s="778"/>
    </row>
    <row r="1187" spans="1:5">
      <c r="A1187" s="783"/>
      <c r="B1187" s="778"/>
      <c r="C1187" s="778"/>
      <c r="D1187" s="778"/>
      <c r="E1187" s="778"/>
    </row>
    <row r="1188" spans="1:5">
      <c r="A1188" s="784"/>
      <c r="B1188" s="779" t="s">
        <v>403</v>
      </c>
      <c r="C1188" s="780"/>
      <c r="D1188" s="780"/>
      <c r="E1188" s="781"/>
    </row>
    <row r="1189" spans="1:5">
      <c r="A1189" s="126" t="s">
        <v>404</v>
      </c>
      <c r="B1189" s="763" t="s">
        <v>382</v>
      </c>
      <c r="C1189" s="764"/>
      <c r="D1189" s="764"/>
      <c r="E1189" s="765"/>
    </row>
    <row r="1190" spans="1:5">
      <c r="A1190" s="766" t="s">
        <v>405</v>
      </c>
      <c r="B1190" s="767"/>
      <c r="C1190" s="768"/>
      <c r="D1190" s="101" t="s">
        <v>298</v>
      </c>
      <c r="E1190" s="80" t="s">
        <v>406</v>
      </c>
    </row>
    <row r="1191" spans="1:5">
      <c r="A1191" s="769" t="s">
        <v>722</v>
      </c>
      <c r="B1191" s="770"/>
      <c r="C1191" s="771"/>
      <c r="D1191" s="760" t="s">
        <v>298</v>
      </c>
      <c r="E1191" s="752" t="e">
        <f>#REF!</f>
        <v>#REF!</v>
      </c>
    </row>
    <row r="1192" spans="1:5" ht="51" customHeight="1">
      <c r="A1192" s="772"/>
      <c r="B1192" s="773"/>
      <c r="C1192" s="774"/>
      <c r="D1192" s="761"/>
      <c r="E1192" s="762"/>
    </row>
    <row r="1193" spans="1:5">
      <c r="A1193" s="82" t="s">
        <v>407</v>
      </c>
      <c r="B1193" s="82" t="s">
        <v>330</v>
      </c>
      <c r="C1193" s="80" t="s">
        <v>299</v>
      </c>
      <c r="D1193" s="83" t="s">
        <v>408</v>
      </c>
      <c r="E1193" s="82" t="s">
        <v>409</v>
      </c>
    </row>
    <row r="1194" spans="1:5">
      <c r="A1194" s="748"/>
      <c r="B1194" s="749"/>
      <c r="C1194" s="749"/>
      <c r="D1194" s="749"/>
      <c r="E1194" s="750"/>
    </row>
    <row r="1195" spans="1:5">
      <c r="A1195" s="748" t="s">
        <v>410</v>
      </c>
      <c r="B1195" s="749"/>
      <c r="C1195" s="749"/>
      <c r="D1195" s="749"/>
      <c r="E1195" s="750"/>
    </row>
    <row r="1196" spans="1:5" ht="15">
      <c r="A1196" s="183" t="s">
        <v>723</v>
      </c>
      <c r="B1196" s="185" t="s">
        <v>6</v>
      </c>
      <c r="C1196" s="87">
        <v>1</v>
      </c>
      <c r="D1196" s="187">
        <v>11880</v>
      </c>
      <c r="E1196" s="128">
        <f t="shared" ref="E1196:E1201" si="11">ROUND(D1196*C1196,0)</f>
        <v>11880</v>
      </c>
    </row>
    <row r="1197" spans="1:5" ht="16.5" customHeight="1">
      <c r="A1197" s="183" t="s">
        <v>503</v>
      </c>
      <c r="B1197" s="185" t="s">
        <v>3</v>
      </c>
      <c r="C1197" s="87">
        <v>1.1000000000000001</v>
      </c>
      <c r="D1197" s="187" t="e">
        <f>#REF!</f>
        <v>#REF!</v>
      </c>
      <c r="E1197" s="128" t="e">
        <f t="shared" si="11"/>
        <v>#REF!</v>
      </c>
    </row>
    <row r="1198" spans="1:5" ht="15">
      <c r="A1198" s="183" t="s">
        <v>496</v>
      </c>
      <c r="B1198" s="185" t="s">
        <v>44</v>
      </c>
      <c r="C1198" s="87">
        <v>2</v>
      </c>
      <c r="D1198" s="187" t="e">
        <f>D1131</f>
        <v>#REF!</v>
      </c>
      <c r="E1198" s="128" t="e">
        <f t="shared" si="11"/>
        <v>#REF!</v>
      </c>
    </row>
    <row r="1199" spans="1:5" ht="15">
      <c r="A1199" s="183" t="s">
        <v>497</v>
      </c>
      <c r="B1199" s="185" t="s">
        <v>6</v>
      </c>
      <c r="C1199" s="87">
        <v>1.5</v>
      </c>
      <c r="D1199" s="187" t="e">
        <f>D1132</f>
        <v>#REF!</v>
      </c>
      <c r="E1199" s="128" t="e">
        <f t="shared" si="11"/>
        <v>#REF!</v>
      </c>
    </row>
    <row r="1200" spans="1:5" ht="15">
      <c r="A1200" s="184" t="s">
        <v>721</v>
      </c>
      <c r="B1200" s="186" t="s">
        <v>3</v>
      </c>
      <c r="C1200" s="87">
        <f>4*3</f>
        <v>12</v>
      </c>
      <c r="D1200" s="187" t="e">
        <f>#REF!</f>
        <v>#REF!</v>
      </c>
      <c r="E1200" s="128" t="e">
        <f t="shared" si="11"/>
        <v>#REF!</v>
      </c>
    </row>
    <row r="1201" spans="1:5" ht="15">
      <c r="A1201" s="180" t="s">
        <v>500</v>
      </c>
      <c r="B1201" s="175" t="s">
        <v>44</v>
      </c>
      <c r="C1201" s="188">
        <v>0.01</v>
      </c>
      <c r="D1201" s="187" t="e">
        <f>D1134</f>
        <v>#REF!</v>
      </c>
      <c r="E1201" s="128" t="e">
        <f t="shared" si="11"/>
        <v>#REF!</v>
      </c>
    </row>
    <row r="1202" spans="1:5">
      <c r="A1202" s="122" t="s">
        <v>501</v>
      </c>
      <c r="B1202" s="175"/>
      <c r="C1202" s="190">
        <v>1E-3</v>
      </c>
      <c r="D1202" s="179" t="e">
        <f>D1135</f>
        <v>#REF!</v>
      </c>
      <c r="E1202" s="129" t="e">
        <f>C1202*D1202</f>
        <v>#REF!</v>
      </c>
    </row>
    <row r="1203" spans="1:5">
      <c r="A1203" s="180"/>
      <c r="B1203" s="181"/>
      <c r="C1203" s="189"/>
      <c r="D1203" s="182" t="s">
        <v>502</v>
      </c>
      <c r="E1203" s="131" t="e">
        <f>SUM(E1196:E1202)</f>
        <v>#REF!</v>
      </c>
    </row>
    <row r="1204" spans="1:5">
      <c r="A1204" s="748"/>
      <c r="B1204" s="749"/>
      <c r="C1204" s="749"/>
      <c r="D1204" s="749"/>
      <c r="E1204" s="750"/>
    </row>
    <row r="1205" spans="1:5" ht="15">
      <c r="A1205" s="90" t="s">
        <v>429</v>
      </c>
      <c r="B1205" s="80" t="s">
        <v>332</v>
      </c>
      <c r="C1205" s="87">
        <v>1</v>
      </c>
      <c r="D1205" s="130" t="e">
        <f>E1211*0.05</f>
        <v>#REF!</v>
      </c>
      <c r="E1205" s="128" t="e">
        <f>ROUND(D1205*C1205,0)</f>
        <v>#REF!</v>
      </c>
    </row>
    <row r="1206" spans="1:5">
      <c r="A1206" s="90"/>
      <c r="B1206" s="82"/>
      <c r="C1206" s="89"/>
      <c r="D1206" s="82" t="s">
        <v>413</v>
      </c>
      <c r="E1206" s="129" t="e">
        <f>SUM(E1205:E1205)</f>
        <v>#REF!</v>
      </c>
    </row>
    <row r="1207" spans="1:5">
      <c r="A1207" s="748" t="s">
        <v>57</v>
      </c>
      <c r="B1207" s="749"/>
      <c r="C1207" s="749"/>
      <c r="D1207" s="749"/>
      <c r="E1207" s="750"/>
    </row>
    <row r="1208" spans="1:5" ht="15">
      <c r="A1208" s="90" t="s">
        <v>494</v>
      </c>
      <c r="B1208" s="82" t="s">
        <v>415</v>
      </c>
      <c r="C1208" s="141">
        <v>0.1</v>
      </c>
      <c r="D1208" s="130" t="e">
        <f>#REF!</f>
        <v>#REF!</v>
      </c>
      <c r="E1208" s="128" t="e">
        <f>C1208*D1208</f>
        <v>#REF!</v>
      </c>
    </row>
    <row r="1209" spans="1:5" ht="15">
      <c r="A1209" s="90" t="s">
        <v>430</v>
      </c>
      <c r="B1209" s="82" t="s">
        <v>415</v>
      </c>
      <c r="C1209" s="141">
        <v>0.1</v>
      </c>
      <c r="D1209" s="130" t="e">
        <f>#REF!</f>
        <v>#REF!</v>
      </c>
      <c r="E1209" s="128" t="e">
        <f>D1209*C1209</f>
        <v>#REF!</v>
      </c>
    </row>
    <row r="1210" spans="1:5" ht="15">
      <c r="A1210" s="122"/>
      <c r="B1210" s="81"/>
      <c r="C1210" s="86"/>
      <c r="D1210" s="130"/>
      <c r="E1210" s="128">
        <f>ROUND(D1210*C1210,0)</f>
        <v>0</v>
      </c>
    </row>
    <row r="1211" spans="1:5">
      <c r="A1211" s="92"/>
      <c r="B1211" s="93"/>
      <c r="C1211" s="94"/>
      <c r="D1211" s="95" t="s">
        <v>413</v>
      </c>
      <c r="E1211" s="131" t="e">
        <f>SUM(E1208:E1210)</f>
        <v>#REF!</v>
      </c>
    </row>
    <row r="1212" spans="1:5">
      <c r="A1212" s="748" t="s">
        <v>416</v>
      </c>
      <c r="B1212" s="749"/>
      <c r="C1212" s="749"/>
      <c r="D1212" s="749"/>
      <c r="E1212" s="750"/>
    </row>
    <row r="1213" spans="1:5" ht="15">
      <c r="A1213" s="90" t="s">
        <v>431</v>
      </c>
      <c r="B1213" s="80" t="s">
        <v>47</v>
      </c>
      <c r="C1213" s="87">
        <v>0.4</v>
      </c>
      <c r="D1213" s="130">
        <v>600</v>
      </c>
      <c r="E1213" s="128">
        <f>ROUND(D1213*C1213,0)</f>
        <v>240</v>
      </c>
    </row>
    <row r="1214" spans="1:5" ht="15">
      <c r="A1214" s="90" t="s">
        <v>495</v>
      </c>
      <c r="B1214" s="80" t="s">
        <v>470</v>
      </c>
      <c r="C1214" s="87">
        <v>4.6000000000000001E-4</v>
      </c>
      <c r="D1214" s="130">
        <v>1200000</v>
      </c>
      <c r="E1214" s="128">
        <f>ROUND(D1214*C1214,0)</f>
        <v>552</v>
      </c>
    </row>
    <row r="1215" spans="1:5">
      <c r="A1215" s="97"/>
      <c r="B1215" s="97"/>
      <c r="C1215" s="98"/>
      <c r="D1215" s="99" t="s">
        <v>413</v>
      </c>
      <c r="E1215" s="129">
        <f>SUM(E1213:E1214)</f>
        <v>792</v>
      </c>
    </row>
    <row r="1216" spans="1:5" ht="25.5">
      <c r="A1216" s="100"/>
      <c r="B1216" s="100"/>
      <c r="C1216" s="98"/>
      <c r="D1216" s="99" t="s">
        <v>417</v>
      </c>
      <c r="E1216" s="129" t="e">
        <f>E1211+E1206+E1203+E1215</f>
        <v>#REF!</v>
      </c>
    </row>
    <row r="1217" spans="1:5">
      <c r="A1217" s="100"/>
      <c r="B1217" s="100"/>
      <c r="C1217" s="98"/>
      <c r="D1217" s="99"/>
      <c r="E1217" s="217"/>
    </row>
    <row r="1219" spans="1:5">
      <c r="A1219" s="775"/>
      <c r="B1219" s="778" t="s">
        <v>381</v>
      </c>
      <c r="C1219" s="778"/>
      <c r="D1219" s="778"/>
      <c r="E1219" s="778"/>
    </row>
    <row r="1220" spans="1:5">
      <c r="A1220" s="776"/>
      <c r="B1220" s="778"/>
      <c r="C1220" s="778"/>
      <c r="D1220" s="778"/>
      <c r="E1220" s="778"/>
    </row>
    <row r="1221" spans="1:5">
      <c r="A1221" s="776"/>
      <c r="B1221" s="778"/>
      <c r="C1221" s="778"/>
      <c r="D1221" s="778"/>
      <c r="E1221" s="778"/>
    </row>
    <row r="1222" spans="1:5" ht="12.75" customHeight="1">
      <c r="A1222" s="777"/>
      <c r="B1222" s="779" t="s">
        <v>403</v>
      </c>
      <c r="C1222" s="780"/>
      <c r="D1222" s="780"/>
      <c r="E1222" s="781"/>
    </row>
    <row r="1223" spans="1:5" ht="12.75" customHeight="1">
      <c r="A1223" s="117" t="s">
        <v>404</v>
      </c>
      <c r="B1223" s="763" t="s">
        <v>382</v>
      </c>
      <c r="C1223" s="764"/>
      <c r="D1223" s="764"/>
      <c r="E1223" s="765"/>
    </row>
    <row r="1224" spans="1:5">
      <c r="A1224" s="766" t="s">
        <v>405</v>
      </c>
      <c r="B1224" s="767"/>
      <c r="C1224" s="768"/>
      <c r="D1224" s="101" t="s">
        <v>298</v>
      </c>
      <c r="E1224" s="80" t="s">
        <v>406</v>
      </c>
    </row>
    <row r="1225" spans="1:5" ht="174" customHeight="1">
      <c r="A1225" s="754" t="s">
        <v>505</v>
      </c>
      <c r="B1225" s="755"/>
      <c r="C1225" s="756"/>
      <c r="D1225" s="760" t="s">
        <v>306</v>
      </c>
      <c r="E1225" s="752" t="e">
        <f>#REF!</f>
        <v>#REF!</v>
      </c>
    </row>
    <row r="1226" spans="1:5">
      <c r="A1226" s="757"/>
      <c r="B1226" s="758"/>
      <c r="C1226" s="759"/>
      <c r="D1226" s="761"/>
      <c r="E1226" s="762"/>
    </row>
    <row r="1227" spans="1:5">
      <c r="A1227" s="82" t="s">
        <v>407</v>
      </c>
      <c r="B1227" s="82" t="s">
        <v>330</v>
      </c>
      <c r="C1227" s="80" t="s">
        <v>299</v>
      </c>
      <c r="D1227" s="83" t="s">
        <v>408</v>
      </c>
      <c r="E1227" s="82" t="s">
        <v>409</v>
      </c>
    </row>
    <row r="1228" spans="1:5">
      <c r="A1228" s="748"/>
      <c r="B1228" s="749"/>
      <c r="C1228" s="749"/>
      <c r="D1228" s="749"/>
      <c r="E1228" s="750"/>
    </row>
    <row r="1229" spans="1:5">
      <c r="A1229" s="748" t="s">
        <v>410</v>
      </c>
      <c r="B1229" s="749"/>
      <c r="C1229" s="749"/>
      <c r="D1229" s="749"/>
      <c r="E1229" s="750"/>
    </row>
    <row r="1230" spans="1:5" ht="65.25" customHeight="1">
      <c r="A1230" s="316" t="s">
        <v>724</v>
      </c>
      <c r="B1230" s="59" t="s">
        <v>306</v>
      </c>
      <c r="C1230" s="133">
        <v>1</v>
      </c>
      <c r="D1230" s="134" t="e">
        <f>#REF!</f>
        <v>#REF!</v>
      </c>
      <c r="E1230" s="191" t="e">
        <f>ROUND(C1230*D1230,0)</f>
        <v>#REF!</v>
      </c>
    </row>
    <row r="1231" spans="1:5" ht="25.5">
      <c r="A1231" s="69" t="s">
        <v>506</v>
      </c>
      <c r="B1231" s="59" t="s">
        <v>306</v>
      </c>
      <c r="C1231" s="133">
        <v>0.375</v>
      </c>
      <c r="D1231" s="134" t="e">
        <f>#REF!</f>
        <v>#REF!</v>
      </c>
      <c r="E1231" s="191" t="e">
        <f>ROUND(C1231*D1231,0)</f>
        <v>#REF!</v>
      </c>
    </row>
    <row r="1232" spans="1:5">
      <c r="A1232" s="69" t="s">
        <v>507</v>
      </c>
      <c r="B1232" s="59" t="s">
        <v>47</v>
      </c>
      <c r="C1232" s="133">
        <v>4</v>
      </c>
      <c r="D1232" s="136" t="e">
        <f>#REF!</f>
        <v>#REF!</v>
      </c>
      <c r="E1232" s="119" t="e">
        <f t="shared" ref="E1232:E1240" si="12">ROUND(D1232*C1232,0)</f>
        <v>#REF!</v>
      </c>
    </row>
    <row r="1233" spans="1:5">
      <c r="A1233" s="69" t="s">
        <v>508</v>
      </c>
      <c r="B1233" s="59" t="s">
        <v>306</v>
      </c>
      <c r="C1233" s="133">
        <v>2</v>
      </c>
      <c r="D1233" s="136" t="e">
        <f>#REF!</f>
        <v>#REF!</v>
      </c>
      <c r="E1233" s="119" t="e">
        <f t="shared" si="12"/>
        <v>#REF!</v>
      </c>
    </row>
    <row r="1234" spans="1:5">
      <c r="A1234" s="69" t="s">
        <v>509</v>
      </c>
      <c r="B1234" s="59" t="s">
        <v>306</v>
      </c>
      <c r="C1234" s="133">
        <v>0.11</v>
      </c>
      <c r="D1234" s="134" t="e">
        <f>#REF!</f>
        <v>#REF!</v>
      </c>
      <c r="E1234" s="119" t="e">
        <f t="shared" si="12"/>
        <v>#REF!</v>
      </c>
    </row>
    <row r="1235" spans="1:5">
      <c r="A1235" s="69" t="s">
        <v>510</v>
      </c>
      <c r="B1235" s="59" t="s">
        <v>306</v>
      </c>
      <c r="C1235" s="133">
        <v>1</v>
      </c>
      <c r="D1235" s="134" t="e">
        <f>#REF!</f>
        <v>#REF!</v>
      </c>
      <c r="E1235" s="119" t="e">
        <f t="shared" si="12"/>
        <v>#REF!</v>
      </c>
    </row>
    <row r="1236" spans="1:5" ht="38.25">
      <c r="A1236" s="69" t="s">
        <v>511</v>
      </c>
      <c r="B1236" s="59" t="s">
        <v>306</v>
      </c>
      <c r="C1236" s="133">
        <v>1</v>
      </c>
      <c r="D1236" s="136" t="e">
        <f>#REF!</f>
        <v>#REF!</v>
      </c>
      <c r="E1236" s="119" t="e">
        <f t="shared" si="12"/>
        <v>#REF!</v>
      </c>
    </row>
    <row r="1237" spans="1:5">
      <c r="A1237" s="69" t="s">
        <v>512</v>
      </c>
      <c r="B1237" s="59" t="s">
        <v>306</v>
      </c>
      <c r="C1237" s="133">
        <v>1.5</v>
      </c>
      <c r="D1237" s="192" t="e">
        <f>#REF!</f>
        <v>#REF!</v>
      </c>
      <c r="E1237" s="119" t="e">
        <f t="shared" si="12"/>
        <v>#REF!</v>
      </c>
    </row>
    <row r="1238" spans="1:5" ht="25.5">
      <c r="A1238" s="69" t="s">
        <v>513</v>
      </c>
      <c r="B1238" s="59" t="s">
        <v>47</v>
      </c>
      <c r="C1238" s="133">
        <f>4*3</f>
        <v>12</v>
      </c>
      <c r="D1238" s="134" t="e">
        <f>#REF!</f>
        <v>#REF!</v>
      </c>
      <c r="E1238" s="119" t="e">
        <f t="shared" si="12"/>
        <v>#REF!</v>
      </c>
    </row>
    <row r="1239" spans="1:5" ht="25.5">
      <c r="A1239" s="69" t="s">
        <v>514</v>
      </c>
      <c r="B1239" s="59" t="s">
        <v>306</v>
      </c>
      <c r="C1239" s="133">
        <v>1.5</v>
      </c>
      <c r="D1239" s="192" t="e">
        <f>#REF!</f>
        <v>#REF!</v>
      </c>
      <c r="E1239" s="119" t="e">
        <f t="shared" si="12"/>
        <v>#REF!</v>
      </c>
    </row>
    <row r="1240" spans="1:5" ht="25.5">
      <c r="A1240" s="69" t="s">
        <v>515</v>
      </c>
      <c r="B1240" s="59" t="s">
        <v>516</v>
      </c>
      <c r="C1240" s="133">
        <v>1</v>
      </c>
      <c r="D1240" s="134" t="e">
        <f>#REF!</f>
        <v>#REF!</v>
      </c>
      <c r="E1240" s="119" t="e">
        <f t="shared" si="12"/>
        <v>#REF!</v>
      </c>
    </row>
    <row r="1241" spans="1:5">
      <c r="A1241" s="82"/>
      <c r="B1241" s="82"/>
      <c r="C1241" s="89"/>
      <c r="D1241" s="82" t="s">
        <v>413</v>
      </c>
      <c r="E1241" s="88" t="e">
        <f>SUM(E1230:E1240)</f>
        <v>#REF!</v>
      </c>
    </row>
    <row r="1242" spans="1:5">
      <c r="A1242" s="748" t="s">
        <v>414</v>
      </c>
      <c r="B1242" s="749"/>
      <c r="C1242" s="749"/>
      <c r="D1242" s="749"/>
      <c r="E1242" s="750"/>
    </row>
    <row r="1243" spans="1:5">
      <c r="A1243" s="90" t="s">
        <v>429</v>
      </c>
      <c r="B1243" s="80" t="s">
        <v>332</v>
      </c>
      <c r="C1243" s="87">
        <v>1</v>
      </c>
      <c r="D1243" s="91" t="e">
        <f>E1251*0.05</f>
        <v>#REF!</v>
      </c>
      <c r="E1243" s="119" t="e">
        <f>ROUND(D1243*C1243,0)</f>
        <v>#REF!</v>
      </c>
    </row>
    <row r="1244" spans="1:5">
      <c r="A1244" s="90"/>
      <c r="B1244" s="80"/>
      <c r="C1244" s="133"/>
      <c r="D1244" s="134"/>
      <c r="E1244" s="119">
        <f>ROUND(D1244*C1244,0)</f>
        <v>0</v>
      </c>
    </row>
    <row r="1245" spans="1:5">
      <c r="A1245" s="90"/>
      <c r="B1245" s="80"/>
      <c r="C1245" s="133"/>
      <c r="D1245" s="134"/>
      <c r="E1245" s="119">
        <f>ROUND(D1245*C1245,0)</f>
        <v>0</v>
      </c>
    </row>
    <row r="1246" spans="1:5">
      <c r="A1246" s="90"/>
      <c r="B1246" s="82"/>
      <c r="C1246" s="89"/>
      <c r="D1246" s="82" t="s">
        <v>413</v>
      </c>
      <c r="E1246" s="88" t="e">
        <f>SUM(E1243:E1245)</f>
        <v>#REF!</v>
      </c>
    </row>
    <row r="1247" spans="1:5">
      <c r="A1247" s="748" t="s">
        <v>57</v>
      </c>
      <c r="B1247" s="749"/>
      <c r="C1247" s="749"/>
      <c r="D1247" s="749"/>
      <c r="E1247" s="750"/>
    </row>
    <row r="1248" spans="1:5">
      <c r="A1248" s="90" t="s">
        <v>430</v>
      </c>
      <c r="B1248" s="82" t="s">
        <v>415</v>
      </c>
      <c r="C1248" s="133">
        <v>0.22</v>
      </c>
      <c r="D1248" s="91" t="e">
        <f>#REF!</f>
        <v>#REF!</v>
      </c>
      <c r="E1248" s="119" t="e">
        <f>ROUND(D1248*C1248,0)</f>
        <v>#REF!</v>
      </c>
    </row>
    <row r="1249" spans="1:5">
      <c r="A1249" s="90" t="s">
        <v>300</v>
      </c>
      <c r="B1249" s="82" t="s">
        <v>415</v>
      </c>
      <c r="C1249" s="133">
        <v>0.22</v>
      </c>
      <c r="D1249" s="91" t="e">
        <f>#REF!</f>
        <v>#REF!</v>
      </c>
      <c r="E1249" s="119" t="e">
        <f>ROUND(D1249*C1249,0)</f>
        <v>#REF!</v>
      </c>
    </row>
    <row r="1250" spans="1:5">
      <c r="A1250" s="122"/>
      <c r="B1250" s="81"/>
      <c r="C1250" s="86"/>
      <c r="D1250" s="91"/>
      <c r="E1250" s="119">
        <f>ROUND(D1250*C1250,0)</f>
        <v>0</v>
      </c>
    </row>
    <row r="1251" spans="1:5">
      <c r="A1251" s="92"/>
      <c r="B1251" s="93"/>
      <c r="C1251" s="94"/>
      <c r="D1251" s="95" t="s">
        <v>413</v>
      </c>
      <c r="E1251" s="96" t="e">
        <f>SUM(E1248:E1250)</f>
        <v>#REF!</v>
      </c>
    </row>
    <row r="1252" spans="1:5">
      <c r="A1252" s="748" t="s">
        <v>416</v>
      </c>
      <c r="B1252" s="749"/>
      <c r="C1252" s="749"/>
      <c r="D1252" s="749"/>
      <c r="E1252" s="750"/>
    </row>
    <row r="1253" spans="1:5">
      <c r="A1253" s="90" t="s">
        <v>517</v>
      </c>
      <c r="B1253" s="80" t="s">
        <v>470</v>
      </c>
      <c r="C1253" s="137">
        <v>5.0000000000000001E-3</v>
      </c>
      <c r="D1253" s="91">
        <v>1200000</v>
      </c>
      <c r="E1253" s="119">
        <f>ROUND(D1253*C1253,0)</f>
        <v>6000</v>
      </c>
    </row>
    <row r="1254" spans="1:5">
      <c r="A1254" s="90"/>
      <c r="B1254" s="80"/>
      <c r="C1254" s="137"/>
      <c r="D1254" s="91"/>
      <c r="E1254" s="119">
        <f>ROUND(D1254*C1254,0)</f>
        <v>0</v>
      </c>
    </row>
    <row r="1255" spans="1:5">
      <c r="A1255" s="97"/>
      <c r="B1255" s="97"/>
      <c r="C1255" s="98"/>
      <c r="D1255" s="99" t="s">
        <v>413</v>
      </c>
      <c r="E1255" s="88">
        <f>SUM(E1253:E1254)</f>
        <v>6000</v>
      </c>
    </row>
    <row r="1256" spans="1:5" ht="25.5">
      <c r="A1256" s="100"/>
      <c r="B1256" s="100"/>
      <c r="C1256" s="98"/>
      <c r="D1256" s="99" t="s">
        <v>417</v>
      </c>
      <c r="E1256" s="88" t="e">
        <f>E1251+E1246+E1241+E1255</f>
        <v>#REF!</v>
      </c>
    </row>
    <row r="1259" spans="1:5" ht="12.75" customHeight="1">
      <c r="A1259" s="865"/>
      <c r="B1259" s="778" t="s">
        <v>381</v>
      </c>
      <c r="C1259" s="778"/>
      <c r="D1259" s="778"/>
      <c r="E1259" s="778"/>
    </row>
    <row r="1260" spans="1:5">
      <c r="A1260" s="866"/>
      <c r="B1260" s="778"/>
      <c r="C1260" s="778"/>
      <c r="D1260" s="778"/>
      <c r="E1260" s="778"/>
    </row>
    <row r="1261" spans="1:5">
      <c r="A1261" s="866"/>
      <c r="B1261" s="778"/>
      <c r="C1261" s="778"/>
      <c r="D1261" s="778"/>
      <c r="E1261" s="778"/>
    </row>
    <row r="1262" spans="1:5" ht="12.75" customHeight="1">
      <c r="A1262" s="867"/>
      <c r="B1262" s="779" t="s">
        <v>403</v>
      </c>
      <c r="C1262" s="780"/>
      <c r="D1262" s="780"/>
      <c r="E1262" s="781"/>
    </row>
    <row r="1263" spans="1:5">
      <c r="A1263" s="142" t="s">
        <v>404</v>
      </c>
      <c r="B1263" s="763" t="s">
        <v>382</v>
      </c>
      <c r="C1263" s="764"/>
      <c r="D1263" s="764"/>
      <c r="E1263" s="765"/>
    </row>
    <row r="1264" spans="1:5">
      <c r="A1264" s="766" t="s">
        <v>405</v>
      </c>
      <c r="B1264" s="767"/>
      <c r="C1264" s="768"/>
      <c r="D1264" s="101" t="s">
        <v>298</v>
      </c>
      <c r="E1264" s="80" t="s">
        <v>406</v>
      </c>
    </row>
    <row r="1265" spans="1:5">
      <c r="A1265" s="769" t="s">
        <v>314</v>
      </c>
      <c r="B1265" s="770"/>
      <c r="C1265" s="771"/>
      <c r="D1265" s="760" t="s">
        <v>298</v>
      </c>
      <c r="E1265" s="752" t="e">
        <f>#REF!</f>
        <v>#REF!</v>
      </c>
    </row>
    <row r="1266" spans="1:5" ht="61.5" customHeight="1">
      <c r="A1266" s="772"/>
      <c r="B1266" s="773"/>
      <c r="C1266" s="774"/>
      <c r="D1266" s="761"/>
      <c r="E1266" s="753"/>
    </row>
    <row r="1267" spans="1:5">
      <c r="A1267" s="82" t="s">
        <v>407</v>
      </c>
      <c r="B1267" s="82" t="s">
        <v>330</v>
      </c>
      <c r="C1267" s="80" t="s">
        <v>299</v>
      </c>
      <c r="D1267" s="83" t="s">
        <v>408</v>
      </c>
      <c r="E1267" s="82" t="s">
        <v>409</v>
      </c>
    </row>
    <row r="1268" spans="1:5">
      <c r="A1268" s="748"/>
      <c r="B1268" s="749"/>
      <c r="C1268" s="749"/>
      <c r="D1268" s="749"/>
      <c r="E1268" s="750"/>
    </row>
    <row r="1269" spans="1:5">
      <c r="A1269" s="748" t="s">
        <v>410</v>
      </c>
      <c r="B1269" s="749"/>
      <c r="C1269" s="749"/>
      <c r="D1269" s="749"/>
      <c r="E1269" s="750"/>
    </row>
    <row r="1270" spans="1:5" ht="15">
      <c r="A1270" s="183" t="s">
        <v>519</v>
      </c>
      <c r="B1270" s="185" t="s">
        <v>6</v>
      </c>
      <c r="C1270" s="87">
        <v>1</v>
      </c>
      <c r="D1270" s="176" t="e">
        <f>#REF!</f>
        <v>#REF!</v>
      </c>
      <c r="E1270" s="148" t="e">
        <f>ROUND(D1270*C1270,0)</f>
        <v>#REF!</v>
      </c>
    </row>
    <row r="1271" spans="1:5" ht="25.5">
      <c r="A1271" s="183" t="s">
        <v>503</v>
      </c>
      <c r="B1271" s="185" t="s">
        <v>3</v>
      </c>
      <c r="C1271" s="87">
        <v>1.2</v>
      </c>
      <c r="D1271" s="177" t="e">
        <f>#REF!</f>
        <v>#REF!</v>
      </c>
      <c r="E1271" s="148" t="e">
        <f t="shared" ref="E1271:E1276" si="13">ROUND(D1271*C1271,0)</f>
        <v>#REF!</v>
      </c>
    </row>
    <row r="1272" spans="1:5" ht="15">
      <c r="A1272" s="183" t="s">
        <v>496</v>
      </c>
      <c r="B1272" s="185" t="s">
        <v>44</v>
      </c>
      <c r="C1272" s="87">
        <v>1.5</v>
      </c>
      <c r="D1272" s="177" t="e">
        <f>#REF!</f>
        <v>#REF!</v>
      </c>
      <c r="E1272" s="148" t="e">
        <f t="shared" si="13"/>
        <v>#REF!</v>
      </c>
    </row>
    <row r="1273" spans="1:5" ht="15">
      <c r="A1273" s="183" t="s">
        <v>497</v>
      </c>
      <c r="B1273" s="185" t="s">
        <v>6</v>
      </c>
      <c r="C1273" s="87">
        <v>1</v>
      </c>
      <c r="D1273" s="177" t="e">
        <f>#REF!</f>
        <v>#REF!</v>
      </c>
      <c r="E1273" s="148" t="e">
        <f t="shared" si="13"/>
        <v>#REF!</v>
      </c>
    </row>
    <row r="1274" spans="1:5" ht="15">
      <c r="A1274" s="184" t="s">
        <v>498</v>
      </c>
      <c r="B1274" s="186" t="s">
        <v>3</v>
      </c>
      <c r="C1274" s="87">
        <v>4.2</v>
      </c>
      <c r="D1274" s="177" t="e">
        <f>#REF!</f>
        <v>#REF!</v>
      </c>
      <c r="E1274" s="148" t="e">
        <f t="shared" si="13"/>
        <v>#REF!</v>
      </c>
    </row>
    <row r="1275" spans="1:5" ht="15">
      <c r="A1275" s="180" t="s">
        <v>500</v>
      </c>
      <c r="B1275" s="175" t="s">
        <v>44</v>
      </c>
      <c r="C1275" s="87">
        <v>0.01</v>
      </c>
      <c r="D1275" s="177" t="e">
        <f>#REF!</f>
        <v>#REF!</v>
      </c>
      <c r="E1275" s="148" t="e">
        <f t="shared" si="13"/>
        <v>#REF!</v>
      </c>
    </row>
    <row r="1276" spans="1:5" ht="15">
      <c r="A1276" s="122" t="s">
        <v>501</v>
      </c>
      <c r="B1276" s="175" t="s">
        <v>518</v>
      </c>
      <c r="C1276" s="193">
        <v>1E-3</v>
      </c>
      <c r="D1276" s="179" t="e">
        <f>#REF!</f>
        <v>#REF!</v>
      </c>
      <c r="E1276" s="148" t="e">
        <f t="shared" si="13"/>
        <v>#REF!</v>
      </c>
    </row>
    <row r="1277" spans="1:5">
      <c r="A1277" s="180"/>
      <c r="B1277" s="181"/>
      <c r="C1277" s="94"/>
      <c r="D1277" s="182"/>
      <c r="E1277" s="129" t="e">
        <f>SUM(E1270:E1276)</f>
        <v>#REF!</v>
      </c>
    </row>
    <row r="1278" spans="1:5">
      <c r="A1278" s="748" t="s">
        <v>414</v>
      </c>
      <c r="B1278" s="749"/>
      <c r="C1278" s="749"/>
      <c r="D1278" s="749"/>
      <c r="E1278" s="750"/>
    </row>
    <row r="1279" spans="1:5" ht="15">
      <c r="A1279" s="90" t="s">
        <v>429</v>
      </c>
      <c r="B1279" s="80" t="s">
        <v>332</v>
      </c>
      <c r="C1279" s="87">
        <v>1</v>
      </c>
      <c r="D1279" s="130" t="e">
        <f>E1285*0.05</f>
        <v>#REF!</v>
      </c>
      <c r="E1279" s="148" t="e">
        <f>ROUND(D1279*C1279,0)</f>
        <v>#REF!</v>
      </c>
    </row>
    <row r="1280" spans="1:5">
      <c r="A1280" s="90"/>
      <c r="B1280" s="82"/>
      <c r="C1280" s="89"/>
      <c r="D1280" s="82" t="s">
        <v>413</v>
      </c>
      <c r="E1280" s="129" t="e">
        <f>SUM(E1279:E1279)</f>
        <v>#REF!</v>
      </c>
    </row>
    <row r="1281" spans="1:5">
      <c r="A1281" s="748" t="s">
        <v>57</v>
      </c>
      <c r="B1281" s="749"/>
      <c r="C1281" s="749"/>
      <c r="D1281" s="749"/>
      <c r="E1281" s="750"/>
    </row>
    <row r="1282" spans="1:5" ht="15">
      <c r="A1282" s="90" t="s">
        <v>494</v>
      </c>
      <c r="B1282" s="82" t="s">
        <v>415</v>
      </c>
      <c r="C1282" s="146">
        <v>0.15</v>
      </c>
      <c r="D1282" s="130" t="e">
        <f>#REF!</f>
        <v>#REF!</v>
      </c>
      <c r="E1282" s="148" t="e">
        <f>ROUND(D1282*C1282,0)</f>
        <v>#REF!</v>
      </c>
    </row>
    <row r="1283" spans="1:5" ht="15">
      <c r="A1283" s="90" t="s">
        <v>430</v>
      </c>
      <c r="B1283" s="82" t="s">
        <v>415</v>
      </c>
      <c r="C1283" s="146">
        <v>0.15</v>
      </c>
      <c r="D1283" s="130" t="e">
        <f>#REF!</f>
        <v>#REF!</v>
      </c>
      <c r="E1283" s="148" t="e">
        <f>D1283*C1283</f>
        <v>#REF!</v>
      </c>
    </row>
    <row r="1284" spans="1:5" ht="15">
      <c r="A1284" s="122"/>
      <c r="B1284" s="81"/>
      <c r="C1284" s="86"/>
      <c r="D1284" s="130"/>
      <c r="E1284" s="148">
        <f>ROUND(D1284*C1284,0)</f>
        <v>0</v>
      </c>
    </row>
    <row r="1285" spans="1:5">
      <c r="A1285" s="92"/>
      <c r="B1285" s="93"/>
      <c r="C1285" s="94"/>
      <c r="D1285" s="95" t="s">
        <v>413</v>
      </c>
      <c r="E1285" s="131" t="e">
        <f>SUM(E1282:E1284)</f>
        <v>#REF!</v>
      </c>
    </row>
    <row r="1286" spans="1:5">
      <c r="A1286" s="748" t="s">
        <v>416</v>
      </c>
      <c r="B1286" s="749"/>
      <c r="C1286" s="749"/>
      <c r="D1286" s="749"/>
      <c r="E1286" s="750"/>
    </row>
    <row r="1287" spans="1:5" ht="15">
      <c r="A1287" s="90" t="s">
        <v>431</v>
      </c>
      <c r="B1287" s="80" t="s">
        <v>47</v>
      </c>
      <c r="C1287" s="87">
        <v>0.2</v>
      </c>
      <c r="D1287" s="130">
        <v>600</v>
      </c>
      <c r="E1287" s="128">
        <f>ROUND(D1287*C1287,0)</f>
        <v>120</v>
      </c>
    </row>
    <row r="1288" spans="1:5" ht="15">
      <c r="A1288" s="90" t="s">
        <v>495</v>
      </c>
      <c r="B1288" s="80" t="s">
        <v>470</v>
      </c>
      <c r="C1288" s="87">
        <v>1E-3</v>
      </c>
      <c r="D1288" s="130">
        <v>1200000</v>
      </c>
      <c r="E1288" s="128">
        <f>ROUND(D1288*C1288,0)</f>
        <v>1200</v>
      </c>
    </row>
    <row r="1289" spans="1:5">
      <c r="A1289" s="97"/>
      <c r="B1289" s="97"/>
      <c r="C1289" s="98"/>
      <c r="D1289" s="99" t="s">
        <v>413</v>
      </c>
      <c r="E1289" s="129">
        <f>SUM(E1287:E1288)</f>
        <v>1320</v>
      </c>
    </row>
    <row r="1290" spans="1:5" ht="25.5">
      <c r="A1290" s="100"/>
      <c r="B1290" s="100"/>
      <c r="C1290" s="98"/>
      <c r="D1290" s="99" t="s">
        <v>417</v>
      </c>
      <c r="E1290" s="129" t="e">
        <f>E1285+E1280+E1277+E1289</f>
        <v>#REF!</v>
      </c>
    </row>
    <row r="1293" spans="1:5">
      <c r="A1293" s="775"/>
      <c r="B1293" s="778" t="s">
        <v>381</v>
      </c>
      <c r="C1293" s="778"/>
      <c r="D1293" s="778"/>
      <c r="E1293" s="778"/>
    </row>
    <row r="1294" spans="1:5">
      <c r="A1294" s="776"/>
      <c r="B1294" s="778"/>
      <c r="C1294" s="778"/>
      <c r="D1294" s="778"/>
      <c r="E1294" s="778"/>
    </row>
    <row r="1295" spans="1:5">
      <c r="A1295" s="776"/>
      <c r="B1295" s="778"/>
      <c r="C1295" s="778"/>
      <c r="D1295" s="778"/>
      <c r="E1295" s="778"/>
    </row>
    <row r="1296" spans="1:5" ht="12.75" customHeight="1">
      <c r="A1296" s="777"/>
      <c r="B1296" s="779" t="s">
        <v>403</v>
      </c>
      <c r="C1296" s="780"/>
      <c r="D1296" s="780"/>
      <c r="E1296" s="781"/>
    </row>
    <row r="1297" spans="1:5" ht="12.75" customHeight="1">
      <c r="A1297" s="117" t="s">
        <v>404</v>
      </c>
      <c r="B1297" s="763" t="s">
        <v>382</v>
      </c>
      <c r="C1297" s="764"/>
      <c r="D1297" s="764"/>
      <c r="E1297" s="765"/>
    </row>
    <row r="1298" spans="1:5">
      <c r="A1298" s="766" t="s">
        <v>405</v>
      </c>
      <c r="B1298" s="767"/>
      <c r="C1298" s="768"/>
      <c r="D1298" s="101" t="s">
        <v>298</v>
      </c>
      <c r="E1298" s="80" t="s">
        <v>406</v>
      </c>
    </row>
    <row r="1299" spans="1:5" ht="12.75" customHeight="1">
      <c r="A1299" s="795" t="s">
        <v>520</v>
      </c>
      <c r="B1299" s="796"/>
      <c r="C1299" s="797"/>
      <c r="D1299" s="760" t="s">
        <v>306</v>
      </c>
      <c r="E1299" s="752" t="e">
        <f>#REF!</f>
        <v>#REF!</v>
      </c>
    </row>
    <row r="1300" spans="1:5">
      <c r="A1300" s="798"/>
      <c r="B1300" s="799"/>
      <c r="C1300" s="800"/>
      <c r="D1300" s="761"/>
      <c r="E1300" s="762"/>
    </row>
    <row r="1301" spans="1:5">
      <c r="A1301" s="82" t="s">
        <v>407</v>
      </c>
      <c r="B1301" s="82" t="s">
        <v>330</v>
      </c>
      <c r="C1301" s="80" t="s">
        <v>299</v>
      </c>
      <c r="D1301" s="83" t="s">
        <v>408</v>
      </c>
      <c r="E1301" s="82" t="s">
        <v>409</v>
      </c>
    </row>
    <row r="1302" spans="1:5">
      <c r="A1302" s="748"/>
      <c r="B1302" s="749"/>
      <c r="C1302" s="749"/>
      <c r="D1302" s="749"/>
      <c r="E1302" s="750"/>
    </row>
    <row r="1303" spans="1:5">
      <c r="A1303" s="748" t="s">
        <v>410</v>
      </c>
      <c r="B1303" s="749"/>
      <c r="C1303" s="749"/>
      <c r="D1303" s="749"/>
      <c r="E1303" s="750"/>
    </row>
    <row r="1304" spans="1:5" ht="38.25">
      <c r="A1304" s="69" t="s">
        <v>521</v>
      </c>
      <c r="B1304" s="59" t="s">
        <v>306</v>
      </c>
      <c r="C1304" s="133">
        <v>1</v>
      </c>
      <c r="D1304" s="134" t="e">
        <f>#REF!</f>
        <v>#REF!</v>
      </c>
      <c r="E1304" s="119" t="e">
        <f>ROUND(D1304*C1304,0)</f>
        <v>#REF!</v>
      </c>
    </row>
    <row r="1305" spans="1:5">
      <c r="A1305" s="69" t="s">
        <v>522</v>
      </c>
      <c r="B1305" s="59" t="s">
        <v>306</v>
      </c>
      <c r="C1305" s="133">
        <v>1</v>
      </c>
      <c r="D1305" s="91" t="e">
        <f>#REF!</f>
        <v>#REF!</v>
      </c>
      <c r="E1305" s="119" t="e">
        <f>ROUND(D1305*C1305,0)</f>
        <v>#REF!</v>
      </c>
    </row>
    <row r="1306" spans="1:5">
      <c r="A1306" s="69"/>
      <c r="B1306" s="59"/>
      <c r="C1306" s="133"/>
      <c r="D1306" s="85"/>
      <c r="E1306" s="119">
        <f>ROUND(D1306*C1306,0)</f>
        <v>0</v>
      </c>
    </row>
    <row r="1307" spans="1:5">
      <c r="A1307" s="69"/>
      <c r="B1307" s="59"/>
      <c r="C1307" s="133"/>
      <c r="D1307" s="134"/>
      <c r="E1307" s="119">
        <f>ROUND(D1307*C1307,0)</f>
        <v>0</v>
      </c>
    </row>
    <row r="1308" spans="1:5">
      <c r="A1308" s="82"/>
      <c r="B1308" s="82"/>
      <c r="C1308" s="89"/>
      <c r="D1308" s="82" t="s">
        <v>413</v>
      </c>
      <c r="E1308" s="88" t="e">
        <f>SUM(E1304:E1307)</f>
        <v>#REF!</v>
      </c>
    </row>
    <row r="1309" spans="1:5">
      <c r="A1309" s="748" t="s">
        <v>414</v>
      </c>
      <c r="B1309" s="749"/>
      <c r="C1309" s="749"/>
      <c r="D1309" s="749"/>
      <c r="E1309" s="750"/>
    </row>
    <row r="1310" spans="1:5">
      <c r="A1310" s="90" t="s">
        <v>429</v>
      </c>
      <c r="B1310" s="80" t="s">
        <v>332</v>
      </c>
      <c r="C1310" s="87">
        <v>1</v>
      </c>
      <c r="D1310" s="91" t="e">
        <f>E1318*0.05</f>
        <v>#REF!</v>
      </c>
      <c r="E1310" s="119" t="e">
        <f>ROUND(D1310*C1310,0)</f>
        <v>#REF!</v>
      </c>
    </row>
    <row r="1311" spans="1:5">
      <c r="A1311" s="90"/>
      <c r="B1311" s="80"/>
      <c r="C1311" s="133"/>
      <c r="D1311" s="134"/>
      <c r="E1311" s="119">
        <f>ROUND(D1311*C1311,0)</f>
        <v>0</v>
      </c>
    </row>
    <row r="1312" spans="1:5">
      <c r="A1312" s="90"/>
      <c r="B1312" s="80"/>
      <c r="C1312" s="133"/>
      <c r="D1312" s="134"/>
      <c r="E1312" s="119">
        <f>ROUND(D1312*C1312,0)</f>
        <v>0</v>
      </c>
    </row>
    <row r="1313" spans="1:5">
      <c r="A1313" s="90"/>
      <c r="B1313" s="82"/>
      <c r="C1313" s="89"/>
      <c r="D1313" s="82" t="s">
        <v>413</v>
      </c>
      <c r="E1313" s="88" t="e">
        <f>SUM(E1310:E1312)</f>
        <v>#REF!</v>
      </c>
    </row>
    <row r="1314" spans="1:5">
      <c r="A1314" s="748" t="s">
        <v>57</v>
      </c>
      <c r="B1314" s="749"/>
      <c r="C1314" s="749"/>
      <c r="D1314" s="749"/>
      <c r="E1314" s="750"/>
    </row>
    <row r="1315" spans="1:5">
      <c r="A1315" s="90" t="s">
        <v>430</v>
      </c>
      <c r="B1315" s="82" t="s">
        <v>415</v>
      </c>
      <c r="C1315" s="133">
        <v>0.13</v>
      </c>
      <c r="D1315" s="91" t="e">
        <f>#REF!</f>
        <v>#REF!</v>
      </c>
      <c r="E1315" s="119" t="e">
        <f>ROUND(D1315*C1315,0)</f>
        <v>#REF!</v>
      </c>
    </row>
    <row r="1316" spans="1:5">
      <c r="A1316" s="90" t="s">
        <v>300</v>
      </c>
      <c r="B1316" s="82" t="s">
        <v>415</v>
      </c>
      <c r="C1316" s="133">
        <v>0.12</v>
      </c>
      <c r="D1316" s="91" t="e">
        <f>#REF!</f>
        <v>#REF!</v>
      </c>
      <c r="E1316" s="119" t="e">
        <f>ROUND(D1316*C1316,0)</f>
        <v>#REF!</v>
      </c>
    </row>
    <row r="1317" spans="1:5">
      <c r="A1317" s="122"/>
      <c r="B1317" s="81"/>
      <c r="C1317" s="86"/>
      <c r="D1317" s="91"/>
      <c r="E1317" s="119">
        <f>ROUND(D1317*C1317,0)</f>
        <v>0</v>
      </c>
    </row>
    <row r="1318" spans="1:5">
      <c r="A1318" s="92"/>
      <c r="B1318" s="93"/>
      <c r="C1318" s="94"/>
      <c r="D1318" s="95" t="s">
        <v>413</v>
      </c>
      <c r="E1318" s="96" t="e">
        <f>SUM(E1315:E1317)</f>
        <v>#REF!</v>
      </c>
    </row>
    <row r="1319" spans="1:5">
      <c r="A1319" s="748" t="s">
        <v>416</v>
      </c>
      <c r="B1319" s="749"/>
      <c r="C1319" s="749"/>
      <c r="D1319" s="749"/>
      <c r="E1319" s="750"/>
    </row>
    <row r="1320" spans="1:5">
      <c r="A1320" s="90" t="s">
        <v>525</v>
      </c>
      <c r="B1320" s="80" t="s">
        <v>470</v>
      </c>
      <c r="C1320" s="87">
        <v>3.0000000000000001E-3</v>
      </c>
      <c r="D1320" s="130">
        <v>1200000</v>
      </c>
      <c r="E1320" s="119">
        <f>ROUND(D1320*C1320,0)</f>
        <v>3600</v>
      </c>
    </row>
    <row r="1321" spans="1:5">
      <c r="A1321" s="90"/>
      <c r="B1321" s="80"/>
      <c r="C1321" s="137"/>
      <c r="D1321" s="91"/>
      <c r="E1321" s="119">
        <f>ROUND(D1321*C1321,0)</f>
        <v>0</v>
      </c>
    </row>
    <row r="1322" spans="1:5">
      <c r="A1322" s="97"/>
      <c r="B1322" s="97"/>
      <c r="C1322" s="98"/>
      <c r="D1322" s="99" t="s">
        <v>413</v>
      </c>
      <c r="E1322" s="88">
        <f>SUM(E1320:E1321)</f>
        <v>3600</v>
      </c>
    </row>
    <row r="1323" spans="1:5" ht="25.5">
      <c r="A1323" s="100"/>
      <c r="B1323" s="100"/>
      <c r="C1323" s="98"/>
      <c r="D1323" s="99" t="s">
        <v>417</v>
      </c>
      <c r="E1323" s="88" t="e">
        <f>E1318+E1313+E1308+E1322</f>
        <v>#REF!</v>
      </c>
    </row>
    <row r="1326" spans="1:5">
      <c r="A1326" s="775"/>
      <c r="B1326" s="778" t="s">
        <v>381</v>
      </c>
      <c r="C1326" s="778"/>
      <c r="D1326" s="778"/>
      <c r="E1326" s="778"/>
    </row>
    <row r="1327" spans="1:5">
      <c r="A1327" s="776"/>
      <c r="B1327" s="778"/>
      <c r="C1327" s="778"/>
      <c r="D1327" s="778"/>
      <c r="E1327" s="778"/>
    </row>
    <row r="1328" spans="1:5">
      <c r="A1328" s="776"/>
      <c r="B1328" s="778"/>
      <c r="C1328" s="778"/>
      <c r="D1328" s="778"/>
      <c r="E1328" s="778"/>
    </row>
    <row r="1329" spans="1:5" ht="12.75" customHeight="1">
      <c r="A1329" s="777"/>
      <c r="B1329" s="779" t="s">
        <v>403</v>
      </c>
      <c r="C1329" s="780"/>
      <c r="D1329" s="780"/>
      <c r="E1329" s="781"/>
    </row>
    <row r="1330" spans="1:5" ht="12.75" customHeight="1">
      <c r="A1330" s="117" t="s">
        <v>404</v>
      </c>
      <c r="B1330" s="763" t="s">
        <v>382</v>
      </c>
      <c r="C1330" s="764"/>
      <c r="D1330" s="764"/>
      <c r="E1330" s="765"/>
    </row>
    <row r="1331" spans="1:5">
      <c r="A1331" s="766" t="s">
        <v>405</v>
      </c>
      <c r="B1331" s="767"/>
      <c r="C1331" s="768"/>
      <c r="D1331" s="101" t="s">
        <v>298</v>
      </c>
      <c r="E1331" s="80" t="s">
        <v>406</v>
      </c>
    </row>
    <row r="1332" spans="1:5" ht="39.75" customHeight="1">
      <c r="A1332" s="754" t="s">
        <v>523</v>
      </c>
      <c r="B1332" s="755"/>
      <c r="C1332" s="756"/>
      <c r="D1332" s="760" t="s">
        <v>306</v>
      </c>
      <c r="E1332" s="752" t="e">
        <f>#REF!</f>
        <v>#REF!</v>
      </c>
    </row>
    <row r="1333" spans="1:5" ht="39" customHeight="1">
      <c r="A1333" s="757"/>
      <c r="B1333" s="758"/>
      <c r="C1333" s="759"/>
      <c r="D1333" s="761"/>
      <c r="E1333" s="762"/>
    </row>
    <row r="1334" spans="1:5">
      <c r="A1334" s="82" t="s">
        <v>407</v>
      </c>
      <c r="B1334" s="82" t="s">
        <v>330</v>
      </c>
      <c r="C1334" s="80" t="s">
        <v>299</v>
      </c>
      <c r="D1334" s="83" t="s">
        <v>408</v>
      </c>
      <c r="E1334" s="82" t="s">
        <v>409</v>
      </c>
    </row>
    <row r="1335" spans="1:5">
      <c r="A1335" s="748"/>
      <c r="B1335" s="749"/>
      <c r="C1335" s="749"/>
      <c r="D1335" s="749"/>
      <c r="E1335" s="750"/>
    </row>
    <row r="1336" spans="1:5">
      <c r="A1336" s="748" t="s">
        <v>410</v>
      </c>
      <c r="B1336" s="749"/>
      <c r="C1336" s="749"/>
      <c r="D1336" s="749"/>
      <c r="E1336" s="750"/>
    </row>
    <row r="1337" spans="1:5" ht="25.5">
      <c r="A1337" s="316" t="s">
        <v>725</v>
      </c>
      <c r="B1337" s="59" t="s">
        <v>306</v>
      </c>
      <c r="C1337" s="133">
        <v>1</v>
      </c>
      <c r="D1337" s="134" t="e">
        <f>#REF!</f>
        <v>#REF!</v>
      </c>
      <c r="E1337" s="191" t="e">
        <f>ROUND(C1337*D1337,0)</f>
        <v>#REF!</v>
      </c>
    </row>
    <row r="1338" spans="1:5">
      <c r="A1338" s="69" t="s">
        <v>507</v>
      </c>
      <c r="B1338" s="59" t="s">
        <v>47</v>
      </c>
      <c r="C1338" s="133">
        <v>4</v>
      </c>
      <c r="D1338" s="136" t="e">
        <f>#REF!</f>
        <v>#REF!</v>
      </c>
      <c r="E1338" s="119" t="e">
        <f t="shared" ref="E1338:E1345" si="14">ROUND(D1338*C1338,0)</f>
        <v>#REF!</v>
      </c>
    </row>
    <row r="1339" spans="1:5">
      <c r="A1339" s="69" t="s">
        <v>508</v>
      </c>
      <c r="B1339" s="59" t="s">
        <v>306</v>
      </c>
      <c r="C1339" s="133">
        <v>2</v>
      </c>
      <c r="D1339" s="136" t="e">
        <f>#REF!</f>
        <v>#REF!</v>
      </c>
      <c r="E1339" s="119" t="e">
        <f t="shared" si="14"/>
        <v>#REF!</v>
      </c>
    </row>
    <row r="1340" spans="1:5">
      <c r="A1340" s="69" t="s">
        <v>509</v>
      </c>
      <c r="B1340" s="59" t="s">
        <v>306</v>
      </c>
      <c r="C1340" s="133">
        <v>0.11</v>
      </c>
      <c r="D1340" s="134" t="e">
        <f>#REF!</f>
        <v>#REF!</v>
      </c>
      <c r="E1340" s="119" t="e">
        <f t="shared" si="14"/>
        <v>#REF!</v>
      </c>
    </row>
    <row r="1341" spans="1:5">
      <c r="A1341" s="69" t="s">
        <v>510</v>
      </c>
      <c r="B1341" s="59" t="s">
        <v>306</v>
      </c>
      <c r="C1341" s="133">
        <v>1</v>
      </c>
      <c r="D1341" s="134" t="e">
        <f>#REF!</f>
        <v>#REF!</v>
      </c>
      <c r="E1341" s="119" t="e">
        <f t="shared" si="14"/>
        <v>#REF!</v>
      </c>
    </row>
    <row r="1342" spans="1:5">
      <c r="A1342" s="183" t="s">
        <v>524</v>
      </c>
      <c r="B1342" s="59" t="s">
        <v>306</v>
      </c>
      <c r="C1342" s="133">
        <v>1</v>
      </c>
      <c r="D1342" s="136" t="e">
        <f>#REF!</f>
        <v>#REF!</v>
      </c>
      <c r="E1342" s="119" t="e">
        <f t="shared" si="14"/>
        <v>#REF!</v>
      </c>
    </row>
    <row r="1343" spans="1:5" ht="25.5">
      <c r="A1343" s="69" t="s">
        <v>513</v>
      </c>
      <c r="B1343" s="59" t="s">
        <v>47</v>
      </c>
      <c r="C1343" s="133">
        <v>13.5</v>
      </c>
      <c r="D1343" s="134" t="e">
        <f>#REF!</f>
        <v>#REF!</v>
      </c>
      <c r="E1343" s="119" t="e">
        <f t="shared" si="14"/>
        <v>#REF!</v>
      </c>
    </row>
    <row r="1344" spans="1:5" ht="25.5">
      <c r="A1344" s="69" t="s">
        <v>514</v>
      </c>
      <c r="B1344" s="59" t="s">
        <v>306</v>
      </c>
      <c r="C1344" s="133">
        <v>1.5</v>
      </c>
      <c r="D1344" s="192" t="e">
        <f>#REF!</f>
        <v>#REF!</v>
      </c>
      <c r="E1344" s="119" t="e">
        <f t="shared" si="14"/>
        <v>#REF!</v>
      </c>
    </row>
    <row r="1345" spans="1:5" ht="25.5">
      <c r="A1345" s="69" t="s">
        <v>515</v>
      </c>
      <c r="B1345" s="59" t="s">
        <v>516</v>
      </c>
      <c r="C1345" s="133">
        <v>1</v>
      </c>
      <c r="D1345" s="134" t="e">
        <f>#REF!</f>
        <v>#REF!</v>
      </c>
      <c r="E1345" s="119" t="e">
        <f t="shared" si="14"/>
        <v>#REF!</v>
      </c>
    </row>
    <row r="1346" spans="1:5">
      <c r="A1346" s="82"/>
      <c r="B1346" s="82"/>
      <c r="C1346" s="89"/>
      <c r="D1346" s="82" t="s">
        <v>413</v>
      </c>
      <c r="E1346" s="88" t="e">
        <f>SUM(E1337:E1345)</f>
        <v>#REF!</v>
      </c>
    </row>
    <row r="1347" spans="1:5">
      <c r="A1347" s="748" t="s">
        <v>414</v>
      </c>
      <c r="B1347" s="749"/>
      <c r="C1347" s="749"/>
      <c r="D1347" s="749"/>
      <c r="E1347" s="750"/>
    </row>
    <row r="1348" spans="1:5">
      <c r="A1348" s="90" t="s">
        <v>429</v>
      </c>
      <c r="B1348" s="80" t="s">
        <v>332</v>
      </c>
      <c r="C1348" s="87">
        <v>1</v>
      </c>
      <c r="D1348" s="91" t="e">
        <f>E1356*0.05</f>
        <v>#REF!</v>
      </c>
      <c r="E1348" s="119" t="e">
        <f>ROUND(D1348*C1348,0)</f>
        <v>#REF!</v>
      </c>
    </row>
    <row r="1349" spans="1:5">
      <c r="A1349" s="90"/>
      <c r="B1349" s="80"/>
      <c r="C1349" s="133"/>
      <c r="D1349" s="134"/>
      <c r="E1349" s="119">
        <f>ROUND(D1349*C1349,0)</f>
        <v>0</v>
      </c>
    </row>
    <row r="1350" spans="1:5">
      <c r="A1350" s="90"/>
      <c r="B1350" s="80"/>
      <c r="C1350" s="133"/>
      <c r="D1350" s="134"/>
      <c r="E1350" s="119">
        <f>ROUND(D1350*C1350,0)</f>
        <v>0</v>
      </c>
    </row>
    <row r="1351" spans="1:5">
      <c r="A1351" s="90"/>
      <c r="B1351" s="82"/>
      <c r="C1351" s="89"/>
      <c r="D1351" s="82" t="s">
        <v>413</v>
      </c>
      <c r="E1351" s="88" t="e">
        <f>SUM(E1348:E1350)</f>
        <v>#REF!</v>
      </c>
    </row>
    <row r="1352" spans="1:5">
      <c r="A1352" s="748" t="s">
        <v>57</v>
      </c>
      <c r="B1352" s="749"/>
      <c r="C1352" s="749"/>
      <c r="D1352" s="749"/>
      <c r="E1352" s="750"/>
    </row>
    <row r="1353" spans="1:5">
      <c r="A1353" s="90" t="s">
        <v>430</v>
      </c>
      <c r="B1353" s="82" t="s">
        <v>415</v>
      </c>
      <c r="C1353" s="133">
        <v>0.22</v>
      </c>
      <c r="D1353" s="91" t="e">
        <f>#REF!</f>
        <v>#REF!</v>
      </c>
      <c r="E1353" s="119" t="e">
        <f>ROUND(D1353*C1353,0)</f>
        <v>#REF!</v>
      </c>
    </row>
    <row r="1354" spans="1:5">
      <c r="A1354" s="90" t="s">
        <v>300</v>
      </c>
      <c r="B1354" s="82" t="s">
        <v>415</v>
      </c>
      <c r="C1354" s="133">
        <v>0.22</v>
      </c>
      <c r="D1354" s="91" t="e">
        <f>#REF!</f>
        <v>#REF!</v>
      </c>
      <c r="E1354" s="119" t="e">
        <f>ROUND(D1354*C1354,0)</f>
        <v>#REF!</v>
      </c>
    </row>
    <row r="1355" spans="1:5">
      <c r="A1355" s="122"/>
      <c r="B1355" s="81"/>
      <c r="C1355" s="86"/>
      <c r="D1355" s="91"/>
      <c r="E1355" s="119">
        <f>ROUND(D1355*C1355,0)</f>
        <v>0</v>
      </c>
    </row>
    <row r="1356" spans="1:5">
      <c r="A1356" s="92"/>
      <c r="B1356" s="93"/>
      <c r="C1356" s="94"/>
      <c r="D1356" s="95" t="s">
        <v>413</v>
      </c>
      <c r="E1356" s="96" t="e">
        <f>SUM(E1353:E1355)</f>
        <v>#REF!</v>
      </c>
    </row>
    <row r="1357" spans="1:5">
      <c r="A1357" s="748" t="s">
        <v>416</v>
      </c>
      <c r="B1357" s="749"/>
      <c r="C1357" s="749"/>
      <c r="D1357" s="749"/>
      <c r="E1357" s="750"/>
    </row>
    <row r="1358" spans="1:5">
      <c r="A1358" s="90" t="s">
        <v>302</v>
      </c>
      <c r="B1358" s="80" t="s">
        <v>306</v>
      </c>
      <c r="C1358" s="137">
        <v>5.0000000000000001E-3</v>
      </c>
      <c r="D1358" s="91">
        <v>1200000</v>
      </c>
      <c r="E1358" s="119">
        <f>ROUND(D1358*C1358,0)</f>
        <v>6000</v>
      </c>
    </row>
    <row r="1359" spans="1:5">
      <c r="A1359" s="90"/>
      <c r="B1359" s="80"/>
      <c r="C1359" s="137"/>
      <c r="D1359" s="91"/>
      <c r="E1359" s="119">
        <f>ROUND(D1359*C1359,0)</f>
        <v>0</v>
      </c>
    </row>
    <row r="1360" spans="1:5">
      <c r="A1360" s="97"/>
      <c r="B1360" s="97"/>
      <c r="C1360" s="98"/>
      <c r="D1360" s="99" t="s">
        <v>413</v>
      </c>
      <c r="E1360" s="88">
        <f>SUM(E1358:E1359)</f>
        <v>6000</v>
      </c>
    </row>
    <row r="1361" spans="1:5" ht="25.5">
      <c r="A1361" s="100"/>
      <c r="B1361" s="100"/>
      <c r="C1361" s="98"/>
      <c r="D1361" s="99" t="s">
        <v>417</v>
      </c>
      <c r="E1361" s="88" t="e">
        <f>E1356+E1351+E1346+E1360</f>
        <v>#REF!</v>
      </c>
    </row>
    <row r="1362" spans="1:5">
      <c r="A1362" s="100"/>
      <c r="B1362" s="100"/>
      <c r="C1362" s="98"/>
      <c r="D1362" s="99"/>
      <c r="E1362" s="105"/>
    </row>
    <row r="1363" spans="1:5">
      <c r="A1363" s="775"/>
      <c r="B1363" s="778" t="s">
        <v>381</v>
      </c>
      <c r="C1363" s="778"/>
      <c r="D1363" s="778"/>
      <c r="E1363" s="778"/>
    </row>
    <row r="1364" spans="1:5">
      <c r="A1364" s="776"/>
      <c r="B1364" s="778"/>
      <c r="C1364" s="778"/>
      <c r="D1364" s="778"/>
      <c r="E1364" s="778"/>
    </row>
    <row r="1365" spans="1:5">
      <c r="A1365" s="776"/>
      <c r="B1365" s="778"/>
      <c r="C1365" s="778"/>
      <c r="D1365" s="778"/>
      <c r="E1365" s="778"/>
    </row>
    <row r="1366" spans="1:5">
      <c r="A1366" s="777"/>
      <c r="B1366" s="779" t="s">
        <v>403</v>
      </c>
      <c r="C1366" s="780"/>
      <c r="D1366" s="780"/>
      <c r="E1366" s="781"/>
    </row>
    <row r="1367" spans="1:5">
      <c r="A1367" s="117" t="s">
        <v>404</v>
      </c>
      <c r="B1367" s="763" t="s">
        <v>382</v>
      </c>
      <c r="C1367" s="764"/>
      <c r="D1367" s="764"/>
      <c r="E1367" s="765"/>
    </row>
    <row r="1368" spans="1:5">
      <c r="A1368" s="766" t="s">
        <v>405</v>
      </c>
      <c r="B1368" s="767"/>
      <c r="C1368" s="768"/>
      <c r="D1368" s="101" t="s">
        <v>298</v>
      </c>
      <c r="E1368" s="80" t="s">
        <v>406</v>
      </c>
    </row>
    <row r="1369" spans="1:5">
      <c r="A1369" s="754" t="s">
        <v>623</v>
      </c>
      <c r="B1369" s="755"/>
      <c r="C1369" s="756"/>
      <c r="D1369" s="760" t="s">
        <v>47</v>
      </c>
      <c r="E1369" s="752" t="e">
        <f>#REF!</f>
        <v>#REF!</v>
      </c>
    </row>
    <row r="1370" spans="1:5">
      <c r="A1370" s="757"/>
      <c r="B1370" s="758"/>
      <c r="C1370" s="759"/>
      <c r="D1370" s="761"/>
      <c r="E1370" s="753"/>
    </row>
    <row r="1371" spans="1:5">
      <c r="A1371" s="82" t="s">
        <v>407</v>
      </c>
      <c r="B1371" s="82" t="s">
        <v>330</v>
      </c>
      <c r="C1371" s="80" t="s">
        <v>299</v>
      </c>
      <c r="D1371" s="83" t="s">
        <v>408</v>
      </c>
      <c r="E1371" s="82" t="s">
        <v>409</v>
      </c>
    </row>
    <row r="1372" spans="1:5">
      <c r="A1372" s="748"/>
      <c r="B1372" s="749"/>
      <c r="C1372" s="749"/>
      <c r="D1372" s="749"/>
      <c r="E1372" s="750"/>
    </row>
    <row r="1373" spans="1:5">
      <c r="A1373" s="748" t="s">
        <v>410</v>
      </c>
      <c r="B1373" s="749"/>
      <c r="C1373" s="749"/>
      <c r="D1373" s="749"/>
      <c r="E1373" s="750"/>
    </row>
    <row r="1374" spans="1:5" ht="25.5">
      <c r="A1374" s="69" t="s">
        <v>621</v>
      </c>
      <c r="B1374" s="59" t="s">
        <v>47</v>
      </c>
      <c r="C1374" s="133">
        <v>3.15</v>
      </c>
      <c r="D1374" s="134">
        <v>6570</v>
      </c>
      <c r="E1374" s="119">
        <f>ROUND(D1374*C1374,0)</f>
        <v>20696</v>
      </c>
    </row>
    <row r="1375" spans="1:5" ht="25.5">
      <c r="A1375" s="69" t="s">
        <v>622</v>
      </c>
      <c r="B1375" s="59" t="s">
        <v>306</v>
      </c>
      <c r="C1375" s="133">
        <v>0.22</v>
      </c>
      <c r="D1375" s="91" t="e">
        <f>#REF!</f>
        <v>#REF!</v>
      </c>
      <c r="E1375" s="119" t="e">
        <f>ROUND(D1375*C1375,0)</f>
        <v>#REF!</v>
      </c>
    </row>
    <row r="1376" spans="1:5">
      <c r="A1376" s="69"/>
      <c r="B1376" s="59"/>
      <c r="C1376" s="133"/>
      <c r="D1376" s="134"/>
      <c r="E1376" s="119"/>
    </row>
    <row r="1377" spans="1:5">
      <c r="A1377" s="69"/>
      <c r="B1377" s="59"/>
      <c r="C1377" s="133"/>
      <c r="D1377" s="134"/>
      <c r="E1377" s="119"/>
    </row>
    <row r="1378" spans="1:5">
      <c r="A1378" s="69"/>
      <c r="B1378" s="59"/>
      <c r="C1378" s="133"/>
      <c r="D1378" s="134"/>
      <c r="E1378" s="119"/>
    </row>
    <row r="1379" spans="1:5">
      <c r="A1379" s="69"/>
      <c r="B1379" s="59"/>
      <c r="C1379" s="133"/>
      <c r="D1379" s="134" t="e">
        <f>#REF!</f>
        <v>#REF!</v>
      </c>
      <c r="E1379" s="119" t="e">
        <f>ROUND(D1379*C1379,0)</f>
        <v>#REF!</v>
      </c>
    </row>
    <row r="1380" spans="1:5">
      <c r="A1380" s="82"/>
      <c r="B1380" s="82"/>
      <c r="C1380" s="89"/>
      <c r="D1380" s="82" t="s">
        <v>413</v>
      </c>
      <c r="E1380" s="88" t="e">
        <f>SUM(E1374:E1379)</f>
        <v>#REF!</v>
      </c>
    </row>
    <row r="1381" spans="1:5">
      <c r="A1381" s="748" t="s">
        <v>414</v>
      </c>
      <c r="B1381" s="749"/>
      <c r="C1381" s="749"/>
      <c r="D1381" s="749"/>
      <c r="E1381" s="750"/>
    </row>
    <row r="1382" spans="1:5">
      <c r="A1382" s="90" t="s">
        <v>429</v>
      </c>
      <c r="B1382" s="80" t="s">
        <v>332</v>
      </c>
      <c r="C1382" s="87">
        <v>1</v>
      </c>
      <c r="D1382" s="91" t="e">
        <f>E1389*0.05</f>
        <v>#REF!</v>
      </c>
      <c r="E1382" s="119" t="e">
        <f>ROUND(D1382*C1382,0)</f>
        <v>#REF!</v>
      </c>
    </row>
    <row r="1383" spans="1:5">
      <c r="A1383" s="90"/>
      <c r="B1383" s="80"/>
      <c r="C1383" s="133"/>
      <c r="D1383" s="134"/>
      <c r="E1383" s="119">
        <f>ROUND(D1383*C1383,0)</f>
        <v>0</v>
      </c>
    </row>
    <row r="1384" spans="1:5">
      <c r="A1384" s="90"/>
      <c r="B1384" s="82"/>
      <c r="C1384" s="89"/>
      <c r="D1384" s="82" t="s">
        <v>413</v>
      </c>
      <c r="E1384" s="88" t="e">
        <f>SUM(E1382:E1383)</f>
        <v>#REF!</v>
      </c>
    </row>
    <row r="1385" spans="1:5">
      <c r="A1385" s="748" t="s">
        <v>57</v>
      </c>
      <c r="B1385" s="749"/>
      <c r="C1385" s="749"/>
      <c r="D1385" s="749"/>
      <c r="E1385" s="750"/>
    </row>
    <row r="1386" spans="1:5">
      <c r="A1386" s="90" t="s">
        <v>430</v>
      </c>
      <c r="B1386" s="82" t="s">
        <v>415</v>
      </c>
      <c r="C1386" s="87">
        <v>7.0000000000000007E-2</v>
      </c>
      <c r="D1386" s="91" t="e">
        <f>#REF!</f>
        <v>#REF!</v>
      </c>
      <c r="E1386" s="119" t="e">
        <f>ROUND(D1386*C1386,0)</f>
        <v>#REF!</v>
      </c>
    </row>
    <row r="1387" spans="1:5">
      <c r="A1387" s="90" t="s">
        <v>300</v>
      </c>
      <c r="B1387" s="82" t="s">
        <v>415</v>
      </c>
      <c r="C1387" s="87">
        <v>0.06</v>
      </c>
      <c r="D1387" s="91" t="e">
        <f>#REF!</f>
        <v>#REF!</v>
      </c>
      <c r="E1387" s="119" t="e">
        <f>ROUND(D1387*C1387,0)</f>
        <v>#REF!</v>
      </c>
    </row>
    <row r="1388" spans="1:5">
      <c r="A1388" s="122"/>
      <c r="B1388" s="81"/>
      <c r="C1388" s="86"/>
      <c r="D1388" s="91"/>
      <c r="E1388" s="119">
        <f>ROUND(D1388*C1388,0)</f>
        <v>0</v>
      </c>
    </row>
    <row r="1389" spans="1:5">
      <c r="A1389" s="92"/>
      <c r="B1389" s="93"/>
      <c r="C1389" s="94"/>
      <c r="D1389" s="95" t="s">
        <v>413</v>
      </c>
      <c r="E1389" s="96" t="e">
        <f>SUM(E1386:E1388)</f>
        <v>#REF!</v>
      </c>
    </row>
    <row r="1390" spans="1:5">
      <c r="A1390" s="748" t="s">
        <v>416</v>
      </c>
      <c r="B1390" s="749"/>
      <c r="C1390" s="749"/>
      <c r="D1390" s="749"/>
      <c r="E1390" s="750"/>
    </row>
    <row r="1391" spans="1:5">
      <c r="A1391" s="90" t="s">
        <v>431</v>
      </c>
      <c r="B1391" s="80" t="s">
        <v>415</v>
      </c>
      <c r="C1391" s="137">
        <v>0.06</v>
      </c>
      <c r="D1391" s="91" t="e">
        <f>D1386</f>
        <v>#REF!</v>
      </c>
      <c r="E1391" s="119" t="e">
        <f>ROUND(D1391*C1391,0)</f>
        <v>#REF!</v>
      </c>
    </row>
    <row r="1392" spans="1:5">
      <c r="A1392" s="90" t="s">
        <v>428</v>
      </c>
      <c r="B1392" s="80" t="s">
        <v>470</v>
      </c>
      <c r="C1392" s="87">
        <v>2.9999999999999997E-4</v>
      </c>
      <c r="D1392" s="91">
        <v>1200000</v>
      </c>
      <c r="E1392" s="119">
        <f>ROUND(D1392*C1392,0)</f>
        <v>360</v>
      </c>
    </row>
    <row r="1393" spans="1:5">
      <c r="A1393" s="97"/>
      <c r="B1393" s="97"/>
      <c r="C1393" s="98"/>
      <c r="D1393" s="99" t="s">
        <v>413</v>
      </c>
      <c r="E1393" s="88" t="e">
        <f>SUM(E1391:E1392)</f>
        <v>#REF!</v>
      </c>
    </row>
    <row r="1394" spans="1:5" ht="25.5">
      <c r="A1394" s="100"/>
      <c r="B1394" s="100"/>
      <c r="C1394" s="98"/>
      <c r="D1394" s="99" t="s">
        <v>417</v>
      </c>
      <c r="E1394" s="88" t="e">
        <f>E1389+E1384+E1380+E1393</f>
        <v>#REF!</v>
      </c>
    </row>
    <row r="1395" spans="1:5">
      <c r="A1395" s="100"/>
      <c r="B1395" s="100"/>
      <c r="C1395" s="98"/>
      <c r="D1395" s="99"/>
      <c r="E1395" s="105"/>
    </row>
    <row r="1397" spans="1:5">
      <c r="A1397" s="865"/>
      <c r="B1397" s="778" t="s">
        <v>381</v>
      </c>
      <c r="C1397" s="778"/>
      <c r="D1397" s="778"/>
      <c r="E1397" s="778"/>
    </row>
    <row r="1398" spans="1:5">
      <c r="A1398" s="866"/>
      <c r="B1398" s="778"/>
      <c r="C1398" s="778"/>
      <c r="D1398" s="778"/>
      <c r="E1398" s="778"/>
    </row>
    <row r="1399" spans="1:5">
      <c r="A1399" s="866"/>
      <c r="B1399" s="778"/>
      <c r="C1399" s="778"/>
      <c r="D1399" s="778"/>
      <c r="E1399" s="778"/>
    </row>
    <row r="1400" spans="1:5">
      <c r="A1400" s="867"/>
      <c r="B1400" s="779" t="s">
        <v>403</v>
      </c>
      <c r="C1400" s="780"/>
      <c r="D1400" s="780"/>
      <c r="E1400" s="781"/>
    </row>
    <row r="1401" spans="1:5">
      <c r="A1401" s="142" t="s">
        <v>404</v>
      </c>
      <c r="B1401" s="763" t="s">
        <v>382</v>
      </c>
      <c r="C1401" s="764"/>
      <c r="D1401" s="764"/>
      <c r="E1401" s="765"/>
    </row>
    <row r="1402" spans="1:5">
      <c r="A1402" s="766" t="s">
        <v>405</v>
      </c>
      <c r="B1402" s="767"/>
      <c r="C1402" s="768"/>
      <c r="D1402" s="101" t="s">
        <v>298</v>
      </c>
      <c r="E1402" s="80" t="s">
        <v>406</v>
      </c>
    </row>
    <row r="1403" spans="1:5" ht="33" customHeight="1">
      <c r="A1403" s="769" t="s">
        <v>321</v>
      </c>
      <c r="B1403" s="770"/>
      <c r="C1403" s="771"/>
      <c r="D1403" s="760" t="s">
        <v>298</v>
      </c>
      <c r="E1403" s="752" t="e">
        <f>#REF!</f>
        <v>#REF!</v>
      </c>
    </row>
    <row r="1404" spans="1:5" ht="46.5" customHeight="1">
      <c r="A1404" s="772"/>
      <c r="B1404" s="773"/>
      <c r="C1404" s="774"/>
      <c r="D1404" s="761"/>
      <c r="E1404" s="753"/>
    </row>
    <row r="1405" spans="1:5">
      <c r="A1405" s="82" t="s">
        <v>407</v>
      </c>
      <c r="B1405" s="82" t="s">
        <v>330</v>
      </c>
      <c r="C1405" s="80" t="s">
        <v>299</v>
      </c>
      <c r="D1405" s="83" t="s">
        <v>408</v>
      </c>
      <c r="E1405" s="82" t="s">
        <v>409</v>
      </c>
    </row>
    <row r="1406" spans="1:5">
      <c r="A1406" s="748"/>
      <c r="B1406" s="749"/>
      <c r="C1406" s="749"/>
      <c r="D1406" s="749"/>
      <c r="E1406" s="750"/>
    </row>
    <row r="1407" spans="1:5">
      <c r="A1407" s="748" t="s">
        <v>410</v>
      </c>
      <c r="B1407" s="749"/>
      <c r="C1407" s="749"/>
      <c r="D1407" s="749"/>
      <c r="E1407" s="750"/>
    </row>
    <row r="1408" spans="1:5" ht="25.5">
      <c r="A1408" s="183" t="s">
        <v>526</v>
      </c>
      <c r="B1408" s="185" t="s">
        <v>6</v>
      </c>
      <c r="C1408" s="87">
        <v>1</v>
      </c>
      <c r="D1408" s="176" t="e">
        <f>#REF!</f>
        <v>#REF!</v>
      </c>
      <c r="E1408" s="148" t="e">
        <f>ROUND(D1408*C1408,0)</f>
        <v>#REF!</v>
      </c>
    </row>
    <row r="1409" spans="1:5" ht="25.5">
      <c r="A1409" s="183" t="s">
        <v>503</v>
      </c>
      <c r="B1409" s="185" t="s">
        <v>3</v>
      </c>
      <c r="C1409" s="87">
        <v>1.2</v>
      </c>
      <c r="D1409" s="177" t="e">
        <f>#REF!</f>
        <v>#REF!</v>
      </c>
      <c r="E1409" s="148" t="e">
        <f t="shared" ref="E1409:E1414" si="15">ROUND(D1409*C1409,0)</f>
        <v>#REF!</v>
      </c>
    </row>
    <row r="1410" spans="1:5" ht="15">
      <c r="A1410" s="183" t="s">
        <v>496</v>
      </c>
      <c r="B1410" s="185" t="s">
        <v>44</v>
      </c>
      <c r="C1410" s="87">
        <v>1.5</v>
      </c>
      <c r="D1410" s="177" t="e">
        <f>#REF!</f>
        <v>#REF!</v>
      </c>
      <c r="E1410" s="148" t="e">
        <f t="shared" si="15"/>
        <v>#REF!</v>
      </c>
    </row>
    <row r="1411" spans="1:5" ht="15">
      <c r="A1411" s="183" t="s">
        <v>497</v>
      </c>
      <c r="B1411" s="185" t="s">
        <v>6</v>
      </c>
      <c r="C1411" s="87">
        <v>1</v>
      </c>
      <c r="D1411" s="177" t="e">
        <f>#REF!</f>
        <v>#REF!</v>
      </c>
      <c r="E1411" s="148" t="e">
        <f t="shared" si="15"/>
        <v>#REF!</v>
      </c>
    </row>
    <row r="1412" spans="1:5" ht="15">
      <c r="A1412" s="184" t="s">
        <v>498</v>
      </c>
      <c r="B1412" s="186" t="s">
        <v>3</v>
      </c>
      <c r="C1412" s="87">
        <v>4.2</v>
      </c>
      <c r="D1412" s="177" t="e">
        <f>#REF!</f>
        <v>#REF!</v>
      </c>
      <c r="E1412" s="148" t="e">
        <f t="shared" si="15"/>
        <v>#REF!</v>
      </c>
    </row>
    <row r="1413" spans="1:5" ht="15">
      <c r="A1413" s="180" t="s">
        <v>500</v>
      </c>
      <c r="B1413" s="175" t="s">
        <v>44</v>
      </c>
      <c r="C1413" s="87">
        <v>0.01</v>
      </c>
      <c r="D1413" s="177" t="e">
        <f>#REF!</f>
        <v>#REF!</v>
      </c>
      <c r="E1413" s="148" t="e">
        <f t="shared" si="15"/>
        <v>#REF!</v>
      </c>
    </row>
    <row r="1414" spans="1:5" ht="15">
      <c r="A1414" s="122" t="s">
        <v>501</v>
      </c>
      <c r="B1414" s="175" t="s">
        <v>518</v>
      </c>
      <c r="C1414" s="193">
        <v>0.02</v>
      </c>
      <c r="D1414" s="179" t="e">
        <f>#REF!</f>
        <v>#REF!</v>
      </c>
      <c r="E1414" s="148" t="e">
        <f t="shared" si="15"/>
        <v>#REF!</v>
      </c>
    </row>
    <row r="1415" spans="1:5">
      <c r="A1415" s="180"/>
      <c r="B1415" s="181"/>
      <c r="C1415" s="94"/>
      <c r="D1415" s="182"/>
      <c r="E1415" s="129" t="e">
        <f>SUM(E1408:E1414)</f>
        <v>#REF!</v>
      </c>
    </row>
    <row r="1416" spans="1:5">
      <c r="A1416" s="748" t="s">
        <v>414</v>
      </c>
      <c r="B1416" s="749"/>
      <c r="C1416" s="749"/>
      <c r="D1416" s="749"/>
      <c r="E1416" s="750"/>
    </row>
    <row r="1417" spans="1:5" ht="15">
      <c r="A1417" s="90" t="s">
        <v>429</v>
      </c>
      <c r="B1417" s="80" t="s">
        <v>332</v>
      </c>
      <c r="C1417" s="87">
        <v>1</v>
      </c>
      <c r="D1417" s="130" t="e">
        <f>E1423*0.05</f>
        <v>#REF!</v>
      </c>
      <c r="E1417" s="148" t="e">
        <f>ROUND(D1417*C1417,0)</f>
        <v>#REF!</v>
      </c>
    </row>
    <row r="1418" spans="1:5">
      <c r="A1418" s="90"/>
      <c r="B1418" s="82"/>
      <c r="C1418" s="89"/>
      <c r="D1418" s="82" t="s">
        <v>413</v>
      </c>
      <c r="E1418" s="129" t="e">
        <f>SUM(E1417:E1417)</f>
        <v>#REF!</v>
      </c>
    </row>
    <row r="1419" spans="1:5">
      <c r="A1419" s="748" t="s">
        <v>57</v>
      </c>
      <c r="B1419" s="749"/>
      <c r="C1419" s="749"/>
      <c r="D1419" s="749"/>
      <c r="E1419" s="750"/>
    </row>
    <row r="1420" spans="1:5" ht="15">
      <c r="A1420" s="90" t="s">
        <v>494</v>
      </c>
      <c r="B1420" s="82" t="s">
        <v>415</v>
      </c>
      <c r="C1420" s="146">
        <v>0.15</v>
      </c>
      <c r="D1420" s="130" t="e">
        <f>#REF!</f>
        <v>#REF!</v>
      </c>
      <c r="E1420" s="148" t="e">
        <f>ROUND(D1420*C1420,0)</f>
        <v>#REF!</v>
      </c>
    </row>
    <row r="1421" spans="1:5" ht="15">
      <c r="A1421" s="90" t="s">
        <v>430</v>
      </c>
      <c r="B1421" s="82" t="s">
        <v>415</v>
      </c>
      <c r="C1421" s="146">
        <v>0.15</v>
      </c>
      <c r="D1421" s="130" t="e">
        <f>#REF!</f>
        <v>#REF!</v>
      </c>
      <c r="E1421" s="148" t="e">
        <f>D1421*C1421</f>
        <v>#REF!</v>
      </c>
    </row>
    <row r="1422" spans="1:5" ht="15">
      <c r="A1422" s="122"/>
      <c r="B1422" s="81"/>
      <c r="C1422" s="86"/>
      <c r="D1422" s="130"/>
      <c r="E1422" s="148">
        <f>ROUND(D1422*C1422,0)</f>
        <v>0</v>
      </c>
    </row>
    <row r="1423" spans="1:5">
      <c r="A1423" s="92"/>
      <c r="B1423" s="93"/>
      <c r="C1423" s="94"/>
      <c r="D1423" s="95" t="s">
        <v>413</v>
      </c>
      <c r="E1423" s="131" t="e">
        <f>SUM(E1420:E1422)</f>
        <v>#REF!</v>
      </c>
    </row>
    <row r="1424" spans="1:5">
      <c r="A1424" s="748" t="s">
        <v>416</v>
      </c>
      <c r="B1424" s="749"/>
      <c r="C1424" s="749"/>
      <c r="D1424" s="749"/>
      <c r="E1424" s="750"/>
    </row>
    <row r="1425" spans="1:5" ht="15">
      <c r="A1425" s="90" t="s">
        <v>431</v>
      </c>
      <c r="B1425" s="80" t="s">
        <v>47</v>
      </c>
      <c r="C1425" s="87">
        <v>0.2</v>
      </c>
      <c r="D1425" s="130">
        <v>600</v>
      </c>
      <c r="E1425" s="128">
        <f>ROUND(D1425*C1425,0)</f>
        <v>120</v>
      </c>
    </row>
    <row r="1426" spans="1:5" ht="15">
      <c r="A1426" s="90" t="s">
        <v>495</v>
      </c>
      <c r="B1426" s="80" t="s">
        <v>470</v>
      </c>
      <c r="C1426" s="87">
        <v>1E-3</v>
      </c>
      <c r="D1426" s="130">
        <v>1200000</v>
      </c>
      <c r="E1426" s="128">
        <f>ROUND(D1426*C1426,0)</f>
        <v>1200</v>
      </c>
    </row>
    <row r="1427" spans="1:5">
      <c r="A1427" s="97"/>
      <c r="B1427" s="97"/>
      <c r="C1427" s="98"/>
      <c r="D1427" s="99" t="s">
        <v>413</v>
      </c>
      <c r="E1427" s="129">
        <f>SUM(E1425:E1426)</f>
        <v>1320</v>
      </c>
    </row>
    <row r="1428" spans="1:5" ht="25.5">
      <c r="A1428" s="100"/>
      <c r="B1428" s="100"/>
      <c r="C1428" s="98"/>
      <c r="D1428" s="99" t="s">
        <v>417</v>
      </c>
      <c r="E1428" s="129" t="e">
        <f>E1423+E1418+E1415+E1427</f>
        <v>#REF!</v>
      </c>
    </row>
    <row r="1429" spans="1:5">
      <c r="A1429" s="100"/>
      <c r="B1429" s="100"/>
      <c r="C1429" s="98"/>
      <c r="D1429" s="99"/>
      <c r="E1429" s="217"/>
    </row>
    <row r="1430" spans="1:5">
      <c r="A1430" s="775"/>
      <c r="B1430" s="778" t="s">
        <v>381</v>
      </c>
      <c r="C1430" s="778"/>
      <c r="D1430" s="778"/>
      <c r="E1430" s="778"/>
    </row>
    <row r="1431" spans="1:5">
      <c r="A1431" s="776"/>
      <c r="B1431" s="778"/>
      <c r="C1431" s="778"/>
      <c r="D1431" s="778"/>
      <c r="E1431" s="778"/>
    </row>
    <row r="1432" spans="1:5">
      <c r="A1432" s="776"/>
      <c r="B1432" s="778"/>
      <c r="C1432" s="778"/>
      <c r="D1432" s="778"/>
      <c r="E1432" s="778"/>
    </row>
    <row r="1433" spans="1:5">
      <c r="A1433" s="777"/>
      <c r="B1433" s="779" t="s">
        <v>403</v>
      </c>
      <c r="C1433" s="780"/>
      <c r="D1433" s="780"/>
      <c r="E1433" s="781"/>
    </row>
    <row r="1434" spans="1:5">
      <c r="A1434" s="117" t="s">
        <v>404</v>
      </c>
      <c r="B1434" s="763" t="s">
        <v>382</v>
      </c>
      <c r="C1434" s="764"/>
      <c r="D1434" s="764"/>
      <c r="E1434" s="765"/>
    </row>
    <row r="1435" spans="1:5">
      <c r="A1435" s="766" t="s">
        <v>405</v>
      </c>
      <c r="B1435" s="767"/>
      <c r="C1435" s="768"/>
      <c r="D1435" s="101" t="s">
        <v>298</v>
      </c>
      <c r="E1435" s="80" t="s">
        <v>406</v>
      </c>
    </row>
    <row r="1436" spans="1:5">
      <c r="A1436" s="852" t="s">
        <v>374</v>
      </c>
      <c r="B1436" s="755"/>
      <c r="C1436" s="756"/>
      <c r="D1436" s="760" t="s">
        <v>47</v>
      </c>
      <c r="E1436" s="752" t="e">
        <f>#REF!</f>
        <v>#REF!</v>
      </c>
    </row>
    <row r="1437" spans="1:5">
      <c r="A1437" s="757"/>
      <c r="B1437" s="758"/>
      <c r="C1437" s="759"/>
      <c r="D1437" s="761"/>
      <c r="E1437" s="753"/>
    </row>
    <row r="1438" spans="1:5">
      <c r="A1438" s="82" t="s">
        <v>407</v>
      </c>
      <c r="B1438" s="82" t="s">
        <v>330</v>
      </c>
      <c r="C1438" s="80" t="s">
        <v>299</v>
      </c>
      <c r="D1438" s="83" t="s">
        <v>408</v>
      </c>
      <c r="E1438" s="82" t="s">
        <v>409</v>
      </c>
    </row>
    <row r="1439" spans="1:5">
      <c r="A1439" s="748"/>
      <c r="B1439" s="749"/>
      <c r="C1439" s="749"/>
      <c r="D1439" s="749"/>
      <c r="E1439" s="750"/>
    </row>
    <row r="1440" spans="1:5">
      <c r="A1440" s="748" t="s">
        <v>410</v>
      </c>
      <c r="B1440" s="749"/>
      <c r="C1440" s="749"/>
      <c r="D1440" s="749"/>
      <c r="E1440" s="750"/>
    </row>
    <row r="1441" spans="1:5" ht="25.5">
      <c r="A1441" s="69" t="s">
        <v>624</v>
      </c>
      <c r="B1441" s="59" t="s">
        <v>47</v>
      </c>
      <c r="C1441" s="133">
        <v>1</v>
      </c>
      <c r="D1441" s="134" t="e">
        <f>#REF!</f>
        <v>#REF!</v>
      </c>
      <c r="E1441" s="119" t="e">
        <f>ROUND(D1441*C1441,0)</f>
        <v>#REF!</v>
      </c>
    </row>
    <row r="1442" spans="1:5" ht="25.5">
      <c r="A1442" s="69" t="s">
        <v>622</v>
      </c>
      <c r="B1442" s="59" t="s">
        <v>306</v>
      </c>
      <c r="C1442" s="133">
        <v>0.1</v>
      </c>
      <c r="D1442" s="91" t="e">
        <f>#REF!</f>
        <v>#REF!</v>
      </c>
      <c r="E1442" s="119" t="e">
        <f>ROUND(D1442*C1442,0)</f>
        <v>#REF!</v>
      </c>
    </row>
    <row r="1443" spans="1:5">
      <c r="A1443" s="69"/>
      <c r="B1443" s="59"/>
      <c r="C1443" s="133"/>
      <c r="D1443" s="134"/>
      <c r="E1443" s="119"/>
    </row>
    <row r="1444" spans="1:5">
      <c r="A1444" s="69"/>
      <c r="B1444" s="59"/>
      <c r="C1444" s="133"/>
      <c r="D1444" s="134"/>
      <c r="E1444" s="119"/>
    </row>
    <row r="1445" spans="1:5">
      <c r="A1445" s="69"/>
      <c r="B1445" s="59"/>
      <c r="C1445" s="133"/>
      <c r="D1445" s="134"/>
      <c r="E1445" s="119"/>
    </row>
    <row r="1446" spans="1:5">
      <c r="A1446" s="69"/>
      <c r="B1446" s="59"/>
      <c r="C1446" s="133"/>
      <c r="D1446" s="134" t="e">
        <f>#REF!</f>
        <v>#REF!</v>
      </c>
      <c r="E1446" s="119" t="e">
        <f>ROUND(D1446*C1446,0)</f>
        <v>#REF!</v>
      </c>
    </row>
    <row r="1447" spans="1:5">
      <c r="A1447" s="82"/>
      <c r="B1447" s="82"/>
      <c r="C1447" s="89"/>
      <c r="D1447" s="82" t="s">
        <v>413</v>
      </c>
      <c r="E1447" s="88" t="e">
        <f>SUM(E1441:E1446)</f>
        <v>#REF!</v>
      </c>
    </row>
    <row r="1448" spans="1:5">
      <c r="A1448" s="748" t="s">
        <v>414</v>
      </c>
      <c r="B1448" s="749"/>
      <c r="C1448" s="749"/>
      <c r="D1448" s="749"/>
      <c r="E1448" s="750"/>
    </row>
    <row r="1449" spans="1:5">
      <c r="A1449" s="90" t="s">
        <v>429</v>
      </c>
      <c r="B1449" s="80" t="s">
        <v>332</v>
      </c>
      <c r="C1449" s="87">
        <v>1</v>
      </c>
      <c r="D1449" s="91" t="e">
        <f>E1456*0.05</f>
        <v>#REF!</v>
      </c>
      <c r="E1449" s="119" t="e">
        <f>ROUND(D1449*C1449,0)</f>
        <v>#REF!</v>
      </c>
    </row>
    <row r="1450" spans="1:5">
      <c r="A1450" s="90"/>
      <c r="B1450" s="80"/>
      <c r="C1450" s="133"/>
      <c r="D1450" s="134"/>
      <c r="E1450" s="119">
        <f>ROUND(D1450*C1450,0)</f>
        <v>0</v>
      </c>
    </row>
    <row r="1451" spans="1:5">
      <c r="A1451" s="90"/>
      <c r="B1451" s="82"/>
      <c r="C1451" s="89"/>
      <c r="D1451" s="82" t="s">
        <v>413</v>
      </c>
      <c r="E1451" s="88" t="e">
        <f>SUM(E1449:E1450)</f>
        <v>#REF!</v>
      </c>
    </row>
    <row r="1452" spans="1:5">
      <c r="A1452" s="748" t="s">
        <v>57</v>
      </c>
      <c r="B1452" s="749"/>
      <c r="C1452" s="749"/>
      <c r="D1452" s="749"/>
      <c r="E1452" s="750"/>
    </row>
    <row r="1453" spans="1:5">
      <c r="A1453" s="90" t="s">
        <v>430</v>
      </c>
      <c r="B1453" s="82" t="s">
        <v>415</v>
      </c>
      <c r="C1453" s="87">
        <v>0.02</v>
      </c>
      <c r="D1453" s="91" t="e">
        <f>#REF!</f>
        <v>#REF!</v>
      </c>
      <c r="E1453" s="119" t="e">
        <f>ROUND(D1453*C1453,0)</f>
        <v>#REF!</v>
      </c>
    </row>
    <row r="1454" spans="1:5">
      <c r="A1454" s="90" t="s">
        <v>300</v>
      </c>
      <c r="B1454" s="82" t="s">
        <v>415</v>
      </c>
      <c r="C1454" s="87">
        <v>0.03</v>
      </c>
      <c r="D1454" s="91" t="e">
        <f>#REF!</f>
        <v>#REF!</v>
      </c>
      <c r="E1454" s="119" t="e">
        <f>ROUND(D1454*C1454,0)</f>
        <v>#REF!</v>
      </c>
    </row>
    <row r="1455" spans="1:5">
      <c r="A1455" s="122"/>
      <c r="B1455" s="81"/>
      <c r="C1455" s="86"/>
      <c r="D1455" s="91"/>
      <c r="E1455" s="119">
        <f>ROUND(D1455*C1455,0)</f>
        <v>0</v>
      </c>
    </row>
    <row r="1456" spans="1:5">
      <c r="A1456" s="92"/>
      <c r="B1456" s="93"/>
      <c r="C1456" s="94"/>
      <c r="D1456" s="95" t="s">
        <v>413</v>
      </c>
      <c r="E1456" s="96" t="e">
        <f>SUM(E1453:E1455)</f>
        <v>#REF!</v>
      </c>
    </row>
    <row r="1457" spans="1:5">
      <c r="A1457" s="748" t="s">
        <v>416</v>
      </c>
      <c r="B1457" s="749"/>
      <c r="C1457" s="749"/>
      <c r="D1457" s="749"/>
      <c r="E1457" s="750"/>
    </row>
    <row r="1458" spans="1:5">
      <c r="A1458" s="90" t="s">
        <v>428</v>
      </c>
      <c r="B1458" s="80" t="s">
        <v>470</v>
      </c>
      <c r="C1458" s="87">
        <v>2.9999999999999997E-4</v>
      </c>
      <c r="D1458" s="91">
        <v>1200000</v>
      </c>
      <c r="E1458" s="119">
        <f>ROUND(D1458*C1458,0)</f>
        <v>360</v>
      </c>
    </row>
    <row r="1459" spans="1:5">
      <c r="A1459" s="97"/>
      <c r="B1459" s="97"/>
      <c r="C1459" s="98"/>
      <c r="D1459" s="99" t="s">
        <v>413</v>
      </c>
      <c r="E1459" s="88">
        <f>SUM(E1458:E1458)</f>
        <v>360</v>
      </c>
    </row>
    <row r="1460" spans="1:5" ht="25.5">
      <c r="A1460" s="100"/>
      <c r="B1460" s="100"/>
      <c r="C1460" s="98"/>
      <c r="D1460" s="99" t="s">
        <v>417</v>
      </c>
      <c r="E1460" s="88" t="e">
        <f>E1456+E1451+E1447+E1459</f>
        <v>#REF!</v>
      </c>
    </row>
    <row r="1461" spans="1:5">
      <c r="A1461" s="100"/>
      <c r="B1461" s="100"/>
      <c r="C1461" s="98"/>
      <c r="D1461" s="99"/>
      <c r="E1461" s="105"/>
    </row>
    <row r="1462" spans="1:5">
      <c r="A1462" s="775"/>
      <c r="B1462" s="778" t="s">
        <v>381</v>
      </c>
      <c r="C1462" s="778"/>
      <c r="D1462" s="778"/>
      <c r="E1462" s="778"/>
    </row>
    <row r="1463" spans="1:5">
      <c r="A1463" s="776"/>
      <c r="B1463" s="778"/>
      <c r="C1463" s="778"/>
      <c r="D1463" s="778"/>
      <c r="E1463" s="778"/>
    </row>
    <row r="1464" spans="1:5">
      <c r="A1464" s="776"/>
      <c r="B1464" s="778"/>
      <c r="C1464" s="778"/>
      <c r="D1464" s="778"/>
      <c r="E1464" s="778"/>
    </row>
    <row r="1465" spans="1:5">
      <c r="A1465" s="777"/>
      <c r="B1465" s="779" t="s">
        <v>403</v>
      </c>
      <c r="C1465" s="780"/>
      <c r="D1465" s="780"/>
      <c r="E1465" s="781"/>
    </row>
    <row r="1466" spans="1:5">
      <c r="A1466" s="117" t="s">
        <v>404</v>
      </c>
      <c r="B1466" s="763" t="s">
        <v>382</v>
      </c>
      <c r="C1466" s="764"/>
      <c r="D1466" s="764"/>
      <c r="E1466" s="765"/>
    </row>
    <row r="1467" spans="1:5">
      <c r="A1467" s="766" t="s">
        <v>405</v>
      </c>
      <c r="B1467" s="767"/>
      <c r="C1467" s="768"/>
      <c r="D1467" s="101" t="s">
        <v>298</v>
      </c>
      <c r="E1467" s="80" t="s">
        <v>406</v>
      </c>
    </row>
    <row r="1468" spans="1:5">
      <c r="A1468" s="852" t="s">
        <v>378</v>
      </c>
      <c r="B1468" s="755"/>
      <c r="C1468" s="756"/>
      <c r="D1468" s="760" t="s">
        <v>298</v>
      </c>
      <c r="E1468" s="752" t="e">
        <f>#REF!</f>
        <v>#REF!</v>
      </c>
    </row>
    <row r="1469" spans="1:5">
      <c r="A1469" s="757"/>
      <c r="B1469" s="758"/>
      <c r="C1469" s="759"/>
      <c r="D1469" s="761"/>
      <c r="E1469" s="753"/>
    </row>
    <row r="1470" spans="1:5">
      <c r="A1470" s="82" t="s">
        <v>407</v>
      </c>
      <c r="B1470" s="82" t="s">
        <v>330</v>
      </c>
      <c r="C1470" s="80" t="s">
        <v>299</v>
      </c>
      <c r="D1470" s="83" t="s">
        <v>408</v>
      </c>
      <c r="E1470" s="82" t="s">
        <v>409</v>
      </c>
    </row>
    <row r="1471" spans="1:5">
      <c r="A1471" s="748"/>
      <c r="B1471" s="749"/>
      <c r="C1471" s="749"/>
      <c r="D1471" s="749"/>
      <c r="E1471" s="750"/>
    </row>
    <row r="1472" spans="1:5">
      <c r="A1472" s="748" t="s">
        <v>410</v>
      </c>
      <c r="B1472" s="749"/>
      <c r="C1472" s="749"/>
      <c r="D1472" s="749"/>
      <c r="E1472" s="750"/>
    </row>
    <row r="1473" spans="1:5" ht="25.5">
      <c r="A1473" s="75" t="s">
        <v>393</v>
      </c>
      <c r="B1473" s="76" t="s">
        <v>306</v>
      </c>
      <c r="C1473" s="76">
        <v>1</v>
      </c>
      <c r="D1473" s="134" t="e">
        <f>#REF!</f>
        <v>#REF!</v>
      </c>
      <c r="E1473" s="119" t="e">
        <f t="shared" ref="E1473:E1478" si="16">ROUND(D1473*C1473,0)</f>
        <v>#REF!</v>
      </c>
    </row>
    <row r="1474" spans="1:5" ht="25.5">
      <c r="A1474" s="75" t="s">
        <v>394</v>
      </c>
      <c r="B1474" s="76" t="s">
        <v>306</v>
      </c>
      <c r="C1474" s="76">
        <v>1</v>
      </c>
      <c r="D1474" s="91" t="e">
        <f>#REF!</f>
        <v>#REF!</v>
      </c>
      <c r="E1474" s="119" t="e">
        <f t="shared" si="16"/>
        <v>#REF!</v>
      </c>
    </row>
    <row r="1475" spans="1:5" ht="25.5">
      <c r="A1475" s="75" t="s">
        <v>395</v>
      </c>
      <c r="B1475" s="76" t="s">
        <v>306</v>
      </c>
      <c r="C1475" s="76">
        <v>1</v>
      </c>
      <c r="D1475" s="91" t="e">
        <f>#REF!</f>
        <v>#REF!</v>
      </c>
      <c r="E1475" s="119" t="e">
        <f t="shared" si="16"/>
        <v>#REF!</v>
      </c>
    </row>
    <row r="1476" spans="1:5" ht="38.25">
      <c r="A1476" s="75" t="s">
        <v>396</v>
      </c>
      <c r="B1476" s="76" t="s">
        <v>306</v>
      </c>
      <c r="C1476" s="76">
        <v>1</v>
      </c>
      <c r="D1476" s="91" t="e">
        <f>#REF!</f>
        <v>#REF!</v>
      </c>
      <c r="E1476" s="119" t="e">
        <f t="shared" si="16"/>
        <v>#REF!</v>
      </c>
    </row>
    <row r="1477" spans="1:5" ht="25.5">
      <c r="A1477" s="75" t="s">
        <v>397</v>
      </c>
      <c r="B1477" s="76" t="s">
        <v>306</v>
      </c>
      <c r="C1477" s="76">
        <f>0.33/3</f>
        <v>0.11</v>
      </c>
      <c r="D1477" s="91" t="e">
        <f>#REF!</f>
        <v>#REF!</v>
      </c>
      <c r="E1477" s="119" t="e">
        <f t="shared" si="16"/>
        <v>#REF!</v>
      </c>
    </row>
    <row r="1478" spans="1:5">
      <c r="A1478" s="69"/>
      <c r="B1478" s="59"/>
      <c r="C1478" s="133"/>
      <c r="D1478" s="91" t="e">
        <f>#REF!</f>
        <v>#REF!</v>
      </c>
      <c r="E1478" s="119" t="e">
        <f t="shared" si="16"/>
        <v>#REF!</v>
      </c>
    </row>
    <row r="1479" spans="1:5">
      <c r="A1479" s="82"/>
      <c r="B1479" s="82"/>
      <c r="C1479" s="89"/>
      <c r="D1479" s="82" t="s">
        <v>413</v>
      </c>
      <c r="E1479" s="88" t="e">
        <f>SUM(E1473:E1478)</f>
        <v>#REF!</v>
      </c>
    </row>
    <row r="1480" spans="1:5">
      <c r="A1480" s="748" t="s">
        <v>414</v>
      </c>
      <c r="B1480" s="749"/>
      <c r="C1480" s="749"/>
      <c r="D1480" s="749"/>
      <c r="E1480" s="750"/>
    </row>
    <row r="1481" spans="1:5">
      <c r="A1481" s="90" t="s">
        <v>429</v>
      </c>
      <c r="B1481" s="80" t="s">
        <v>332</v>
      </c>
      <c r="C1481" s="87">
        <v>1</v>
      </c>
      <c r="D1481" s="91" t="e">
        <f>E1488*0.05</f>
        <v>#REF!</v>
      </c>
      <c r="E1481" s="119" t="e">
        <f>ROUND(D1481*C1481,0)</f>
        <v>#REF!</v>
      </c>
    </row>
    <row r="1482" spans="1:5">
      <c r="A1482" s="90"/>
      <c r="B1482" s="80"/>
      <c r="C1482" s="133"/>
      <c r="D1482" s="134"/>
      <c r="E1482" s="119">
        <f>ROUND(D1482*C1482,0)</f>
        <v>0</v>
      </c>
    </row>
    <row r="1483" spans="1:5">
      <c r="A1483" s="90"/>
      <c r="B1483" s="82"/>
      <c r="C1483" s="89"/>
      <c r="D1483" s="82" t="s">
        <v>413</v>
      </c>
      <c r="E1483" s="88" t="e">
        <f>SUM(E1481:E1482)</f>
        <v>#REF!</v>
      </c>
    </row>
    <row r="1484" spans="1:5">
      <c r="A1484" s="748" t="s">
        <v>57</v>
      </c>
      <c r="B1484" s="749"/>
      <c r="C1484" s="749"/>
      <c r="D1484" s="749"/>
      <c r="E1484" s="750"/>
    </row>
    <row r="1485" spans="1:5">
      <c r="A1485" s="90" t="s">
        <v>430</v>
      </c>
      <c r="B1485" s="82" t="s">
        <v>415</v>
      </c>
      <c r="C1485" s="87">
        <v>1.5</v>
      </c>
      <c r="D1485" s="91" t="e">
        <f>#REF!</f>
        <v>#REF!</v>
      </c>
      <c r="E1485" s="119" t="e">
        <f>ROUND(D1485*C1485,0)</f>
        <v>#REF!</v>
      </c>
    </row>
    <row r="1486" spans="1:5">
      <c r="A1486" s="90" t="s">
        <v>300</v>
      </c>
      <c r="B1486" s="82" t="s">
        <v>415</v>
      </c>
      <c r="C1486" s="87">
        <v>1</v>
      </c>
      <c r="D1486" s="91" t="e">
        <f>#REF!</f>
        <v>#REF!</v>
      </c>
      <c r="E1486" s="119" t="e">
        <f>ROUND(D1486*C1486,0)</f>
        <v>#REF!</v>
      </c>
    </row>
    <row r="1487" spans="1:5">
      <c r="A1487" s="122"/>
      <c r="B1487" s="81"/>
      <c r="C1487" s="86"/>
      <c r="D1487" s="91"/>
      <c r="E1487" s="119">
        <f>ROUND(D1487*C1487,0)</f>
        <v>0</v>
      </c>
    </row>
    <row r="1488" spans="1:5">
      <c r="A1488" s="92"/>
      <c r="B1488" s="93"/>
      <c r="C1488" s="94"/>
      <c r="D1488" s="95" t="s">
        <v>413</v>
      </c>
      <c r="E1488" s="96" t="e">
        <f>SUM(E1485:E1487)</f>
        <v>#REF!</v>
      </c>
    </row>
    <row r="1489" spans="1:5">
      <c r="A1489" s="748" t="s">
        <v>416</v>
      </c>
      <c r="B1489" s="749"/>
      <c r="C1489" s="749"/>
      <c r="D1489" s="749"/>
      <c r="E1489" s="750"/>
    </row>
    <row r="1490" spans="1:5">
      <c r="A1490" s="90" t="s">
        <v>428</v>
      </c>
      <c r="B1490" s="80" t="s">
        <v>470</v>
      </c>
      <c r="C1490" s="87">
        <v>0.4</v>
      </c>
      <c r="D1490" s="91">
        <v>1200000</v>
      </c>
      <c r="E1490" s="119">
        <f>ROUND(D1490*C1490,0)</f>
        <v>480000</v>
      </c>
    </row>
    <row r="1491" spans="1:5">
      <c r="A1491" s="90" t="s">
        <v>427</v>
      </c>
      <c r="B1491" s="80" t="s">
        <v>415</v>
      </c>
      <c r="C1491" s="87">
        <v>1</v>
      </c>
      <c r="D1491" s="91">
        <v>57051</v>
      </c>
      <c r="E1491" s="119">
        <f>ROUND(D1491*C1491,0)</f>
        <v>57051</v>
      </c>
    </row>
    <row r="1492" spans="1:5">
      <c r="A1492" s="97"/>
      <c r="B1492" s="97"/>
      <c r="C1492" s="98"/>
      <c r="D1492" s="99" t="s">
        <v>413</v>
      </c>
      <c r="E1492" s="88">
        <f>SUM(E1490:E1491)</f>
        <v>537051</v>
      </c>
    </row>
    <row r="1493" spans="1:5" ht="25.5">
      <c r="A1493" s="100"/>
      <c r="B1493" s="100"/>
      <c r="C1493" s="98"/>
      <c r="D1493" s="99" t="s">
        <v>417</v>
      </c>
      <c r="E1493" s="88" t="e">
        <f>E1488+E1483+E1479+E1492</f>
        <v>#REF!</v>
      </c>
    </row>
    <row r="1494" spans="1:5">
      <c r="A1494" s="100"/>
      <c r="B1494" s="100"/>
      <c r="C1494" s="98"/>
      <c r="D1494" s="99"/>
      <c r="E1494" s="217"/>
    </row>
    <row r="1495" spans="1:5">
      <c r="A1495" s="775"/>
      <c r="B1495" s="778" t="s">
        <v>381</v>
      </c>
      <c r="C1495" s="778"/>
      <c r="D1495" s="778"/>
      <c r="E1495" s="778"/>
    </row>
    <row r="1496" spans="1:5">
      <c r="A1496" s="776"/>
      <c r="B1496" s="778"/>
      <c r="C1496" s="778"/>
      <c r="D1496" s="778"/>
      <c r="E1496" s="778"/>
    </row>
    <row r="1497" spans="1:5">
      <c r="A1497" s="776"/>
      <c r="B1497" s="778"/>
      <c r="C1497" s="778"/>
      <c r="D1497" s="778"/>
      <c r="E1497" s="778"/>
    </row>
    <row r="1498" spans="1:5">
      <c r="A1498" s="777"/>
      <c r="B1498" s="779" t="s">
        <v>403</v>
      </c>
      <c r="C1498" s="780"/>
      <c r="D1498" s="780"/>
      <c r="E1498" s="781"/>
    </row>
    <row r="1499" spans="1:5">
      <c r="A1499" s="117" t="s">
        <v>404</v>
      </c>
      <c r="B1499" s="763" t="s">
        <v>382</v>
      </c>
      <c r="C1499" s="764"/>
      <c r="D1499" s="764"/>
      <c r="E1499" s="765"/>
    </row>
    <row r="1500" spans="1:5">
      <c r="A1500" s="766" t="s">
        <v>405</v>
      </c>
      <c r="B1500" s="767"/>
      <c r="C1500" s="768"/>
      <c r="D1500" s="101" t="s">
        <v>298</v>
      </c>
      <c r="E1500" s="80" t="s">
        <v>406</v>
      </c>
    </row>
    <row r="1501" spans="1:5">
      <c r="A1501" s="852" t="s">
        <v>379</v>
      </c>
      <c r="B1501" s="755"/>
      <c r="C1501" s="756"/>
      <c r="D1501" s="760" t="s">
        <v>298</v>
      </c>
      <c r="E1501" s="752" t="e">
        <f>#REF!</f>
        <v>#REF!</v>
      </c>
    </row>
    <row r="1502" spans="1:5">
      <c r="A1502" s="757"/>
      <c r="B1502" s="758"/>
      <c r="C1502" s="759"/>
      <c r="D1502" s="761"/>
      <c r="E1502" s="753"/>
    </row>
    <row r="1503" spans="1:5">
      <c r="A1503" s="82" t="s">
        <v>407</v>
      </c>
      <c r="B1503" s="82" t="s">
        <v>330</v>
      </c>
      <c r="C1503" s="80" t="s">
        <v>299</v>
      </c>
      <c r="D1503" s="83" t="s">
        <v>408</v>
      </c>
      <c r="E1503" s="82" t="s">
        <v>409</v>
      </c>
    </row>
    <row r="1504" spans="1:5">
      <c r="A1504" s="748"/>
      <c r="B1504" s="749"/>
      <c r="C1504" s="749"/>
      <c r="D1504" s="749"/>
      <c r="E1504" s="750"/>
    </row>
    <row r="1505" spans="1:5">
      <c r="A1505" s="748" t="s">
        <v>410</v>
      </c>
      <c r="B1505" s="749"/>
      <c r="C1505" s="749"/>
      <c r="D1505" s="749"/>
      <c r="E1505" s="750"/>
    </row>
    <row r="1506" spans="1:5">
      <c r="A1506" s="77" t="s">
        <v>726</v>
      </c>
      <c r="B1506" s="76" t="s">
        <v>306</v>
      </c>
      <c r="C1506" s="76">
        <v>2</v>
      </c>
      <c r="D1506" s="134" t="e">
        <f>#REF!</f>
        <v>#REF!</v>
      </c>
      <c r="E1506" s="119" t="e">
        <f t="shared" ref="E1506:E1512" si="17">ROUND(D1506*C1506,0)</f>
        <v>#REF!</v>
      </c>
    </row>
    <row r="1507" spans="1:5">
      <c r="A1507" s="77" t="s">
        <v>727</v>
      </c>
      <c r="B1507" s="76" t="s">
        <v>306</v>
      </c>
      <c r="C1507" s="76">
        <v>1</v>
      </c>
      <c r="D1507" s="91" t="e">
        <f>#REF!</f>
        <v>#REF!</v>
      </c>
      <c r="E1507" s="119" t="e">
        <f t="shared" si="17"/>
        <v>#REF!</v>
      </c>
    </row>
    <row r="1508" spans="1:5">
      <c r="A1508" s="77" t="s">
        <v>728</v>
      </c>
      <c r="B1508" s="76" t="s">
        <v>306</v>
      </c>
      <c r="C1508" s="76">
        <v>1</v>
      </c>
      <c r="D1508" s="91" t="e">
        <f>#REF!</f>
        <v>#REF!</v>
      </c>
      <c r="E1508" s="119" t="e">
        <f t="shared" si="17"/>
        <v>#REF!</v>
      </c>
    </row>
    <row r="1509" spans="1:5" ht="36">
      <c r="A1509" s="77" t="s">
        <v>398</v>
      </c>
      <c r="B1509" s="76" t="s">
        <v>306</v>
      </c>
      <c r="C1509" s="76">
        <v>1</v>
      </c>
      <c r="D1509" s="91" t="e">
        <f>#REF!</f>
        <v>#REF!</v>
      </c>
      <c r="E1509" s="119" t="e">
        <f t="shared" si="17"/>
        <v>#REF!</v>
      </c>
    </row>
    <row r="1510" spans="1:5">
      <c r="A1510" s="77" t="s">
        <v>729</v>
      </c>
      <c r="B1510" s="76" t="s">
        <v>306</v>
      </c>
      <c r="C1510" s="76">
        <v>3</v>
      </c>
      <c r="D1510" s="91" t="e">
        <f>#REF!</f>
        <v>#REF!</v>
      </c>
      <c r="E1510" s="119" t="e">
        <f t="shared" si="17"/>
        <v>#REF!</v>
      </c>
    </row>
    <row r="1511" spans="1:5">
      <c r="A1511" s="77" t="s">
        <v>730</v>
      </c>
      <c r="B1511" s="76" t="s">
        <v>306</v>
      </c>
      <c r="C1511" s="76">
        <v>2</v>
      </c>
      <c r="D1511" s="91" t="e">
        <f>#REF!</f>
        <v>#REF!</v>
      </c>
      <c r="E1511" s="119" t="e">
        <f t="shared" si="17"/>
        <v>#REF!</v>
      </c>
    </row>
    <row r="1512" spans="1:5" ht="24">
      <c r="A1512" s="77" t="s">
        <v>397</v>
      </c>
      <c r="B1512" s="76" t="s">
        <v>306</v>
      </c>
      <c r="C1512" s="76">
        <v>0.33</v>
      </c>
      <c r="D1512" s="91" t="e">
        <f>#REF!</f>
        <v>#REF!</v>
      </c>
      <c r="E1512" s="119" t="e">
        <f t="shared" si="17"/>
        <v>#REF!</v>
      </c>
    </row>
    <row r="1513" spans="1:5">
      <c r="A1513" s="82"/>
      <c r="B1513" s="82"/>
      <c r="C1513" s="89"/>
      <c r="D1513" s="82" t="s">
        <v>413</v>
      </c>
      <c r="E1513" s="88" t="e">
        <f>SUM(E1506:E1512)</f>
        <v>#REF!</v>
      </c>
    </row>
    <row r="1514" spans="1:5">
      <c r="A1514" s="748" t="s">
        <v>414</v>
      </c>
      <c r="B1514" s="749"/>
      <c r="C1514" s="749"/>
      <c r="D1514" s="749"/>
      <c r="E1514" s="750"/>
    </row>
    <row r="1515" spans="1:5">
      <c r="A1515" s="90" t="s">
        <v>429</v>
      </c>
      <c r="B1515" s="80" t="s">
        <v>332</v>
      </c>
      <c r="C1515" s="87">
        <v>1</v>
      </c>
      <c r="D1515" s="91" t="e">
        <f>E1522*0.05</f>
        <v>#REF!</v>
      </c>
      <c r="E1515" s="119" t="e">
        <f>ROUND(D1515*C1515,0)</f>
        <v>#REF!</v>
      </c>
    </row>
    <row r="1516" spans="1:5">
      <c r="A1516" s="90"/>
      <c r="B1516" s="80"/>
      <c r="C1516" s="133"/>
      <c r="D1516" s="134"/>
      <c r="E1516" s="119">
        <f>ROUND(D1516*C1516,0)</f>
        <v>0</v>
      </c>
    </row>
    <row r="1517" spans="1:5">
      <c r="A1517" s="90"/>
      <c r="B1517" s="82"/>
      <c r="C1517" s="89"/>
      <c r="D1517" s="82" t="s">
        <v>413</v>
      </c>
      <c r="E1517" s="88" t="e">
        <f>SUM(E1515:E1516)</f>
        <v>#REF!</v>
      </c>
    </row>
    <row r="1518" spans="1:5">
      <c r="A1518" s="748" t="s">
        <v>57</v>
      </c>
      <c r="B1518" s="749"/>
      <c r="C1518" s="749"/>
      <c r="D1518" s="749"/>
      <c r="E1518" s="750"/>
    </row>
    <row r="1519" spans="1:5">
      <c r="A1519" s="90" t="s">
        <v>430</v>
      </c>
      <c r="B1519" s="82" t="s">
        <v>415</v>
      </c>
      <c r="C1519" s="87">
        <v>1.5</v>
      </c>
      <c r="D1519" s="91" t="e">
        <f>#REF!</f>
        <v>#REF!</v>
      </c>
      <c r="E1519" s="119" t="e">
        <f>ROUND(D1519*C1519,0)</f>
        <v>#REF!</v>
      </c>
    </row>
    <row r="1520" spans="1:5">
      <c r="A1520" s="90" t="s">
        <v>300</v>
      </c>
      <c r="B1520" s="82" t="s">
        <v>415</v>
      </c>
      <c r="C1520" s="87">
        <v>1</v>
      </c>
      <c r="D1520" s="91" t="e">
        <f>#REF!</f>
        <v>#REF!</v>
      </c>
      <c r="E1520" s="119" t="e">
        <f>ROUND(D1520*C1520,0)</f>
        <v>#REF!</v>
      </c>
    </row>
    <row r="1521" spans="1:5">
      <c r="A1521" s="122"/>
      <c r="B1521" s="81"/>
      <c r="C1521" s="86"/>
      <c r="D1521" s="91"/>
      <c r="E1521" s="119">
        <f>ROUND(D1521*C1521,0)</f>
        <v>0</v>
      </c>
    </row>
    <row r="1522" spans="1:5">
      <c r="A1522" s="92"/>
      <c r="B1522" s="93"/>
      <c r="C1522" s="94"/>
      <c r="D1522" s="95" t="s">
        <v>413</v>
      </c>
      <c r="E1522" s="96" t="e">
        <f>SUM(E1519:E1521)</f>
        <v>#REF!</v>
      </c>
    </row>
    <row r="1523" spans="1:5">
      <c r="A1523" s="748" t="s">
        <v>416</v>
      </c>
      <c r="B1523" s="749"/>
      <c r="C1523" s="749"/>
      <c r="D1523" s="749"/>
      <c r="E1523" s="750"/>
    </row>
    <row r="1524" spans="1:5">
      <c r="A1524" s="90" t="s">
        <v>428</v>
      </c>
      <c r="B1524" s="80" t="s">
        <v>470</v>
      </c>
      <c r="C1524" s="87">
        <v>0.2</v>
      </c>
      <c r="D1524" s="91">
        <v>1200000</v>
      </c>
      <c r="E1524" s="119">
        <f>ROUND(D1524*C1524,0)</f>
        <v>240000</v>
      </c>
    </row>
    <row r="1525" spans="1:5">
      <c r="A1525" s="90" t="s">
        <v>427</v>
      </c>
      <c r="B1525" s="80" t="s">
        <v>415</v>
      </c>
      <c r="C1525" s="87">
        <v>1</v>
      </c>
      <c r="D1525" s="91">
        <v>57051</v>
      </c>
      <c r="E1525" s="119">
        <f>ROUND(D1525*C1525,0)</f>
        <v>57051</v>
      </c>
    </row>
    <row r="1526" spans="1:5">
      <c r="A1526" s="97"/>
      <c r="B1526" s="97"/>
      <c r="C1526" s="98"/>
      <c r="D1526" s="99" t="s">
        <v>413</v>
      </c>
      <c r="E1526" s="88">
        <f>SUM(E1524:E1525)</f>
        <v>297051</v>
      </c>
    </row>
    <row r="1527" spans="1:5" ht="25.5">
      <c r="A1527" s="100"/>
      <c r="B1527" s="100"/>
      <c r="C1527" s="98"/>
      <c r="D1527" s="99" t="s">
        <v>417</v>
      </c>
      <c r="E1527" s="88" t="e">
        <f>E1522+E1517+E1513+E1526</f>
        <v>#REF!</v>
      </c>
    </row>
    <row r="1528" spans="1:5">
      <c r="A1528" s="100"/>
      <c r="B1528" s="100"/>
      <c r="C1528" s="98"/>
      <c r="D1528" s="99"/>
      <c r="E1528" s="217"/>
    </row>
    <row r="1529" spans="1:5">
      <c r="A1529" s="775"/>
      <c r="B1529" s="778" t="s">
        <v>381</v>
      </c>
      <c r="C1529" s="778"/>
      <c r="D1529" s="778"/>
      <c r="E1529" s="778"/>
    </row>
    <row r="1530" spans="1:5">
      <c r="A1530" s="776"/>
      <c r="B1530" s="778"/>
      <c r="C1530" s="778"/>
      <c r="D1530" s="778"/>
      <c r="E1530" s="778"/>
    </row>
    <row r="1531" spans="1:5">
      <c r="A1531" s="776"/>
      <c r="B1531" s="778"/>
      <c r="C1531" s="778"/>
      <c r="D1531" s="778"/>
      <c r="E1531" s="778"/>
    </row>
    <row r="1532" spans="1:5">
      <c r="A1532" s="777"/>
      <c r="B1532" s="779" t="s">
        <v>403</v>
      </c>
      <c r="C1532" s="780"/>
      <c r="D1532" s="780"/>
      <c r="E1532" s="781"/>
    </row>
    <row r="1533" spans="1:5">
      <c r="A1533" s="117" t="s">
        <v>404</v>
      </c>
      <c r="B1533" s="763" t="s">
        <v>382</v>
      </c>
      <c r="C1533" s="764"/>
      <c r="D1533" s="764"/>
      <c r="E1533" s="765"/>
    </row>
    <row r="1534" spans="1:5">
      <c r="A1534" s="766" t="s">
        <v>405</v>
      </c>
      <c r="B1534" s="767"/>
      <c r="C1534" s="768"/>
      <c r="D1534" s="101" t="s">
        <v>298</v>
      </c>
      <c r="E1534" s="80" t="s">
        <v>406</v>
      </c>
    </row>
    <row r="1535" spans="1:5">
      <c r="A1535" s="852" t="s">
        <v>375</v>
      </c>
      <c r="B1535" s="755"/>
      <c r="C1535" s="756"/>
      <c r="D1535" s="760" t="s">
        <v>298</v>
      </c>
      <c r="E1535" s="752" t="e">
        <f>#REF!</f>
        <v>#REF!</v>
      </c>
    </row>
    <row r="1536" spans="1:5">
      <c r="A1536" s="757"/>
      <c r="B1536" s="758"/>
      <c r="C1536" s="759"/>
      <c r="D1536" s="761"/>
      <c r="E1536" s="753"/>
    </row>
    <row r="1537" spans="1:5">
      <c r="A1537" s="82" t="s">
        <v>407</v>
      </c>
      <c r="B1537" s="82" t="s">
        <v>330</v>
      </c>
      <c r="C1537" s="80" t="s">
        <v>299</v>
      </c>
      <c r="D1537" s="83" t="s">
        <v>408</v>
      </c>
      <c r="E1537" s="82" t="s">
        <v>409</v>
      </c>
    </row>
    <row r="1538" spans="1:5">
      <c r="A1538" s="748"/>
      <c r="B1538" s="749"/>
      <c r="C1538" s="749"/>
      <c r="D1538" s="749"/>
      <c r="E1538" s="750"/>
    </row>
    <row r="1539" spans="1:5">
      <c r="A1539" s="748" t="s">
        <v>410</v>
      </c>
      <c r="B1539" s="749"/>
      <c r="C1539" s="749"/>
      <c r="D1539" s="749"/>
      <c r="E1539" s="750"/>
    </row>
    <row r="1540" spans="1:5">
      <c r="A1540" s="75" t="s">
        <v>399</v>
      </c>
      <c r="B1540" s="76" t="s">
        <v>306</v>
      </c>
      <c r="C1540" s="76">
        <v>1</v>
      </c>
      <c r="D1540" s="134" t="e">
        <f>#REF!</f>
        <v>#REF!</v>
      </c>
      <c r="E1540" s="119" t="e">
        <f>ROUND(D1540*C1540,0)</f>
        <v>#REF!</v>
      </c>
    </row>
    <row r="1541" spans="1:5">
      <c r="A1541" s="75" t="s">
        <v>391</v>
      </c>
      <c r="B1541" s="76" t="s">
        <v>306</v>
      </c>
      <c r="C1541" s="76">
        <v>0.03</v>
      </c>
      <c r="D1541" s="91" t="e">
        <f>#REF!</f>
        <v>#REF!</v>
      </c>
      <c r="E1541" s="119" t="e">
        <f>ROUND(D1541*C1541,0)</f>
        <v>#REF!</v>
      </c>
    </row>
    <row r="1542" spans="1:5">
      <c r="A1542" s="75"/>
      <c r="B1542" s="76"/>
      <c r="C1542" s="76"/>
      <c r="D1542" s="134"/>
      <c r="E1542" s="119"/>
    </row>
    <row r="1543" spans="1:5">
      <c r="A1543" s="69"/>
      <c r="B1543" s="59"/>
      <c r="C1543" s="133"/>
      <c r="D1543" s="134"/>
      <c r="E1543" s="119"/>
    </row>
    <row r="1544" spans="1:5">
      <c r="A1544" s="69"/>
      <c r="B1544" s="59"/>
      <c r="C1544" s="133"/>
      <c r="D1544" s="134"/>
      <c r="E1544" s="119"/>
    </row>
    <row r="1545" spans="1:5">
      <c r="A1545" s="69"/>
      <c r="B1545" s="59"/>
      <c r="C1545" s="133"/>
      <c r="D1545" s="134" t="e">
        <f>#REF!</f>
        <v>#REF!</v>
      </c>
      <c r="E1545" s="119" t="e">
        <f>ROUND(D1545*C1545,0)</f>
        <v>#REF!</v>
      </c>
    </row>
    <row r="1546" spans="1:5">
      <c r="A1546" s="82"/>
      <c r="B1546" s="82"/>
      <c r="C1546" s="89"/>
      <c r="D1546" s="82" t="s">
        <v>413</v>
      </c>
      <c r="E1546" s="88" t="e">
        <f>SUM(E1540:E1545)</f>
        <v>#REF!</v>
      </c>
    </row>
    <row r="1547" spans="1:5">
      <c r="A1547" s="748" t="s">
        <v>414</v>
      </c>
      <c r="B1547" s="749"/>
      <c r="C1547" s="749"/>
      <c r="D1547" s="749"/>
      <c r="E1547" s="750"/>
    </row>
    <row r="1548" spans="1:5">
      <c r="A1548" s="90" t="s">
        <v>429</v>
      </c>
      <c r="B1548" s="80" t="s">
        <v>332</v>
      </c>
      <c r="C1548" s="87">
        <v>1</v>
      </c>
      <c r="D1548" s="91" t="e">
        <f>E1554*0.05</f>
        <v>#REF!</v>
      </c>
      <c r="E1548" s="119" t="e">
        <f>ROUND(D1548*C1548,0)</f>
        <v>#REF!</v>
      </c>
    </row>
    <row r="1549" spans="1:5">
      <c r="A1549" s="90"/>
      <c r="B1549" s="80"/>
      <c r="C1549" s="133"/>
      <c r="D1549" s="134"/>
      <c r="E1549" s="119">
        <f>ROUND(D1549*C1549,0)</f>
        <v>0</v>
      </c>
    </row>
    <row r="1550" spans="1:5">
      <c r="A1550" s="90"/>
      <c r="B1550" s="82"/>
      <c r="C1550" s="89"/>
      <c r="D1550" s="82" t="s">
        <v>413</v>
      </c>
      <c r="E1550" s="88" t="e">
        <f>SUM(E1548:E1549)</f>
        <v>#REF!</v>
      </c>
    </row>
    <row r="1551" spans="1:5">
      <c r="A1551" s="748" t="s">
        <v>57</v>
      </c>
      <c r="B1551" s="749"/>
      <c r="C1551" s="749"/>
      <c r="D1551" s="749"/>
      <c r="E1551" s="750"/>
    </row>
    <row r="1552" spans="1:5">
      <c r="A1552" s="90" t="s">
        <v>300</v>
      </c>
      <c r="B1552" s="82" t="s">
        <v>415</v>
      </c>
      <c r="C1552" s="87">
        <v>5.2999999999999999E-2</v>
      </c>
      <c r="D1552" s="91" t="e">
        <f>#REF!</f>
        <v>#REF!</v>
      </c>
      <c r="E1552" s="119" t="e">
        <f>ROUND(D1552*C1552,0)</f>
        <v>#REF!</v>
      </c>
    </row>
    <row r="1553" spans="1:5">
      <c r="A1553" s="122"/>
      <c r="B1553" s="81"/>
      <c r="C1553" s="86"/>
      <c r="D1553" s="91"/>
      <c r="E1553" s="119">
        <f>ROUND(D1553*C1553,0)</f>
        <v>0</v>
      </c>
    </row>
    <row r="1554" spans="1:5">
      <c r="A1554" s="92"/>
      <c r="B1554" s="93"/>
      <c r="C1554" s="94"/>
      <c r="D1554" s="95" t="s">
        <v>413</v>
      </c>
      <c r="E1554" s="96" t="e">
        <f>SUM(E1552:E1553)</f>
        <v>#REF!</v>
      </c>
    </row>
    <row r="1555" spans="1:5">
      <c r="A1555" s="748" t="s">
        <v>416</v>
      </c>
      <c r="B1555" s="749"/>
      <c r="C1555" s="749"/>
      <c r="D1555" s="749"/>
      <c r="E1555" s="750"/>
    </row>
    <row r="1556" spans="1:5">
      <c r="A1556" s="90" t="s">
        <v>427</v>
      </c>
      <c r="B1556" s="80" t="s">
        <v>306</v>
      </c>
      <c r="C1556" s="87">
        <v>1</v>
      </c>
      <c r="D1556" s="91">
        <v>600</v>
      </c>
      <c r="E1556" s="119">
        <f>ROUND(D1556*C1556,0)</f>
        <v>600</v>
      </c>
    </row>
    <row r="1557" spans="1:5">
      <c r="A1557" s="97"/>
      <c r="B1557" s="97"/>
      <c r="C1557" s="98"/>
      <c r="D1557" s="99" t="s">
        <v>413</v>
      </c>
      <c r="E1557" s="88">
        <f>SUM(E1556:E1556)</f>
        <v>600</v>
      </c>
    </row>
    <row r="1558" spans="1:5" ht="25.5">
      <c r="A1558" s="100"/>
      <c r="B1558" s="100"/>
      <c r="C1558" s="98"/>
      <c r="D1558" s="99" t="s">
        <v>417</v>
      </c>
      <c r="E1558" s="88" t="e">
        <f>E1554+E1550+E1546+E1557</f>
        <v>#REF!</v>
      </c>
    </row>
    <row r="1559" spans="1:5">
      <c r="A1559" s="100"/>
      <c r="B1559" s="100"/>
      <c r="C1559" s="98"/>
      <c r="D1559" s="99"/>
      <c r="E1559" s="217"/>
    </row>
    <row r="1560" spans="1:5">
      <c r="A1560" s="775"/>
      <c r="B1560" s="778" t="s">
        <v>381</v>
      </c>
      <c r="C1560" s="778"/>
      <c r="D1560" s="778"/>
      <c r="E1560" s="778"/>
    </row>
    <row r="1561" spans="1:5">
      <c r="A1561" s="776"/>
      <c r="B1561" s="778"/>
      <c r="C1561" s="778"/>
      <c r="D1561" s="778"/>
      <c r="E1561" s="778"/>
    </row>
    <row r="1562" spans="1:5">
      <c r="A1562" s="776"/>
      <c r="B1562" s="778"/>
      <c r="C1562" s="778"/>
      <c r="D1562" s="778"/>
      <c r="E1562" s="778"/>
    </row>
    <row r="1563" spans="1:5">
      <c r="A1563" s="777"/>
      <c r="B1563" s="779" t="s">
        <v>403</v>
      </c>
      <c r="C1563" s="780"/>
      <c r="D1563" s="780"/>
      <c r="E1563" s="781"/>
    </row>
    <row r="1564" spans="1:5">
      <c r="A1564" s="117" t="s">
        <v>404</v>
      </c>
      <c r="B1564" s="763" t="s">
        <v>382</v>
      </c>
      <c r="C1564" s="764"/>
      <c r="D1564" s="764"/>
      <c r="E1564" s="765"/>
    </row>
    <row r="1565" spans="1:5">
      <c r="A1565" s="766" t="s">
        <v>405</v>
      </c>
      <c r="B1565" s="767"/>
      <c r="C1565" s="768"/>
      <c r="D1565" s="101" t="s">
        <v>298</v>
      </c>
      <c r="E1565" s="80" t="s">
        <v>406</v>
      </c>
    </row>
    <row r="1566" spans="1:5">
      <c r="A1566" s="852" t="s">
        <v>376</v>
      </c>
      <c r="B1566" s="755"/>
      <c r="C1566" s="756"/>
      <c r="D1566" s="760" t="s">
        <v>298</v>
      </c>
      <c r="E1566" s="752" t="e">
        <f>#REF!</f>
        <v>#REF!</v>
      </c>
    </row>
    <row r="1567" spans="1:5">
      <c r="A1567" s="757"/>
      <c r="B1567" s="758"/>
      <c r="C1567" s="759"/>
      <c r="D1567" s="761"/>
      <c r="E1567" s="753"/>
    </row>
    <row r="1568" spans="1:5">
      <c r="A1568" s="82" t="s">
        <v>407</v>
      </c>
      <c r="B1568" s="82" t="s">
        <v>330</v>
      </c>
      <c r="C1568" s="80" t="s">
        <v>299</v>
      </c>
      <c r="D1568" s="83" t="s">
        <v>408</v>
      </c>
      <c r="E1568" s="82" t="s">
        <v>409</v>
      </c>
    </row>
    <row r="1569" spans="1:5">
      <c r="A1569" s="748"/>
      <c r="B1569" s="749"/>
      <c r="C1569" s="749"/>
      <c r="D1569" s="749"/>
      <c r="E1569" s="750"/>
    </row>
    <row r="1570" spans="1:5">
      <c r="A1570" s="748" t="s">
        <v>410</v>
      </c>
      <c r="B1570" s="749"/>
      <c r="C1570" s="749"/>
      <c r="D1570" s="749"/>
      <c r="E1570" s="750"/>
    </row>
    <row r="1571" spans="1:5">
      <c r="A1571" s="75" t="s">
        <v>400</v>
      </c>
      <c r="B1571" s="76" t="s">
        <v>306</v>
      </c>
      <c r="C1571" s="76">
        <v>1</v>
      </c>
      <c r="D1571" s="134" t="e">
        <f>#REF!</f>
        <v>#REF!</v>
      </c>
      <c r="E1571" s="119" t="e">
        <f>ROUND(D1571*C1571,0)</f>
        <v>#REF!</v>
      </c>
    </row>
    <row r="1572" spans="1:5">
      <c r="A1572" s="75" t="s">
        <v>391</v>
      </c>
      <c r="B1572" s="76" t="s">
        <v>306</v>
      </c>
      <c r="C1572" s="76">
        <v>0.03</v>
      </c>
      <c r="D1572" s="91" t="e">
        <f>#REF!</f>
        <v>#REF!</v>
      </c>
      <c r="E1572" s="119" t="e">
        <f>ROUND(D1572*C1572,0)</f>
        <v>#REF!</v>
      </c>
    </row>
    <row r="1573" spans="1:5">
      <c r="A1573" s="75" t="s">
        <v>392</v>
      </c>
      <c r="B1573" s="76" t="s">
        <v>306</v>
      </c>
      <c r="C1573" s="76">
        <v>0.7</v>
      </c>
      <c r="D1573" s="91" t="e">
        <f>#REF!</f>
        <v>#REF!</v>
      </c>
      <c r="E1573" s="119" t="e">
        <f>ROUND(D1573*C1573,0)</f>
        <v>#REF!</v>
      </c>
    </row>
    <row r="1574" spans="1:5">
      <c r="A1574" s="69"/>
      <c r="B1574" s="59"/>
      <c r="C1574" s="133"/>
      <c r="D1574" s="134"/>
      <c r="E1574" s="119"/>
    </row>
    <row r="1575" spans="1:5">
      <c r="A1575" s="69"/>
      <c r="B1575" s="59"/>
      <c r="C1575" s="133"/>
      <c r="D1575" s="134"/>
      <c r="E1575" s="119"/>
    </row>
    <row r="1576" spans="1:5">
      <c r="A1576" s="69"/>
      <c r="B1576" s="59"/>
      <c r="C1576" s="133"/>
      <c r="D1576" s="134" t="e">
        <f>#REF!</f>
        <v>#REF!</v>
      </c>
      <c r="E1576" s="119" t="e">
        <f>ROUND(D1576*C1576,0)</f>
        <v>#REF!</v>
      </c>
    </row>
    <row r="1577" spans="1:5">
      <c r="A1577" s="82"/>
      <c r="B1577" s="82"/>
      <c r="C1577" s="89"/>
      <c r="D1577" s="82" t="s">
        <v>413</v>
      </c>
      <c r="E1577" s="88" t="e">
        <f>SUM(E1571:E1576)</f>
        <v>#REF!</v>
      </c>
    </row>
    <row r="1578" spans="1:5">
      <c r="A1578" s="748" t="s">
        <v>414</v>
      </c>
      <c r="B1578" s="749"/>
      <c r="C1578" s="749"/>
      <c r="D1578" s="749"/>
      <c r="E1578" s="750"/>
    </row>
    <row r="1579" spans="1:5">
      <c r="A1579" s="90" t="s">
        <v>429</v>
      </c>
      <c r="B1579" s="80" t="s">
        <v>332</v>
      </c>
      <c r="C1579" s="87">
        <v>1</v>
      </c>
      <c r="D1579" s="91" t="e">
        <f>E1585*0.05</f>
        <v>#REF!</v>
      </c>
      <c r="E1579" s="119" t="e">
        <f>ROUND(D1579*C1579,0)</f>
        <v>#REF!</v>
      </c>
    </row>
    <row r="1580" spans="1:5">
      <c r="A1580" s="90"/>
      <c r="B1580" s="80"/>
      <c r="C1580" s="133"/>
      <c r="D1580" s="134"/>
      <c r="E1580" s="119">
        <f>ROUND(D1580*C1580,0)</f>
        <v>0</v>
      </c>
    </row>
    <row r="1581" spans="1:5">
      <c r="A1581" s="90"/>
      <c r="B1581" s="82"/>
      <c r="C1581" s="89"/>
      <c r="D1581" s="82" t="s">
        <v>413</v>
      </c>
      <c r="E1581" s="88" t="e">
        <f>SUM(E1579:E1580)</f>
        <v>#REF!</v>
      </c>
    </row>
    <row r="1582" spans="1:5">
      <c r="A1582" s="748" t="s">
        <v>57</v>
      </c>
      <c r="B1582" s="749"/>
      <c r="C1582" s="749"/>
      <c r="D1582" s="749"/>
      <c r="E1582" s="750"/>
    </row>
    <row r="1583" spans="1:5">
      <c r="A1583" s="90" t="s">
        <v>300</v>
      </c>
      <c r="B1583" s="82" t="s">
        <v>415</v>
      </c>
      <c r="C1583" s="87">
        <v>0.83</v>
      </c>
      <c r="D1583" s="91" t="e">
        <f>#REF!</f>
        <v>#REF!</v>
      </c>
      <c r="E1583" s="119" t="e">
        <f>ROUND(D1583*C1583,0)</f>
        <v>#REF!</v>
      </c>
    </row>
    <row r="1584" spans="1:5">
      <c r="A1584" s="122"/>
      <c r="B1584" s="81"/>
      <c r="C1584" s="86"/>
      <c r="D1584" s="91"/>
      <c r="E1584" s="119">
        <f>ROUND(D1584*C1584,0)</f>
        <v>0</v>
      </c>
    </row>
    <row r="1585" spans="1:5">
      <c r="A1585" s="92"/>
      <c r="B1585" s="93"/>
      <c r="C1585" s="94"/>
      <c r="D1585" s="95" t="s">
        <v>413</v>
      </c>
      <c r="E1585" s="96" t="e">
        <f>SUM(E1583:E1584)</f>
        <v>#REF!</v>
      </c>
    </row>
    <row r="1586" spans="1:5">
      <c r="A1586" s="748" t="s">
        <v>416</v>
      </c>
      <c r="B1586" s="749"/>
      <c r="C1586" s="749"/>
      <c r="D1586" s="749"/>
      <c r="E1586" s="750"/>
    </row>
    <row r="1587" spans="1:5">
      <c r="A1587" s="213" t="s">
        <v>428</v>
      </c>
      <c r="B1587" s="93" t="s">
        <v>470</v>
      </c>
      <c r="C1587" s="93">
        <v>0.01</v>
      </c>
      <c r="D1587" s="212">
        <v>1200000</v>
      </c>
      <c r="E1587" s="119">
        <f>ROUND(D1587*C1587,0)</f>
        <v>12000</v>
      </c>
    </row>
    <row r="1588" spans="1:5">
      <c r="A1588" s="90" t="s">
        <v>427</v>
      </c>
      <c r="B1588" s="80" t="s">
        <v>415</v>
      </c>
      <c r="C1588" s="87">
        <v>0.1</v>
      </c>
      <c r="D1588" s="91" t="e">
        <f>#REF!</f>
        <v>#REF!</v>
      </c>
      <c r="E1588" s="119" t="e">
        <f>ROUND(D1588*C1588,0)</f>
        <v>#REF!</v>
      </c>
    </row>
    <row r="1589" spans="1:5">
      <c r="A1589" s="97"/>
      <c r="B1589" s="97"/>
      <c r="C1589" s="98"/>
      <c r="D1589" s="99" t="s">
        <v>413</v>
      </c>
      <c r="E1589" s="88" t="e">
        <f>SUM(E1588:E1588)</f>
        <v>#REF!</v>
      </c>
    </row>
    <row r="1590" spans="1:5" ht="25.5">
      <c r="A1590" s="100"/>
      <c r="B1590" s="100"/>
      <c r="C1590" s="98"/>
      <c r="D1590" s="99" t="s">
        <v>417</v>
      </c>
      <c r="E1590" s="88" t="e">
        <f>E1585+E1581+E1577+E1589</f>
        <v>#REF!</v>
      </c>
    </row>
    <row r="1591" spans="1:5">
      <c r="A1591" s="100"/>
      <c r="B1591" s="100"/>
      <c r="C1591" s="98"/>
      <c r="D1591" s="99"/>
      <c r="E1591" s="105"/>
    </row>
    <row r="1592" spans="1:5">
      <c r="A1592" s="782"/>
      <c r="B1592" s="778" t="s">
        <v>381</v>
      </c>
      <c r="C1592" s="778"/>
      <c r="D1592" s="778"/>
      <c r="E1592" s="778"/>
    </row>
    <row r="1593" spans="1:5">
      <c r="A1593" s="783"/>
      <c r="B1593" s="778"/>
      <c r="C1593" s="778"/>
      <c r="D1593" s="778"/>
      <c r="E1593" s="778"/>
    </row>
    <row r="1594" spans="1:5">
      <c r="A1594" s="783"/>
      <c r="B1594" s="778"/>
      <c r="C1594" s="778"/>
      <c r="D1594" s="778"/>
      <c r="E1594" s="778"/>
    </row>
    <row r="1595" spans="1:5">
      <c r="A1595" s="784"/>
      <c r="B1595" s="779" t="s">
        <v>403</v>
      </c>
      <c r="C1595" s="780"/>
      <c r="D1595" s="780"/>
      <c r="E1595" s="781"/>
    </row>
    <row r="1596" spans="1:5">
      <c r="A1596" s="126" t="s">
        <v>404</v>
      </c>
      <c r="B1596" s="763" t="s">
        <v>382</v>
      </c>
      <c r="C1596" s="764"/>
      <c r="D1596" s="764"/>
      <c r="E1596" s="765"/>
    </row>
    <row r="1597" spans="1:5">
      <c r="A1597" s="766" t="s">
        <v>405</v>
      </c>
      <c r="B1597" s="767"/>
      <c r="C1597" s="768"/>
      <c r="D1597" s="101" t="s">
        <v>298</v>
      </c>
      <c r="E1597" s="80" t="s">
        <v>406</v>
      </c>
    </row>
    <row r="1598" spans="1:5">
      <c r="A1598" s="769" t="s">
        <v>377</v>
      </c>
      <c r="B1598" s="770"/>
      <c r="C1598" s="771"/>
      <c r="D1598" s="760" t="s">
        <v>298</v>
      </c>
      <c r="E1598" s="752" t="e">
        <f>#REF!</f>
        <v>#REF!</v>
      </c>
    </row>
    <row r="1599" spans="1:5">
      <c r="A1599" s="772"/>
      <c r="B1599" s="773"/>
      <c r="C1599" s="774"/>
      <c r="D1599" s="761"/>
      <c r="E1599" s="762"/>
    </row>
    <row r="1600" spans="1:5">
      <c r="A1600" s="82" t="s">
        <v>407</v>
      </c>
      <c r="B1600" s="82" t="s">
        <v>330</v>
      </c>
      <c r="C1600" s="80" t="s">
        <v>299</v>
      </c>
      <c r="D1600" s="83" t="s">
        <v>408</v>
      </c>
      <c r="E1600" s="82" t="s">
        <v>409</v>
      </c>
    </row>
    <row r="1601" spans="1:5">
      <c r="A1601" s="748"/>
      <c r="B1601" s="749"/>
      <c r="C1601" s="749"/>
      <c r="D1601" s="749"/>
      <c r="E1601" s="750"/>
    </row>
    <row r="1602" spans="1:5">
      <c r="A1602" s="748" t="s">
        <v>410</v>
      </c>
      <c r="B1602" s="749"/>
      <c r="C1602" s="749"/>
      <c r="D1602" s="749"/>
      <c r="E1602" s="750"/>
    </row>
    <row r="1603" spans="1:5" ht="15">
      <c r="A1603" s="183" t="s">
        <v>625</v>
      </c>
      <c r="B1603" s="185" t="s">
        <v>6</v>
      </c>
      <c r="C1603" s="87">
        <v>1</v>
      </c>
      <c r="D1603" s="187" t="e">
        <f>#REF!</f>
        <v>#REF!</v>
      </c>
      <c r="E1603" s="128" t="e">
        <f t="shared" ref="E1603:E1608" si="18">ROUND(D1603*C1603,0)</f>
        <v>#REF!</v>
      </c>
    </row>
    <row r="1604" spans="1:5" ht="15">
      <c r="A1604" s="69" t="s">
        <v>507</v>
      </c>
      <c r="B1604" s="59" t="s">
        <v>47</v>
      </c>
      <c r="C1604" s="133">
        <v>4</v>
      </c>
      <c r="D1604" s="187" t="e">
        <f>#REF!</f>
        <v>#REF!</v>
      </c>
      <c r="E1604" s="128" t="e">
        <f t="shared" si="18"/>
        <v>#REF!</v>
      </c>
    </row>
    <row r="1605" spans="1:5" ht="15">
      <c r="A1605" s="69" t="s">
        <v>508</v>
      </c>
      <c r="B1605" s="59" t="s">
        <v>306</v>
      </c>
      <c r="C1605" s="133">
        <v>2</v>
      </c>
      <c r="D1605" s="187" t="e">
        <f>#REF!</f>
        <v>#REF!</v>
      </c>
      <c r="E1605" s="128" t="e">
        <f t="shared" si="18"/>
        <v>#REF!</v>
      </c>
    </row>
    <row r="1606" spans="1:5" ht="15">
      <c r="A1606" s="69" t="s">
        <v>509</v>
      </c>
      <c r="B1606" s="59" t="s">
        <v>306</v>
      </c>
      <c r="C1606" s="133">
        <v>0.11</v>
      </c>
      <c r="D1606" s="187" t="e">
        <f>#REF!</f>
        <v>#REF!</v>
      </c>
      <c r="E1606" s="128" t="e">
        <f t="shared" si="18"/>
        <v>#REF!</v>
      </c>
    </row>
    <row r="1607" spans="1:5" ht="15">
      <c r="A1607" s="69" t="s">
        <v>510</v>
      </c>
      <c r="B1607" s="59" t="s">
        <v>306</v>
      </c>
      <c r="C1607" s="133">
        <v>1</v>
      </c>
      <c r="D1607" s="187" t="e">
        <f>#REF!</f>
        <v>#REF!</v>
      </c>
      <c r="E1607" s="128" t="e">
        <f t="shared" si="18"/>
        <v>#REF!</v>
      </c>
    </row>
    <row r="1608" spans="1:5" ht="15">
      <c r="A1608" s="183" t="s">
        <v>524</v>
      </c>
      <c r="B1608" s="59" t="s">
        <v>306</v>
      </c>
      <c r="C1608" s="133">
        <v>1</v>
      </c>
      <c r="D1608" s="187" t="e">
        <f>#REF!</f>
        <v>#REF!</v>
      </c>
      <c r="E1608" s="128" t="e">
        <f t="shared" si="18"/>
        <v>#REF!</v>
      </c>
    </row>
    <row r="1609" spans="1:5">
      <c r="A1609" s="122"/>
      <c r="B1609" s="175"/>
      <c r="C1609" s="190"/>
      <c r="D1609" s="179"/>
      <c r="E1609" s="129"/>
    </row>
    <row r="1610" spans="1:5">
      <c r="A1610" s="180"/>
      <c r="B1610" s="181"/>
      <c r="C1610" s="189"/>
      <c r="D1610" s="182" t="s">
        <v>502</v>
      </c>
      <c r="E1610" s="131" t="e">
        <f>SUM(E1603:E1609)</f>
        <v>#REF!</v>
      </c>
    </row>
    <row r="1611" spans="1:5">
      <c r="A1611" s="748"/>
      <c r="B1611" s="749"/>
      <c r="C1611" s="749"/>
      <c r="D1611" s="749"/>
      <c r="E1611" s="750"/>
    </row>
    <row r="1612" spans="1:5" ht="15">
      <c r="A1612" s="90" t="s">
        <v>429</v>
      </c>
      <c r="B1612" s="80" t="s">
        <v>332</v>
      </c>
      <c r="C1612" s="87">
        <v>1</v>
      </c>
      <c r="D1612" s="130" t="e">
        <f>E1618*0.05</f>
        <v>#REF!</v>
      </c>
      <c r="E1612" s="128" t="e">
        <f>ROUND(D1612*C1612,0)</f>
        <v>#REF!</v>
      </c>
    </row>
    <row r="1613" spans="1:5">
      <c r="A1613" s="90"/>
      <c r="B1613" s="82"/>
      <c r="C1613" s="89"/>
      <c r="D1613" s="82" t="s">
        <v>413</v>
      </c>
      <c r="E1613" s="129" t="e">
        <f>SUM(E1612:E1612)</f>
        <v>#REF!</v>
      </c>
    </row>
    <row r="1614" spans="1:5">
      <c r="A1614" s="748" t="s">
        <v>57</v>
      </c>
      <c r="B1614" s="749"/>
      <c r="C1614" s="749"/>
      <c r="D1614" s="749"/>
      <c r="E1614" s="750"/>
    </row>
    <row r="1615" spans="1:5" ht="15">
      <c r="A1615" s="90" t="s">
        <v>494</v>
      </c>
      <c r="B1615" s="82" t="s">
        <v>415</v>
      </c>
      <c r="C1615" s="141">
        <v>0.1</v>
      </c>
      <c r="D1615" s="130" t="e">
        <f>#REF!</f>
        <v>#REF!</v>
      </c>
      <c r="E1615" s="128" t="e">
        <f>C1615*D1615</f>
        <v>#REF!</v>
      </c>
    </row>
    <row r="1616" spans="1:5" ht="15">
      <c r="A1616" s="90" t="s">
        <v>430</v>
      </c>
      <c r="B1616" s="82" t="s">
        <v>415</v>
      </c>
      <c r="C1616" s="141">
        <v>0.1</v>
      </c>
      <c r="D1616" s="130" t="e">
        <f>#REF!</f>
        <v>#REF!</v>
      </c>
      <c r="E1616" s="128" t="e">
        <f>D1616*C1616</f>
        <v>#REF!</v>
      </c>
    </row>
    <row r="1617" spans="1:5" ht="15">
      <c r="A1617" s="122"/>
      <c r="B1617" s="81"/>
      <c r="C1617" s="86"/>
      <c r="D1617" s="130"/>
      <c r="E1617" s="128">
        <f>ROUND(D1617*C1617,0)</f>
        <v>0</v>
      </c>
    </row>
    <row r="1618" spans="1:5">
      <c r="A1618" s="92"/>
      <c r="B1618" s="93"/>
      <c r="C1618" s="94"/>
      <c r="D1618" s="95" t="s">
        <v>413</v>
      </c>
      <c r="E1618" s="131" t="e">
        <f>SUM(E1615:E1617)</f>
        <v>#REF!</v>
      </c>
    </row>
    <row r="1619" spans="1:5">
      <c r="A1619" s="748" t="s">
        <v>416</v>
      </c>
      <c r="B1619" s="749"/>
      <c r="C1619" s="749"/>
      <c r="D1619" s="749"/>
      <c r="E1619" s="750"/>
    </row>
    <row r="1620" spans="1:5" ht="15">
      <c r="A1620" s="90" t="s">
        <v>495</v>
      </c>
      <c r="B1620" s="80" t="s">
        <v>470</v>
      </c>
      <c r="C1620" s="87">
        <v>4.6000000000000001E-4</v>
      </c>
      <c r="D1620" s="130">
        <v>1200000</v>
      </c>
      <c r="E1620" s="128">
        <f>ROUND(D1620*C1620,0)</f>
        <v>552</v>
      </c>
    </row>
    <row r="1621" spans="1:5">
      <c r="A1621" s="97"/>
      <c r="B1621" s="97"/>
      <c r="C1621" s="98"/>
      <c r="D1621" s="99" t="s">
        <v>413</v>
      </c>
      <c r="E1621" s="129">
        <f>SUM(E1620:E1620)</f>
        <v>552</v>
      </c>
    </row>
    <row r="1622" spans="1:5" ht="25.5">
      <c r="A1622" s="100"/>
      <c r="B1622" s="100"/>
      <c r="C1622" s="98"/>
      <c r="D1622" s="99" t="s">
        <v>417</v>
      </c>
      <c r="E1622" s="129" t="e">
        <f>E1618+E1613+E1610+E1621</f>
        <v>#REF!</v>
      </c>
    </row>
    <row r="1623" spans="1:5">
      <c r="A1623" s="100"/>
      <c r="B1623" s="100"/>
      <c r="C1623" s="98"/>
      <c r="D1623" s="99"/>
      <c r="E1623" s="105"/>
    </row>
    <row r="1625" spans="1:5">
      <c r="A1625" s="782"/>
      <c r="B1625" s="778" t="s">
        <v>381</v>
      </c>
      <c r="C1625" s="778"/>
      <c r="D1625" s="778"/>
      <c r="E1625" s="778"/>
    </row>
    <row r="1626" spans="1:5">
      <c r="A1626" s="783"/>
      <c r="B1626" s="778"/>
      <c r="C1626" s="778"/>
      <c r="D1626" s="778"/>
      <c r="E1626" s="778"/>
    </row>
    <row r="1627" spans="1:5">
      <c r="A1627" s="783"/>
      <c r="B1627" s="778"/>
      <c r="C1627" s="778"/>
      <c r="D1627" s="778"/>
      <c r="E1627" s="778"/>
    </row>
    <row r="1628" spans="1:5" ht="12.75" customHeight="1">
      <c r="A1628" s="784"/>
      <c r="B1628" s="779" t="s">
        <v>403</v>
      </c>
      <c r="C1628" s="780"/>
      <c r="D1628" s="780"/>
      <c r="E1628" s="781"/>
    </row>
    <row r="1629" spans="1:5">
      <c r="A1629" s="126" t="s">
        <v>404</v>
      </c>
      <c r="B1629" s="763" t="s">
        <v>382</v>
      </c>
      <c r="C1629" s="764"/>
      <c r="D1629" s="764"/>
      <c r="E1629" s="765"/>
    </row>
    <row r="1630" spans="1:5">
      <c r="A1630" s="766" t="s">
        <v>405</v>
      </c>
      <c r="B1630" s="767"/>
      <c r="C1630" s="768"/>
      <c r="D1630" s="101" t="s">
        <v>298</v>
      </c>
      <c r="E1630" s="80" t="s">
        <v>406</v>
      </c>
    </row>
    <row r="1631" spans="1:5">
      <c r="A1631" s="785" t="s">
        <v>527</v>
      </c>
      <c r="B1631" s="786"/>
      <c r="C1631" s="787"/>
      <c r="D1631" s="760" t="s">
        <v>298</v>
      </c>
      <c r="E1631" s="752" t="e">
        <f>#REF!</f>
        <v>#REF!</v>
      </c>
    </row>
    <row r="1632" spans="1:5">
      <c r="A1632" s="791"/>
      <c r="B1632" s="792"/>
      <c r="C1632" s="793"/>
      <c r="D1632" s="761"/>
      <c r="E1632" s="753"/>
    </row>
    <row r="1633" spans="1:5">
      <c r="A1633" s="82" t="s">
        <v>407</v>
      </c>
      <c r="B1633" s="82" t="s">
        <v>330</v>
      </c>
      <c r="C1633" s="80" t="s">
        <v>299</v>
      </c>
      <c r="D1633" s="83" t="s">
        <v>408</v>
      </c>
      <c r="E1633" s="82" t="s">
        <v>409</v>
      </c>
    </row>
    <row r="1634" spans="1:5">
      <c r="A1634" s="748"/>
      <c r="B1634" s="749"/>
      <c r="C1634" s="749"/>
      <c r="D1634" s="749"/>
      <c r="E1634" s="750"/>
    </row>
    <row r="1635" spans="1:5">
      <c r="A1635" s="748" t="s">
        <v>410</v>
      </c>
      <c r="B1635" s="749"/>
      <c r="C1635" s="749"/>
      <c r="D1635" s="749"/>
      <c r="E1635" s="750"/>
    </row>
    <row r="1636" spans="1:5" ht="15">
      <c r="A1636" s="90" t="s">
        <v>528</v>
      </c>
      <c r="B1636" s="194" t="s">
        <v>8</v>
      </c>
      <c r="C1636" s="87">
        <v>0.2</v>
      </c>
      <c r="D1636" s="139" t="e">
        <f>#REF!</f>
        <v>#REF!</v>
      </c>
      <c r="E1636" s="128" t="e">
        <f>ROUND(D1636*C1636,0)</f>
        <v>#REF!</v>
      </c>
    </row>
    <row r="1637" spans="1:5" ht="25.5">
      <c r="A1637" s="138" t="s">
        <v>463</v>
      </c>
      <c r="B1637" s="82" t="s">
        <v>47</v>
      </c>
      <c r="C1637" s="87">
        <v>0.1</v>
      </c>
      <c r="D1637" s="130" t="e">
        <f>#REF!</f>
        <v>#REF!</v>
      </c>
      <c r="E1637" s="128" t="e">
        <f>ROUND(D1637*C1637,0)</f>
        <v>#REF!</v>
      </c>
    </row>
    <row r="1638" spans="1:5" ht="25.5">
      <c r="A1638" s="84" t="s">
        <v>445</v>
      </c>
      <c r="B1638" s="82" t="s">
        <v>306</v>
      </c>
      <c r="C1638" s="87">
        <v>8.5999999999999993E-2</v>
      </c>
      <c r="D1638" s="127" t="e">
        <f>#REF!</f>
        <v>#REF!</v>
      </c>
      <c r="E1638" s="128" t="e">
        <f>ROUND(D1638*C1638,0)</f>
        <v>#REF!</v>
      </c>
    </row>
    <row r="1639" spans="1:5" ht="25.5">
      <c r="A1639" s="138" t="s">
        <v>464</v>
      </c>
      <c r="B1639" s="140" t="s">
        <v>53</v>
      </c>
      <c r="C1639" s="141">
        <v>0.13</v>
      </c>
      <c r="D1639" s="139" t="e">
        <f>#REF!</f>
        <v>#REF!</v>
      </c>
      <c r="E1639" s="128" t="e">
        <f>ROUND(D1639*C1639,0)</f>
        <v>#REF!</v>
      </c>
    </row>
    <row r="1640" spans="1:5" ht="15">
      <c r="A1640" s="122"/>
      <c r="B1640" s="175"/>
      <c r="C1640" s="178"/>
      <c r="D1640" s="195"/>
      <c r="E1640" s="128"/>
    </row>
    <row r="1641" spans="1:5">
      <c r="A1641" s="180"/>
      <c r="B1641" s="181"/>
      <c r="C1641" s="94"/>
      <c r="D1641" s="182"/>
      <c r="E1641" s="129" t="e">
        <f>SUM(E1636:E1640)</f>
        <v>#REF!</v>
      </c>
    </row>
    <row r="1642" spans="1:5">
      <c r="A1642" s="748" t="s">
        <v>414</v>
      </c>
      <c r="B1642" s="749"/>
      <c r="C1642" s="749"/>
      <c r="D1642" s="749"/>
      <c r="E1642" s="750"/>
    </row>
    <row r="1643" spans="1:5" ht="15">
      <c r="A1643" s="90" t="s">
        <v>429</v>
      </c>
      <c r="B1643" s="80" t="s">
        <v>332</v>
      </c>
      <c r="C1643" s="87">
        <v>1</v>
      </c>
      <c r="D1643" s="130" t="e">
        <f>E1648*0.05</f>
        <v>#REF!</v>
      </c>
      <c r="E1643" s="128" t="e">
        <f>ROUND(D1643*C1643,0)</f>
        <v>#REF!</v>
      </c>
    </row>
    <row r="1644" spans="1:5">
      <c r="A1644" s="90"/>
      <c r="B1644" s="82"/>
      <c r="C1644" s="89"/>
      <c r="D1644" s="82" t="s">
        <v>413</v>
      </c>
      <c r="E1644" s="129" t="e">
        <f>SUM(E1643:E1643)</f>
        <v>#REF!</v>
      </c>
    </row>
    <row r="1645" spans="1:5">
      <c r="A1645" s="748" t="s">
        <v>57</v>
      </c>
      <c r="B1645" s="749"/>
      <c r="C1645" s="749"/>
      <c r="D1645" s="749"/>
      <c r="E1645" s="750"/>
    </row>
    <row r="1646" spans="1:5" ht="15">
      <c r="A1646" s="90" t="s">
        <v>341</v>
      </c>
      <c r="B1646" s="82" t="s">
        <v>415</v>
      </c>
      <c r="C1646" s="141">
        <v>0.28571999999999997</v>
      </c>
      <c r="D1646" s="130" t="e">
        <f>#REF!</f>
        <v>#REF!</v>
      </c>
      <c r="E1646" s="128" t="e">
        <f>ROUND(D1646*C1646,0)</f>
        <v>#REF!</v>
      </c>
    </row>
    <row r="1647" spans="1:5" ht="15">
      <c r="A1647" s="122" t="s">
        <v>426</v>
      </c>
      <c r="B1647" s="81" t="s">
        <v>415</v>
      </c>
      <c r="C1647" s="86">
        <v>0.2</v>
      </c>
      <c r="D1647" s="130" t="e">
        <f>#REF!</f>
        <v>#REF!</v>
      </c>
      <c r="E1647" s="128" t="e">
        <f>ROUND(D1647*C1647,0)</f>
        <v>#REF!</v>
      </c>
    </row>
    <row r="1648" spans="1:5">
      <c r="A1648" s="92"/>
      <c r="B1648" s="93"/>
      <c r="C1648" s="94"/>
      <c r="D1648" s="95" t="s">
        <v>413</v>
      </c>
      <c r="E1648" s="131" t="e">
        <f>SUM(E1646:E1647)</f>
        <v>#REF!</v>
      </c>
    </row>
    <row r="1649" spans="1:5">
      <c r="A1649" s="748" t="s">
        <v>416</v>
      </c>
      <c r="B1649" s="749"/>
      <c r="C1649" s="749"/>
      <c r="D1649" s="749"/>
      <c r="E1649" s="750"/>
    </row>
    <row r="1650" spans="1:5" ht="15">
      <c r="A1650" s="90" t="s">
        <v>431</v>
      </c>
      <c r="B1650" s="80" t="s">
        <v>8</v>
      </c>
      <c r="C1650" s="87">
        <v>0.2</v>
      </c>
      <c r="D1650" s="130">
        <v>9000</v>
      </c>
      <c r="E1650" s="128">
        <f>ROUND(D1650*C1650,0)</f>
        <v>1800</v>
      </c>
    </row>
    <row r="1651" spans="1:5" ht="15">
      <c r="A1651" s="90" t="s">
        <v>529</v>
      </c>
      <c r="B1651" s="80" t="s">
        <v>470</v>
      </c>
      <c r="C1651" s="137">
        <v>1E-3</v>
      </c>
      <c r="D1651" s="130">
        <v>1200000</v>
      </c>
      <c r="E1651" s="128">
        <f>ROUND(D1651*C1651,0)</f>
        <v>1200</v>
      </c>
    </row>
    <row r="1652" spans="1:5">
      <c r="A1652" s="97"/>
      <c r="B1652" s="97"/>
      <c r="C1652" s="98"/>
      <c r="D1652" s="99" t="s">
        <v>413</v>
      </c>
      <c r="E1652" s="129">
        <f>SUM(E1650:E1651)</f>
        <v>3000</v>
      </c>
    </row>
    <row r="1653" spans="1:5" ht="25.5">
      <c r="A1653" s="100"/>
      <c r="B1653" s="100"/>
      <c r="C1653" s="98"/>
      <c r="D1653" s="99" t="s">
        <v>417</v>
      </c>
      <c r="E1653" s="129" t="e">
        <f>E1648+E1644+E1641+E1652</f>
        <v>#REF!</v>
      </c>
    </row>
    <row r="1656" spans="1:5">
      <c r="A1656" s="775"/>
      <c r="B1656" s="778" t="s">
        <v>381</v>
      </c>
      <c r="C1656" s="778"/>
      <c r="D1656" s="778"/>
      <c r="E1656" s="778"/>
    </row>
    <row r="1657" spans="1:5">
      <c r="A1657" s="776"/>
      <c r="B1657" s="778"/>
      <c r="C1657" s="778"/>
      <c r="D1657" s="778"/>
      <c r="E1657" s="778"/>
    </row>
    <row r="1658" spans="1:5">
      <c r="A1658" s="776"/>
      <c r="B1658" s="778"/>
      <c r="C1658" s="778"/>
      <c r="D1658" s="778"/>
      <c r="E1658" s="778"/>
    </row>
    <row r="1659" spans="1:5" ht="12.75" customHeight="1">
      <c r="A1659" s="777"/>
      <c r="B1659" s="779" t="s">
        <v>403</v>
      </c>
      <c r="C1659" s="780"/>
      <c r="D1659" s="780"/>
      <c r="E1659" s="781"/>
    </row>
    <row r="1660" spans="1:5">
      <c r="A1660" s="117" t="s">
        <v>404</v>
      </c>
      <c r="B1660" s="763" t="s">
        <v>382</v>
      </c>
      <c r="C1660" s="764"/>
      <c r="D1660" s="764"/>
      <c r="E1660" s="765"/>
    </row>
    <row r="1661" spans="1:5">
      <c r="A1661" s="766" t="s">
        <v>405</v>
      </c>
      <c r="B1661" s="767"/>
      <c r="C1661" s="768"/>
      <c r="D1661" s="101" t="s">
        <v>298</v>
      </c>
      <c r="E1661" s="80" t="s">
        <v>406</v>
      </c>
    </row>
    <row r="1662" spans="1:5" ht="21.75" customHeight="1">
      <c r="A1662" s="769" t="s">
        <v>325</v>
      </c>
      <c r="B1662" s="770"/>
      <c r="C1662" s="771"/>
      <c r="D1662" s="760" t="s">
        <v>47</v>
      </c>
      <c r="E1662" s="752" t="e">
        <f>#REF!</f>
        <v>#REF!</v>
      </c>
    </row>
    <row r="1663" spans="1:5" ht="24.75" customHeight="1">
      <c r="A1663" s="772"/>
      <c r="B1663" s="773"/>
      <c r="C1663" s="774"/>
      <c r="D1663" s="761"/>
      <c r="E1663" s="753"/>
    </row>
    <row r="1664" spans="1:5">
      <c r="A1664" s="82" t="s">
        <v>407</v>
      </c>
      <c r="B1664" s="82" t="s">
        <v>330</v>
      </c>
      <c r="C1664" s="80" t="s">
        <v>299</v>
      </c>
      <c r="D1664" s="83" t="s">
        <v>408</v>
      </c>
      <c r="E1664" s="82" t="s">
        <v>409</v>
      </c>
    </row>
    <row r="1665" spans="1:5">
      <c r="A1665" s="748"/>
      <c r="B1665" s="749"/>
      <c r="C1665" s="749"/>
      <c r="D1665" s="749"/>
      <c r="E1665" s="750"/>
    </row>
    <row r="1666" spans="1:5">
      <c r="A1666" s="751" t="s">
        <v>410</v>
      </c>
      <c r="B1666" s="751"/>
      <c r="C1666" s="751"/>
      <c r="D1666" s="751"/>
      <c r="E1666" s="751"/>
    </row>
    <row r="1667" spans="1:5">
      <c r="A1667" s="78" t="s">
        <v>534</v>
      </c>
      <c r="B1667" s="74" t="s">
        <v>47</v>
      </c>
      <c r="C1667" s="82">
        <v>0.16</v>
      </c>
      <c r="D1667" s="124" t="e">
        <f>#REF!</f>
        <v>#REF!</v>
      </c>
      <c r="E1667" s="196" t="e">
        <f>D1667*C1667</f>
        <v>#REF!</v>
      </c>
    </row>
    <row r="1668" spans="1:5">
      <c r="A1668" s="78" t="s">
        <v>535</v>
      </c>
      <c r="B1668" s="74" t="s">
        <v>530</v>
      </c>
      <c r="C1668" s="82">
        <v>0.01</v>
      </c>
      <c r="D1668" s="124" t="e">
        <f>#REF!</f>
        <v>#REF!</v>
      </c>
      <c r="E1668" s="196" t="e">
        <f>D1668*C1668</f>
        <v>#REF!</v>
      </c>
    </row>
    <row r="1669" spans="1:5">
      <c r="A1669" s="74" t="s">
        <v>531</v>
      </c>
      <c r="B1669" s="74" t="s">
        <v>530</v>
      </c>
      <c r="C1669" s="82">
        <v>0.01</v>
      </c>
      <c r="D1669" s="124" t="e">
        <f>#REF!</f>
        <v>#REF!</v>
      </c>
      <c r="E1669" s="196" t="e">
        <f>D1669*C1669</f>
        <v>#REF!</v>
      </c>
    </row>
    <row r="1670" spans="1:5">
      <c r="A1670" s="74"/>
      <c r="B1670" s="74"/>
      <c r="C1670" s="87"/>
      <c r="D1670" s="124"/>
      <c r="E1670" s="196"/>
    </row>
    <row r="1671" spans="1:5">
      <c r="A1671" s="122"/>
      <c r="B1671" s="80"/>
      <c r="C1671" s="197"/>
      <c r="D1671" s="149"/>
      <c r="E1671" s="196"/>
    </row>
    <row r="1672" spans="1:5">
      <c r="A1672" s="122"/>
      <c r="B1672" s="80"/>
      <c r="C1672" s="89"/>
      <c r="D1672" s="82" t="s">
        <v>413</v>
      </c>
      <c r="E1672" s="165" t="e">
        <f>SUM(E1667:E1671)</f>
        <v>#REF!</v>
      </c>
    </row>
    <row r="1673" spans="1:5">
      <c r="A1673" s="751" t="s">
        <v>414</v>
      </c>
      <c r="B1673" s="751"/>
      <c r="C1673" s="751"/>
      <c r="D1673" s="751"/>
      <c r="E1673" s="751"/>
    </row>
    <row r="1674" spans="1:5">
      <c r="A1674" s="90" t="s">
        <v>429</v>
      </c>
      <c r="B1674" s="80" t="s">
        <v>332</v>
      </c>
      <c r="C1674" s="87">
        <v>1</v>
      </c>
      <c r="D1674" s="166" t="e">
        <f>E1683*0.05*4</f>
        <v>#REF!</v>
      </c>
      <c r="E1674" s="198" t="e">
        <f>ROUND(D1674*C1674,0)</f>
        <v>#REF!</v>
      </c>
    </row>
    <row r="1675" spans="1:5">
      <c r="A1675" s="90"/>
      <c r="B1675" s="80"/>
      <c r="C1675" s="133"/>
      <c r="D1675" s="134"/>
      <c r="E1675" s="198">
        <f>ROUND(D1675*C1675,0)</f>
        <v>0</v>
      </c>
    </row>
    <row r="1676" spans="1:5">
      <c r="A1676" s="90"/>
      <c r="B1676" s="80"/>
      <c r="C1676" s="133"/>
      <c r="D1676" s="134"/>
      <c r="E1676" s="198">
        <f>ROUND(D1676*C1676,0)</f>
        <v>0</v>
      </c>
    </row>
    <row r="1677" spans="1:5">
      <c r="A1677" s="90"/>
      <c r="B1677" s="82"/>
      <c r="C1677" s="89"/>
      <c r="D1677" s="82" t="s">
        <v>413</v>
      </c>
      <c r="E1677" s="165" t="e">
        <f>SUM(E1674:E1676)</f>
        <v>#REF!</v>
      </c>
    </row>
    <row r="1678" spans="1:5">
      <c r="A1678" s="751" t="s">
        <v>57</v>
      </c>
      <c r="B1678" s="751"/>
      <c r="C1678" s="751"/>
      <c r="D1678" s="751"/>
      <c r="E1678" s="751"/>
    </row>
    <row r="1679" spans="1:5" ht="15">
      <c r="A1679" s="90" t="s">
        <v>300</v>
      </c>
      <c r="B1679" s="175" t="s">
        <v>532</v>
      </c>
      <c r="C1679" s="133">
        <v>7.0000000000000007E-2</v>
      </c>
      <c r="D1679" s="199" t="e">
        <f>#REF!</f>
        <v>#REF!</v>
      </c>
      <c r="E1679" s="198" t="e">
        <f>ROUND(D1679*C1679,0)</f>
        <v>#REF!</v>
      </c>
    </row>
    <row r="1680" spans="1:5">
      <c r="A1680" s="90" t="s">
        <v>533</v>
      </c>
      <c r="B1680" s="175" t="s">
        <v>532</v>
      </c>
      <c r="C1680" s="133">
        <v>0.08</v>
      </c>
      <c r="D1680" s="166" t="e">
        <f>#REF!</f>
        <v>#REF!</v>
      </c>
      <c r="E1680" s="198" t="e">
        <f>ROUND(D1680*C1680,0)</f>
        <v>#REF!</v>
      </c>
    </row>
    <row r="1681" spans="1:5">
      <c r="A1681" s="90"/>
      <c r="B1681" s="82"/>
      <c r="C1681" s="133"/>
      <c r="D1681" s="200"/>
      <c r="E1681" s="198">
        <f>ROUND(D1681*C1681,0)</f>
        <v>0</v>
      </c>
    </row>
    <row r="1682" spans="1:5">
      <c r="A1682" s="122"/>
      <c r="B1682" s="80"/>
      <c r="C1682" s="86"/>
      <c r="D1682" s="166"/>
      <c r="E1682" s="198">
        <f>ROUND(D1682*C1682,0)</f>
        <v>0</v>
      </c>
    </row>
    <row r="1683" spans="1:5">
      <c r="A1683" s="90"/>
      <c r="B1683" s="82"/>
      <c r="C1683" s="89"/>
      <c r="D1683" s="82" t="s">
        <v>413</v>
      </c>
      <c r="E1683" s="165" t="e">
        <f>SUM(E1679:E1682)</f>
        <v>#REF!</v>
      </c>
    </row>
    <row r="1684" spans="1:5">
      <c r="A1684" s="751" t="s">
        <v>416</v>
      </c>
      <c r="B1684" s="751"/>
      <c r="C1684" s="751"/>
      <c r="D1684" s="751"/>
      <c r="E1684" s="751"/>
    </row>
    <row r="1685" spans="1:5">
      <c r="A1685" s="90" t="s">
        <v>302</v>
      </c>
      <c r="B1685" s="80" t="s">
        <v>470</v>
      </c>
      <c r="C1685" s="137">
        <v>1E-3</v>
      </c>
      <c r="D1685" s="166">
        <v>1200000</v>
      </c>
      <c r="E1685" s="198">
        <f>ROUND(D1685*C1685,0)</f>
        <v>1200</v>
      </c>
    </row>
    <row r="1686" spans="1:5">
      <c r="A1686" s="90"/>
      <c r="B1686" s="80"/>
      <c r="C1686" s="137"/>
      <c r="D1686" s="166"/>
      <c r="E1686" s="198"/>
    </row>
    <row r="1687" spans="1:5">
      <c r="A1687" s="90"/>
      <c r="B1687" s="80"/>
      <c r="C1687" s="137"/>
      <c r="D1687" s="166"/>
      <c r="E1687" s="198">
        <f>ROUND(D1687*C1687,0)</f>
        <v>0</v>
      </c>
    </row>
    <row r="1688" spans="1:5">
      <c r="A1688" s="82"/>
      <c r="B1688" s="82"/>
      <c r="C1688" s="83"/>
      <c r="D1688" s="160" t="s">
        <v>413</v>
      </c>
      <c r="E1688" s="165">
        <f>SUM(E1685:E1687)</f>
        <v>1200</v>
      </c>
    </row>
    <row r="1689" spans="1:5" ht="25.5">
      <c r="A1689" s="80"/>
      <c r="B1689" s="80"/>
      <c r="C1689" s="83"/>
      <c r="D1689" s="160" t="s">
        <v>417</v>
      </c>
      <c r="E1689" s="165" t="e">
        <f>E1683+E1677+E1672+E1688</f>
        <v>#REF!</v>
      </c>
    </row>
    <row r="1692" spans="1:5">
      <c r="A1692" s="775"/>
      <c r="B1692" s="778" t="s">
        <v>381</v>
      </c>
      <c r="C1692" s="778"/>
      <c r="D1692" s="778"/>
      <c r="E1692" s="778"/>
    </row>
    <row r="1693" spans="1:5">
      <c r="A1693" s="776"/>
      <c r="B1693" s="778"/>
      <c r="C1693" s="778"/>
      <c r="D1693" s="778"/>
      <c r="E1693" s="778"/>
    </row>
    <row r="1694" spans="1:5">
      <c r="A1694" s="776"/>
      <c r="B1694" s="778"/>
      <c r="C1694" s="778"/>
      <c r="D1694" s="778"/>
      <c r="E1694" s="778"/>
    </row>
    <row r="1695" spans="1:5">
      <c r="A1695" s="777"/>
      <c r="B1695" s="779" t="s">
        <v>403</v>
      </c>
      <c r="C1695" s="780"/>
      <c r="D1695" s="780"/>
      <c r="E1695" s="781"/>
    </row>
    <row r="1696" spans="1:5">
      <c r="A1696" s="117" t="s">
        <v>404</v>
      </c>
      <c r="B1696" s="763" t="s">
        <v>382</v>
      </c>
      <c r="C1696" s="764"/>
      <c r="D1696" s="764"/>
      <c r="E1696" s="765"/>
    </row>
    <row r="1697" spans="1:5">
      <c r="A1697" s="766" t="s">
        <v>405</v>
      </c>
      <c r="B1697" s="767"/>
      <c r="C1697" s="768"/>
      <c r="D1697" s="101" t="s">
        <v>298</v>
      </c>
      <c r="E1697" s="80" t="s">
        <v>406</v>
      </c>
    </row>
    <row r="1698" spans="1:5" ht="33" customHeight="1">
      <c r="A1698" s="769" t="s">
        <v>326</v>
      </c>
      <c r="B1698" s="770"/>
      <c r="C1698" s="771"/>
      <c r="D1698" s="760" t="s">
        <v>47</v>
      </c>
      <c r="E1698" s="752" t="e">
        <f>#REF!</f>
        <v>#REF!</v>
      </c>
    </row>
    <row r="1699" spans="1:5" ht="24.75" customHeight="1">
      <c r="A1699" s="772"/>
      <c r="B1699" s="773"/>
      <c r="C1699" s="774"/>
      <c r="D1699" s="761"/>
      <c r="E1699" s="753"/>
    </row>
    <row r="1700" spans="1:5">
      <c r="A1700" s="82" t="s">
        <v>407</v>
      </c>
      <c r="B1700" s="82" t="s">
        <v>330</v>
      </c>
      <c r="C1700" s="80" t="s">
        <v>299</v>
      </c>
      <c r="D1700" s="83" t="s">
        <v>408</v>
      </c>
      <c r="E1700" s="82" t="s">
        <v>409</v>
      </c>
    </row>
    <row r="1701" spans="1:5">
      <c r="A1701" s="748"/>
      <c r="B1701" s="749"/>
      <c r="C1701" s="749"/>
      <c r="D1701" s="749"/>
      <c r="E1701" s="750"/>
    </row>
    <row r="1702" spans="1:5">
      <c r="A1702" s="751" t="s">
        <v>410</v>
      </c>
      <c r="B1702" s="751"/>
      <c r="C1702" s="751"/>
      <c r="D1702" s="751"/>
      <c r="E1702" s="751"/>
    </row>
    <row r="1703" spans="1:5">
      <c r="A1703" s="78" t="s">
        <v>536</v>
      </c>
      <c r="B1703" s="74" t="s">
        <v>47</v>
      </c>
      <c r="C1703" s="82">
        <v>0.16</v>
      </c>
      <c r="D1703" s="124" t="e">
        <f>#REF!</f>
        <v>#REF!</v>
      </c>
      <c r="E1703" s="196" t="e">
        <f>D1703*C1703</f>
        <v>#REF!</v>
      </c>
    </row>
    <row r="1704" spans="1:5">
      <c r="A1704" s="78" t="s">
        <v>535</v>
      </c>
      <c r="B1704" s="74" t="s">
        <v>530</v>
      </c>
      <c r="C1704" s="82">
        <v>0.02</v>
      </c>
      <c r="D1704" s="124" t="e">
        <f>#REF!</f>
        <v>#REF!</v>
      </c>
      <c r="E1704" s="196" t="e">
        <f>D1704*C1704</f>
        <v>#REF!</v>
      </c>
    </row>
    <row r="1705" spans="1:5">
      <c r="A1705" s="74" t="s">
        <v>531</v>
      </c>
      <c r="B1705" s="74" t="s">
        <v>530</v>
      </c>
      <c r="C1705" s="82">
        <v>0.02</v>
      </c>
      <c r="D1705" s="124" t="e">
        <f>#REF!</f>
        <v>#REF!</v>
      </c>
      <c r="E1705" s="196" t="e">
        <f>D1705*C1705</f>
        <v>#REF!</v>
      </c>
    </row>
    <row r="1706" spans="1:5">
      <c r="A1706" s="74"/>
      <c r="B1706" s="74"/>
      <c r="C1706" s="87"/>
      <c r="D1706" s="124"/>
      <c r="E1706" s="196"/>
    </row>
    <row r="1707" spans="1:5">
      <c r="A1707" s="122"/>
      <c r="B1707" s="80"/>
      <c r="C1707" s="197"/>
      <c r="D1707" s="149"/>
      <c r="E1707" s="196"/>
    </row>
    <row r="1708" spans="1:5">
      <c r="A1708" s="122"/>
      <c r="B1708" s="80"/>
      <c r="C1708" s="89"/>
      <c r="D1708" s="82" t="s">
        <v>413</v>
      </c>
      <c r="E1708" s="165" t="e">
        <f>SUM(E1703:E1707)</f>
        <v>#REF!</v>
      </c>
    </row>
    <row r="1709" spans="1:5">
      <c r="A1709" s="751" t="s">
        <v>414</v>
      </c>
      <c r="B1709" s="751"/>
      <c r="C1709" s="751"/>
      <c r="D1709" s="751"/>
      <c r="E1709" s="751"/>
    </row>
    <row r="1710" spans="1:5">
      <c r="A1710" s="90" t="s">
        <v>429</v>
      </c>
      <c r="B1710" s="80" t="s">
        <v>332</v>
      </c>
      <c r="C1710" s="87">
        <v>1</v>
      </c>
      <c r="D1710" s="166" t="e">
        <f>E1719*0.05*4</f>
        <v>#REF!</v>
      </c>
      <c r="E1710" s="198" t="e">
        <f>ROUND(D1710*C1710,0)</f>
        <v>#REF!</v>
      </c>
    </row>
    <row r="1711" spans="1:5">
      <c r="A1711" s="90"/>
      <c r="B1711" s="80"/>
      <c r="C1711" s="133"/>
      <c r="D1711" s="134"/>
      <c r="E1711" s="198">
        <f>ROUND(D1711*C1711,0)</f>
        <v>0</v>
      </c>
    </row>
    <row r="1712" spans="1:5">
      <c r="A1712" s="90"/>
      <c r="B1712" s="80"/>
      <c r="C1712" s="133"/>
      <c r="D1712" s="134"/>
      <c r="E1712" s="198">
        <f>ROUND(D1712*C1712,0)</f>
        <v>0</v>
      </c>
    </row>
    <row r="1713" spans="1:5">
      <c r="A1713" s="90"/>
      <c r="B1713" s="82"/>
      <c r="C1713" s="89"/>
      <c r="D1713" s="82" t="s">
        <v>413</v>
      </c>
      <c r="E1713" s="165" t="e">
        <f>SUM(E1710:E1712)</f>
        <v>#REF!</v>
      </c>
    </row>
    <row r="1714" spans="1:5">
      <c r="A1714" s="751" t="s">
        <v>57</v>
      </c>
      <c r="B1714" s="751"/>
      <c r="C1714" s="751"/>
      <c r="D1714" s="751"/>
      <c r="E1714" s="751"/>
    </row>
    <row r="1715" spans="1:5" ht="15">
      <c r="A1715" s="90" t="s">
        <v>300</v>
      </c>
      <c r="B1715" s="175" t="s">
        <v>532</v>
      </c>
      <c r="C1715" s="133">
        <v>0.08</v>
      </c>
      <c r="D1715" s="199" t="e">
        <f>#REF!</f>
        <v>#REF!</v>
      </c>
      <c r="E1715" s="198" t="e">
        <f>ROUND(D1715*C1715,0)</f>
        <v>#REF!</v>
      </c>
    </row>
    <row r="1716" spans="1:5">
      <c r="A1716" s="90" t="s">
        <v>533</v>
      </c>
      <c r="B1716" s="175" t="s">
        <v>532</v>
      </c>
      <c r="C1716" s="133">
        <v>0.09</v>
      </c>
      <c r="D1716" s="166" t="e">
        <f>#REF!</f>
        <v>#REF!</v>
      </c>
      <c r="E1716" s="198" t="e">
        <f>ROUND(D1716*C1716,0)</f>
        <v>#REF!</v>
      </c>
    </row>
    <row r="1717" spans="1:5">
      <c r="A1717" s="90"/>
      <c r="B1717" s="82"/>
      <c r="C1717" s="133"/>
      <c r="D1717" s="200"/>
      <c r="E1717" s="198">
        <f>ROUND(D1717*C1717,0)</f>
        <v>0</v>
      </c>
    </row>
    <row r="1718" spans="1:5">
      <c r="A1718" s="122"/>
      <c r="B1718" s="80"/>
      <c r="C1718" s="86"/>
      <c r="D1718" s="166"/>
      <c r="E1718" s="198">
        <f>ROUND(D1718*C1718,0)</f>
        <v>0</v>
      </c>
    </row>
    <row r="1719" spans="1:5">
      <c r="A1719" s="90"/>
      <c r="B1719" s="82"/>
      <c r="C1719" s="89"/>
      <c r="D1719" s="82" t="s">
        <v>413</v>
      </c>
      <c r="E1719" s="165" t="e">
        <f>SUM(E1715:E1718)</f>
        <v>#REF!</v>
      </c>
    </row>
    <row r="1720" spans="1:5">
      <c r="A1720" s="751" t="s">
        <v>416</v>
      </c>
      <c r="B1720" s="751"/>
      <c r="C1720" s="751"/>
      <c r="D1720" s="751"/>
      <c r="E1720" s="751"/>
    </row>
    <row r="1721" spans="1:5">
      <c r="A1721" s="90" t="s">
        <v>302</v>
      </c>
      <c r="B1721" s="80" t="s">
        <v>470</v>
      </c>
      <c r="C1721" s="137">
        <v>1E-3</v>
      </c>
      <c r="D1721" s="166">
        <v>1200000</v>
      </c>
      <c r="E1721" s="198">
        <f>ROUND(D1721*C1721,0)</f>
        <v>1200</v>
      </c>
    </row>
    <row r="1722" spans="1:5">
      <c r="A1722" s="90"/>
      <c r="B1722" s="80"/>
      <c r="C1722" s="137"/>
      <c r="D1722" s="166"/>
      <c r="E1722" s="198"/>
    </row>
    <row r="1723" spans="1:5">
      <c r="A1723" s="90"/>
      <c r="B1723" s="80"/>
      <c r="C1723" s="137"/>
      <c r="D1723" s="166"/>
      <c r="E1723" s="198">
        <f>ROUND(D1723*C1723,0)</f>
        <v>0</v>
      </c>
    </row>
    <row r="1724" spans="1:5">
      <c r="A1724" s="82"/>
      <c r="B1724" s="82"/>
      <c r="C1724" s="83"/>
      <c r="D1724" s="160" t="s">
        <v>413</v>
      </c>
      <c r="E1724" s="165">
        <f>SUM(E1721:E1723)</f>
        <v>1200</v>
      </c>
    </row>
    <row r="1725" spans="1:5" ht="25.5">
      <c r="A1725" s="80"/>
      <c r="B1725" s="80"/>
      <c r="C1725" s="83"/>
      <c r="D1725" s="160" t="s">
        <v>417</v>
      </c>
      <c r="E1725" s="165" t="e">
        <f>E1719+E1713+E1708+E1724</f>
        <v>#REF!</v>
      </c>
    </row>
    <row r="1728" spans="1:5">
      <c r="A1728" s="775"/>
      <c r="B1728" s="778" t="s">
        <v>381</v>
      </c>
      <c r="C1728" s="778"/>
      <c r="D1728" s="778"/>
      <c r="E1728" s="778"/>
    </row>
    <row r="1729" spans="1:5">
      <c r="A1729" s="776"/>
      <c r="B1729" s="778"/>
      <c r="C1729" s="778"/>
      <c r="D1729" s="778"/>
      <c r="E1729" s="778"/>
    </row>
    <row r="1730" spans="1:5">
      <c r="A1730" s="776"/>
      <c r="B1730" s="778"/>
      <c r="C1730" s="778"/>
      <c r="D1730" s="778"/>
      <c r="E1730" s="778"/>
    </row>
    <row r="1731" spans="1:5" ht="12.75" customHeight="1">
      <c r="A1731" s="777"/>
      <c r="B1731" s="779" t="s">
        <v>403</v>
      </c>
      <c r="C1731" s="780"/>
      <c r="D1731" s="780"/>
      <c r="E1731" s="781"/>
    </row>
    <row r="1732" spans="1:5">
      <c r="A1732" s="117" t="s">
        <v>404</v>
      </c>
      <c r="B1732" s="763" t="s">
        <v>382</v>
      </c>
      <c r="C1732" s="764"/>
      <c r="D1732" s="764"/>
      <c r="E1732" s="765"/>
    </row>
    <row r="1733" spans="1:5">
      <c r="A1733" s="766" t="s">
        <v>405</v>
      </c>
      <c r="B1733" s="767"/>
      <c r="C1733" s="768"/>
      <c r="D1733" s="101" t="s">
        <v>298</v>
      </c>
      <c r="E1733" s="80" t="s">
        <v>406</v>
      </c>
    </row>
    <row r="1734" spans="1:5" ht="33" customHeight="1">
      <c r="A1734" s="769" t="s">
        <v>315</v>
      </c>
      <c r="B1734" s="770"/>
      <c r="C1734" s="771"/>
      <c r="D1734" s="760" t="s">
        <v>44</v>
      </c>
      <c r="E1734" s="752" t="e">
        <f>#REF!</f>
        <v>#REF!</v>
      </c>
    </row>
    <row r="1735" spans="1:5" ht="33" customHeight="1">
      <c r="A1735" s="772"/>
      <c r="B1735" s="773"/>
      <c r="C1735" s="774"/>
      <c r="D1735" s="761"/>
      <c r="E1735" s="753"/>
    </row>
    <row r="1736" spans="1:5">
      <c r="A1736" s="82" t="s">
        <v>407</v>
      </c>
      <c r="B1736" s="82" t="s">
        <v>330</v>
      </c>
      <c r="C1736" s="80" t="s">
        <v>299</v>
      </c>
      <c r="D1736" s="83" t="s">
        <v>408</v>
      </c>
      <c r="E1736" s="82" t="s">
        <v>409</v>
      </c>
    </row>
    <row r="1737" spans="1:5">
      <c r="A1737" s="748"/>
      <c r="B1737" s="749"/>
      <c r="C1737" s="749"/>
      <c r="D1737" s="749"/>
      <c r="E1737" s="750"/>
    </row>
    <row r="1738" spans="1:5">
      <c r="A1738" s="751" t="s">
        <v>410</v>
      </c>
      <c r="B1738" s="751"/>
      <c r="C1738" s="751"/>
      <c r="D1738" s="751"/>
      <c r="E1738" s="751"/>
    </row>
    <row r="1739" spans="1:5">
      <c r="A1739" s="78" t="s">
        <v>537</v>
      </c>
      <c r="B1739" s="54" t="s">
        <v>47</v>
      </c>
      <c r="C1739" s="82">
        <v>0.16</v>
      </c>
      <c r="D1739" s="124" t="e">
        <f>#REF!</f>
        <v>#REF!</v>
      </c>
      <c r="E1739" s="196" t="e">
        <f>D1739*C1739</f>
        <v>#REF!</v>
      </c>
    </row>
    <row r="1740" spans="1:5">
      <c r="A1740" s="201" t="s">
        <v>538</v>
      </c>
      <c r="B1740" s="54" t="s">
        <v>306</v>
      </c>
      <c r="C1740" s="82">
        <v>1</v>
      </c>
      <c r="D1740" s="124" t="e">
        <f>#REF!</f>
        <v>#REF!</v>
      </c>
      <c r="E1740" s="196" t="e">
        <f t="shared" ref="E1740:E1745" si="19">D1740*C1740</f>
        <v>#REF!</v>
      </c>
    </row>
    <row r="1741" spans="1:5">
      <c r="A1741" s="74" t="s">
        <v>539</v>
      </c>
      <c r="B1741" s="155" t="s">
        <v>306</v>
      </c>
      <c r="C1741" s="82">
        <v>1</v>
      </c>
      <c r="D1741" s="124" t="e">
        <f>#REF!</f>
        <v>#REF!</v>
      </c>
      <c r="E1741" s="196" t="e">
        <f t="shared" si="19"/>
        <v>#REF!</v>
      </c>
    </row>
    <row r="1742" spans="1:5">
      <c r="A1742" s="74" t="s">
        <v>531</v>
      </c>
      <c r="B1742" s="54" t="s">
        <v>530</v>
      </c>
      <c r="C1742" s="82">
        <v>0.02</v>
      </c>
      <c r="D1742" s="124" t="e">
        <f>#REF!</f>
        <v>#REF!</v>
      </c>
      <c r="E1742" s="196" t="e">
        <f t="shared" si="19"/>
        <v>#REF!</v>
      </c>
    </row>
    <row r="1743" spans="1:5">
      <c r="A1743" s="122" t="s">
        <v>545</v>
      </c>
      <c r="B1743" s="80" t="s">
        <v>306</v>
      </c>
      <c r="C1743" s="197">
        <v>1</v>
      </c>
      <c r="D1743" s="149" t="e">
        <f>#REF!</f>
        <v>#REF!</v>
      </c>
      <c r="E1743" s="196" t="e">
        <f t="shared" si="19"/>
        <v>#REF!</v>
      </c>
    </row>
    <row r="1744" spans="1:5">
      <c r="A1744" s="122" t="s">
        <v>501</v>
      </c>
      <c r="B1744" s="80" t="s">
        <v>530</v>
      </c>
      <c r="C1744" s="178">
        <v>0.02</v>
      </c>
      <c r="D1744" s="149" t="e">
        <f>#REF!</f>
        <v>#REF!</v>
      </c>
      <c r="E1744" s="196" t="e">
        <f t="shared" si="19"/>
        <v>#REF!</v>
      </c>
    </row>
    <row r="1745" spans="1:5">
      <c r="A1745" s="122" t="s">
        <v>547</v>
      </c>
      <c r="B1745" s="80" t="s">
        <v>306</v>
      </c>
      <c r="C1745" s="178">
        <v>1</v>
      </c>
      <c r="D1745" s="149" t="e">
        <f>#REF!</f>
        <v>#REF!</v>
      </c>
      <c r="E1745" s="196" t="e">
        <f t="shared" si="19"/>
        <v>#REF!</v>
      </c>
    </row>
    <row r="1746" spans="1:5">
      <c r="A1746" s="122"/>
      <c r="B1746" s="80"/>
      <c r="C1746" s="89"/>
      <c r="D1746" s="82" t="s">
        <v>413</v>
      </c>
      <c r="E1746" s="165" t="e">
        <f>SUM(E1739:E1745)</f>
        <v>#REF!</v>
      </c>
    </row>
    <row r="1747" spans="1:5">
      <c r="A1747" s="751" t="s">
        <v>414</v>
      </c>
      <c r="B1747" s="751"/>
      <c r="C1747" s="751"/>
      <c r="D1747" s="751"/>
      <c r="E1747" s="751"/>
    </row>
    <row r="1748" spans="1:5">
      <c r="A1748" s="90" t="s">
        <v>429</v>
      </c>
      <c r="B1748" s="80" t="s">
        <v>332</v>
      </c>
      <c r="C1748" s="87">
        <v>1</v>
      </c>
      <c r="D1748" s="166" t="e">
        <f>E1757*0.05*4</f>
        <v>#REF!</v>
      </c>
      <c r="E1748" s="198" t="e">
        <f>ROUND(D1748*C1748,0)</f>
        <v>#REF!</v>
      </c>
    </row>
    <row r="1749" spans="1:5">
      <c r="A1749" s="90"/>
      <c r="B1749" s="80"/>
      <c r="C1749" s="133"/>
      <c r="D1749" s="134"/>
      <c r="E1749" s="198">
        <f>ROUND(D1749*C1749,0)</f>
        <v>0</v>
      </c>
    </row>
    <row r="1750" spans="1:5">
      <c r="A1750" s="90"/>
      <c r="B1750" s="80"/>
      <c r="C1750" s="133"/>
      <c r="D1750" s="134"/>
      <c r="E1750" s="198">
        <f>ROUND(D1750*C1750,0)</f>
        <v>0</v>
      </c>
    </row>
    <row r="1751" spans="1:5">
      <c r="A1751" s="90"/>
      <c r="B1751" s="82"/>
      <c r="C1751" s="89"/>
      <c r="D1751" s="82" t="s">
        <v>413</v>
      </c>
      <c r="E1751" s="165" t="e">
        <f>SUM(E1748:E1750)</f>
        <v>#REF!</v>
      </c>
    </row>
    <row r="1752" spans="1:5">
      <c r="A1752" s="751" t="s">
        <v>57</v>
      </c>
      <c r="B1752" s="751"/>
      <c r="C1752" s="751"/>
      <c r="D1752" s="751"/>
      <c r="E1752" s="751"/>
    </row>
    <row r="1753" spans="1:5" ht="15">
      <c r="A1753" s="90" t="s">
        <v>430</v>
      </c>
      <c r="B1753" s="175" t="s">
        <v>532</v>
      </c>
      <c r="C1753" s="133">
        <v>0.08</v>
      </c>
      <c r="D1753" s="164" t="e">
        <f>#REF!</f>
        <v>#REF!</v>
      </c>
      <c r="E1753" s="198" t="e">
        <f>ROUND(D1753*C1753,0)</f>
        <v>#REF!</v>
      </c>
    </row>
    <row r="1754" spans="1:5">
      <c r="A1754" s="90" t="s">
        <v>300</v>
      </c>
      <c r="B1754" s="175" t="s">
        <v>532</v>
      </c>
      <c r="C1754" s="133">
        <v>0.09</v>
      </c>
      <c r="D1754" s="166" t="e">
        <f>#REF!</f>
        <v>#REF!</v>
      </c>
      <c r="E1754" s="198" t="e">
        <f>ROUND(D1754*C1754,0)</f>
        <v>#REF!</v>
      </c>
    </row>
    <row r="1755" spans="1:5">
      <c r="A1755" s="90"/>
      <c r="B1755" s="82"/>
      <c r="C1755" s="133"/>
      <c r="D1755" s="200"/>
      <c r="E1755" s="198">
        <f>ROUND(D1755*C1755,0)</f>
        <v>0</v>
      </c>
    </row>
    <row r="1756" spans="1:5">
      <c r="A1756" s="122"/>
      <c r="B1756" s="80"/>
      <c r="C1756" s="86"/>
      <c r="D1756" s="166"/>
      <c r="E1756" s="198">
        <f>ROUND(D1756*C1756,0)</f>
        <v>0</v>
      </c>
    </row>
    <row r="1757" spans="1:5">
      <c r="A1757" s="90"/>
      <c r="B1757" s="82"/>
      <c r="C1757" s="89"/>
      <c r="D1757" s="82" t="s">
        <v>413</v>
      </c>
      <c r="E1757" s="165" t="e">
        <f>SUM(E1753:E1756)</f>
        <v>#REF!</v>
      </c>
    </row>
    <row r="1758" spans="1:5">
      <c r="A1758" s="751" t="s">
        <v>416</v>
      </c>
      <c r="B1758" s="751"/>
      <c r="C1758" s="751"/>
      <c r="D1758" s="751"/>
      <c r="E1758" s="751"/>
    </row>
    <row r="1759" spans="1:5">
      <c r="A1759" s="90" t="s">
        <v>302</v>
      </c>
      <c r="B1759" s="80" t="s">
        <v>470</v>
      </c>
      <c r="C1759" s="137">
        <v>1E-3</v>
      </c>
      <c r="D1759" s="166">
        <v>1200000</v>
      </c>
      <c r="E1759" s="198">
        <f>ROUND(D1759*C1759,0)</f>
        <v>1200</v>
      </c>
    </row>
    <row r="1760" spans="1:5">
      <c r="A1760" s="90"/>
      <c r="B1760" s="80"/>
      <c r="C1760" s="137"/>
      <c r="D1760" s="166"/>
      <c r="E1760" s="198"/>
    </row>
    <row r="1761" spans="1:5">
      <c r="A1761" s="90"/>
      <c r="B1761" s="80"/>
      <c r="C1761" s="137"/>
      <c r="D1761" s="166"/>
      <c r="E1761" s="198">
        <f>ROUND(D1761*C1761,0)</f>
        <v>0</v>
      </c>
    </row>
    <row r="1762" spans="1:5">
      <c r="A1762" s="82"/>
      <c r="B1762" s="82"/>
      <c r="C1762" s="83"/>
      <c r="D1762" s="160" t="s">
        <v>413</v>
      </c>
      <c r="E1762" s="165">
        <f>SUM(E1759:E1761)</f>
        <v>1200</v>
      </c>
    </row>
    <row r="1763" spans="1:5" ht="25.5">
      <c r="A1763" s="80"/>
      <c r="B1763" s="80"/>
      <c r="C1763" s="83"/>
      <c r="D1763" s="160" t="s">
        <v>417</v>
      </c>
      <c r="E1763" s="165" t="e">
        <f>E1757+E1751+E1746+E1762</f>
        <v>#REF!</v>
      </c>
    </row>
    <row r="1766" spans="1:5">
      <c r="A1766" s="775"/>
      <c r="B1766" s="778" t="s">
        <v>381</v>
      </c>
      <c r="C1766" s="778"/>
      <c r="D1766" s="778"/>
      <c r="E1766" s="778"/>
    </row>
    <row r="1767" spans="1:5">
      <c r="A1767" s="776"/>
      <c r="B1767" s="778"/>
      <c r="C1767" s="778"/>
      <c r="D1767" s="778"/>
      <c r="E1767" s="778"/>
    </row>
    <row r="1768" spans="1:5">
      <c r="A1768" s="776"/>
      <c r="B1768" s="778"/>
      <c r="C1768" s="778"/>
      <c r="D1768" s="778"/>
      <c r="E1768" s="778"/>
    </row>
    <row r="1769" spans="1:5">
      <c r="A1769" s="777"/>
      <c r="B1769" s="779" t="s">
        <v>403</v>
      </c>
      <c r="C1769" s="780"/>
      <c r="D1769" s="780"/>
      <c r="E1769" s="781"/>
    </row>
    <row r="1770" spans="1:5">
      <c r="A1770" s="117" t="s">
        <v>404</v>
      </c>
      <c r="B1770" s="763" t="s">
        <v>382</v>
      </c>
      <c r="C1770" s="764"/>
      <c r="D1770" s="764"/>
      <c r="E1770" s="765"/>
    </row>
    <row r="1771" spans="1:5">
      <c r="A1771" s="766" t="s">
        <v>405</v>
      </c>
      <c r="B1771" s="767"/>
      <c r="C1771" s="768"/>
      <c r="D1771" s="101" t="s">
        <v>298</v>
      </c>
      <c r="E1771" s="80" t="s">
        <v>406</v>
      </c>
    </row>
    <row r="1772" spans="1:5" ht="33" customHeight="1">
      <c r="A1772" s="769" t="s">
        <v>316</v>
      </c>
      <c r="B1772" s="770"/>
      <c r="C1772" s="771"/>
      <c r="D1772" s="760" t="s">
        <v>44</v>
      </c>
      <c r="E1772" s="752" t="e">
        <f>#REF!</f>
        <v>#REF!</v>
      </c>
    </row>
    <row r="1773" spans="1:5" ht="24" customHeight="1">
      <c r="A1773" s="772"/>
      <c r="B1773" s="773"/>
      <c r="C1773" s="774"/>
      <c r="D1773" s="761"/>
      <c r="E1773" s="753"/>
    </row>
    <row r="1774" spans="1:5">
      <c r="A1774" s="82" t="s">
        <v>407</v>
      </c>
      <c r="B1774" s="82" t="s">
        <v>330</v>
      </c>
      <c r="C1774" s="80" t="s">
        <v>299</v>
      </c>
      <c r="D1774" s="83" t="s">
        <v>408</v>
      </c>
      <c r="E1774" s="82" t="s">
        <v>409</v>
      </c>
    </row>
    <row r="1775" spans="1:5">
      <c r="A1775" s="748"/>
      <c r="B1775" s="749"/>
      <c r="C1775" s="749"/>
      <c r="D1775" s="749"/>
      <c r="E1775" s="750"/>
    </row>
    <row r="1776" spans="1:5">
      <c r="A1776" s="751" t="s">
        <v>410</v>
      </c>
      <c r="B1776" s="751"/>
      <c r="C1776" s="751"/>
      <c r="D1776" s="751"/>
      <c r="E1776" s="751"/>
    </row>
    <row r="1777" spans="1:5">
      <c r="A1777" s="78" t="s">
        <v>540</v>
      </c>
      <c r="B1777" s="54" t="s">
        <v>47</v>
      </c>
      <c r="C1777" s="82">
        <v>0.16</v>
      </c>
      <c r="D1777" s="124" t="e">
        <f>#REF!</f>
        <v>#REF!</v>
      </c>
      <c r="E1777" s="196" t="e">
        <f>D1777*C1777</f>
        <v>#REF!</v>
      </c>
    </row>
    <row r="1778" spans="1:5">
      <c r="A1778" s="202" t="s">
        <v>541</v>
      </c>
      <c r="B1778" s="54" t="s">
        <v>306</v>
      </c>
      <c r="C1778" s="82">
        <v>1</v>
      </c>
      <c r="D1778" s="124" t="e">
        <f>#REF!</f>
        <v>#REF!</v>
      </c>
      <c r="E1778" s="196" t="e">
        <f t="shared" ref="E1778:E1784" si="20">D1778*C1778</f>
        <v>#REF!</v>
      </c>
    </row>
    <row r="1779" spans="1:5">
      <c r="A1779" s="78" t="s">
        <v>543</v>
      </c>
      <c r="B1779" s="155" t="s">
        <v>306</v>
      </c>
      <c r="C1779" s="82">
        <v>1</v>
      </c>
      <c r="D1779" s="124" t="e">
        <f>#REF!</f>
        <v>#REF!</v>
      </c>
      <c r="E1779" s="196" t="e">
        <f t="shared" si="20"/>
        <v>#REF!</v>
      </c>
    </row>
    <row r="1780" spans="1:5">
      <c r="A1780" s="74" t="s">
        <v>531</v>
      </c>
      <c r="B1780" s="54" t="s">
        <v>530</v>
      </c>
      <c r="C1780" s="82">
        <v>0.02</v>
      </c>
      <c r="D1780" s="124" t="e">
        <f>#REF!</f>
        <v>#REF!</v>
      </c>
      <c r="E1780" s="196" t="e">
        <f t="shared" si="20"/>
        <v>#REF!</v>
      </c>
    </row>
    <row r="1781" spans="1:5">
      <c r="A1781" s="122" t="s">
        <v>544</v>
      </c>
      <c r="B1781" s="80" t="s">
        <v>306</v>
      </c>
      <c r="C1781" s="197">
        <v>1</v>
      </c>
      <c r="D1781" s="149" t="e">
        <f>#REF!</f>
        <v>#REF!</v>
      </c>
      <c r="E1781" s="196" t="e">
        <f t="shared" si="20"/>
        <v>#REF!</v>
      </c>
    </row>
    <row r="1782" spans="1:5">
      <c r="A1782" s="122" t="s">
        <v>501</v>
      </c>
      <c r="B1782" s="80" t="s">
        <v>530</v>
      </c>
      <c r="C1782" s="178">
        <v>0.02</v>
      </c>
      <c r="D1782" s="149" t="e">
        <f>#REF!</f>
        <v>#REF!</v>
      </c>
      <c r="E1782" s="196" t="e">
        <f t="shared" si="20"/>
        <v>#REF!</v>
      </c>
    </row>
    <row r="1783" spans="1:5">
      <c r="A1783" s="122" t="s">
        <v>542</v>
      </c>
      <c r="B1783" s="80" t="s">
        <v>306</v>
      </c>
      <c r="C1783" s="178">
        <v>1</v>
      </c>
      <c r="D1783" s="149" t="e">
        <f>#REF!</f>
        <v>#REF!</v>
      </c>
      <c r="E1783" s="196" t="e">
        <f t="shared" si="20"/>
        <v>#REF!</v>
      </c>
    </row>
    <row r="1784" spans="1:5">
      <c r="A1784" s="122" t="s">
        <v>548</v>
      </c>
      <c r="B1784" s="80" t="s">
        <v>306</v>
      </c>
      <c r="C1784" s="178">
        <v>1</v>
      </c>
      <c r="D1784" s="149" t="e">
        <f>#REF!</f>
        <v>#REF!</v>
      </c>
      <c r="E1784" s="196" t="e">
        <f t="shared" si="20"/>
        <v>#REF!</v>
      </c>
    </row>
    <row r="1785" spans="1:5">
      <c r="A1785" s="122"/>
      <c r="B1785" s="80"/>
      <c r="C1785" s="89"/>
      <c r="D1785" s="82" t="s">
        <v>413</v>
      </c>
      <c r="E1785" s="165" t="e">
        <f>SUM(E1777:E1784)</f>
        <v>#REF!</v>
      </c>
    </row>
    <row r="1786" spans="1:5">
      <c r="A1786" s="751" t="s">
        <v>414</v>
      </c>
      <c r="B1786" s="751"/>
      <c r="C1786" s="751"/>
      <c r="D1786" s="751"/>
      <c r="E1786" s="751"/>
    </row>
    <row r="1787" spans="1:5">
      <c r="A1787" s="90" t="s">
        <v>429</v>
      </c>
      <c r="B1787" s="80" t="s">
        <v>332</v>
      </c>
      <c r="C1787" s="87">
        <v>1</v>
      </c>
      <c r="D1787" s="166" t="e">
        <f>E1796*0.05*4</f>
        <v>#REF!</v>
      </c>
      <c r="E1787" s="198" t="e">
        <f>ROUND(D1787*C1787,0)</f>
        <v>#REF!</v>
      </c>
    </row>
    <row r="1788" spans="1:5">
      <c r="A1788" s="90"/>
      <c r="B1788" s="80"/>
      <c r="C1788" s="133"/>
      <c r="D1788" s="134"/>
      <c r="E1788" s="198">
        <f>ROUND(D1788*C1788,0)</f>
        <v>0</v>
      </c>
    </row>
    <row r="1789" spans="1:5">
      <c r="A1789" s="90"/>
      <c r="B1789" s="80"/>
      <c r="C1789" s="133"/>
      <c r="D1789" s="134"/>
      <c r="E1789" s="198">
        <f>ROUND(D1789*C1789,0)</f>
        <v>0</v>
      </c>
    </row>
    <row r="1790" spans="1:5">
      <c r="A1790" s="90"/>
      <c r="B1790" s="82"/>
      <c r="C1790" s="89"/>
      <c r="D1790" s="82" t="s">
        <v>413</v>
      </c>
      <c r="E1790" s="165" t="e">
        <f>SUM(E1787:E1789)</f>
        <v>#REF!</v>
      </c>
    </row>
    <row r="1791" spans="1:5">
      <c r="A1791" s="751" t="s">
        <v>57</v>
      </c>
      <c r="B1791" s="751"/>
      <c r="C1791" s="751"/>
      <c r="D1791" s="751"/>
      <c r="E1791" s="751"/>
    </row>
    <row r="1792" spans="1:5" ht="15">
      <c r="A1792" s="90" t="s">
        <v>430</v>
      </c>
      <c r="B1792" s="175" t="s">
        <v>532</v>
      </c>
      <c r="C1792" s="133">
        <v>0.08</v>
      </c>
      <c r="D1792" s="164" t="e">
        <f>#REF!</f>
        <v>#REF!</v>
      </c>
      <c r="E1792" s="198" t="e">
        <f>ROUND(D1792*C1792,0)</f>
        <v>#REF!</v>
      </c>
    </row>
    <row r="1793" spans="1:5">
      <c r="A1793" s="90" t="s">
        <v>300</v>
      </c>
      <c r="B1793" s="175" t="s">
        <v>532</v>
      </c>
      <c r="C1793" s="133">
        <v>0.09</v>
      </c>
      <c r="D1793" s="166" t="e">
        <f>#REF!</f>
        <v>#REF!</v>
      </c>
      <c r="E1793" s="198" t="e">
        <f>ROUND(D1793*C1793,0)</f>
        <v>#REF!</v>
      </c>
    </row>
    <row r="1794" spans="1:5">
      <c r="A1794" s="90"/>
      <c r="B1794" s="82"/>
      <c r="C1794" s="133"/>
      <c r="D1794" s="200"/>
      <c r="E1794" s="198">
        <f>ROUND(D1794*C1794,0)</f>
        <v>0</v>
      </c>
    </row>
    <row r="1795" spans="1:5">
      <c r="A1795" s="122"/>
      <c r="B1795" s="80"/>
      <c r="C1795" s="86"/>
      <c r="D1795" s="166"/>
      <c r="E1795" s="198">
        <f>ROUND(D1795*C1795,0)</f>
        <v>0</v>
      </c>
    </row>
    <row r="1796" spans="1:5">
      <c r="A1796" s="90"/>
      <c r="B1796" s="82"/>
      <c r="C1796" s="89"/>
      <c r="D1796" s="82" t="s">
        <v>413</v>
      </c>
      <c r="E1796" s="165" t="e">
        <f>SUM(E1792:E1795)</f>
        <v>#REF!</v>
      </c>
    </row>
    <row r="1797" spans="1:5">
      <c r="A1797" s="751" t="s">
        <v>416</v>
      </c>
      <c r="B1797" s="751"/>
      <c r="C1797" s="751"/>
      <c r="D1797" s="751"/>
      <c r="E1797" s="751"/>
    </row>
    <row r="1798" spans="1:5">
      <c r="A1798" s="90" t="s">
        <v>302</v>
      </c>
      <c r="B1798" s="80" t="s">
        <v>470</v>
      </c>
      <c r="C1798" s="137">
        <v>1E-3</v>
      </c>
      <c r="D1798" s="166">
        <v>1200000</v>
      </c>
      <c r="E1798" s="198">
        <f>ROUND(D1798*C1798,0)</f>
        <v>1200</v>
      </c>
    </row>
    <row r="1799" spans="1:5">
      <c r="A1799" s="90"/>
      <c r="B1799" s="80"/>
      <c r="C1799" s="137"/>
      <c r="D1799" s="166"/>
      <c r="E1799" s="198"/>
    </row>
    <row r="1800" spans="1:5">
      <c r="A1800" s="90"/>
      <c r="B1800" s="80"/>
      <c r="C1800" s="137"/>
      <c r="D1800" s="166"/>
      <c r="E1800" s="198">
        <f>ROUND(D1800*C1800,0)</f>
        <v>0</v>
      </c>
    </row>
    <row r="1801" spans="1:5">
      <c r="A1801" s="82"/>
      <c r="B1801" s="82"/>
      <c r="C1801" s="83"/>
      <c r="D1801" s="160" t="s">
        <v>413</v>
      </c>
      <c r="E1801" s="165">
        <f>SUM(E1798:E1800)</f>
        <v>1200</v>
      </c>
    </row>
    <row r="1802" spans="1:5" ht="25.5">
      <c r="A1802" s="80"/>
      <c r="B1802" s="80"/>
      <c r="C1802" s="83"/>
      <c r="D1802" s="160" t="s">
        <v>417</v>
      </c>
      <c r="E1802" s="165" t="e">
        <f>E1796+E1790+E1785+E1801</f>
        <v>#REF!</v>
      </c>
    </row>
    <row r="1805" spans="1:5">
      <c r="A1805" s="775"/>
      <c r="B1805" s="778" t="s">
        <v>381</v>
      </c>
      <c r="C1805" s="778"/>
      <c r="D1805" s="778"/>
      <c r="E1805" s="778"/>
    </row>
    <row r="1806" spans="1:5">
      <c r="A1806" s="776"/>
      <c r="B1806" s="778"/>
      <c r="C1806" s="778"/>
      <c r="D1806" s="778"/>
      <c r="E1806" s="778"/>
    </row>
    <row r="1807" spans="1:5">
      <c r="A1807" s="776"/>
      <c r="B1807" s="778"/>
      <c r="C1807" s="778"/>
      <c r="D1807" s="778"/>
      <c r="E1807" s="778"/>
    </row>
    <row r="1808" spans="1:5" ht="12.75" customHeight="1">
      <c r="A1808" s="777"/>
      <c r="B1808" s="779" t="s">
        <v>403</v>
      </c>
      <c r="C1808" s="780"/>
      <c r="D1808" s="780"/>
      <c r="E1808" s="781"/>
    </row>
    <row r="1809" spans="1:5">
      <c r="A1809" s="117" t="s">
        <v>404</v>
      </c>
      <c r="B1809" s="763" t="s">
        <v>382</v>
      </c>
      <c r="C1809" s="764"/>
      <c r="D1809" s="764"/>
      <c r="E1809" s="765"/>
    </row>
    <row r="1810" spans="1:5">
      <c r="A1810" s="766" t="s">
        <v>405</v>
      </c>
      <c r="B1810" s="767"/>
      <c r="C1810" s="768"/>
      <c r="D1810" s="101" t="s">
        <v>298</v>
      </c>
      <c r="E1810" s="80" t="s">
        <v>406</v>
      </c>
    </row>
    <row r="1811" spans="1:5" ht="24" customHeight="1">
      <c r="A1811" s="769" t="s">
        <v>322</v>
      </c>
      <c r="B1811" s="770"/>
      <c r="C1811" s="771"/>
      <c r="D1811" s="760" t="s">
        <v>44</v>
      </c>
      <c r="E1811" s="752" t="e">
        <f>#REF!</f>
        <v>#REF!</v>
      </c>
    </row>
    <row r="1812" spans="1:5" ht="24.75" customHeight="1">
      <c r="A1812" s="772"/>
      <c r="B1812" s="773"/>
      <c r="C1812" s="774"/>
      <c r="D1812" s="761"/>
      <c r="E1812" s="753"/>
    </row>
    <row r="1813" spans="1:5">
      <c r="A1813" s="82" t="s">
        <v>407</v>
      </c>
      <c r="B1813" s="82" t="s">
        <v>330</v>
      </c>
      <c r="C1813" s="80" t="s">
        <v>299</v>
      </c>
      <c r="D1813" s="83" t="s">
        <v>408</v>
      </c>
      <c r="E1813" s="82" t="s">
        <v>409</v>
      </c>
    </row>
    <row r="1814" spans="1:5">
      <c r="A1814" s="748"/>
      <c r="B1814" s="749"/>
      <c r="C1814" s="749"/>
      <c r="D1814" s="749"/>
      <c r="E1814" s="750"/>
    </row>
    <row r="1815" spans="1:5">
      <c r="A1815" s="751" t="s">
        <v>410</v>
      </c>
      <c r="B1815" s="751"/>
      <c r="C1815" s="751"/>
      <c r="D1815" s="751"/>
      <c r="E1815" s="751"/>
    </row>
    <row r="1816" spans="1:5">
      <c r="A1816" s="78" t="s">
        <v>549</v>
      </c>
      <c r="B1816" s="74" t="s">
        <v>47</v>
      </c>
      <c r="C1816" s="82">
        <v>0.16</v>
      </c>
      <c r="D1816" s="176" t="e">
        <f>#REF!</f>
        <v>#REF!</v>
      </c>
      <c r="E1816" s="196" t="e">
        <f t="shared" ref="E1816:E1821" si="21">D1816*C1816</f>
        <v>#REF!</v>
      </c>
    </row>
    <row r="1817" spans="1:5">
      <c r="A1817" s="122" t="s">
        <v>550</v>
      </c>
      <c r="B1817" s="74" t="s">
        <v>306</v>
      </c>
      <c r="C1817" s="82">
        <v>1</v>
      </c>
      <c r="D1817" s="176" t="e">
        <f>#REF!</f>
        <v>#REF!</v>
      </c>
      <c r="E1817" s="196" t="e">
        <f t="shared" si="21"/>
        <v>#REF!</v>
      </c>
    </row>
    <row r="1818" spans="1:5">
      <c r="A1818" s="78" t="s">
        <v>535</v>
      </c>
      <c r="B1818" s="74" t="s">
        <v>530</v>
      </c>
      <c r="C1818" s="82">
        <v>5.0000000000000001E-3</v>
      </c>
      <c r="D1818" s="124" t="e">
        <f>#REF!</f>
        <v>#REF!</v>
      </c>
      <c r="E1818" s="196" t="e">
        <f t="shared" si="21"/>
        <v>#REF!</v>
      </c>
    </row>
    <row r="1819" spans="1:5">
      <c r="A1819" s="74" t="s">
        <v>531</v>
      </c>
      <c r="B1819" s="74" t="s">
        <v>530</v>
      </c>
      <c r="C1819" s="87">
        <v>5.0000000000000001E-3</v>
      </c>
      <c r="D1819" s="124" t="e">
        <f>#REF!</f>
        <v>#REF!</v>
      </c>
      <c r="E1819" s="196" t="e">
        <f t="shared" si="21"/>
        <v>#REF!</v>
      </c>
    </row>
    <row r="1820" spans="1:5">
      <c r="A1820" s="122" t="s">
        <v>551</v>
      </c>
      <c r="B1820" s="80" t="s">
        <v>306</v>
      </c>
      <c r="C1820" s="197">
        <v>1</v>
      </c>
      <c r="D1820" s="124" t="e">
        <f>#REF!</f>
        <v>#REF!</v>
      </c>
      <c r="E1820" s="196" t="e">
        <f t="shared" si="21"/>
        <v>#REF!</v>
      </c>
    </row>
    <row r="1821" spans="1:5">
      <c r="A1821" s="122" t="s">
        <v>552</v>
      </c>
      <c r="B1821" s="80" t="s">
        <v>306</v>
      </c>
      <c r="C1821" s="197">
        <v>1</v>
      </c>
      <c r="D1821" s="124" t="e">
        <f>#REF!</f>
        <v>#REF!</v>
      </c>
      <c r="E1821" s="196" t="e">
        <f t="shared" si="21"/>
        <v>#REF!</v>
      </c>
    </row>
    <row r="1822" spans="1:5">
      <c r="A1822" s="122"/>
      <c r="B1822" s="80"/>
      <c r="C1822" s="89"/>
      <c r="D1822" s="82" t="s">
        <v>413</v>
      </c>
      <c r="E1822" s="165" t="e">
        <f>SUM(E1816:E1821)</f>
        <v>#REF!</v>
      </c>
    </row>
    <row r="1823" spans="1:5">
      <c r="A1823" s="751" t="s">
        <v>414</v>
      </c>
      <c r="B1823" s="751"/>
      <c r="C1823" s="751"/>
      <c r="D1823" s="751"/>
      <c r="E1823" s="751"/>
    </row>
    <row r="1824" spans="1:5">
      <c r="A1824" s="90" t="s">
        <v>429</v>
      </c>
      <c r="B1824" s="80" t="s">
        <v>332</v>
      </c>
      <c r="C1824" s="87">
        <v>1</v>
      </c>
      <c r="D1824" s="166" t="e">
        <f>E1833*0.05</f>
        <v>#REF!</v>
      </c>
      <c r="E1824" s="198" t="e">
        <f>ROUND(D1824*C1824,0)</f>
        <v>#REF!</v>
      </c>
    </row>
    <row r="1825" spans="1:5">
      <c r="A1825" s="90"/>
      <c r="B1825" s="80"/>
      <c r="C1825" s="133"/>
      <c r="D1825" s="134"/>
      <c r="E1825" s="198">
        <f>ROUND(D1825*C1825,0)</f>
        <v>0</v>
      </c>
    </row>
    <row r="1826" spans="1:5">
      <c r="A1826" s="90"/>
      <c r="B1826" s="80"/>
      <c r="C1826" s="133"/>
      <c r="D1826" s="134"/>
      <c r="E1826" s="198">
        <f>ROUND(D1826*C1826,0)</f>
        <v>0</v>
      </c>
    </row>
    <row r="1827" spans="1:5">
      <c r="A1827" s="90"/>
      <c r="B1827" s="82"/>
      <c r="C1827" s="89"/>
      <c r="D1827" s="82" t="s">
        <v>413</v>
      </c>
      <c r="E1827" s="165" t="e">
        <f>SUM(E1824:E1826)</f>
        <v>#REF!</v>
      </c>
    </row>
    <row r="1828" spans="1:5">
      <c r="A1828" s="751" t="s">
        <v>57</v>
      </c>
      <c r="B1828" s="751"/>
      <c r="C1828" s="751"/>
      <c r="D1828" s="751"/>
      <c r="E1828" s="751"/>
    </row>
    <row r="1829" spans="1:5" ht="15">
      <c r="A1829" s="90" t="s">
        <v>430</v>
      </c>
      <c r="B1829" s="175" t="s">
        <v>532</v>
      </c>
      <c r="C1829" s="133">
        <v>7.0000000000000007E-2</v>
      </c>
      <c r="D1829" s="164" t="e">
        <f>#REF!</f>
        <v>#REF!</v>
      </c>
      <c r="E1829" s="198" t="e">
        <f>ROUND(D1829*C1829,0)</f>
        <v>#REF!</v>
      </c>
    </row>
    <row r="1830" spans="1:5">
      <c r="A1830" s="90" t="s">
        <v>300</v>
      </c>
      <c r="B1830" s="175" t="s">
        <v>532</v>
      </c>
      <c r="C1830" s="133">
        <v>7.0000000000000007E-2</v>
      </c>
      <c r="D1830" s="166" t="e">
        <f>#REF!</f>
        <v>#REF!</v>
      </c>
      <c r="E1830" s="198" t="e">
        <f>ROUND(D1830*C1830,0)</f>
        <v>#REF!</v>
      </c>
    </row>
    <row r="1831" spans="1:5">
      <c r="A1831" s="90"/>
      <c r="B1831" s="82"/>
      <c r="C1831" s="133"/>
      <c r="D1831" s="200"/>
      <c r="E1831" s="198">
        <f>ROUND(D1831*C1831,0)</f>
        <v>0</v>
      </c>
    </row>
    <row r="1832" spans="1:5">
      <c r="A1832" s="122"/>
      <c r="B1832" s="80"/>
      <c r="C1832" s="86"/>
      <c r="D1832" s="166"/>
      <c r="E1832" s="198">
        <f>ROUND(D1832*C1832,0)</f>
        <v>0</v>
      </c>
    </row>
    <row r="1833" spans="1:5">
      <c r="A1833" s="90"/>
      <c r="B1833" s="82"/>
      <c r="C1833" s="89"/>
      <c r="D1833" s="82" t="s">
        <v>413</v>
      </c>
      <c r="E1833" s="165" t="e">
        <f>SUM(E1829:E1832)</f>
        <v>#REF!</v>
      </c>
    </row>
    <row r="1834" spans="1:5">
      <c r="A1834" s="751" t="s">
        <v>416</v>
      </c>
      <c r="B1834" s="751"/>
      <c r="C1834" s="751"/>
      <c r="D1834" s="751"/>
      <c r="E1834" s="751"/>
    </row>
    <row r="1835" spans="1:5">
      <c r="A1835" s="90" t="s">
        <v>302</v>
      </c>
      <c r="B1835" s="80" t="s">
        <v>470</v>
      </c>
      <c r="C1835" s="137">
        <v>5.0000000000000001E-4</v>
      </c>
      <c r="D1835" s="166">
        <v>1200000</v>
      </c>
      <c r="E1835" s="198">
        <f>ROUND(D1835*C1835,0)</f>
        <v>600</v>
      </c>
    </row>
    <row r="1836" spans="1:5">
      <c r="A1836" s="90"/>
      <c r="B1836" s="80"/>
      <c r="C1836" s="137"/>
      <c r="D1836" s="166"/>
      <c r="E1836" s="198"/>
    </row>
    <row r="1837" spans="1:5">
      <c r="A1837" s="90"/>
      <c r="B1837" s="80"/>
      <c r="C1837" s="137"/>
      <c r="D1837" s="166"/>
      <c r="E1837" s="198">
        <f>ROUND(D1837*C1837,0)</f>
        <v>0</v>
      </c>
    </row>
    <row r="1838" spans="1:5">
      <c r="A1838" s="82"/>
      <c r="B1838" s="82"/>
      <c r="C1838" s="83"/>
      <c r="D1838" s="160" t="s">
        <v>413</v>
      </c>
      <c r="E1838" s="165">
        <f>SUM(E1835:E1837)</f>
        <v>600</v>
      </c>
    </row>
    <row r="1839" spans="1:5" ht="25.5">
      <c r="A1839" s="80"/>
      <c r="B1839" s="80"/>
      <c r="C1839" s="83"/>
      <c r="D1839" s="160" t="s">
        <v>417</v>
      </c>
      <c r="E1839" s="165" t="e">
        <f>E1833+E1827+E1822+E1838</f>
        <v>#REF!</v>
      </c>
    </row>
    <row r="1841" spans="1:5">
      <c r="A1841" s="775"/>
      <c r="B1841" s="778" t="s">
        <v>381</v>
      </c>
      <c r="C1841" s="778"/>
      <c r="D1841" s="778"/>
      <c r="E1841" s="778"/>
    </row>
    <row r="1842" spans="1:5">
      <c r="A1842" s="776"/>
      <c r="B1842" s="778"/>
      <c r="C1842" s="778"/>
      <c r="D1842" s="778"/>
      <c r="E1842" s="778"/>
    </row>
    <row r="1843" spans="1:5">
      <c r="A1843" s="776"/>
      <c r="B1843" s="778"/>
      <c r="C1843" s="778"/>
      <c r="D1843" s="778"/>
      <c r="E1843" s="778"/>
    </row>
    <row r="1844" spans="1:5">
      <c r="A1844" s="777"/>
      <c r="B1844" s="779" t="s">
        <v>403</v>
      </c>
      <c r="C1844" s="780"/>
      <c r="D1844" s="780"/>
      <c r="E1844" s="781"/>
    </row>
    <row r="1845" spans="1:5">
      <c r="A1845" s="117" t="s">
        <v>404</v>
      </c>
      <c r="B1845" s="763" t="s">
        <v>382</v>
      </c>
      <c r="C1845" s="764"/>
      <c r="D1845" s="764"/>
      <c r="E1845" s="765"/>
    </row>
    <row r="1846" spans="1:5">
      <c r="A1846" s="766" t="s">
        <v>405</v>
      </c>
      <c r="B1846" s="767"/>
      <c r="C1846" s="768"/>
      <c r="D1846" s="101" t="s">
        <v>298</v>
      </c>
      <c r="E1846" s="80" t="s">
        <v>406</v>
      </c>
    </row>
    <row r="1847" spans="1:5" ht="31.5" customHeight="1">
      <c r="A1847" s="769" t="s">
        <v>327</v>
      </c>
      <c r="B1847" s="770"/>
      <c r="C1847" s="771"/>
      <c r="D1847" s="760" t="s">
        <v>47</v>
      </c>
      <c r="E1847" s="752" t="e">
        <f>#REF!</f>
        <v>#REF!</v>
      </c>
    </row>
    <row r="1848" spans="1:5" ht="39.75" customHeight="1">
      <c r="A1848" s="772"/>
      <c r="B1848" s="773"/>
      <c r="C1848" s="774"/>
      <c r="D1848" s="761"/>
      <c r="E1848" s="753"/>
    </row>
    <row r="1849" spans="1:5">
      <c r="A1849" s="82" t="s">
        <v>407</v>
      </c>
      <c r="B1849" s="82" t="s">
        <v>330</v>
      </c>
      <c r="C1849" s="80" t="s">
        <v>299</v>
      </c>
      <c r="D1849" s="83" t="s">
        <v>408</v>
      </c>
      <c r="E1849" s="82" t="s">
        <v>409</v>
      </c>
    </row>
    <row r="1850" spans="1:5">
      <c r="A1850" s="748"/>
      <c r="B1850" s="749"/>
      <c r="C1850" s="749"/>
      <c r="D1850" s="749"/>
      <c r="E1850" s="750"/>
    </row>
    <row r="1851" spans="1:5">
      <c r="A1851" s="751" t="s">
        <v>410</v>
      </c>
      <c r="B1851" s="751"/>
      <c r="C1851" s="751"/>
      <c r="D1851" s="751"/>
      <c r="E1851" s="751"/>
    </row>
    <row r="1852" spans="1:5">
      <c r="A1852" s="78" t="s">
        <v>549</v>
      </c>
      <c r="B1852" s="54" t="s">
        <v>47</v>
      </c>
      <c r="C1852" s="82">
        <v>0.16</v>
      </c>
      <c r="D1852" s="176" t="e">
        <f>#REF!</f>
        <v>#REF!</v>
      </c>
      <c r="E1852" s="196" t="e">
        <f>D1852*C1852</f>
        <v>#REF!</v>
      </c>
    </row>
    <row r="1853" spans="1:5">
      <c r="A1853" s="122" t="s">
        <v>550</v>
      </c>
      <c r="B1853" s="54" t="s">
        <v>306</v>
      </c>
      <c r="C1853" s="82">
        <v>1</v>
      </c>
      <c r="D1853" s="176" t="e">
        <f>#REF!</f>
        <v>#REF!</v>
      </c>
      <c r="E1853" s="196" t="e">
        <f t="shared" ref="E1853:E1858" si="22">D1853*C1853</f>
        <v>#REF!</v>
      </c>
    </row>
    <row r="1854" spans="1:5">
      <c r="A1854" s="78" t="s">
        <v>535</v>
      </c>
      <c r="B1854" s="54" t="s">
        <v>530</v>
      </c>
      <c r="C1854" s="82">
        <v>5.0000000000000001E-3</v>
      </c>
      <c r="D1854" s="124" t="e">
        <f>#REF!</f>
        <v>#REF!</v>
      </c>
      <c r="E1854" s="196" t="e">
        <f t="shared" si="22"/>
        <v>#REF!</v>
      </c>
    </row>
    <row r="1855" spans="1:5">
      <c r="A1855" s="74" t="s">
        <v>531</v>
      </c>
      <c r="B1855" s="54" t="s">
        <v>530</v>
      </c>
      <c r="C1855" s="87">
        <v>5.0000000000000001E-3</v>
      </c>
      <c r="D1855" s="124" t="e">
        <f>#REF!</f>
        <v>#REF!</v>
      </c>
      <c r="E1855" s="196" t="e">
        <f t="shared" si="22"/>
        <v>#REF!</v>
      </c>
    </row>
    <row r="1856" spans="1:5">
      <c r="A1856" s="122" t="s">
        <v>551</v>
      </c>
      <c r="B1856" s="80" t="s">
        <v>306</v>
      </c>
      <c r="C1856" s="197">
        <v>1</v>
      </c>
      <c r="D1856" s="124" t="e">
        <f>#REF!</f>
        <v>#REF!</v>
      </c>
      <c r="E1856" s="196" t="e">
        <f t="shared" si="22"/>
        <v>#REF!</v>
      </c>
    </row>
    <row r="1857" spans="1:5">
      <c r="A1857" s="122" t="s">
        <v>552</v>
      </c>
      <c r="B1857" s="80" t="s">
        <v>306</v>
      </c>
      <c r="C1857" s="197">
        <v>1</v>
      </c>
      <c r="D1857" s="124" t="e">
        <f>#REF!</f>
        <v>#REF!</v>
      </c>
      <c r="E1857" s="196" t="e">
        <f t="shared" si="22"/>
        <v>#REF!</v>
      </c>
    </row>
    <row r="1858" spans="1:5">
      <c r="A1858" s="122" t="s">
        <v>553</v>
      </c>
      <c r="B1858" s="80" t="s">
        <v>306</v>
      </c>
      <c r="C1858" s="197">
        <v>1</v>
      </c>
      <c r="D1858" s="124" t="e">
        <f>#REF!</f>
        <v>#REF!</v>
      </c>
      <c r="E1858" s="196" t="e">
        <f t="shared" si="22"/>
        <v>#REF!</v>
      </c>
    </row>
    <row r="1859" spans="1:5">
      <c r="A1859" s="122"/>
      <c r="B1859" s="80"/>
      <c r="C1859" s="89"/>
      <c r="D1859" s="82" t="s">
        <v>413</v>
      </c>
      <c r="E1859" s="165" t="e">
        <f>SUM(E1852:E1858)</f>
        <v>#REF!</v>
      </c>
    </row>
    <row r="1860" spans="1:5">
      <c r="A1860" s="751" t="s">
        <v>414</v>
      </c>
      <c r="B1860" s="751"/>
      <c r="C1860" s="751"/>
      <c r="D1860" s="751"/>
      <c r="E1860" s="751"/>
    </row>
    <row r="1861" spans="1:5">
      <c r="A1861" s="90" t="s">
        <v>429</v>
      </c>
      <c r="B1861" s="80" t="s">
        <v>332</v>
      </c>
      <c r="C1861" s="87">
        <v>1</v>
      </c>
      <c r="D1861" s="166" t="e">
        <f>E1870*0.05</f>
        <v>#REF!</v>
      </c>
      <c r="E1861" s="198" t="e">
        <f>ROUND(D1861*C1861,0)</f>
        <v>#REF!</v>
      </c>
    </row>
    <row r="1862" spans="1:5">
      <c r="A1862" s="90"/>
      <c r="B1862" s="80"/>
      <c r="C1862" s="133"/>
      <c r="D1862" s="134"/>
      <c r="E1862" s="198">
        <f>ROUND(D1862*C1862,0)</f>
        <v>0</v>
      </c>
    </row>
    <row r="1863" spans="1:5">
      <c r="A1863" s="90"/>
      <c r="B1863" s="80"/>
      <c r="C1863" s="133"/>
      <c r="D1863" s="134"/>
      <c r="E1863" s="198">
        <f>ROUND(D1863*C1863,0)</f>
        <v>0</v>
      </c>
    </row>
    <row r="1864" spans="1:5">
      <c r="A1864" s="90"/>
      <c r="B1864" s="82"/>
      <c r="C1864" s="89"/>
      <c r="D1864" s="82" t="s">
        <v>413</v>
      </c>
      <c r="E1864" s="165" t="e">
        <f>SUM(E1861:E1863)</f>
        <v>#REF!</v>
      </c>
    </row>
    <row r="1865" spans="1:5">
      <c r="A1865" s="751" t="s">
        <v>57</v>
      </c>
      <c r="B1865" s="751"/>
      <c r="C1865" s="751"/>
      <c r="D1865" s="751"/>
      <c r="E1865" s="751"/>
    </row>
    <row r="1866" spans="1:5" ht="15">
      <c r="A1866" s="90" t="s">
        <v>430</v>
      </c>
      <c r="B1866" s="175" t="s">
        <v>532</v>
      </c>
      <c r="C1866" s="133">
        <v>0.08</v>
      </c>
      <c r="D1866" s="164" t="e">
        <f>#REF!</f>
        <v>#REF!</v>
      </c>
      <c r="E1866" s="198" t="e">
        <f>ROUND(D1866*C1866,0)</f>
        <v>#REF!</v>
      </c>
    </row>
    <row r="1867" spans="1:5">
      <c r="A1867" s="90" t="s">
        <v>300</v>
      </c>
      <c r="B1867" s="175" t="s">
        <v>532</v>
      </c>
      <c r="C1867" s="133">
        <v>0.09</v>
      </c>
      <c r="D1867" s="166" t="e">
        <f>#REF!</f>
        <v>#REF!</v>
      </c>
      <c r="E1867" s="198" t="e">
        <f>ROUND(D1867*C1867,0)</f>
        <v>#REF!</v>
      </c>
    </row>
    <row r="1868" spans="1:5">
      <c r="A1868" s="90"/>
      <c r="B1868" s="82"/>
      <c r="C1868" s="133"/>
      <c r="D1868" s="200"/>
      <c r="E1868" s="198">
        <f>ROUND(D1868*C1868,0)</f>
        <v>0</v>
      </c>
    </row>
    <row r="1869" spans="1:5">
      <c r="A1869" s="122"/>
      <c r="B1869" s="80"/>
      <c r="C1869" s="86"/>
      <c r="D1869" s="166"/>
      <c r="E1869" s="198">
        <f>ROUND(D1869*C1869,0)</f>
        <v>0</v>
      </c>
    </row>
    <row r="1870" spans="1:5">
      <c r="A1870" s="90"/>
      <c r="B1870" s="82"/>
      <c r="C1870" s="89"/>
      <c r="D1870" s="82" t="s">
        <v>413</v>
      </c>
      <c r="E1870" s="165" t="e">
        <f>SUM(E1866:E1869)</f>
        <v>#REF!</v>
      </c>
    </row>
    <row r="1871" spans="1:5">
      <c r="A1871" s="751" t="s">
        <v>416</v>
      </c>
      <c r="B1871" s="751"/>
      <c r="C1871" s="751"/>
      <c r="D1871" s="751"/>
      <c r="E1871" s="751"/>
    </row>
    <row r="1872" spans="1:5">
      <c r="A1872" s="90" t="s">
        <v>302</v>
      </c>
      <c r="B1872" s="80" t="s">
        <v>470</v>
      </c>
      <c r="C1872" s="137">
        <v>5.0000000000000001E-4</v>
      </c>
      <c r="D1872" s="166">
        <v>1200000</v>
      </c>
      <c r="E1872" s="198">
        <f>ROUND(D1872*C1872,0)</f>
        <v>600</v>
      </c>
    </row>
    <row r="1873" spans="1:5">
      <c r="A1873" s="90"/>
      <c r="B1873" s="80"/>
      <c r="C1873" s="137"/>
      <c r="D1873" s="166"/>
      <c r="E1873" s="198"/>
    </row>
    <row r="1874" spans="1:5">
      <c r="A1874" s="90"/>
      <c r="B1874" s="80"/>
      <c r="C1874" s="137"/>
      <c r="D1874" s="166"/>
      <c r="E1874" s="198">
        <f>ROUND(D1874*C1874,0)</f>
        <v>0</v>
      </c>
    </row>
    <row r="1875" spans="1:5">
      <c r="A1875" s="82"/>
      <c r="B1875" s="82"/>
      <c r="C1875" s="83"/>
      <c r="D1875" s="160" t="s">
        <v>413</v>
      </c>
      <c r="E1875" s="165">
        <f>SUM(E1872:E1874)</f>
        <v>600</v>
      </c>
    </row>
    <row r="1876" spans="1:5" ht="25.5">
      <c r="A1876" s="80"/>
      <c r="B1876" s="80"/>
      <c r="C1876" s="83"/>
      <c r="D1876" s="160" t="s">
        <v>417</v>
      </c>
      <c r="E1876" s="165" t="e">
        <f>E1870+E1864+E1859+E1875</f>
        <v>#REF!</v>
      </c>
    </row>
    <row r="1879" spans="1:5">
      <c r="A1879" s="775"/>
      <c r="B1879" s="778" t="s">
        <v>381</v>
      </c>
      <c r="C1879" s="778"/>
      <c r="D1879" s="778"/>
      <c r="E1879" s="778"/>
    </row>
    <row r="1880" spans="1:5">
      <c r="A1880" s="776"/>
      <c r="B1880" s="778"/>
      <c r="C1880" s="778"/>
      <c r="D1880" s="778"/>
      <c r="E1880" s="778"/>
    </row>
    <row r="1881" spans="1:5">
      <c r="A1881" s="776"/>
      <c r="B1881" s="778"/>
      <c r="C1881" s="778"/>
      <c r="D1881" s="778"/>
      <c r="E1881" s="778"/>
    </row>
    <row r="1882" spans="1:5" ht="12.75" customHeight="1">
      <c r="A1882" s="777"/>
      <c r="B1882" s="779" t="s">
        <v>403</v>
      </c>
      <c r="C1882" s="780"/>
      <c r="D1882" s="780"/>
      <c r="E1882" s="781"/>
    </row>
    <row r="1883" spans="1:5">
      <c r="A1883" s="117" t="s">
        <v>404</v>
      </c>
      <c r="B1883" s="763" t="s">
        <v>382</v>
      </c>
      <c r="C1883" s="764"/>
      <c r="D1883" s="764"/>
      <c r="E1883" s="765"/>
    </row>
    <row r="1884" spans="1:5">
      <c r="A1884" s="766" t="s">
        <v>405</v>
      </c>
      <c r="B1884" s="767"/>
      <c r="C1884" s="768"/>
      <c r="D1884" s="101" t="s">
        <v>298</v>
      </c>
      <c r="E1884" s="80" t="s">
        <v>406</v>
      </c>
    </row>
    <row r="1885" spans="1:5" ht="53.25" customHeight="1">
      <c r="A1885" s="769" t="s">
        <v>554</v>
      </c>
      <c r="B1885" s="770"/>
      <c r="C1885" s="771"/>
      <c r="D1885" s="760" t="s">
        <v>7</v>
      </c>
      <c r="E1885" s="752" t="e">
        <f>#REF!</f>
        <v>#REF!</v>
      </c>
    </row>
    <row r="1886" spans="1:5" ht="52.5" customHeight="1">
      <c r="A1886" s="772"/>
      <c r="B1886" s="773"/>
      <c r="C1886" s="774"/>
      <c r="D1886" s="761"/>
      <c r="E1886" s="753"/>
    </row>
    <row r="1887" spans="1:5">
      <c r="A1887" s="82" t="s">
        <v>407</v>
      </c>
      <c r="B1887" s="82" t="s">
        <v>330</v>
      </c>
      <c r="C1887" s="80" t="s">
        <v>299</v>
      </c>
      <c r="D1887" s="83" t="s">
        <v>408</v>
      </c>
      <c r="E1887" s="82" t="s">
        <v>409</v>
      </c>
    </row>
    <row r="1888" spans="1:5">
      <c r="A1888" s="748"/>
      <c r="B1888" s="749"/>
      <c r="C1888" s="749"/>
      <c r="D1888" s="749"/>
      <c r="E1888" s="750"/>
    </row>
    <row r="1889" spans="1:5">
      <c r="A1889" s="748" t="s">
        <v>410</v>
      </c>
      <c r="B1889" s="749"/>
      <c r="C1889" s="749"/>
      <c r="D1889" s="749"/>
      <c r="E1889" s="750"/>
    </row>
    <row r="1890" spans="1:5">
      <c r="A1890" s="122" t="s">
        <v>555</v>
      </c>
      <c r="B1890" s="80" t="s">
        <v>2</v>
      </c>
      <c r="C1890" s="82">
        <v>1.5</v>
      </c>
      <c r="D1890" s="149" t="e">
        <f>#REF!</f>
        <v>#REF!</v>
      </c>
      <c r="E1890" s="196" t="e">
        <f>D1890*C1890</f>
        <v>#REF!</v>
      </c>
    </row>
    <row r="1891" spans="1:5" ht="25.5">
      <c r="A1891" s="122" t="s">
        <v>556</v>
      </c>
      <c r="B1891" s="80" t="s">
        <v>306</v>
      </c>
      <c r="C1891" s="87">
        <v>1</v>
      </c>
      <c r="D1891" s="149" t="e">
        <f>#REF!</f>
        <v>#REF!</v>
      </c>
      <c r="E1891" s="196" t="e">
        <f>D1891*C1891</f>
        <v>#REF!</v>
      </c>
    </row>
    <row r="1892" spans="1:5">
      <c r="A1892" s="122" t="s">
        <v>557</v>
      </c>
      <c r="B1892" s="80" t="s">
        <v>332</v>
      </c>
      <c r="C1892" s="197">
        <v>1</v>
      </c>
      <c r="D1892" s="149" t="e">
        <f>#REF!</f>
        <v>#REF!</v>
      </c>
      <c r="E1892" s="196" t="e">
        <f>D1892*C1892</f>
        <v>#REF!</v>
      </c>
    </row>
    <row r="1893" spans="1:5">
      <c r="A1893" s="180"/>
      <c r="B1893" s="114"/>
      <c r="C1893" s="94"/>
      <c r="D1893" s="82" t="s">
        <v>413</v>
      </c>
      <c r="E1893" s="167" t="e">
        <f>SUM(E1890:E1892)</f>
        <v>#REF!</v>
      </c>
    </row>
    <row r="1894" spans="1:5">
      <c r="A1894" s="748" t="s">
        <v>414</v>
      </c>
      <c r="B1894" s="749"/>
      <c r="C1894" s="749"/>
      <c r="D1894" s="749"/>
      <c r="E1894" s="750"/>
    </row>
    <row r="1895" spans="1:5">
      <c r="A1895" s="90" t="s">
        <v>429</v>
      </c>
      <c r="B1895" s="80" t="s">
        <v>332</v>
      </c>
      <c r="C1895" s="87">
        <v>1</v>
      </c>
      <c r="D1895" s="166" t="e">
        <f>E1903*0.05</f>
        <v>#REF!</v>
      </c>
      <c r="E1895" s="119" t="e">
        <f>ROUND(D1895*C1895,0)</f>
        <v>#REF!</v>
      </c>
    </row>
    <row r="1896" spans="1:5">
      <c r="A1896" s="90"/>
      <c r="B1896" s="80"/>
      <c r="C1896" s="133"/>
      <c r="D1896" s="134"/>
      <c r="E1896" s="119">
        <f>ROUND(D1896*C1896,0)</f>
        <v>0</v>
      </c>
    </row>
    <row r="1897" spans="1:5">
      <c r="A1897" s="90"/>
      <c r="B1897" s="80"/>
      <c r="C1897" s="133"/>
      <c r="D1897" s="134"/>
      <c r="E1897" s="119">
        <f>ROUND(D1897*C1897,0)</f>
        <v>0</v>
      </c>
    </row>
    <row r="1898" spans="1:5">
      <c r="A1898" s="90"/>
      <c r="B1898" s="82"/>
      <c r="C1898" s="89"/>
      <c r="D1898" s="82" t="s">
        <v>413</v>
      </c>
      <c r="E1898" s="165" t="e">
        <f>SUM(E1895:E1897)</f>
        <v>#REF!</v>
      </c>
    </row>
    <row r="1899" spans="1:5">
      <c r="A1899" s="748" t="s">
        <v>57</v>
      </c>
      <c r="B1899" s="749"/>
      <c r="C1899" s="749"/>
      <c r="D1899" s="749"/>
      <c r="E1899" s="750"/>
    </row>
    <row r="1900" spans="1:5" ht="15">
      <c r="A1900" s="90" t="s">
        <v>430</v>
      </c>
      <c r="B1900" s="82" t="s">
        <v>415</v>
      </c>
      <c r="C1900" s="133">
        <v>0.6</v>
      </c>
      <c r="D1900" s="164" t="e">
        <f>#REF!</f>
        <v>#REF!</v>
      </c>
      <c r="E1900" s="119" t="e">
        <f>ROUND(D1900*C1900,0)</f>
        <v>#REF!</v>
      </c>
    </row>
    <row r="1901" spans="1:5">
      <c r="A1901" s="90" t="s">
        <v>300</v>
      </c>
      <c r="B1901" s="82" t="s">
        <v>415</v>
      </c>
      <c r="C1901" s="133">
        <v>0.5</v>
      </c>
      <c r="D1901" s="166" t="e">
        <f>#REF!</f>
        <v>#REF!</v>
      </c>
      <c r="E1901" s="119" t="e">
        <f>ROUND(D1901*C1901,0)</f>
        <v>#REF!</v>
      </c>
    </row>
    <row r="1902" spans="1:5">
      <c r="A1902" s="122"/>
      <c r="B1902" s="81"/>
      <c r="C1902" s="86"/>
      <c r="D1902" s="166"/>
      <c r="E1902" s="119">
        <f>ROUND(D1902*C1902,0)</f>
        <v>0</v>
      </c>
    </row>
    <row r="1903" spans="1:5">
      <c r="A1903" s="92"/>
      <c r="B1903" s="93"/>
      <c r="C1903" s="94"/>
      <c r="D1903" s="95" t="s">
        <v>413</v>
      </c>
      <c r="E1903" s="167" t="e">
        <f>SUM(E1900:E1902)</f>
        <v>#REF!</v>
      </c>
    </row>
    <row r="1904" spans="1:5">
      <c r="A1904" s="748" t="s">
        <v>416</v>
      </c>
      <c r="B1904" s="749"/>
      <c r="C1904" s="749"/>
      <c r="D1904" s="749"/>
      <c r="E1904" s="750"/>
    </row>
    <row r="1905" spans="1:5">
      <c r="A1905" s="90" t="s">
        <v>431</v>
      </c>
      <c r="B1905" s="80" t="s">
        <v>415</v>
      </c>
      <c r="C1905" s="87">
        <v>0.06</v>
      </c>
      <c r="D1905" s="166" t="e">
        <f>D1900</f>
        <v>#REF!</v>
      </c>
      <c r="E1905" s="119" t="e">
        <f>ROUND(D1905*C1905,0)</f>
        <v>#REF!</v>
      </c>
    </row>
    <row r="1906" spans="1:5">
      <c r="A1906" s="90"/>
      <c r="B1906" s="80"/>
      <c r="C1906" s="137"/>
      <c r="D1906" s="166"/>
      <c r="E1906" s="119">
        <f>ROUND(D1906*C1906,0)</f>
        <v>0</v>
      </c>
    </row>
    <row r="1907" spans="1:5">
      <c r="A1907" s="97"/>
      <c r="B1907" s="97"/>
      <c r="C1907" s="98"/>
      <c r="D1907" s="99" t="s">
        <v>413</v>
      </c>
      <c r="E1907" s="165" t="e">
        <f>SUM(E1905:E1906)</f>
        <v>#REF!</v>
      </c>
    </row>
    <row r="1908" spans="1:5" ht="25.5">
      <c r="A1908" s="100"/>
      <c r="B1908" s="100"/>
      <c r="C1908" s="98"/>
      <c r="D1908" s="99" t="s">
        <v>417</v>
      </c>
      <c r="E1908" s="165" t="e">
        <f>E1903+E1898+E1893+E1907</f>
        <v>#REF!</v>
      </c>
    </row>
    <row r="1911" spans="1:5">
      <c r="A1911" s="775"/>
      <c r="B1911" s="778" t="s">
        <v>381</v>
      </c>
      <c r="C1911" s="778"/>
      <c r="D1911" s="778"/>
      <c r="E1911" s="778"/>
    </row>
    <row r="1912" spans="1:5">
      <c r="A1912" s="776"/>
      <c r="B1912" s="778"/>
      <c r="C1912" s="778"/>
      <c r="D1912" s="778"/>
      <c r="E1912" s="778"/>
    </row>
    <row r="1913" spans="1:5">
      <c r="A1913" s="776"/>
      <c r="B1913" s="778"/>
      <c r="C1913" s="778"/>
      <c r="D1913" s="778"/>
      <c r="E1913" s="778"/>
    </row>
    <row r="1914" spans="1:5">
      <c r="A1914" s="777"/>
      <c r="B1914" s="779" t="s">
        <v>403</v>
      </c>
      <c r="C1914" s="780"/>
      <c r="D1914" s="780"/>
      <c r="E1914" s="781"/>
    </row>
    <row r="1915" spans="1:5">
      <c r="A1915" s="117" t="s">
        <v>404</v>
      </c>
      <c r="B1915" s="763" t="s">
        <v>382</v>
      </c>
      <c r="C1915" s="764"/>
      <c r="D1915" s="764"/>
      <c r="E1915" s="765"/>
    </row>
    <row r="1916" spans="1:5">
      <c r="A1916" s="766" t="s">
        <v>405</v>
      </c>
      <c r="B1916" s="767"/>
      <c r="C1916" s="768"/>
      <c r="D1916" s="101" t="s">
        <v>298</v>
      </c>
      <c r="E1916" s="80" t="s">
        <v>406</v>
      </c>
    </row>
    <row r="1917" spans="1:5">
      <c r="A1917" s="769" t="s">
        <v>323</v>
      </c>
      <c r="B1917" s="770"/>
      <c r="C1917" s="771"/>
      <c r="D1917" s="760" t="s">
        <v>7</v>
      </c>
      <c r="E1917" s="752" t="e">
        <f>#REF!</f>
        <v>#REF!</v>
      </c>
    </row>
    <row r="1918" spans="1:5">
      <c r="A1918" s="772"/>
      <c r="B1918" s="773"/>
      <c r="C1918" s="774"/>
      <c r="D1918" s="761"/>
      <c r="E1918" s="753"/>
    </row>
    <row r="1919" spans="1:5">
      <c r="A1919" s="82" t="s">
        <v>407</v>
      </c>
      <c r="B1919" s="82" t="s">
        <v>330</v>
      </c>
      <c r="C1919" s="80" t="s">
        <v>299</v>
      </c>
      <c r="D1919" s="83" t="s">
        <v>408</v>
      </c>
      <c r="E1919" s="82" t="s">
        <v>409</v>
      </c>
    </row>
    <row r="1920" spans="1:5">
      <c r="A1920" s="748"/>
      <c r="B1920" s="749"/>
      <c r="C1920" s="749"/>
      <c r="D1920" s="749"/>
      <c r="E1920" s="750"/>
    </row>
    <row r="1921" spans="1:5">
      <c r="A1921" s="748" t="s">
        <v>410</v>
      </c>
      <c r="B1921" s="749"/>
      <c r="C1921" s="749"/>
      <c r="D1921" s="749"/>
      <c r="E1921" s="750"/>
    </row>
    <row r="1922" spans="1:5">
      <c r="A1922" s="122" t="s">
        <v>555</v>
      </c>
      <c r="B1922" s="80" t="s">
        <v>2</v>
      </c>
      <c r="C1922" s="82">
        <v>1.5</v>
      </c>
      <c r="D1922" s="149" t="e">
        <f>#REF!</f>
        <v>#REF!</v>
      </c>
      <c r="E1922" s="196" t="e">
        <f>D1922*C1922</f>
        <v>#REF!</v>
      </c>
    </row>
    <row r="1923" spans="1:5" ht="38.25">
      <c r="A1923" s="122" t="s">
        <v>558</v>
      </c>
      <c r="B1923" s="80" t="s">
        <v>306</v>
      </c>
      <c r="C1923" s="87">
        <v>1</v>
      </c>
      <c r="D1923" s="149" t="e">
        <f>#REF!</f>
        <v>#REF!</v>
      </c>
      <c r="E1923" s="196" t="e">
        <f>D1923*C1923</f>
        <v>#REF!</v>
      </c>
    </row>
    <row r="1924" spans="1:5">
      <c r="A1924" s="122" t="s">
        <v>557</v>
      </c>
      <c r="B1924" s="80" t="s">
        <v>332</v>
      </c>
      <c r="C1924" s="197">
        <v>1</v>
      </c>
      <c r="D1924" s="149" t="e">
        <f>#REF!</f>
        <v>#REF!</v>
      </c>
      <c r="E1924" s="196" t="e">
        <f>D1924*C1924</f>
        <v>#REF!</v>
      </c>
    </row>
    <row r="1925" spans="1:5">
      <c r="A1925" s="180"/>
      <c r="B1925" s="114"/>
      <c r="C1925" s="94"/>
      <c r="D1925" s="82" t="s">
        <v>413</v>
      </c>
      <c r="E1925" s="167" t="e">
        <f>SUM(E1922:E1924)</f>
        <v>#REF!</v>
      </c>
    </row>
    <row r="1926" spans="1:5">
      <c r="A1926" s="748" t="s">
        <v>414</v>
      </c>
      <c r="B1926" s="749"/>
      <c r="C1926" s="749"/>
      <c r="D1926" s="749"/>
      <c r="E1926" s="750"/>
    </row>
    <row r="1927" spans="1:5">
      <c r="A1927" s="90" t="s">
        <v>429</v>
      </c>
      <c r="B1927" s="80" t="s">
        <v>332</v>
      </c>
      <c r="C1927" s="87">
        <v>1</v>
      </c>
      <c r="D1927" s="166" t="e">
        <f>E1935*0.05</f>
        <v>#REF!</v>
      </c>
      <c r="E1927" s="119" t="e">
        <f>ROUND(D1927*C1927,0)</f>
        <v>#REF!</v>
      </c>
    </row>
    <row r="1928" spans="1:5">
      <c r="A1928" s="90"/>
      <c r="B1928" s="80"/>
      <c r="C1928" s="133"/>
      <c r="D1928" s="134"/>
      <c r="E1928" s="119">
        <f>ROUND(D1928*C1928,0)</f>
        <v>0</v>
      </c>
    </row>
    <row r="1929" spans="1:5">
      <c r="A1929" s="90"/>
      <c r="B1929" s="80"/>
      <c r="C1929" s="133"/>
      <c r="D1929" s="134"/>
      <c r="E1929" s="119">
        <f>ROUND(D1929*C1929,0)</f>
        <v>0</v>
      </c>
    </row>
    <row r="1930" spans="1:5">
      <c r="A1930" s="90"/>
      <c r="B1930" s="82"/>
      <c r="C1930" s="89"/>
      <c r="D1930" s="82" t="s">
        <v>413</v>
      </c>
      <c r="E1930" s="165" t="e">
        <f>SUM(E1927:E1929)</f>
        <v>#REF!</v>
      </c>
    </row>
    <row r="1931" spans="1:5">
      <c r="A1931" s="748" t="s">
        <v>57</v>
      </c>
      <c r="B1931" s="749"/>
      <c r="C1931" s="749"/>
      <c r="D1931" s="749"/>
      <c r="E1931" s="750"/>
    </row>
    <row r="1932" spans="1:5" ht="15">
      <c r="A1932" s="90" t="s">
        <v>430</v>
      </c>
      <c r="B1932" s="82" t="s">
        <v>415</v>
      </c>
      <c r="C1932" s="133">
        <v>0.6</v>
      </c>
      <c r="D1932" s="164" t="e">
        <f>#REF!</f>
        <v>#REF!</v>
      </c>
      <c r="E1932" s="119" t="e">
        <f>ROUND(D1932*C1932,0)</f>
        <v>#REF!</v>
      </c>
    </row>
    <row r="1933" spans="1:5">
      <c r="A1933" s="90" t="s">
        <v>300</v>
      </c>
      <c r="B1933" s="82" t="s">
        <v>415</v>
      </c>
      <c r="C1933" s="133">
        <v>0.5</v>
      </c>
      <c r="D1933" s="166" t="e">
        <f>#REF!</f>
        <v>#REF!</v>
      </c>
      <c r="E1933" s="119" t="e">
        <f>ROUND(D1933*C1933,0)</f>
        <v>#REF!</v>
      </c>
    </row>
    <row r="1934" spans="1:5">
      <c r="A1934" s="122"/>
      <c r="B1934" s="81"/>
      <c r="C1934" s="86"/>
      <c r="D1934" s="166"/>
      <c r="E1934" s="119">
        <f>ROUND(D1934*C1934,0)</f>
        <v>0</v>
      </c>
    </row>
    <row r="1935" spans="1:5">
      <c r="A1935" s="92"/>
      <c r="B1935" s="93"/>
      <c r="C1935" s="94"/>
      <c r="D1935" s="95" t="s">
        <v>413</v>
      </c>
      <c r="E1935" s="167" t="e">
        <f>SUM(E1932:E1934)</f>
        <v>#REF!</v>
      </c>
    </row>
    <row r="1936" spans="1:5">
      <c r="A1936" s="748" t="s">
        <v>416</v>
      </c>
      <c r="B1936" s="749"/>
      <c r="C1936" s="749"/>
      <c r="D1936" s="749"/>
      <c r="E1936" s="750"/>
    </row>
    <row r="1937" spans="1:5">
      <c r="A1937" s="90" t="s">
        <v>431</v>
      </c>
      <c r="B1937" s="80" t="s">
        <v>415</v>
      </c>
      <c r="C1937" s="87">
        <v>0.06</v>
      </c>
      <c r="D1937" s="166" t="e">
        <f>D1932</f>
        <v>#REF!</v>
      </c>
      <c r="E1937" s="119" t="e">
        <f>ROUND(D1937*C1937,0)</f>
        <v>#REF!</v>
      </c>
    </row>
    <row r="1938" spans="1:5">
      <c r="A1938" s="90"/>
      <c r="B1938" s="80"/>
      <c r="C1938" s="137"/>
      <c r="D1938" s="166"/>
      <c r="E1938" s="119">
        <f>ROUND(D1938*C1938,0)</f>
        <v>0</v>
      </c>
    </row>
    <row r="1939" spans="1:5">
      <c r="A1939" s="97"/>
      <c r="B1939" s="97"/>
      <c r="C1939" s="98"/>
      <c r="D1939" s="99" t="s">
        <v>413</v>
      </c>
      <c r="E1939" s="165" t="e">
        <f>SUM(E1937:E1938)</f>
        <v>#REF!</v>
      </c>
    </row>
    <row r="1940" spans="1:5" ht="25.5">
      <c r="A1940" s="100"/>
      <c r="B1940" s="100"/>
      <c r="C1940" s="98"/>
      <c r="D1940" s="99" t="s">
        <v>417</v>
      </c>
      <c r="E1940" s="165" t="e">
        <f>E1935+E1930+E1925+E1939</f>
        <v>#REF!</v>
      </c>
    </row>
    <row r="1943" spans="1:5">
      <c r="A1943" s="775"/>
      <c r="B1943" s="778" t="s">
        <v>381</v>
      </c>
      <c r="C1943" s="778"/>
      <c r="D1943" s="778"/>
      <c r="E1943" s="778"/>
    </row>
    <row r="1944" spans="1:5">
      <c r="A1944" s="776"/>
      <c r="B1944" s="778"/>
      <c r="C1944" s="778"/>
      <c r="D1944" s="778"/>
      <c r="E1944" s="778"/>
    </row>
    <row r="1945" spans="1:5">
      <c r="A1945" s="776"/>
      <c r="B1945" s="778"/>
      <c r="C1945" s="778"/>
      <c r="D1945" s="778"/>
      <c r="E1945" s="778"/>
    </row>
    <row r="1946" spans="1:5">
      <c r="A1946" s="777"/>
      <c r="B1946" s="779" t="s">
        <v>403</v>
      </c>
      <c r="C1946" s="780"/>
      <c r="D1946" s="780"/>
      <c r="E1946" s="781"/>
    </row>
    <row r="1947" spans="1:5">
      <c r="A1947" s="117" t="s">
        <v>404</v>
      </c>
      <c r="B1947" s="763" t="s">
        <v>382</v>
      </c>
      <c r="C1947" s="764"/>
      <c r="D1947" s="764"/>
      <c r="E1947" s="765"/>
    </row>
    <row r="1948" spans="1:5">
      <c r="A1948" s="766" t="s">
        <v>405</v>
      </c>
      <c r="B1948" s="767"/>
      <c r="C1948" s="768"/>
      <c r="D1948" s="101" t="s">
        <v>298</v>
      </c>
      <c r="E1948" s="80" t="s">
        <v>406</v>
      </c>
    </row>
    <row r="1949" spans="1:5">
      <c r="A1949" s="769" t="s">
        <v>324</v>
      </c>
      <c r="B1949" s="770"/>
      <c r="C1949" s="771"/>
      <c r="D1949" s="760" t="s">
        <v>7</v>
      </c>
      <c r="E1949" s="752" t="e">
        <f>#REF!</f>
        <v>#REF!</v>
      </c>
    </row>
    <row r="1950" spans="1:5">
      <c r="A1950" s="772"/>
      <c r="B1950" s="773"/>
      <c r="C1950" s="774"/>
      <c r="D1950" s="761"/>
      <c r="E1950" s="753"/>
    </row>
    <row r="1951" spans="1:5">
      <c r="A1951" s="82" t="s">
        <v>407</v>
      </c>
      <c r="B1951" s="82" t="s">
        <v>330</v>
      </c>
      <c r="C1951" s="80" t="s">
        <v>299</v>
      </c>
      <c r="D1951" s="83" t="s">
        <v>408</v>
      </c>
      <c r="E1951" s="82" t="s">
        <v>409</v>
      </c>
    </row>
    <row r="1952" spans="1:5">
      <c r="A1952" s="748"/>
      <c r="B1952" s="749"/>
      <c r="C1952" s="749"/>
      <c r="D1952" s="749"/>
      <c r="E1952" s="750"/>
    </row>
    <row r="1953" spans="1:5">
      <c r="A1953" s="748" t="s">
        <v>410</v>
      </c>
      <c r="B1953" s="749"/>
      <c r="C1953" s="749"/>
      <c r="D1953" s="749"/>
      <c r="E1953" s="750"/>
    </row>
    <row r="1954" spans="1:5">
      <c r="A1954" s="122" t="s">
        <v>555</v>
      </c>
      <c r="B1954" s="80" t="s">
        <v>2</v>
      </c>
      <c r="C1954" s="82">
        <v>1.5</v>
      </c>
      <c r="D1954" s="149" t="e">
        <f>#REF!</f>
        <v>#REF!</v>
      </c>
      <c r="E1954" s="196" t="e">
        <f>D1954*C1954</f>
        <v>#REF!</v>
      </c>
    </row>
    <row r="1955" spans="1:5" ht="25.5">
      <c r="A1955" s="122" t="s">
        <v>336</v>
      </c>
      <c r="B1955" s="80" t="s">
        <v>306</v>
      </c>
      <c r="C1955" s="87">
        <v>1</v>
      </c>
      <c r="D1955" s="149" t="e">
        <f>#REF!</f>
        <v>#REF!</v>
      </c>
      <c r="E1955" s="196" t="e">
        <f>D1955*C1955</f>
        <v>#REF!</v>
      </c>
    </row>
    <row r="1956" spans="1:5">
      <c r="A1956" s="122" t="s">
        <v>561</v>
      </c>
      <c r="B1956" s="80" t="s">
        <v>332</v>
      </c>
      <c r="C1956" s="87">
        <v>1</v>
      </c>
      <c r="D1956" s="149" t="e">
        <f>#REF!</f>
        <v>#REF!</v>
      </c>
      <c r="E1956" s="196"/>
    </row>
    <row r="1957" spans="1:5" ht="25.5">
      <c r="A1957" s="122" t="s">
        <v>559</v>
      </c>
      <c r="B1957" s="80" t="s">
        <v>9</v>
      </c>
      <c r="C1957" s="87">
        <v>1</v>
      </c>
      <c r="D1957" s="149" t="e">
        <f>#REF!</f>
        <v>#REF!</v>
      </c>
      <c r="E1957" s="196"/>
    </row>
    <row r="1958" spans="1:5">
      <c r="A1958" s="122" t="s">
        <v>560</v>
      </c>
      <c r="B1958" s="80" t="s">
        <v>9</v>
      </c>
      <c r="C1958" s="197">
        <v>1</v>
      </c>
      <c r="D1958" s="149" t="e">
        <f>#REF!</f>
        <v>#REF!</v>
      </c>
      <c r="E1958" s="196" t="e">
        <f>D1958*C1958</f>
        <v>#REF!</v>
      </c>
    </row>
    <row r="1959" spans="1:5">
      <c r="A1959" s="180"/>
      <c r="B1959" s="114"/>
      <c r="C1959" s="94"/>
      <c r="D1959" s="82" t="s">
        <v>413</v>
      </c>
      <c r="E1959" s="167" t="e">
        <f>SUM(E1954:E1958)</f>
        <v>#REF!</v>
      </c>
    </row>
    <row r="1960" spans="1:5">
      <c r="A1960" s="748" t="s">
        <v>414</v>
      </c>
      <c r="B1960" s="749"/>
      <c r="C1960" s="749"/>
      <c r="D1960" s="749"/>
      <c r="E1960" s="750"/>
    </row>
    <row r="1961" spans="1:5">
      <c r="A1961" s="90" t="s">
        <v>429</v>
      </c>
      <c r="B1961" s="80" t="s">
        <v>332</v>
      </c>
      <c r="C1961" s="87">
        <v>1</v>
      </c>
      <c r="D1961" s="166" t="e">
        <f>E1969*0.05</f>
        <v>#REF!</v>
      </c>
      <c r="E1961" s="119" t="e">
        <f>ROUND(D1961*C1961,0)</f>
        <v>#REF!</v>
      </c>
    </row>
    <row r="1962" spans="1:5">
      <c r="A1962" s="90"/>
      <c r="B1962" s="80"/>
      <c r="C1962" s="133"/>
      <c r="D1962" s="134"/>
      <c r="E1962" s="119">
        <f>ROUND(D1962*C1962,0)</f>
        <v>0</v>
      </c>
    </row>
    <row r="1963" spans="1:5">
      <c r="A1963" s="90"/>
      <c r="B1963" s="80"/>
      <c r="C1963" s="133"/>
      <c r="D1963" s="134"/>
      <c r="E1963" s="119">
        <f>ROUND(D1963*C1963,0)</f>
        <v>0</v>
      </c>
    </row>
    <row r="1964" spans="1:5">
      <c r="A1964" s="90"/>
      <c r="B1964" s="82"/>
      <c r="C1964" s="89"/>
      <c r="D1964" s="82" t="s">
        <v>413</v>
      </c>
      <c r="E1964" s="165" t="e">
        <f>SUM(E1961:E1963)</f>
        <v>#REF!</v>
      </c>
    </row>
    <row r="1965" spans="1:5">
      <c r="A1965" s="748" t="s">
        <v>57</v>
      </c>
      <c r="B1965" s="749"/>
      <c r="C1965" s="749"/>
      <c r="D1965" s="749"/>
      <c r="E1965" s="750"/>
    </row>
    <row r="1966" spans="1:5" ht="15">
      <c r="A1966" s="90" t="s">
        <v>430</v>
      </c>
      <c r="B1966" s="82" t="s">
        <v>415</v>
      </c>
      <c r="C1966" s="133">
        <v>0.9</v>
      </c>
      <c r="D1966" s="164" t="e">
        <f>#REF!</f>
        <v>#REF!</v>
      </c>
      <c r="E1966" s="119" t="e">
        <f>ROUND(D1966*C1966,0)</f>
        <v>#REF!</v>
      </c>
    </row>
    <row r="1967" spans="1:5">
      <c r="A1967" s="90" t="s">
        <v>300</v>
      </c>
      <c r="B1967" s="82" t="s">
        <v>415</v>
      </c>
      <c r="C1967" s="133">
        <v>0.8</v>
      </c>
      <c r="D1967" s="166" t="e">
        <f>#REF!</f>
        <v>#REF!</v>
      </c>
      <c r="E1967" s="119" t="e">
        <f>ROUND(D1967*C1967,0)</f>
        <v>#REF!</v>
      </c>
    </row>
    <row r="1968" spans="1:5">
      <c r="A1968" s="122"/>
      <c r="B1968" s="81"/>
      <c r="C1968" s="86"/>
      <c r="D1968" s="166"/>
      <c r="E1968" s="119">
        <f>ROUND(D1968*C1968,0)</f>
        <v>0</v>
      </c>
    </row>
    <row r="1969" spans="1:5">
      <c r="A1969" s="92"/>
      <c r="B1969" s="93"/>
      <c r="C1969" s="94"/>
      <c r="D1969" s="95" t="s">
        <v>413</v>
      </c>
      <c r="E1969" s="167" t="e">
        <f>SUM(E1966:E1968)</f>
        <v>#REF!</v>
      </c>
    </row>
    <row r="1970" spans="1:5">
      <c r="A1970" s="748" t="s">
        <v>416</v>
      </c>
      <c r="B1970" s="749"/>
      <c r="C1970" s="749"/>
      <c r="D1970" s="749"/>
      <c r="E1970" s="750"/>
    </row>
    <row r="1971" spans="1:5">
      <c r="A1971" s="90" t="s">
        <v>431</v>
      </c>
      <c r="B1971" s="80" t="s">
        <v>415</v>
      </c>
      <c r="C1971" s="87">
        <v>0.1</v>
      </c>
      <c r="D1971" s="166" t="e">
        <f>D1966</f>
        <v>#REF!</v>
      </c>
      <c r="E1971" s="119" t="e">
        <f>ROUND(D1971*C1971,0)</f>
        <v>#REF!</v>
      </c>
    </row>
    <row r="1972" spans="1:5">
      <c r="A1972" s="90"/>
      <c r="B1972" s="80"/>
      <c r="C1972" s="137"/>
      <c r="D1972" s="166"/>
      <c r="E1972" s="119">
        <f>ROUND(D1972*C1972,0)</f>
        <v>0</v>
      </c>
    </row>
    <row r="1973" spans="1:5">
      <c r="A1973" s="97"/>
      <c r="B1973" s="97"/>
      <c r="C1973" s="98"/>
      <c r="D1973" s="99" t="s">
        <v>413</v>
      </c>
      <c r="E1973" s="165" t="e">
        <f>SUM(E1971:E1972)</f>
        <v>#REF!</v>
      </c>
    </row>
    <row r="1974" spans="1:5" ht="25.5">
      <c r="A1974" s="100"/>
      <c r="B1974" s="100"/>
      <c r="C1974" s="98"/>
      <c r="D1974" s="99" t="s">
        <v>417</v>
      </c>
      <c r="E1974" s="165" t="e">
        <f>E1969+E1964+E1959+E1973</f>
        <v>#REF!</v>
      </c>
    </row>
    <row r="1977" spans="1:5">
      <c r="A1977" s="775"/>
      <c r="B1977" s="843"/>
      <c r="C1977" s="844"/>
      <c r="D1977" s="844"/>
      <c r="E1977" s="845"/>
    </row>
    <row r="1978" spans="1:5">
      <c r="A1978" s="776"/>
      <c r="B1978" s="846"/>
      <c r="C1978" s="847"/>
      <c r="D1978" s="847"/>
      <c r="E1978" s="848"/>
    </row>
    <row r="1979" spans="1:5">
      <c r="A1979" s="776"/>
      <c r="B1979" s="849"/>
      <c r="C1979" s="850"/>
      <c r="D1979" s="850"/>
      <c r="E1979" s="851"/>
    </row>
    <row r="1980" spans="1:5">
      <c r="A1980" s="777"/>
      <c r="B1980" s="816" t="s">
        <v>403</v>
      </c>
      <c r="C1980" s="817"/>
      <c r="D1980" s="817"/>
      <c r="E1980" s="818"/>
    </row>
    <row r="1981" spans="1:5">
      <c r="A1981" s="117" t="s">
        <v>404</v>
      </c>
      <c r="B1981" s="819"/>
      <c r="C1981" s="820"/>
      <c r="D1981" s="820"/>
      <c r="E1981" s="821"/>
    </row>
    <row r="1982" spans="1:5">
      <c r="A1982" s="766" t="s">
        <v>405</v>
      </c>
      <c r="B1982" s="767"/>
      <c r="C1982" s="768"/>
      <c r="D1982" s="101" t="s">
        <v>298</v>
      </c>
      <c r="E1982" s="80" t="s">
        <v>406</v>
      </c>
    </row>
    <row r="1983" spans="1:5" ht="12.75" customHeight="1">
      <c r="A1983" s="785" t="s">
        <v>359</v>
      </c>
      <c r="B1983" s="786"/>
      <c r="C1983" s="787"/>
      <c r="D1983" s="760" t="s">
        <v>7</v>
      </c>
      <c r="E1983" s="752" t="e">
        <f>#REF!</f>
        <v>#REF!</v>
      </c>
    </row>
    <row r="1984" spans="1:5">
      <c r="A1984" s="791"/>
      <c r="B1984" s="792"/>
      <c r="C1984" s="793"/>
      <c r="D1984" s="761"/>
      <c r="E1984" s="753"/>
    </row>
    <row r="1985" spans="1:5">
      <c r="A1985" s="82" t="s">
        <v>407</v>
      </c>
      <c r="B1985" s="82" t="s">
        <v>330</v>
      </c>
      <c r="C1985" s="80" t="s">
        <v>299</v>
      </c>
      <c r="D1985" s="83" t="s">
        <v>408</v>
      </c>
      <c r="E1985" s="82" t="s">
        <v>409</v>
      </c>
    </row>
    <row r="1986" spans="1:5">
      <c r="A1986" s="748"/>
      <c r="B1986" s="749"/>
      <c r="C1986" s="749"/>
      <c r="D1986" s="749"/>
      <c r="E1986" s="750"/>
    </row>
    <row r="1987" spans="1:5">
      <c r="A1987" s="748" t="s">
        <v>410</v>
      </c>
      <c r="B1987" s="749"/>
      <c r="C1987" s="749"/>
      <c r="D1987" s="749"/>
      <c r="E1987" s="750"/>
    </row>
    <row r="1988" spans="1:5">
      <c r="A1988" s="122" t="s">
        <v>555</v>
      </c>
      <c r="B1988" s="175" t="s">
        <v>2</v>
      </c>
      <c r="C1988" s="82">
        <v>0.66669999999999985</v>
      </c>
      <c r="D1988" s="203" t="e">
        <f>#REF!</f>
        <v>#REF!</v>
      </c>
      <c r="E1988" s="196" t="e">
        <f>D1988*C1988</f>
        <v>#REF!</v>
      </c>
    </row>
    <row r="1989" spans="1:5" ht="25.5">
      <c r="A1989" s="122" t="s">
        <v>562</v>
      </c>
      <c r="B1989" s="175" t="s">
        <v>306</v>
      </c>
      <c r="C1989" s="87">
        <v>1</v>
      </c>
      <c r="D1989" s="203" t="e">
        <f>#REF!</f>
        <v>#REF!</v>
      </c>
      <c r="E1989" s="196" t="e">
        <f>D1989*C1989</f>
        <v>#REF!</v>
      </c>
    </row>
    <row r="1990" spans="1:5">
      <c r="A1990" s="122" t="s">
        <v>557</v>
      </c>
      <c r="B1990" s="175" t="s">
        <v>332</v>
      </c>
      <c r="C1990" s="197">
        <v>1</v>
      </c>
      <c r="D1990" s="204" t="e">
        <f>#REF!</f>
        <v>#REF!</v>
      </c>
      <c r="E1990" s="196" t="e">
        <f>D1990*C1990</f>
        <v>#REF!</v>
      </c>
    </row>
    <row r="1991" spans="1:5">
      <c r="A1991" s="180"/>
      <c r="B1991" s="114"/>
      <c r="C1991" s="94"/>
      <c r="D1991" s="82" t="s">
        <v>413</v>
      </c>
      <c r="E1991" s="167" t="e">
        <f>SUM(E1988:E1990)</f>
        <v>#REF!</v>
      </c>
    </row>
    <row r="1992" spans="1:5">
      <c r="A1992" s="748" t="s">
        <v>414</v>
      </c>
      <c r="B1992" s="749"/>
      <c r="C1992" s="749"/>
      <c r="D1992" s="749"/>
      <c r="E1992" s="750"/>
    </row>
    <row r="1993" spans="1:5">
      <c r="A1993" s="90" t="s">
        <v>429</v>
      </c>
      <c r="B1993" s="80" t="s">
        <v>332</v>
      </c>
      <c r="C1993" s="87">
        <v>1</v>
      </c>
      <c r="D1993" s="166" t="e">
        <f>E2001*0.05</f>
        <v>#REF!</v>
      </c>
      <c r="E1993" s="119" t="e">
        <f>ROUND(D1993*C1993,0)</f>
        <v>#REF!</v>
      </c>
    </row>
    <row r="1994" spans="1:5">
      <c r="A1994" s="90"/>
      <c r="B1994" s="80"/>
      <c r="C1994" s="133"/>
      <c r="D1994" s="134"/>
      <c r="E1994" s="119">
        <f>ROUND(D1994*C1994,0)</f>
        <v>0</v>
      </c>
    </row>
    <row r="1995" spans="1:5">
      <c r="A1995" s="90"/>
      <c r="B1995" s="80"/>
      <c r="C1995" s="133"/>
      <c r="D1995" s="134"/>
      <c r="E1995" s="119">
        <f>ROUND(D1995*C1995,0)</f>
        <v>0</v>
      </c>
    </row>
    <row r="1996" spans="1:5">
      <c r="A1996" s="90"/>
      <c r="B1996" s="82"/>
      <c r="C1996" s="89"/>
      <c r="D1996" s="82" t="s">
        <v>413</v>
      </c>
      <c r="E1996" s="165" t="e">
        <f>SUM(E1993:E1995)</f>
        <v>#REF!</v>
      </c>
    </row>
    <row r="1997" spans="1:5">
      <c r="A1997" s="748" t="s">
        <v>57</v>
      </c>
      <c r="B1997" s="749"/>
      <c r="C1997" s="749"/>
      <c r="D1997" s="749"/>
      <c r="E1997" s="750"/>
    </row>
    <row r="1998" spans="1:5" ht="15">
      <c r="A1998" s="90" t="s">
        <v>430</v>
      </c>
      <c r="B1998" s="82" t="s">
        <v>415</v>
      </c>
      <c r="C1998" s="133">
        <v>0.33333900471605277</v>
      </c>
      <c r="D1998" s="164" t="e">
        <f>#REF!</f>
        <v>#REF!</v>
      </c>
      <c r="E1998" s="119" t="e">
        <f>ROUND(D1998*C1998,0)</f>
        <v>#REF!</v>
      </c>
    </row>
    <row r="1999" spans="1:5">
      <c r="A1999" s="90" t="s">
        <v>300</v>
      </c>
      <c r="B1999" s="82" t="s">
        <v>415</v>
      </c>
      <c r="C1999" s="133">
        <v>0.32055120933856102</v>
      </c>
      <c r="D1999" s="166" t="e">
        <f>#REF!</f>
        <v>#REF!</v>
      </c>
      <c r="E1999" s="119" t="e">
        <f>ROUND(D1999*C1999,0)</f>
        <v>#REF!</v>
      </c>
    </row>
    <row r="2000" spans="1:5">
      <c r="A2000" s="122"/>
      <c r="B2000" s="81"/>
      <c r="C2000" s="86"/>
      <c r="D2000" s="166"/>
      <c r="E2000" s="119">
        <f>ROUND(D2000*C2000,0)</f>
        <v>0</v>
      </c>
    </row>
    <row r="2001" spans="1:5">
      <c r="A2001" s="92"/>
      <c r="B2001" s="93"/>
      <c r="C2001" s="94"/>
      <c r="D2001" s="95" t="s">
        <v>413</v>
      </c>
      <c r="E2001" s="167" t="e">
        <f>SUM(E1998:E2000)</f>
        <v>#REF!</v>
      </c>
    </row>
    <row r="2002" spans="1:5">
      <c r="A2002" s="748" t="s">
        <v>416</v>
      </c>
      <c r="B2002" s="749"/>
      <c r="C2002" s="749"/>
      <c r="D2002" s="749"/>
      <c r="E2002" s="750"/>
    </row>
    <row r="2003" spans="1:5">
      <c r="A2003" s="90" t="s">
        <v>431</v>
      </c>
      <c r="B2003" s="80" t="s">
        <v>415</v>
      </c>
      <c r="C2003" s="87">
        <v>0.1</v>
      </c>
      <c r="D2003" s="166" t="e">
        <f>D1998</f>
        <v>#REF!</v>
      </c>
      <c r="E2003" s="119" t="e">
        <f>ROUND(D2003*C2003,0)</f>
        <v>#REF!</v>
      </c>
    </row>
    <row r="2004" spans="1:5">
      <c r="A2004" s="90"/>
      <c r="B2004" s="80"/>
      <c r="C2004" s="137"/>
      <c r="D2004" s="166"/>
      <c r="E2004" s="119">
        <f>ROUND(D2004*C2004,0)</f>
        <v>0</v>
      </c>
    </row>
    <row r="2005" spans="1:5">
      <c r="A2005" s="97"/>
      <c r="B2005" s="97"/>
      <c r="C2005" s="98"/>
      <c r="D2005" s="99" t="s">
        <v>413</v>
      </c>
      <c r="E2005" s="165" t="e">
        <f>SUM(E2003:E2004)</f>
        <v>#REF!</v>
      </c>
    </row>
    <row r="2006" spans="1:5" ht="25.5">
      <c r="A2006" s="100"/>
      <c r="B2006" s="100"/>
      <c r="C2006" s="98"/>
      <c r="D2006" s="99" t="s">
        <v>417</v>
      </c>
      <c r="E2006" s="165" t="e">
        <f>E2001+E1996+E1991+E2005</f>
        <v>#REF!</v>
      </c>
    </row>
    <row r="2007" spans="1:5">
      <c r="A2007" s="100"/>
      <c r="B2007" s="100"/>
      <c r="C2007" s="98"/>
      <c r="D2007" s="99"/>
      <c r="E2007" s="320"/>
    </row>
    <row r="2008" spans="1:5">
      <c r="A2008" s="782"/>
      <c r="B2008" s="778" t="s">
        <v>381</v>
      </c>
      <c r="C2008" s="778"/>
      <c r="D2008" s="778"/>
      <c r="E2008" s="778"/>
    </row>
    <row r="2009" spans="1:5">
      <c r="A2009" s="783"/>
      <c r="B2009" s="778"/>
      <c r="C2009" s="778"/>
      <c r="D2009" s="778"/>
      <c r="E2009" s="778"/>
    </row>
    <row r="2010" spans="1:5">
      <c r="A2010" s="783"/>
      <c r="B2010" s="778"/>
      <c r="C2010" s="778"/>
      <c r="D2010" s="778"/>
      <c r="E2010" s="778"/>
    </row>
    <row r="2011" spans="1:5">
      <c r="A2011" s="784"/>
      <c r="B2011" s="779" t="s">
        <v>403</v>
      </c>
      <c r="C2011" s="780"/>
      <c r="D2011" s="780"/>
      <c r="E2011" s="781"/>
    </row>
    <row r="2012" spans="1:5">
      <c r="A2012" s="126" t="s">
        <v>404</v>
      </c>
      <c r="B2012" s="763" t="s">
        <v>382</v>
      </c>
      <c r="C2012" s="764"/>
      <c r="D2012" s="764"/>
      <c r="E2012" s="765"/>
    </row>
    <row r="2013" spans="1:5">
      <c r="A2013" s="766" t="s">
        <v>405</v>
      </c>
      <c r="B2013" s="767"/>
      <c r="C2013" s="768"/>
      <c r="D2013" s="101" t="s">
        <v>298</v>
      </c>
      <c r="E2013" s="80" t="s">
        <v>406</v>
      </c>
    </row>
    <row r="2014" spans="1:5">
      <c r="A2014" s="769" t="s">
        <v>317</v>
      </c>
      <c r="B2014" s="770"/>
      <c r="C2014" s="771"/>
      <c r="D2014" s="760" t="s">
        <v>298</v>
      </c>
      <c r="E2014" s="752" t="e">
        <f>#REF!</f>
        <v>#REF!</v>
      </c>
    </row>
    <row r="2015" spans="1:5">
      <c r="A2015" s="772"/>
      <c r="B2015" s="773"/>
      <c r="C2015" s="774"/>
      <c r="D2015" s="761"/>
      <c r="E2015" s="762"/>
    </row>
    <row r="2016" spans="1:5">
      <c r="A2016" s="82" t="s">
        <v>407</v>
      </c>
      <c r="B2016" s="82" t="s">
        <v>330</v>
      </c>
      <c r="C2016" s="80" t="s">
        <v>299</v>
      </c>
      <c r="D2016" s="83" t="s">
        <v>408</v>
      </c>
      <c r="E2016" s="82" t="s">
        <v>409</v>
      </c>
    </row>
    <row r="2017" spans="1:5">
      <c r="A2017" s="748"/>
      <c r="B2017" s="749"/>
      <c r="C2017" s="749"/>
      <c r="D2017" s="749"/>
      <c r="E2017" s="750"/>
    </row>
    <row r="2018" spans="1:5">
      <c r="A2018" s="748" t="s">
        <v>410</v>
      </c>
      <c r="B2018" s="749"/>
      <c r="C2018" s="749"/>
      <c r="D2018" s="749"/>
      <c r="E2018" s="750"/>
    </row>
    <row r="2019" spans="1:5" ht="15">
      <c r="A2019" s="56" t="s">
        <v>337</v>
      </c>
      <c r="B2019" s="52" t="s">
        <v>298</v>
      </c>
      <c r="C2019" s="57">
        <v>1</v>
      </c>
      <c r="D2019" s="187" t="e">
        <f>#REF!</f>
        <v>#REF!</v>
      </c>
      <c r="E2019" s="128" t="e">
        <f>ROUND(D2019*C2019,0)</f>
        <v>#REF!</v>
      </c>
    </row>
    <row r="2020" spans="1:5" ht="15">
      <c r="A2020" s="73" t="s">
        <v>626</v>
      </c>
      <c r="B2020" s="52" t="s">
        <v>298</v>
      </c>
      <c r="C2020" s="57">
        <v>2</v>
      </c>
      <c r="D2020" s="187" t="e">
        <f>#REF!</f>
        <v>#REF!</v>
      </c>
      <c r="E2020" s="128" t="e">
        <f>ROUND(D2020*C2020,0)</f>
        <v>#REF!</v>
      </c>
    </row>
    <row r="2021" spans="1:5" ht="15">
      <c r="A2021" s="73" t="s">
        <v>627</v>
      </c>
      <c r="B2021" s="52" t="s">
        <v>298</v>
      </c>
      <c r="C2021" s="57">
        <v>4</v>
      </c>
      <c r="D2021" s="187" t="e">
        <f>#REF!</f>
        <v>#REF!</v>
      </c>
      <c r="E2021" s="128" t="e">
        <f>ROUND(D2021*C2021,0)</f>
        <v>#REF!</v>
      </c>
    </row>
    <row r="2022" spans="1:5" ht="15">
      <c r="A2022" s="53" t="s">
        <v>335</v>
      </c>
      <c r="B2022" s="54" t="s">
        <v>338</v>
      </c>
      <c r="C2022" s="57">
        <v>0.25</v>
      </c>
      <c r="D2022" s="187" t="e">
        <f>#REF!</f>
        <v>#REF!</v>
      </c>
      <c r="E2022" s="128" t="e">
        <f>ROUND(D2022*C2022,0)</f>
        <v>#REF!</v>
      </c>
    </row>
    <row r="2023" spans="1:5" ht="15">
      <c r="A2023" s="53" t="s">
        <v>339</v>
      </c>
      <c r="B2023" s="54" t="s">
        <v>298</v>
      </c>
      <c r="C2023" s="57">
        <v>1</v>
      </c>
      <c r="D2023" s="214" t="e">
        <f>#REF!</f>
        <v>#REF!</v>
      </c>
      <c r="E2023" s="128" t="e">
        <f>ROUND(D2023*C2023,0)</f>
        <v>#REF!</v>
      </c>
    </row>
    <row r="2024" spans="1:5">
      <c r="A2024" s="180"/>
      <c r="B2024" s="181"/>
      <c r="C2024" s="189"/>
      <c r="D2024" s="182" t="s">
        <v>502</v>
      </c>
      <c r="E2024" s="131" t="e">
        <f>SUM(E2019:E2023)</f>
        <v>#REF!</v>
      </c>
    </row>
    <row r="2025" spans="1:5">
      <c r="A2025" s="748"/>
      <c r="B2025" s="749"/>
      <c r="C2025" s="749"/>
      <c r="D2025" s="749"/>
      <c r="E2025" s="750"/>
    </row>
    <row r="2026" spans="1:5" ht="15">
      <c r="A2026" s="90" t="s">
        <v>429</v>
      </c>
      <c r="B2026" s="80" t="s">
        <v>332</v>
      </c>
      <c r="C2026" s="87">
        <v>1</v>
      </c>
      <c r="D2026" s="130" t="e">
        <f>E2032*0.05</f>
        <v>#REF!</v>
      </c>
      <c r="E2026" s="128" t="e">
        <f>ROUND(D2026*C2026,0)</f>
        <v>#REF!</v>
      </c>
    </row>
    <row r="2027" spans="1:5">
      <c r="A2027" s="90"/>
      <c r="B2027" s="82"/>
      <c r="C2027" s="89"/>
      <c r="D2027" s="82" t="s">
        <v>413</v>
      </c>
      <c r="E2027" s="129" t="e">
        <f>SUM(E2026:E2026)</f>
        <v>#REF!</v>
      </c>
    </row>
    <row r="2028" spans="1:5">
      <c r="A2028" s="748" t="s">
        <v>57</v>
      </c>
      <c r="B2028" s="749"/>
      <c r="C2028" s="749"/>
      <c r="D2028" s="749"/>
      <c r="E2028" s="750"/>
    </row>
    <row r="2029" spans="1:5" ht="15">
      <c r="A2029" s="90" t="s">
        <v>341</v>
      </c>
      <c r="B2029" s="82" t="s">
        <v>415</v>
      </c>
      <c r="C2029" s="141">
        <v>0.4</v>
      </c>
      <c r="D2029" s="130" t="e">
        <f>#REF!</f>
        <v>#REF!</v>
      </c>
      <c r="E2029" s="128" t="e">
        <f>C2029*D2029</f>
        <v>#REF!</v>
      </c>
    </row>
    <row r="2030" spans="1:5" ht="15">
      <c r="A2030" s="90" t="s">
        <v>430</v>
      </c>
      <c r="B2030" s="82" t="s">
        <v>415</v>
      </c>
      <c r="C2030" s="141">
        <v>0.4</v>
      </c>
      <c r="D2030" s="130" t="e">
        <f>#REF!</f>
        <v>#REF!</v>
      </c>
      <c r="E2030" s="128" t="e">
        <f>D2030*C2030</f>
        <v>#REF!</v>
      </c>
    </row>
    <row r="2031" spans="1:5" ht="15">
      <c r="A2031" s="122"/>
      <c r="B2031" s="81"/>
      <c r="C2031" s="86"/>
      <c r="D2031" s="130"/>
      <c r="E2031" s="128">
        <f>ROUND(D2031*C2031,0)</f>
        <v>0</v>
      </c>
    </row>
    <row r="2032" spans="1:5">
      <c r="A2032" s="92"/>
      <c r="B2032" s="93"/>
      <c r="C2032" s="94"/>
      <c r="D2032" s="95" t="s">
        <v>413</v>
      </c>
      <c r="E2032" s="131" t="e">
        <f>SUM(E2029:E2031)</f>
        <v>#REF!</v>
      </c>
    </row>
    <row r="2033" spans="1:5">
      <c r="A2033" s="748" t="s">
        <v>416</v>
      </c>
      <c r="B2033" s="749"/>
      <c r="C2033" s="749"/>
      <c r="D2033" s="749"/>
      <c r="E2033" s="750"/>
    </row>
    <row r="2034" spans="1:5" ht="15">
      <c r="A2034" s="90" t="s">
        <v>495</v>
      </c>
      <c r="B2034" s="80" t="s">
        <v>470</v>
      </c>
      <c r="C2034" s="87">
        <v>0.01</v>
      </c>
      <c r="D2034" s="130">
        <v>1200000</v>
      </c>
      <c r="E2034" s="128">
        <f>ROUND(D2034*C2034,0)</f>
        <v>12000</v>
      </c>
    </row>
    <row r="2035" spans="1:5">
      <c r="A2035" s="97"/>
      <c r="B2035" s="97"/>
      <c r="C2035" s="98"/>
      <c r="D2035" s="99" t="s">
        <v>413</v>
      </c>
      <c r="E2035" s="129">
        <f>SUM(E2034:E2034)</f>
        <v>12000</v>
      </c>
    </row>
    <row r="2036" spans="1:5" ht="25.5">
      <c r="A2036" s="100"/>
      <c r="B2036" s="100"/>
      <c r="C2036" s="98"/>
      <c r="D2036" s="99" t="s">
        <v>417</v>
      </c>
      <c r="E2036" s="129" t="e">
        <f>E2032+E2027+E2024+E2035</f>
        <v>#REF!</v>
      </c>
    </row>
    <row r="2037" spans="1:5">
      <c r="A2037" s="100"/>
      <c r="B2037" s="100"/>
      <c r="C2037" s="98"/>
      <c r="D2037" s="99"/>
      <c r="E2037" s="320"/>
    </row>
    <row r="2039" spans="1:5">
      <c r="A2039" s="782"/>
      <c r="B2039" s="778" t="s">
        <v>381</v>
      </c>
      <c r="C2039" s="778"/>
      <c r="D2039" s="778"/>
      <c r="E2039" s="778"/>
    </row>
    <row r="2040" spans="1:5">
      <c r="A2040" s="783"/>
      <c r="B2040" s="778"/>
      <c r="C2040" s="778"/>
      <c r="D2040" s="778"/>
      <c r="E2040" s="778"/>
    </row>
    <row r="2041" spans="1:5">
      <c r="A2041" s="783"/>
      <c r="B2041" s="778"/>
      <c r="C2041" s="778"/>
      <c r="D2041" s="778"/>
      <c r="E2041" s="778"/>
    </row>
    <row r="2042" spans="1:5">
      <c r="A2042" s="784"/>
      <c r="B2042" s="779" t="s">
        <v>403</v>
      </c>
      <c r="C2042" s="780"/>
      <c r="D2042" s="780"/>
      <c r="E2042" s="781"/>
    </row>
    <row r="2043" spans="1:5">
      <c r="A2043" s="126" t="s">
        <v>404</v>
      </c>
      <c r="B2043" s="763" t="s">
        <v>382</v>
      </c>
      <c r="C2043" s="764"/>
      <c r="D2043" s="764"/>
      <c r="E2043" s="765"/>
    </row>
    <row r="2044" spans="1:5">
      <c r="A2044" s="766" t="s">
        <v>405</v>
      </c>
      <c r="B2044" s="767"/>
      <c r="C2044" s="768"/>
      <c r="D2044" s="101" t="s">
        <v>298</v>
      </c>
      <c r="E2044" s="80" t="s">
        <v>406</v>
      </c>
    </row>
    <row r="2045" spans="1:5">
      <c r="A2045" s="785" t="s">
        <v>372</v>
      </c>
      <c r="B2045" s="786"/>
      <c r="C2045" s="787"/>
      <c r="D2045" s="760" t="s">
        <v>298</v>
      </c>
      <c r="E2045" s="752" t="e">
        <f>#REF!</f>
        <v>#REF!</v>
      </c>
    </row>
    <row r="2046" spans="1:5">
      <c r="A2046" s="791"/>
      <c r="B2046" s="792"/>
      <c r="C2046" s="793"/>
      <c r="D2046" s="761"/>
      <c r="E2046" s="753"/>
    </row>
    <row r="2047" spans="1:5">
      <c r="A2047" s="82" t="s">
        <v>407</v>
      </c>
      <c r="B2047" s="82" t="s">
        <v>330</v>
      </c>
      <c r="C2047" s="80" t="s">
        <v>299</v>
      </c>
      <c r="D2047" s="83" t="s">
        <v>408</v>
      </c>
      <c r="E2047" s="82" t="s">
        <v>409</v>
      </c>
    </row>
    <row r="2048" spans="1:5">
      <c r="A2048" s="748"/>
      <c r="B2048" s="749"/>
      <c r="C2048" s="749"/>
      <c r="D2048" s="749"/>
      <c r="E2048" s="750"/>
    </row>
    <row r="2049" spans="1:5">
      <c r="A2049" s="748" t="s">
        <v>410</v>
      </c>
      <c r="B2049" s="749"/>
      <c r="C2049" s="749"/>
      <c r="D2049" s="749"/>
      <c r="E2049" s="750"/>
    </row>
    <row r="2050" spans="1:5" ht="15">
      <c r="A2050" s="90" t="s">
        <v>528</v>
      </c>
      <c r="B2050" s="194" t="s">
        <v>8</v>
      </c>
      <c r="C2050" s="87">
        <v>0.2</v>
      </c>
      <c r="D2050" s="139" t="e">
        <f>#REF!</f>
        <v>#REF!</v>
      </c>
      <c r="E2050" s="128" t="e">
        <f>ROUND(D2050*C2050,0)</f>
        <v>#REF!</v>
      </c>
    </row>
    <row r="2051" spans="1:5" ht="25.5">
      <c r="A2051" s="138" t="s">
        <v>463</v>
      </c>
      <c r="B2051" s="82" t="s">
        <v>47</v>
      </c>
      <c r="C2051" s="87">
        <v>0.1</v>
      </c>
      <c r="D2051" s="130" t="e">
        <f>#REF!</f>
        <v>#REF!</v>
      </c>
      <c r="E2051" s="128" t="e">
        <f>ROUND(D2051*C2051,0)</f>
        <v>#REF!</v>
      </c>
    </row>
    <row r="2052" spans="1:5" ht="25.5">
      <c r="A2052" s="84" t="s">
        <v>445</v>
      </c>
      <c r="B2052" s="82" t="s">
        <v>306</v>
      </c>
      <c r="C2052" s="87">
        <v>8.5999999999999993E-2</v>
      </c>
      <c r="D2052" s="127" t="e">
        <f>#REF!</f>
        <v>#REF!</v>
      </c>
      <c r="E2052" s="128" t="e">
        <f>ROUND(D2052*C2052,0)</f>
        <v>#REF!</v>
      </c>
    </row>
    <row r="2053" spans="1:5" ht="25.5">
      <c r="A2053" s="138" t="s">
        <v>464</v>
      </c>
      <c r="B2053" s="140" t="s">
        <v>53</v>
      </c>
      <c r="C2053" s="141">
        <v>0.13</v>
      </c>
      <c r="D2053" s="139" t="e">
        <f>#REF!</f>
        <v>#REF!</v>
      </c>
      <c r="E2053" s="128" t="e">
        <f>ROUND(D2053*C2053,0)</f>
        <v>#REF!</v>
      </c>
    </row>
    <row r="2054" spans="1:5" ht="15">
      <c r="A2054" s="138" t="s">
        <v>564</v>
      </c>
      <c r="B2054" s="140" t="s">
        <v>563</v>
      </c>
      <c r="C2054" s="141">
        <v>0.2</v>
      </c>
      <c r="D2054" s="139" t="e">
        <f>#REF!</f>
        <v>#REF!</v>
      </c>
      <c r="E2054" s="128" t="e">
        <f>ROUND(D2054*C2054,0)</f>
        <v>#REF!</v>
      </c>
    </row>
    <row r="2055" spans="1:5" ht="15">
      <c r="A2055" s="122"/>
      <c r="B2055" s="175"/>
      <c r="C2055" s="178"/>
      <c r="D2055" s="195"/>
      <c r="E2055" s="128"/>
    </row>
    <row r="2056" spans="1:5">
      <c r="A2056" s="180"/>
      <c r="B2056" s="181"/>
      <c r="C2056" s="94"/>
      <c r="D2056" s="182"/>
      <c r="E2056" s="129" t="e">
        <f>SUM(E2050:E2055)</f>
        <v>#REF!</v>
      </c>
    </row>
    <row r="2057" spans="1:5">
      <c r="A2057" s="748" t="s">
        <v>414</v>
      </c>
      <c r="B2057" s="749"/>
      <c r="C2057" s="749"/>
      <c r="D2057" s="749"/>
      <c r="E2057" s="750"/>
    </row>
    <row r="2058" spans="1:5" ht="15">
      <c r="A2058" s="90" t="s">
        <v>429</v>
      </c>
      <c r="B2058" s="80" t="s">
        <v>332</v>
      </c>
      <c r="C2058" s="87">
        <v>1</v>
      </c>
      <c r="D2058" s="130" t="e">
        <f>E2063*0.05</f>
        <v>#REF!</v>
      </c>
      <c r="E2058" s="128" t="e">
        <f>ROUND(D2058*C2058,0)</f>
        <v>#REF!</v>
      </c>
    </row>
    <row r="2059" spans="1:5">
      <c r="A2059" s="90"/>
      <c r="B2059" s="82"/>
      <c r="C2059" s="89"/>
      <c r="D2059" s="82" t="s">
        <v>413</v>
      </c>
      <c r="E2059" s="129" t="e">
        <f>SUM(E2058:E2058)</f>
        <v>#REF!</v>
      </c>
    </row>
    <row r="2060" spans="1:5">
      <c r="A2060" s="748" t="s">
        <v>57</v>
      </c>
      <c r="B2060" s="749"/>
      <c r="C2060" s="749"/>
      <c r="D2060" s="749"/>
      <c r="E2060" s="750"/>
    </row>
    <row r="2061" spans="1:5" ht="15">
      <c r="A2061" s="90" t="s">
        <v>341</v>
      </c>
      <c r="B2061" s="82" t="s">
        <v>415</v>
      </c>
      <c r="C2061" s="141">
        <v>0.3</v>
      </c>
      <c r="D2061" s="130" t="e">
        <f>#REF!</f>
        <v>#REF!</v>
      </c>
      <c r="E2061" s="128" t="e">
        <f>ROUND(D2061*C2061,0)</f>
        <v>#REF!</v>
      </c>
    </row>
    <row r="2062" spans="1:5" ht="15">
      <c r="A2062" s="122" t="s">
        <v>426</v>
      </c>
      <c r="B2062" s="81" t="s">
        <v>415</v>
      </c>
      <c r="C2062" s="86">
        <v>0.25</v>
      </c>
      <c r="D2062" s="130" t="e">
        <f>#REF!</f>
        <v>#REF!</v>
      </c>
      <c r="E2062" s="128" t="e">
        <f>ROUND(D2062*C2062,0)</f>
        <v>#REF!</v>
      </c>
    </row>
    <row r="2063" spans="1:5">
      <c r="A2063" s="92"/>
      <c r="B2063" s="93"/>
      <c r="C2063" s="94"/>
      <c r="D2063" s="95" t="s">
        <v>413</v>
      </c>
      <c r="E2063" s="131" t="e">
        <f>SUM(E2061:E2062)</f>
        <v>#REF!</v>
      </c>
    </row>
    <row r="2064" spans="1:5">
      <c r="A2064" s="748" t="s">
        <v>416</v>
      </c>
      <c r="B2064" s="749"/>
      <c r="C2064" s="749"/>
      <c r="D2064" s="749"/>
      <c r="E2064" s="750"/>
    </row>
    <row r="2065" spans="1:5" ht="15">
      <c r="A2065" s="90" t="s">
        <v>431</v>
      </c>
      <c r="B2065" s="80" t="s">
        <v>8</v>
      </c>
      <c r="C2065" s="87">
        <v>0.2</v>
      </c>
      <c r="D2065" s="130">
        <v>9000</v>
      </c>
      <c r="E2065" s="128">
        <f>ROUND(D2065*C2065,0)</f>
        <v>1800</v>
      </c>
    </row>
    <row r="2066" spans="1:5" ht="15">
      <c r="A2066" s="90" t="s">
        <v>529</v>
      </c>
      <c r="B2066" s="80" t="s">
        <v>470</v>
      </c>
      <c r="C2066" s="137">
        <v>1E-3</v>
      </c>
      <c r="D2066" s="130">
        <v>1200000</v>
      </c>
      <c r="E2066" s="128">
        <f>ROUND(D2066*C2066,0)</f>
        <v>1200</v>
      </c>
    </row>
    <row r="2067" spans="1:5">
      <c r="A2067" s="97"/>
      <c r="B2067" s="97"/>
      <c r="C2067" s="98"/>
      <c r="D2067" s="99" t="s">
        <v>413</v>
      </c>
      <c r="E2067" s="129">
        <f>SUM(E2065:E2066)</f>
        <v>3000</v>
      </c>
    </row>
    <row r="2068" spans="1:5" ht="25.5">
      <c r="A2068" s="100"/>
      <c r="B2068" s="100"/>
      <c r="C2068" s="98"/>
      <c r="D2068" s="99" t="s">
        <v>417</v>
      </c>
      <c r="E2068" s="129" t="e">
        <f>E2063+E2059+E2056+E2067</f>
        <v>#REF!</v>
      </c>
    </row>
    <row r="2070" spans="1:5">
      <c r="A2070" s="782"/>
      <c r="B2070" s="778" t="s">
        <v>381</v>
      </c>
      <c r="C2070" s="778"/>
      <c r="D2070" s="778"/>
      <c r="E2070" s="778"/>
    </row>
    <row r="2071" spans="1:5">
      <c r="A2071" s="783"/>
      <c r="B2071" s="778"/>
      <c r="C2071" s="778"/>
      <c r="D2071" s="778"/>
      <c r="E2071" s="778"/>
    </row>
    <row r="2072" spans="1:5">
      <c r="A2072" s="783"/>
      <c r="B2072" s="778"/>
      <c r="C2072" s="778"/>
      <c r="D2072" s="778"/>
      <c r="E2072" s="778"/>
    </row>
    <row r="2073" spans="1:5">
      <c r="A2073" s="784"/>
      <c r="B2073" s="779" t="s">
        <v>403</v>
      </c>
      <c r="C2073" s="780"/>
      <c r="D2073" s="780"/>
      <c r="E2073" s="781"/>
    </row>
    <row r="2074" spans="1:5">
      <c r="A2074" s="126" t="s">
        <v>404</v>
      </c>
      <c r="B2074" s="763" t="s">
        <v>382</v>
      </c>
      <c r="C2074" s="764"/>
      <c r="D2074" s="764"/>
      <c r="E2074" s="765"/>
    </row>
    <row r="2075" spans="1:5">
      <c r="A2075" s="766" t="s">
        <v>405</v>
      </c>
      <c r="B2075" s="767"/>
      <c r="C2075" s="768"/>
      <c r="D2075" s="101" t="s">
        <v>298</v>
      </c>
      <c r="E2075" s="80" t="s">
        <v>406</v>
      </c>
    </row>
    <row r="2076" spans="1:5">
      <c r="A2076" s="769" t="s">
        <v>318</v>
      </c>
      <c r="B2076" s="770"/>
      <c r="C2076" s="771"/>
      <c r="D2076" s="760" t="s">
        <v>298</v>
      </c>
      <c r="E2076" s="752" t="e">
        <f>#REF!</f>
        <v>#REF!</v>
      </c>
    </row>
    <row r="2077" spans="1:5">
      <c r="A2077" s="772"/>
      <c r="B2077" s="773"/>
      <c r="C2077" s="774"/>
      <c r="D2077" s="761"/>
      <c r="E2077" s="762"/>
    </row>
    <row r="2078" spans="1:5">
      <c r="A2078" s="82" t="s">
        <v>407</v>
      </c>
      <c r="B2078" s="82" t="s">
        <v>330</v>
      </c>
      <c r="C2078" s="80" t="s">
        <v>299</v>
      </c>
      <c r="D2078" s="83" t="s">
        <v>408</v>
      </c>
      <c r="E2078" s="82" t="s">
        <v>409</v>
      </c>
    </row>
    <row r="2079" spans="1:5">
      <c r="A2079" s="748"/>
      <c r="B2079" s="749"/>
      <c r="C2079" s="749"/>
      <c r="D2079" s="749"/>
      <c r="E2079" s="750"/>
    </row>
    <row r="2080" spans="1:5">
      <c r="A2080" s="748" t="s">
        <v>410</v>
      </c>
      <c r="B2080" s="749"/>
      <c r="C2080" s="749"/>
      <c r="D2080" s="749"/>
      <c r="E2080" s="750"/>
    </row>
    <row r="2081" spans="1:5" ht="15">
      <c r="A2081" s="56" t="s">
        <v>340</v>
      </c>
      <c r="B2081" s="52" t="s">
        <v>298</v>
      </c>
      <c r="C2081" s="57">
        <v>1</v>
      </c>
      <c r="D2081" s="187" t="e">
        <f>#REF!</f>
        <v>#REF!</v>
      </c>
      <c r="E2081" s="128" t="e">
        <f>ROUND(D2081*C2081,0)</f>
        <v>#REF!</v>
      </c>
    </row>
    <row r="2082" spans="1:5" ht="15">
      <c r="A2082" s="53" t="s">
        <v>335</v>
      </c>
      <c r="B2082" s="59" t="s">
        <v>298</v>
      </c>
      <c r="C2082" s="57">
        <v>0.2</v>
      </c>
      <c r="D2082" s="187" t="e">
        <f>#REF!</f>
        <v>#REF!</v>
      </c>
      <c r="E2082" s="128" t="e">
        <f>ROUND(D2082*C2082,0)</f>
        <v>#REF!</v>
      </c>
    </row>
    <row r="2083" spans="1:5">
      <c r="A2083" s="180"/>
      <c r="B2083" s="181"/>
      <c r="C2083" s="189"/>
      <c r="D2083" s="182" t="s">
        <v>502</v>
      </c>
      <c r="E2083" s="131" t="e">
        <f>SUM(E2081:E2082)</f>
        <v>#REF!</v>
      </c>
    </row>
    <row r="2084" spans="1:5">
      <c r="A2084" s="748"/>
      <c r="B2084" s="749"/>
      <c r="C2084" s="749"/>
      <c r="D2084" s="749"/>
      <c r="E2084" s="750"/>
    </row>
    <row r="2085" spans="1:5" ht="15">
      <c r="A2085" s="90" t="s">
        <v>429</v>
      </c>
      <c r="B2085" s="80" t="s">
        <v>332</v>
      </c>
      <c r="C2085" s="87">
        <v>1</v>
      </c>
      <c r="D2085" s="130" t="e">
        <f>E2091*0.05</f>
        <v>#REF!</v>
      </c>
      <c r="E2085" s="128" t="e">
        <f>ROUND(D2085*C2085,0)</f>
        <v>#REF!</v>
      </c>
    </row>
    <row r="2086" spans="1:5">
      <c r="A2086" s="90"/>
      <c r="B2086" s="82"/>
      <c r="C2086" s="89"/>
      <c r="D2086" s="82" t="s">
        <v>413</v>
      </c>
      <c r="E2086" s="129" t="e">
        <f>SUM(E2085:E2085)</f>
        <v>#REF!</v>
      </c>
    </row>
    <row r="2087" spans="1:5">
      <c r="A2087" s="748" t="s">
        <v>57</v>
      </c>
      <c r="B2087" s="749"/>
      <c r="C2087" s="749"/>
      <c r="D2087" s="749"/>
      <c r="E2087" s="750"/>
    </row>
    <row r="2088" spans="1:5" ht="15">
      <c r="A2088" s="90" t="s">
        <v>341</v>
      </c>
      <c r="B2088" s="82" t="s">
        <v>415</v>
      </c>
      <c r="C2088" s="141">
        <v>0.05</v>
      </c>
      <c r="D2088" s="130" t="e">
        <f>#REF!</f>
        <v>#REF!</v>
      </c>
      <c r="E2088" s="128" t="e">
        <f>C2088*D2088</f>
        <v>#REF!</v>
      </c>
    </row>
    <row r="2089" spans="1:5" ht="15">
      <c r="A2089" s="90" t="s">
        <v>430</v>
      </c>
      <c r="B2089" s="82" t="s">
        <v>415</v>
      </c>
      <c r="C2089" s="141">
        <v>0.04</v>
      </c>
      <c r="D2089" s="130" t="e">
        <f>#REF!</f>
        <v>#REF!</v>
      </c>
      <c r="E2089" s="128" t="e">
        <f>D2089*C2089</f>
        <v>#REF!</v>
      </c>
    </row>
    <row r="2090" spans="1:5" ht="15">
      <c r="A2090" s="122"/>
      <c r="B2090" s="81"/>
      <c r="C2090" s="86"/>
      <c r="D2090" s="130"/>
      <c r="E2090" s="128">
        <f>ROUND(D2090*C2090,0)</f>
        <v>0</v>
      </c>
    </row>
    <row r="2091" spans="1:5">
      <c r="A2091" s="92"/>
      <c r="B2091" s="93"/>
      <c r="C2091" s="94"/>
      <c r="D2091" s="95" t="s">
        <v>413</v>
      </c>
      <c r="E2091" s="131" t="e">
        <f>SUM(E2088:E2090)</f>
        <v>#REF!</v>
      </c>
    </row>
    <row r="2092" spans="1:5">
      <c r="A2092" s="748" t="s">
        <v>416</v>
      </c>
      <c r="B2092" s="749"/>
      <c r="C2092" s="749"/>
      <c r="D2092" s="749"/>
      <c r="E2092" s="750"/>
    </row>
    <row r="2093" spans="1:5" ht="15">
      <c r="A2093" s="90" t="s">
        <v>495</v>
      </c>
      <c r="B2093" s="80" t="s">
        <v>470</v>
      </c>
      <c r="C2093" s="87">
        <v>2E-3</v>
      </c>
      <c r="D2093" s="130">
        <v>1200000</v>
      </c>
      <c r="E2093" s="128">
        <f>ROUND(D2093*C2093,0)</f>
        <v>2400</v>
      </c>
    </row>
    <row r="2094" spans="1:5">
      <c r="A2094" s="97"/>
      <c r="B2094" s="97"/>
      <c r="C2094" s="98"/>
      <c r="D2094" s="99" t="s">
        <v>413</v>
      </c>
      <c r="E2094" s="129">
        <f>SUM(E2093:E2093)</f>
        <v>2400</v>
      </c>
    </row>
    <row r="2095" spans="1:5" ht="25.5">
      <c r="A2095" s="100"/>
      <c r="B2095" s="100"/>
      <c r="C2095" s="98"/>
      <c r="D2095" s="99" t="s">
        <v>417</v>
      </c>
      <c r="E2095" s="129" t="e">
        <f>E2091+E2086+E2083+E2094</f>
        <v>#REF!</v>
      </c>
    </row>
    <row r="2098" spans="1:5">
      <c r="A2098" s="775"/>
      <c r="B2098" s="843"/>
      <c r="C2098" s="844"/>
      <c r="D2098" s="844"/>
      <c r="E2098" s="845"/>
    </row>
    <row r="2099" spans="1:5">
      <c r="A2099" s="776"/>
      <c r="B2099" s="846"/>
      <c r="C2099" s="847"/>
      <c r="D2099" s="847"/>
      <c r="E2099" s="848"/>
    </row>
    <row r="2100" spans="1:5">
      <c r="A2100" s="776"/>
      <c r="B2100" s="849"/>
      <c r="C2100" s="850"/>
      <c r="D2100" s="850"/>
      <c r="E2100" s="851"/>
    </row>
    <row r="2101" spans="1:5">
      <c r="A2101" s="777"/>
      <c r="B2101" s="816" t="s">
        <v>403</v>
      </c>
      <c r="C2101" s="817"/>
      <c r="D2101" s="817"/>
      <c r="E2101" s="818"/>
    </row>
    <row r="2102" spans="1:5">
      <c r="A2102" s="117" t="s">
        <v>404</v>
      </c>
      <c r="B2102" s="819"/>
      <c r="C2102" s="820"/>
      <c r="D2102" s="820"/>
      <c r="E2102" s="821"/>
    </row>
    <row r="2103" spans="1:5">
      <c r="A2103" s="766" t="s">
        <v>405</v>
      </c>
      <c r="B2103" s="767"/>
      <c r="C2103" s="768"/>
      <c r="D2103" s="101" t="s">
        <v>298</v>
      </c>
      <c r="E2103" s="80" t="s">
        <v>406</v>
      </c>
    </row>
    <row r="2104" spans="1:5">
      <c r="A2104" s="785" t="s">
        <v>567</v>
      </c>
      <c r="B2104" s="786"/>
      <c r="C2104" s="787"/>
      <c r="D2104" s="760" t="s">
        <v>47</v>
      </c>
      <c r="E2104" s="752" t="e">
        <f>#REF!</f>
        <v>#REF!</v>
      </c>
    </row>
    <row r="2105" spans="1:5">
      <c r="A2105" s="791"/>
      <c r="B2105" s="792"/>
      <c r="C2105" s="793"/>
      <c r="D2105" s="761"/>
      <c r="E2105" s="753"/>
    </row>
    <row r="2106" spans="1:5">
      <c r="A2106" s="82" t="s">
        <v>407</v>
      </c>
      <c r="B2106" s="82" t="s">
        <v>330</v>
      </c>
      <c r="C2106" s="80" t="s">
        <v>299</v>
      </c>
      <c r="D2106" s="83" t="s">
        <v>408</v>
      </c>
      <c r="E2106" s="82" t="s">
        <v>409</v>
      </c>
    </row>
    <row r="2107" spans="1:5">
      <c r="A2107" s="748"/>
      <c r="B2107" s="749"/>
      <c r="C2107" s="749"/>
      <c r="D2107" s="749"/>
      <c r="E2107" s="750"/>
    </row>
    <row r="2108" spans="1:5">
      <c r="A2108" s="748" t="s">
        <v>410</v>
      </c>
      <c r="B2108" s="749"/>
      <c r="C2108" s="749"/>
      <c r="D2108" s="749"/>
      <c r="E2108" s="750"/>
    </row>
    <row r="2109" spans="1:5" ht="27">
      <c r="A2109" s="205" t="s">
        <v>565</v>
      </c>
      <c r="B2109" s="206" t="s">
        <v>306</v>
      </c>
      <c r="C2109" s="82">
        <v>1</v>
      </c>
      <c r="D2109" s="207" t="e">
        <f>#REF!</f>
        <v>#REF!</v>
      </c>
      <c r="E2109" s="196" t="e">
        <f>D2109*C2109</f>
        <v>#REF!</v>
      </c>
    </row>
    <row r="2110" spans="1:5" ht="27">
      <c r="A2110" s="205" t="s">
        <v>566</v>
      </c>
      <c r="B2110" s="206" t="s">
        <v>44</v>
      </c>
      <c r="C2110" s="82">
        <v>6.05</v>
      </c>
      <c r="D2110" s="207" t="e">
        <f>#REF!</f>
        <v>#REF!</v>
      </c>
      <c r="E2110" s="196" t="e">
        <f>D2110*C2110</f>
        <v>#REF!</v>
      </c>
    </row>
    <row r="2111" spans="1:5" ht="13.5">
      <c r="A2111" s="208" t="s">
        <v>568</v>
      </c>
      <c r="B2111" s="209" t="s">
        <v>9</v>
      </c>
      <c r="C2111" s="82">
        <v>0.105</v>
      </c>
      <c r="D2111" s="207" t="e">
        <f>#REF!</f>
        <v>#REF!</v>
      </c>
      <c r="E2111" s="196" t="e">
        <f>D2111*C2111</f>
        <v>#REF!</v>
      </c>
    </row>
    <row r="2112" spans="1:5">
      <c r="A2112" s="122"/>
      <c r="B2112" s="80"/>
      <c r="C2112" s="87"/>
      <c r="D2112" s="149"/>
      <c r="E2112" s="196"/>
    </row>
    <row r="2113" spans="1:5">
      <c r="A2113" s="122"/>
      <c r="B2113" s="80"/>
      <c r="C2113" s="197"/>
      <c r="D2113" s="149"/>
      <c r="E2113" s="196"/>
    </row>
    <row r="2114" spans="1:5">
      <c r="A2114" s="180"/>
      <c r="B2114" s="114"/>
      <c r="C2114" s="94"/>
      <c r="D2114" s="82" t="s">
        <v>413</v>
      </c>
      <c r="E2114" s="167" t="e">
        <f>SUM(E2109:E2113)</f>
        <v>#REF!</v>
      </c>
    </row>
    <row r="2115" spans="1:5">
      <c r="A2115" s="748" t="s">
        <v>414</v>
      </c>
      <c r="B2115" s="749"/>
      <c r="C2115" s="749"/>
      <c r="D2115" s="749"/>
      <c r="E2115" s="750"/>
    </row>
    <row r="2116" spans="1:5">
      <c r="A2116" s="90" t="s">
        <v>429</v>
      </c>
      <c r="B2116" s="80" t="s">
        <v>332</v>
      </c>
      <c r="C2116" s="87">
        <v>1</v>
      </c>
      <c r="D2116" s="166" t="e">
        <f>E2125*0.05</f>
        <v>#REF!</v>
      </c>
      <c r="E2116" s="119" t="e">
        <f>ROUND(D2116*C2116,0)</f>
        <v>#REF!</v>
      </c>
    </row>
    <row r="2117" spans="1:5">
      <c r="A2117" s="90"/>
      <c r="B2117" s="80"/>
      <c r="C2117" s="133"/>
      <c r="D2117" s="134"/>
      <c r="E2117" s="119">
        <f>ROUND(D2117*C2117,0)</f>
        <v>0</v>
      </c>
    </row>
    <row r="2118" spans="1:5">
      <c r="A2118" s="90"/>
      <c r="B2118" s="80"/>
      <c r="C2118" s="133"/>
      <c r="D2118" s="134"/>
      <c r="E2118" s="119">
        <f>ROUND(D2118*C2118,0)</f>
        <v>0</v>
      </c>
    </row>
    <row r="2119" spans="1:5">
      <c r="A2119" s="90"/>
      <c r="B2119" s="82"/>
      <c r="C2119" s="89"/>
      <c r="D2119" s="82" t="s">
        <v>413</v>
      </c>
      <c r="E2119" s="165" t="e">
        <f>SUM(E2116:E2118)</f>
        <v>#REF!</v>
      </c>
    </row>
    <row r="2120" spans="1:5">
      <c r="A2120" s="748" t="s">
        <v>57</v>
      </c>
      <c r="B2120" s="749"/>
      <c r="C2120" s="749"/>
      <c r="D2120" s="749"/>
      <c r="E2120" s="750"/>
    </row>
    <row r="2121" spans="1:5">
      <c r="A2121" s="90" t="s">
        <v>430</v>
      </c>
      <c r="B2121" s="82" t="s">
        <v>415</v>
      </c>
      <c r="C2121" s="133">
        <v>0.3</v>
      </c>
      <c r="D2121" s="166" t="e">
        <f>#REF!</f>
        <v>#REF!</v>
      </c>
      <c r="E2121" s="119" t="e">
        <f>ROUND(D2121*C2121,0)</f>
        <v>#REF!</v>
      </c>
    </row>
    <row r="2122" spans="1:5">
      <c r="A2122" s="90" t="s">
        <v>300</v>
      </c>
      <c r="B2122" s="82" t="s">
        <v>415</v>
      </c>
      <c r="C2122" s="133">
        <v>0.2</v>
      </c>
      <c r="D2122" s="166" t="e">
        <f>#REF!</f>
        <v>#REF!</v>
      </c>
      <c r="E2122" s="119" t="e">
        <f>ROUND(D2122*C2122,0)</f>
        <v>#REF!</v>
      </c>
    </row>
    <row r="2123" spans="1:5">
      <c r="A2123" s="90"/>
      <c r="B2123" s="82"/>
      <c r="C2123" s="133"/>
      <c r="D2123" s="200"/>
      <c r="E2123" s="119">
        <f>ROUND(D2123*C2123,0)</f>
        <v>0</v>
      </c>
    </row>
    <row r="2124" spans="1:5">
      <c r="A2124" s="122"/>
      <c r="B2124" s="81"/>
      <c r="C2124" s="86"/>
      <c r="D2124" s="166"/>
      <c r="E2124" s="119">
        <f>ROUND(D2124*C2124,0)</f>
        <v>0</v>
      </c>
    </row>
    <row r="2125" spans="1:5">
      <c r="A2125" s="92"/>
      <c r="B2125" s="93"/>
      <c r="C2125" s="94"/>
      <c r="D2125" s="95" t="s">
        <v>413</v>
      </c>
      <c r="E2125" s="167" t="e">
        <f>SUM(E2121:E2124)</f>
        <v>#REF!</v>
      </c>
    </row>
    <row r="2126" spans="1:5">
      <c r="A2126" s="748" t="s">
        <v>416</v>
      </c>
      <c r="B2126" s="749"/>
      <c r="C2126" s="749"/>
      <c r="D2126" s="749"/>
      <c r="E2126" s="750"/>
    </row>
    <row r="2127" spans="1:5">
      <c r="A2127" s="90" t="s">
        <v>302</v>
      </c>
      <c r="B2127" s="80" t="s">
        <v>470</v>
      </c>
      <c r="C2127" s="137">
        <v>0.02</v>
      </c>
      <c r="D2127" s="166">
        <v>1200000</v>
      </c>
      <c r="E2127" s="119">
        <f>ROUND(D2127*C2127,0)</f>
        <v>24000</v>
      </c>
    </row>
    <row r="2128" spans="1:5">
      <c r="A2128" s="90"/>
      <c r="B2128" s="80"/>
      <c r="C2128" s="137"/>
      <c r="D2128" s="166"/>
      <c r="E2128" s="119">
        <f>ROUND(D2128*C2128,0)</f>
        <v>0</v>
      </c>
    </row>
    <row r="2129" spans="1:5">
      <c r="A2129" s="97"/>
      <c r="B2129" s="97"/>
      <c r="C2129" s="98"/>
      <c r="D2129" s="99" t="s">
        <v>413</v>
      </c>
      <c r="E2129" s="165">
        <f>SUM(E2127:E2128)</f>
        <v>24000</v>
      </c>
    </row>
    <row r="2130" spans="1:5" ht="25.5">
      <c r="A2130" s="100"/>
      <c r="B2130" s="100"/>
      <c r="C2130" s="98"/>
      <c r="D2130" s="99" t="s">
        <v>417</v>
      </c>
      <c r="E2130" s="165" t="e">
        <f>E2125+E2119+E2114+E2129</f>
        <v>#REF!</v>
      </c>
    </row>
    <row r="2132" spans="1:5">
      <c r="A2132" s="775"/>
      <c r="B2132" s="843"/>
      <c r="C2132" s="844"/>
      <c r="D2132" s="844"/>
      <c r="E2132" s="845"/>
    </row>
    <row r="2133" spans="1:5">
      <c r="A2133" s="776"/>
      <c r="B2133" s="846"/>
      <c r="C2133" s="847"/>
      <c r="D2133" s="847"/>
      <c r="E2133" s="848"/>
    </row>
    <row r="2134" spans="1:5">
      <c r="A2134" s="776"/>
      <c r="B2134" s="849"/>
      <c r="C2134" s="850"/>
      <c r="D2134" s="850"/>
      <c r="E2134" s="851"/>
    </row>
    <row r="2135" spans="1:5">
      <c r="A2135" s="777"/>
      <c r="B2135" s="816" t="s">
        <v>403</v>
      </c>
      <c r="C2135" s="817"/>
      <c r="D2135" s="817"/>
      <c r="E2135" s="818"/>
    </row>
    <row r="2136" spans="1:5">
      <c r="A2136" s="117" t="s">
        <v>404</v>
      </c>
      <c r="B2136" s="819"/>
      <c r="C2136" s="820"/>
      <c r="D2136" s="820"/>
      <c r="E2136" s="821"/>
    </row>
    <row r="2137" spans="1:5">
      <c r="A2137" s="766" t="s">
        <v>405</v>
      </c>
      <c r="B2137" s="767"/>
      <c r="C2137" s="768"/>
      <c r="D2137" s="101" t="s">
        <v>298</v>
      </c>
      <c r="E2137" s="80" t="s">
        <v>406</v>
      </c>
    </row>
    <row r="2138" spans="1:5">
      <c r="A2138" s="785" t="s">
        <v>319</v>
      </c>
      <c r="B2138" s="786"/>
      <c r="C2138" s="787"/>
      <c r="D2138" s="760" t="s">
        <v>47</v>
      </c>
      <c r="E2138" s="752" t="e">
        <f>#REF!</f>
        <v>#REF!</v>
      </c>
    </row>
    <row r="2139" spans="1:5">
      <c r="A2139" s="791"/>
      <c r="B2139" s="792"/>
      <c r="C2139" s="793"/>
      <c r="D2139" s="761"/>
      <c r="E2139" s="753"/>
    </row>
    <row r="2140" spans="1:5">
      <c r="A2140" s="82" t="s">
        <v>407</v>
      </c>
      <c r="B2140" s="82" t="s">
        <v>330</v>
      </c>
      <c r="C2140" s="80" t="s">
        <v>299</v>
      </c>
      <c r="D2140" s="83" t="s">
        <v>408</v>
      </c>
      <c r="E2140" s="82" t="s">
        <v>409</v>
      </c>
    </row>
    <row r="2141" spans="1:5">
      <c r="A2141" s="748"/>
      <c r="B2141" s="749"/>
      <c r="C2141" s="749"/>
      <c r="D2141" s="749"/>
      <c r="E2141" s="750"/>
    </row>
    <row r="2142" spans="1:5">
      <c r="A2142" s="748" t="s">
        <v>410</v>
      </c>
      <c r="B2142" s="749"/>
      <c r="C2142" s="749"/>
      <c r="D2142" s="749"/>
      <c r="E2142" s="750"/>
    </row>
    <row r="2143" spans="1:5" ht="25.5">
      <c r="A2143" s="56" t="s">
        <v>712</v>
      </c>
      <c r="B2143" s="54" t="s">
        <v>306</v>
      </c>
      <c r="C2143" s="57">
        <v>1</v>
      </c>
      <c r="D2143" s="55" t="e">
        <f>#REF!</f>
        <v>#REF!</v>
      </c>
      <c r="E2143" s="48" t="e">
        <f>ROUND((D2143*C2143),2)</f>
        <v>#REF!</v>
      </c>
    </row>
    <row r="2144" spans="1:5" ht="25.5">
      <c r="A2144" s="56" t="s">
        <v>343</v>
      </c>
      <c r="B2144" s="54" t="s">
        <v>306</v>
      </c>
      <c r="C2144" s="57">
        <v>1</v>
      </c>
      <c r="D2144" s="55">
        <v>98000</v>
      </c>
      <c r="E2144" s="48">
        <f t="shared" ref="E2144:E2155" si="23">ROUND((D2144*C2144),2)</f>
        <v>98000</v>
      </c>
    </row>
    <row r="2145" spans="1:5">
      <c r="A2145" s="53" t="s">
        <v>344</v>
      </c>
      <c r="B2145" s="54" t="s">
        <v>306</v>
      </c>
      <c r="C2145" s="57">
        <v>1</v>
      </c>
      <c r="D2145" s="55">
        <v>12000</v>
      </c>
      <c r="E2145" s="48">
        <f t="shared" si="23"/>
        <v>12000</v>
      </c>
    </row>
    <row r="2146" spans="1:5">
      <c r="A2146" s="53" t="s">
        <v>345</v>
      </c>
      <c r="B2146" s="54" t="s">
        <v>306</v>
      </c>
      <c r="C2146" s="57">
        <v>1</v>
      </c>
      <c r="D2146" s="55">
        <v>6500</v>
      </c>
      <c r="E2146" s="48">
        <f t="shared" si="23"/>
        <v>6500</v>
      </c>
    </row>
    <row r="2147" spans="1:5" ht="25.5">
      <c r="A2147" s="56" t="s">
        <v>346</v>
      </c>
      <c r="B2147" s="54" t="s">
        <v>306</v>
      </c>
      <c r="C2147" s="57">
        <v>2</v>
      </c>
      <c r="D2147" s="58">
        <v>15500</v>
      </c>
      <c r="E2147" s="48">
        <f t="shared" si="23"/>
        <v>31000</v>
      </c>
    </row>
    <row r="2148" spans="1:5">
      <c r="A2148" s="53" t="s">
        <v>347</v>
      </c>
      <c r="B2148" s="54" t="s">
        <v>306</v>
      </c>
      <c r="C2148" s="57">
        <v>1</v>
      </c>
      <c r="D2148" s="55">
        <v>16000</v>
      </c>
      <c r="E2148" s="48">
        <f t="shared" si="23"/>
        <v>16000</v>
      </c>
    </row>
    <row r="2149" spans="1:5">
      <c r="A2149" s="53" t="s">
        <v>348</v>
      </c>
      <c r="B2149" s="54" t="s">
        <v>306</v>
      </c>
      <c r="C2149" s="57">
        <v>3</v>
      </c>
      <c r="D2149" s="55">
        <v>4000</v>
      </c>
      <c r="E2149" s="48">
        <f t="shared" si="23"/>
        <v>12000</v>
      </c>
    </row>
    <row r="2150" spans="1:5">
      <c r="A2150" s="53" t="s">
        <v>349</v>
      </c>
      <c r="B2150" s="54" t="s">
        <v>306</v>
      </c>
      <c r="C2150" s="57">
        <v>0.3</v>
      </c>
      <c r="D2150" s="55">
        <v>500</v>
      </c>
      <c r="E2150" s="48">
        <f t="shared" si="23"/>
        <v>150</v>
      </c>
    </row>
    <row r="2151" spans="1:5">
      <c r="A2151" s="53" t="s">
        <v>350</v>
      </c>
      <c r="B2151" s="54" t="s">
        <v>3</v>
      </c>
      <c r="C2151" s="57">
        <v>14</v>
      </c>
      <c r="D2151" s="55">
        <v>1500</v>
      </c>
      <c r="E2151" s="48">
        <f t="shared" si="23"/>
        <v>21000</v>
      </c>
    </row>
    <row r="2152" spans="1:5">
      <c r="A2152" s="53" t="s">
        <v>351</v>
      </c>
      <c r="B2152" s="54" t="s">
        <v>334</v>
      </c>
      <c r="C2152" s="57">
        <v>2</v>
      </c>
      <c r="D2152" s="55">
        <v>200</v>
      </c>
      <c r="E2152" s="48">
        <f t="shared" si="23"/>
        <v>400</v>
      </c>
    </row>
    <row r="2153" spans="1:5">
      <c r="A2153" s="53" t="s">
        <v>352</v>
      </c>
      <c r="B2153" s="54" t="s">
        <v>306</v>
      </c>
      <c r="C2153" s="57">
        <v>1.5</v>
      </c>
      <c r="D2153" s="55">
        <v>500</v>
      </c>
      <c r="E2153" s="48">
        <f t="shared" si="23"/>
        <v>750</v>
      </c>
    </row>
    <row r="2154" spans="1:5">
      <c r="A2154" s="53" t="s">
        <v>353</v>
      </c>
      <c r="B2154" s="54" t="s">
        <v>306</v>
      </c>
      <c r="C2154" s="57">
        <v>1</v>
      </c>
      <c r="D2154" s="55">
        <v>3800</v>
      </c>
      <c r="E2154" s="48">
        <f t="shared" si="23"/>
        <v>3800</v>
      </c>
    </row>
    <row r="2155" spans="1:5">
      <c r="A2155" s="53" t="s">
        <v>354</v>
      </c>
      <c r="B2155" s="54" t="s">
        <v>306</v>
      </c>
      <c r="C2155" s="57">
        <v>6</v>
      </c>
      <c r="D2155" s="55">
        <v>500</v>
      </c>
      <c r="E2155" s="48">
        <f t="shared" si="23"/>
        <v>3000</v>
      </c>
    </row>
    <row r="2156" spans="1:5">
      <c r="A2156" s="122"/>
      <c r="B2156" s="80"/>
      <c r="C2156" s="87"/>
      <c r="D2156" s="149"/>
      <c r="E2156" s="196"/>
    </row>
    <row r="2157" spans="1:5">
      <c r="A2157" s="122"/>
      <c r="B2157" s="80"/>
      <c r="C2157" s="197"/>
      <c r="D2157" s="149"/>
      <c r="E2157" s="196"/>
    </row>
    <row r="2158" spans="1:5">
      <c r="A2158" s="180"/>
      <c r="B2158" s="114"/>
      <c r="C2158" s="94"/>
      <c r="D2158" s="82" t="s">
        <v>413</v>
      </c>
      <c r="E2158" s="167" t="e">
        <f>SUM(E2143:E2157)</f>
        <v>#REF!</v>
      </c>
    </row>
    <row r="2159" spans="1:5">
      <c r="A2159" s="748" t="s">
        <v>414</v>
      </c>
      <c r="B2159" s="749"/>
      <c r="C2159" s="749"/>
      <c r="D2159" s="749"/>
      <c r="E2159" s="750"/>
    </row>
    <row r="2160" spans="1:5">
      <c r="A2160" s="90" t="s">
        <v>429</v>
      </c>
      <c r="B2160" s="80" t="s">
        <v>332</v>
      </c>
      <c r="C2160" s="87">
        <v>1</v>
      </c>
      <c r="D2160" s="166" t="e">
        <f>E2169*0.05</f>
        <v>#REF!</v>
      </c>
      <c r="E2160" s="119" t="e">
        <f>ROUND(D2160*C2160,0)</f>
        <v>#REF!</v>
      </c>
    </row>
    <row r="2161" spans="1:5">
      <c r="A2161" s="90"/>
      <c r="B2161" s="80"/>
      <c r="C2161" s="133"/>
      <c r="D2161" s="134"/>
      <c r="E2161" s="119">
        <f>ROUND(D2161*C2161,0)</f>
        <v>0</v>
      </c>
    </row>
    <row r="2162" spans="1:5">
      <c r="A2162" s="90"/>
      <c r="B2162" s="80"/>
      <c r="C2162" s="133"/>
      <c r="D2162" s="134"/>
      <c r="E2162" s="119">
        <f>ROUND(D2162*C2162,0)</f>
        <v>0</v>
      </c>
    </row>
    <row r="2163" spans="1:5">
      <c r="A2163" s="90"/>
      <c r="B2163" s="82"/>
      <c r="C2163" s="89"/>
      <c r="D2163" s="82" t="s">
        <v>413</v>
      </c>
      <c r="E2163" s="165" t="e">
        <f>SUM(E2160:E2162)</f>
        <v>#REF!</v>
      </c>
    </row>
    <row r="2164" spans="1:5">
      <c r="A2164" s="748" t="s">
        <v>57</v>
      </c>
      <c r="B2164" s="749"/>
      <c r="C2164" s="749"/>
      <c r="D2164" s="749"/>
      <c r="E2164" s="750"/>
    </row>
    <row r="2165" spans="1:5">
      <c r="A2165" s="90" t="s">
        <v>430</v>
      </c>
      <c r="B2165" s="82" t="s">
        <v>415</v>
      </c>
      <c r="C2165" s="49">
        <v>0.46140591223703314</v>
      </c>
      <c r="D2165" s="166" t="e">
        <f>#REF!</f>
        <v>#REF!</v>
      </c>
      <c r="E2165" s="119" t="e">
        <f>ROUND(D2165*C2165,0)</f>
        <v>#REF!</v>
      </c>
    </row>
    <row r="2166" spans="1:5">
      <c r="A2166" s="90" t="s">
        <v>300</v>
      </c>
      <c r="B2166" s="82" t="s">
        <v>415</v>
      </c>
      <c r="C2166" s="49">
        <f>+C2165</f>
        <v>0.46140591223703314</v>
      </c>
      <c r="D2166" s="166" t="e">
        <f>#REF!</f>
        <v>#REF!</v>
      </c>
      <c r="E2166" s="119" t="e">
        <f>ROUND(D2166*C2166,0)</f>
        <v>#REF!</v>
      </c>
    </row>
    <row r="2167" spans="1:5">
      <c r="A2167" s="90"/>
      <c r="B2167" s="82"/>
      <c r="C2167" s="133"/>
      <c r="D2167" s="200"/>
      <c r="E2167" s="119">
        <f>ROUND(D2167*C2167,0)</f>
        <v>0</v>
      </c>
    </row>
    <row r="2168" spans="1:5">
      <c r="A2168" s="122"/>
      <c r="B2168" s="81"/>
      <c r="C2168" s="86"/>
      <c r="D2168" s="166"/>
      <c r="E2168" s="119">
        <f>ROUND(D2168*C2168,0)</f>
        <v>0</v>
      </c>
    </row>
    <row r="2169" spans="1:5">
      <c r="A2169" s="92"/>
      <c r="B2169" s="93"/>
      <c r="C2169" s="94"/>
      <c r="D2169" s="95" t="s">
        <v>413</v>
      </c>
      <c r="E2169" s="167" t="e">
        <f>SUM(E2165:E2168)</f>
        <v>#REF!</v>
      </c>
    </row>
    <row r="2170" spans="1:5">
      <c r="A2170" s="748" t="s">
        <v>416</v>
      </c>
      <c r="B2170" s="749"/>
      <c r="C2170" s="749"/>
      <c r="D2170" s="749"/>
      <c r="E2170" s="750"/>
    </row>
    <row r="2171" spans="1:5">
      <c r="A2171" s="90" t="s">
        <v>302</v>
      </c>
      <c r="B2171" s="80" t="s">
        <v>470</v>
      </c>
      <c r="C2171" s="137">
        <v>0.3</v>
      </c>
      <c r="D2171" s="166">
        <v>1200000</v>
      </c>
      <c r="E2171" s="119">
        <f>ROUND(D2171*C2171,0)</f>
        <v>360000</v>
      </c>
    </row>
    <row r="2172" spans="1:5">
      <c r="A2172" s="90"/>
      <c r="B2172" s="80"/>
      <c r="C2172" s="137"/>
      <c r="D2172" s="166"/>
      <c r="E2172" s="119">
        <f>ROUND(D2172*C2172,0)</f>
        <v>0</v>
      </c>
    </row>
    <row r="2173" spans="1:5">
      <c r="A2173" s="97"/>
      <c r="B2173" s="97"/>
      <c r="C2173" s="98"/>
      <c r="D2173" s="99" t="s">
        <v>413</v>
      </c>
      <c r="E2173" s="165">
        <f>SUM(E2171:E2172)</f>
        <v>360000</v>
      </c>
    </row>
    <row r="2174" spans="1:5" ht="25.5">
      <c r="A2174" s="100"/>
      <c r="B2174" s="100"/>
      <c r="C2174" s="98"/>
      <c r="D2174" s="99" t="s">
        <v>417</v>
      </c>
      <c r="E2174" s="165" t="e">
        <f>E2169+E2163+E2158+E2173</f>
        <v>#REF!</v>
      </c>
    </row>
    <row r="2177" spans="1:5">
      <c r="A2177" s="782"/>
      <c r="B2177" s="828"/>
      <c r="C2177" s="829"/>
      <c r="D2177" s="829"/>
      <c r="E2177" s="830"/>
    </row>
    <row r="2178" spans="1:5">
      <c r="A2178" s="783"/>
      <c r="B2178" s="831"/>
      <c r="C2178" s="832"/>
      <c r="D2178" s="832"/>
      <c r="E2178" s="833"/>
    </row>
    <row r="2179" spans="1:5">
      <c r="A2179" s="783"/>
      <c r="B2179" s="834"/>
      <c r="C2179" s="835"/>
      <c r="D2179" s="835"/>
      <c r="E2179" s="836"/>
    </row>
    <row r="2180" spans="1:5">
      <c r="A2180" s="784"/>
      <c r="B2180" s="837" t="s">
        <v>403</v>
      </c>
      <c r="C2180" s="838"/>
      <c r="D2180" s="838"/>
      <c r="E2180" s="839"/>
    </row>
    <row r="2181" spans="1:5">
      <c r="A2181" s="126" t="s">
        <v>404</v>
      </c>
      <c r="B2181" s="840"/>
      <c r="C2181" s="841"/>
      <c r="D2181" s="841"/>
      <c r="E2181" s="842"/>
    </row>
    <row r="2182" spans="1:5">
      <c r="A2182" s="766" t="s">
        <v>405</v>
      </c>
      <c r="B2182" s="767"/>
      <c r="C2182" s="768"/>
      <c r="D2182" s="101" t="s">
        <v>298</v>
      </c>
      <c r="E2182" s="80" t="s">
        <v>406</v>
      </c>
    </row>
    <row r="2183" spans="1:5" ht="42.75" customHeight="1">
      <c r="A2183" s="754" t="s">
        <v>569</v>
      </c>
      <c r="B2183" s="755"/>
      <c r="C2183" s="756"/>
      <c r="D2183" s="760" t="s">
        <v>47</v>
      </c>
      <c r="E2183" s="752" t="e">
        <f>#REF!</f>
        <v>#REF!</v>
      </c>
    </row>
    <row r="2184" spans="1:5" ht="36.75" customHeight="1">
      <c r="A2184" s="757"/>
      <c r="B2184" s="758"/>
      <c r="C2184" s="759"/>
      <c r="D2184" s="761"/>
      <c r="E2184" s="753"/>
    </row>
    <row r="2185" spans="1:5">
      <c r="A2185" s="82" t="s">
        <v>407</v>
      </c>
      <c r="B2185" s="82" t="s">
        <v>330</v>
      </c>
      <c r="C2185" s="80" t="s">
        <v>299</v>
      </c>
      <c r="D2185" s="83" t="s">
        <v>408</v>
      </c>
      <c r="E2185" s="82" t="s">
        <v>409</v>
      </c>
    </row>
    <row r="2186" spans="1:5">
      <c r="A2186" s="748"/>
      <c r="B2186" s="749"/>
      <c r="C2186" s="749"/>
      <c r="D2186" s="749"/>
      <c r="E2186" s="750"/>
    </row>
    <row r="2187" spans="1:5">
      <c r="A2187" s="748" t="s">
        <v>410</v>
      </c>
      <c r="B2187" s="749"/>
      <c r="C2187" s="749"/>
      <c r="D2187" s="749"/>
      <c r="E2187" s="750"/>
    </row>
    <row r="2188" spans="1:5" ht="25.5">
      <c r="A2188" s="138" t="s">
        <v>570</v>
      </c>
      <c r="B2188" s="140" t="s">
        <v>8</v>
      </c>
      <c r="C2188" s="141">
        <v>1.05</v>
      </c>
      <c r="D2188" s="139" t="e">
        <f>#REF!</f>
        <v>#REF!</v>
      </c>
      <c r="E2188" s="128" t="e">
        <f>ROUND(D2188*C2188,0)</f>
        <v>#REF!</v>
      </c>
    </row>
    <row r="2189" spans="1:5" ht="25.5">
      <c r="A2189" s="84" t="s">
        <v>571</v>
      </c>
      <c r="B2189" s="82" t="s">
        <v>401</v>
      </c>
      <c r="C2189" s="87">
        <v>5.2999999999999999E-2</v>
      </c>
      <c r="D2189" s="130" t="e">
        <f>#REF!</f>
        <v>#REF!</v>
      </c>
      <c r="E2189" s="128" t="e">
        <f>ROUND(D2189*C2189,0)</f>
        <v>#REF!</v>
      </c>
    </row>
    <row r="2190" spans="1:5" ht="15">
      <c r="A2190" s="138" t="s">
        <v>303</v>
      </c>
      <c r="B2190" s="140" t="s">
        <v>401</v>
      </c>
      <c r="C2190" s="141">
        <v>2.7E-2</v>
      </c>
      <c r="D2190" s="139" t="e">
        <f>#REF!</f>
        <v>#REF!</v>
      </c>
      <c r="E2190" s="128" t="e">
        <f>ROUND(D2190*C2190,0)</f>
        <v>#REF!</v>
      </c>
    </row>
    <row r="2191" spans="1:5" ht="15">
      <c r="A2191" s="138" t="s">
        <v>572</v>
      </c>
      <c r="B2191" s="140" t="s">
        <v>306</v>
      </c>
      <c r="C2191" s="141">
        <v>0.25</v>
      </c>
      <c r="D2191" s="139" t="e">
        <f>#REF!</f>
        <v>#REF!</v>
      </c>
      <c r="E2191" s="128" t="e">
        <f>ROUND(D2191*C2191,0)</f>
        <v>#REF!</v>
      </c>
    </row>
    <row r="2192" spans="1:5" ht="38.25">
      <c r="A2192" s="138" t="s">
        <v>573</v>
      </c>
      <c r="B2192" s="140" t="s">
        <v>306</v>
      </c>
      <c r="C2192" s="141">
        <v>2</v>
      </c>
      <c r="D2192" s="139" t="e">
        <f>#REF!</f>
        <v>#REF!</v>
      </c>
      <c r="E2192" s="128" t="e">
        <f>ROUND(D2192*C2192,0)</f>
        <v>#REF!</v>
      </c>
    </row>
    <row r="2193" spans="1:5">
      <c r="A2193" s="82"/>
      <c r="B2193" s="82"/>
      <c r="C2193" s="89"/>
      <c r="D2193" s="82" t="s">
        <v>413</v>
      </c>
      <c r="E2193" s="129" t="e">
        <f>SUM(E2188:E2192)</f>
        <v>#REF!</v>
      </c>
    </row>
    <row r="2194" spans="1:5">
      <c r="A2194" s="748" t="s">
        <v>414</v>
      </c>
      <c r="B2194" s="749"/>
      <c r="C2194" s="749"/>
      <c r="D2194" s="749"/>
      <c r="E2194" s="750"/>
    </row>
    <row r="2195" spans="1:5" ht="15">
      <c r="A2195" s="90" t="s">
        <v>429</v>
      </c>
      <c r="B2195" s="80" t="s">
        <v>332</v>
      </c>
      <c r="C2195" s="87">
        <v>1</v>
      </c>
      <c r="D2195" s="130" t="e">
        <f>E2204*0.05</f>
        <v>#REF!</v>
      </c>
      <c r="E2195" s="128" t="e">
        <f>ROUND(D2195*C2195,0)</f>
        <v>#REF!</v>
      </c>
    </row>
    <row r="2196" spans="1:5" ht="25.5">
      <c r="A2196" s="90" t="s">
        <v>574</v>
      </c>
      <c r="B2196" s="80" t="s">
        <v>329</v>
      </c>
      <c r="C2196" s="141">
        <v>6.2E-2</v>
      </c>
      <c r="D2196" s="139" t="e">
        <f>#REF!</f>
        <v>#REF!</v>
      </c>
      <c r="E2196" s="128" t="e">
        <f>ROUND(D2196*C2196,0)</f>
        <v>#REF!</v>
      </c>
    </row>
    <row r="2197" spans="1:5" ht="51">
      <c r="A2197" s="90" t="s">
        <v>452</v>
      </c>
      <c r="B2197" s="80" t="s">
        <v>329</v>
      </c>
      <c r="C2197" s="141">
        <v>0.125</v>
      </c>
      <c r="D2197" s="139" t="e">
        <f>#REF!</f>
        <v>#REF!</v>
      </c>
      <c r="E2197" s="128" t="e">
        <f>ROUND(D2197*C2197,0)</f>
        <v>#REF!</v>
      </c>
    </row>
    <row r="2198" spans="1:5" ht="63.75">
      <c r="A2198" s="90" t="s">
        <v>455</v>
      </c>
      <c r="B2198" s="80" t="s">
        <v>329</v>
      </c>
      <c r="C2198" s="141">
        <v>0.25</v>
      </c>
      <c r="D2198" s="139" t="e">
        <f>#REF!</f>
        <v>#REF!</v>
      </c>
      <c r="E2198" s="128" t="e">
        <f>ROUND(D2198*C2198,0)</f>
        <v>#REF!</v>
      </c>
    </row>
    <row r="2199" spans="1:5">
      <c r="A2199" s="90"/>
      <c r="B2199" s="82"/>
      <c r="C2199" s="89"/>
      <c r="D2199" s="82" t="s">
        <v>413</v>
      </c>
      <c r="E2199" s="129" t="e">
        <f>SUM(E2195:E2198)</f>
        <v>#REF!</v>
      </c>
    </row>
    <row r="2200" spans="1:5">
      <c r="A2200" s="748" t="s">
        <v>57</v>
      </c>
      <c r="B2200" s="749"/>
      <c r="C2200" s="749"/>
      <c r="D2200" s="749"/>
      <c r="E2200" s="750"/>
    </row>
    <row r="2201" spans="1:5" ht="15">
      <c r="A2201" s="90" t="s">
        <v>430</v>
      </c>
      <c r="B2201" s="82" t="s">
        <v>415</v>
      </c>
      <c r="C2201" s="141">
        <v>0.125</v>
      </c>
      <c r="D2201" s="130" t="e">
        <f>#REF!</f>
        <v>#REF!</v>
      </c>
      <c r="E2201" s="128" t="e">
        <f>ROUND(D2201*C2201,0)</f>
        <v>#REF!</v>
      </c>
    </row>
    <row r="2202" spans="1:5" ht="15">
      <c r="A2202" s="90" t="s">
        <v>300</v>
      </c>
      <c r="B2202" s="82" t="s">
        <v>415</v>
      </c>
      <c r="C2202" s="141">
        <v>0.125</v>
      </c>
      <c r="D2202" s="130" t="e">
        <f>#REF!</f>
        <v>#REF!</v>
      </c>
      <c r="E2202" s="128" t="e">
        <f>ROUND(D2202*C2202,0)</f>
        <v>#REF!</v>
      </c>
    </row>
    <row r="2203" spans="1:5" ht="15">
      <c r="A2203" s="122"/>
      <c r="B2203" s="81"/>
      <c r="C2203" s="86"/>
      <c r="D2203" s="130"/>
      <c r="E2203" s="128">
        <f>ROUND(D2203*C2203,0)</f>
        <v>0</v>
      </c>
    </row>
    <row r="2204" spans="1:5">
      <c r="A2204" s="92"/>
      <c r="B2204" s="93"/>
      <c r="C2204" s="94"/>
      <c r="D2204" s="95" t="s">
        <v>413</v>
      </c>
      <c r="E2204" s="131" t="e">
        <f>SUM(E2201:E2203)</f>
        <v>#REF!</v>
      </c>
    </row>
    <row r="2205" spans="1:5">
      <c r="A2205" s="748" t="s">
        <v>416</v>
      </c>
      <c r="B2205" s="749"/>
      <c r="C2205" s="749"/>
      <c r="D2205" s="749"/>
      <c r="E2205" s="750"/>
    </row>
    <row r="2206" spans="1:5" ht="15">
      <c r="A2206" s="90" t="s">
        <v>302</v>
      </c>
      <c r="B2206" s="80" t="s">
        <v>47</v>
      </c>
      <c r="C2206" s="137">
        <v>5.0000000000000001E-3</v>
      </c>
      <c r="D2206" s="130">
        <v>1200000</v>
      </c>
      <c r="E2206" s="128">
        <f>ROUND(D2206*C2206,0)</f>
        <v>6000</v>
      </c>
    </row>
    <row r="2207" spans="1:5" ht="25.5">
      <c r="A2207" s="90" t="s">
        <v>475</v>
      </c>
      <c r="B2207" s="80" t="s">
        <v>47</v>
      </c>
      <c r="C2207" s="137">
        <v>0.04</v>
      </c>
      <c r="D2207" s="130">
        <v>600</v>
      </c>
      <c r="E2207" s="128">
        <f>ROUND(D2207*C2207,0)</f>
        <v>24</v>
      </c>
    </row>
    <row r="2208" spans="1:5">
      <c r="A2208" s="97"/>
      <c r="B2208" s="97"/>
      <c r="C2208" s="98"/>
      <c r="D2208" s="99" t="s">
        <v>413</v>
      </c>
      <c r="E2208" s="129">
        <f>SUM(E2206:E2207)</f>
        <v>6024</v>
      </c>
    </row>
    <row r="2209" spans="1:5" ht="25.5">
      <c r="A2209" s="100"/>
      <c r="B2209" s="100"/>
      <c r="C2209" s="98"/>
      <c r="D2209" s="99" t="s">
        <v>417</v>
      </c>
      <c r="E2209" s="129" t="e">
        <f>E2204+E2199+E2193+E2208</f>
        <v>#REF!</v>
      </c>
    </row>
    <row r="2212" spans="1:5">
      <c r="A2212" s="775"/>
      <c r="B2212" s="778" t="s">
        <v>381</v>
      </c>
      <c r="C2212" s="778"/>
      <c r="D2212" s="778"/>
      <c r="E2212" s="778"/>
    </row>
    <row r="2213" spans="1:5">
      <c r="A2213" s="776"/>
      <c r="B2213" s="778"/>
      <c r="C2213" s="778"/>
      <c r="D2213" s="778"/>
      <c r="E2213" s="778"/>
    </row>
    <row r="2214" spans="1:5">
      <c r="A2214" s="776"/>
      <c r="B2214" s="778"/>
      <c r="C2214" s="778"/>
      <c r="D2214" s="778"/>
      <c r="E2214" s="778"/>
    </row>
    <row r="2215" spans="1:5">
      <c r="A2215" s="777"/>
      <c r="B2215" s="779" t="s">
        <v>403</v>
      </c>
      <c r="C2215" s="780"/>
      <c r="D2215" s="780"/>
      <c r="E2215" s="781"/>
    </row>
    <row r="2216" spans="1:5">
      <c r="A2216" s="117" t="s">
        <v>404</v>
      </c>
      <c r="B2216" s="763" t="s">
        <v>382</v>
      </c>
      <c r="C2216" s="764"/>
      <c r="D2216" s="764"/>
      <c r="E2216" s="765"/>
    </row>
    <row r="2217" spans="1:5">
      <c r="A2217" s="766" t="s">
        <v>405</v>
      </c>
      <c r="B2217" s="767"/>
      <c r="C2217" s="768"/>
      <c r="D2217" s="101" t="s">
        <v>298</v>
      </c>
      <c r="E2217" s="80" t="s">
        <v>406</v>
      </c>
    </row>
    <row r="2218" spans="1:5">
      <c r="A2218" s="769" t="s">
        <v>311</v>
      </c>
      <c r="B2218" s="770"/>
      <c r="C2218" s="771"/>
      <c r="D2218" s="760" t="s">
        <v>47</v>
      </c>
      <c r="E2218" s="752" t="e">
        <f>#REF!</f>
        <v>#REF!</v>
      </c>
    </row>
    <row r="2219" spans="1:5" ht="66.75" customHeight="1">
      <c r="A2219" s="772"/>
      <c r="B2219" s="773"/>
      <c r="C2219" s="774"/>
      <c r="D2219" s="761"/>
      <c r="E2219" s="753"/>
    </row>
    <row r="2220" spans="1:5">
      <c r="A2220" s="82" t="s">
        <v>407</v>
      </c>
      <c r="B2220" s="82" t="s">
        <v>330</v>
      </c>
      <c r="C2220" s="80" t="s">
        <v>299</v>
      </c>
      <c r="D2220" s="83" t="s">
        <v>408</v>
      </c>
      <c r="E2220" s="82" t="s">
        <v>409</v>
      </c>
    </row>
    <row r="2221" spans="1:5">
      <c r="A2221" s="748"/>
      <c r="B2221" s="749"/>
      <c r="C2221" s="749"/>
      <c r="D2221" s="749"/>
      <c r="E2221" s="750"/>
    </row>
    <row r="2222" spans="1:5">
      <c r="A2222" s="751" t="s">
        <v>410</v>
      </c>
      <c r="B2222" s="751"/>
      <c r="C2222" s="751"/>
      <c r="D2222" s="751"/>
      <c r="E2222" s="751"/>
    </row>
    <row r="2223" spans="1:5">
      <c r="A2223" s="78" t="s">
        <v>534</v>
      </c>
      <c r="B2223" s="74" t="s">
        <v>47</v>
      </c>
      <c r="C2223" s="82">
        <v>0.16</v>
      </c>
      <c r="D2223" s="124" t="e">
        <f>#REF!</f>
        <v>#REF!</v>
      </c>
      <c r="E2223" s="196" t="e">
        <f>D2223*C2223</f>
        <v>#REF!</v>
      </c>
    </row>
    <row r="2224" spans="1:5">
      <c r="A2224" s="78" t="s">
        <v>535</v>
      </c>
      <c r="B2224" s="74" t="s">
        <v>530</v>
      </c>
      <c r="C2224" s="82">
        <v>0.01</v>
      </c>
      <c r="D2224" s="124" t="e">
        <f>#REF!</f>
        <v>#REF!</v>
      </c>
      <c r="E2224" s="196" t="e">
        <f>D2224*C2224</f>
        <v>#REF!</v>
      </c>
    </row>
    <row r="2225" spans="1:5">
      <c r="A2225" s="74" t="s">
        <v>531</v>
      </c>
      <c r="B2225" s="74" t="s">
        <v>530</v>
      </c>
      <c r="C2225" s="82">
        <v>0.01</v>
      </c>
      <c r="D2225" s="124" t="e">
        <f>#REF!</f>
        <v>#REF!</v>
      </c>
      <c r="E2225" s="196" t="e">
        <f>D2225*C2225</f>
        <v>#REF!</v>
      </c>
    </row>
    <row r="2226" spans="1:5">
      <c r="A2226" s="122" t="s">
        <v>546</v>
      </c>
      <c r="B2226" s="59" t="s">
        <v>306</v>
      </c>
      <c r="C2226" s="87">
        <v>2</v>
      </c>
      <c r="D2226" s="124" t="e">
        <f>#REF!</f>
        <v>#REF!</v>
      </c>
      <c r="E2226" s="196" t="e">
        <f>D2226*C2226</f>
        <v>#REF!</v>
      </c>
    </row>
    <row r="2227" spans="1:5">
      <c r="A2227" s="122"/>
      <c r="B2227" s="80"/>
      <c r="C2227" s="197"/>
      <c r="D2227" s="149"/>
      <c r="E2227" s="196"/>
    </row>
    <row r="2228" spans="1:5">
      <c r="A2228" s="122"/>
      <c r="B2228" s="80"/>
      <c r="C2228" s="89"/>
      <c r="D2228" s="82" t="s">
        <v>413</v>
      </c>
      <c r="E2228" s="165" t="e">
        <f>SUM(E2223:E2227)</f>
        <v>#REF!</v>
      </c>
    </row>
    <row r="2229" spans="1:5">
      <c r="A2229" s="751" t="s">
        <v>414</v>
      </c>
      <c r="B2229" s="751"/>
      <c r="C2229" s="751"/>
      <c r="D2229" s="751"/>
      <c r="E2229" s="751"/>
    </row>
    <row r="2230" spans="1:5">
      <c r="A2230" s="90" t="s">
        <v>429</v>
      </c>
      <c r="B2230" s="80" t="s">
        <v>332</v>
      </c>
      <c r="C2230" s="87">
        <v>1</v>
      </c>
      <c r="D2230" s="166" t="e">
        <f>E2239*0.05*4</f>
        <v>#REF!</v>
      </c>
      <c r="E2230" s="198" t="e">
        <f>ROUND(D2230*C2230,0)</f>
        <v>#REF!</v>
      </c>
    </row>
    <row r="2231" spans="1:5">
      <c r="A2231" s="90"/>
      <c r="B2231" s="80"/>
      <c r="C2231" s="133"/>
      <c r="D2231" s="134"/>
      <c r="E2231" s="198">
        <f>ROUND(D2231*C2231,0)</f>
        <v>0</v>
      </c>
    </row>
    <row r="2232" spans="1:5">
      <c r="A2232" s="90"/>
      <c r="B2232" s="80"/>
      <c r="C2232" s="133"/>
      <c r="D2232" s="134"/>
      <c r="E2232" s="198">
        <f>ROUND(D2232*C2232,0)</f>
        <v>0</v>
      </c>
    </row>
    <row r="2233" spans="1:5">
      <c r="A2233" s="90"/>
      <c r="B2233" s="82"/>
      <c r="C2233" s="89"/>
      <c r="D2233" s="82" t="s">
        <v>413</v>
      </c>
      <c r="E2233" s="165" t="e">
        <f>SUM(E2230:E2232)</f>
        <v>#REF!</v>
      </c>
    </row>
    <row r="2234" spans="1:5">
      <c r="A2234" s="751" t="s">
        <v>57</v>
      </c>
      <c r="B2234" s="751"/>
      <c r="C2234" s="751"/>
      <c r="D2234" s="751"/>
      <c r="E2234" s="751"/>
    </row>
    <row r="2235" spans="1:5" ht="15">
      <c r="A2235" s="90" t="s">
        <v>300</v>
      </c>
      <c r="B2235" s="175" t="s">
        <v>532</v>
      </c>
      <c r="C2235" s="133">
        <v>7.0000000000000007E-2</v>
      </c>
      <c r="D2235" s="199" t="e">
        <f>#REF!</f>
        <v>#REF!</v>
      </c>
      <c r="E2235" s="198" t="e">
        <f>ROUND(D2235*C2235,0)</f>
        <v>#REF!</v>
      </c>
    </row>
    <row r="2236" spans="1:5">
      <c r="A2236" s="90" t="s">
        <v>533</v>
      </c>
      <c r="B2236" s="175" t="s">
        <v>532</v>
      </c>
      <c r="C2236" s="133">
        <v>0.08</v>
      </c>
      <c r="D2236" s="166" t="e">
        <f>#REF!</f>
        <v>#REF!</v>
      </c>
      <c r="E2236" s="198" t="e">
        <f>ROUND(D2236*C2236,0)</f>
        <v>#REF!</v>
      </c>
    </row>
    <row r="2237" spans="1:5">
      <c r="A2237" s="90"/>
      <c r="B2237" s="82"/>
      <c r="C2237" s="133"/>
      <c r="D2237" s="200"/>
      <c r="E2237" s="198">
        <f>ROUND(D2237*C2237,0)</f>
        <v>0</v>
      </c>
    </row>
    <row r="2238" spans="1:5">
      <c r="A2238" s="122"/>
      <c r="B2238" s="80"/>
      <c r="C2238" s="86"/>
      <c r="D2238" s="166"/>
      <c r="E2238" s="198">
        <f>ROUND(D2238*C2238,0)</f>
        <v>0</v>
      </c>
    </row>
    <row r="2239" spans="1:5">
      <c r="A2239" s="90"/>
      <c r="B2239" s="82"/>
      <c r="C2239" s="89"/>
      <c r="D2239" s="82" t="s">
        <v>413</v>
      </c>
      <c r="E2239" s="165" t="e">
        <f>SUM(E2235:E2238)</f>
        <v>#REF!</v>
      </c>
    </row>
    <row r="2240" spans="1:5">
      <c r="A2240" s="751" t="s">
        <v>416</v>
      </c>
      <c r="B2240" s="751"/>
      <c r="C2240" s="751"/>
      <c r="D2240" s="751"/>
      <c r="E2240" s="751"/>
    </row>
    <row r="2241" spans="1:5">
      <c r="A2241" s="90" t="s">
        <v>302</v>
      </c>
      <c r="B2241" s="80" t="s">
        <v>470</v>
      </c>
      <c r="C2241" s="137">
        <v>1.6000000000000001E-3</v>
      </c>
      <c r="D2241" s="166">
        <v>1200000</v>
      </c>
      <c r="E2241" s="198">
        <f>ROUND(D2241*C2241,0)</f>
        <v>1920</v>
      </c>
    </row>
    <row r="2242" spans="1:5">
      <c r="A2242" s="90"/>
      <c r="B2242" s="80"/>
      <c r="C2242" s="137"/>
      <c r="D2242" s="166"/>
      <c r="E2242" s="198"/>
    </row>
    <row r="2243" spans="1:5">
      <c r="A2243" s="90"/>
      <c r="B2243" s="80"/>
      <c r="C2243" s="137"/>
      <c r="D2243" s="166"/>
      <c r="E2243" s="198">
        <f>ROUND(D2243*C2243,0)</f>
        <v>0</v>
      </c>
    </row>
    <row r="2244" spans="1:5">
      <c r="A2244" s="82"/>
      <c r="B2244" s="82"/>
      <c r="C2244" s="83"/>
      <c r="D2244" s="160" t="s">
        <v>413</v>
      </c>
      <c r="E2244" s="165">
        <f>SUM(E2241:E2243)</f>
        <v>1920</v>
      </c>
    </row>
    <row r="2245" spans="1:5" ht="25.5">
      <c r="A2245" s="80"/>
      <c r="B2245" s="80"/>
      <c r="C2245" s="83"/>
      <c r="D2245" s="160" t="s">
        <v>417</v>
      </c>
      <c r="E2245" s="165" t="e">
        <f>E2239+E2233+E2228+E2244</f>
        <v>#REF!</v>
      </c>
    </row>
    <row r="2247" spans="1:5">
      <c r="A2247" s="775"/>
      <c r="B2247" s="778" t="s">
        <v>381</v>
      </c>
      <c r="C2247" s="778"/>
      <c r="D2247" s="778"/>
      <c r="E2247" s="778"/>
    </row>
    <row r="2248" spans="1:5">
      <c r="A2248" s="776"/>
      <c r="B2248" s="778"/>
      <c r="C2248" s="778"/>
      <c r="D2248" s="778"/>
      <c r="E2248" s="778"/>
    </row>
    <row r="2249" spans="1:5">
      <c r="A2249" s="776"/>
      <c r="B2249" s="778"/>
      <c r="C2249" s="778"/>
      <c r="D2249" s="778"/>
      <c r="E2249" s="778"/>
    </row>
    <row r="2250" spans="1:5">
      <c r="A2250" s="777"/>
      <c r="B2250" s="779" t="s">
        <v>403</v>
      </c>
      <c r="C2250" s="780"/>
      <c r="D2250" s="780"/>
      <c r="E2250" s="781"/>
    </row>
    <row r="2251" spans="1:5">
      <c r="A2251" s="117" t="s">
        <v>404</v>
      </c>
      <c r="B2251" s="763" t="s">
        <v>382</v>
      </c>
      <c r="C2251" s="764"/>
      <c r="D2251" s="764"/>
      <c r="E2251" s="765"/>
    </row>
    <row r="2252" spans="1:5">
      <c r="A2252" s="766" t="s">
        <v>405</v>
      </c>
      <c r="B2252" s="767"/>
      <c r="C2252" s="768"/>
      <c r="D2252" s="101" t="s">
        <v>298</v>
      </c>
      <c r="E2252" s="80" t="s">
        <v>406</v>
      </c>
    </row>
    <row r="2253" spans="1:5">
      <c r="A2253" s="769" t="s">
        <v>383</v>
      </c>
      <c r="B2253" s="770"/>
      <c r="C2253" s="771"/>
      <c r="D2253" s="760" t="s">
        <v>44</v>
      </c>
      <c r="E2253" s="752" t="e">
        <f>#REF!</f>
        <v>#REF!</v>
      </c>
    </row>
    <row r="2254" spans="1:5" ht="109.5" customHeight="1">
      <c r="A2254" s="772"/>
      <c r="B2254" s="773"/>
      <c r="C2254" s="774"/>
      <c r="D2254" s="761"/>
      <c r="E2254" s="753"/>
    </row>
    <row r="2255" spans="1:5">
      <c r="A2255" s="82" t="s">
        <v>407</v>
      </c>
      <c r="B2255" s="82" t="s">
        <v>330</v>
      </c>
      <c r="C2255" s="80" t="s">
        <v>299</v>
      </c>
      <c r="D2255" s="83" t="s">
        <v>408</v>
      </c>
      <c r="E2255" s="82" t="s">
        <v>409</v>
      </c>
    </row>
    <row r="2256" spans="1:5">
      <c r="A2256" s="748"/>
      <c r="B2256" s="749"/>
      <c r="C2256" s="749"/>
      <c r="D2256" s="749"/>
      <c r="E2256" s="750"/>
    </row>
    <row r="2257" spans="1:5">
      <c r="A2257" s="751" t="s">
        <v>410</v>
      </c>
      <c r="B2257" s="751"/>
      <c r="C2257" s="751"/>
      <c r="D2257" s="751"/>
      <c r="E2257" s="751"/>
    </row>
    <row r="2258" spans="1:5" ht="25.5">
      <c r="A2258" s="69" t="s">
        <v>384</v>
      </c>
      <c r="B2258" s="59" t="s">
        <v>305</v>
      </c>
      <c r="C2258" s="70">
        <v>1</v>
      </c>
      <c r="D2258" s="71">
        <v>12000000</v>
      </c>
      <c r="E2258" s="48">
        <f>ROUND((D2258*C2258),2)</f>
        <v>12000000</v>
      </c>
    </row>
    <row r="2259" spans="1:5">
      <c r="A2259" s="72" t="s">
        <v>385</v>
      </c>
      <c r="B2259" s="59" t="s">
        <v>305</v>
      </c>
      <c r="C2259" s="57">
        <v>5</v>
      </c>
      <c r="D2259" s="55">
        <v>49402</v>
      </c>
      <c r="E2259" s="48">
        <f t="shared" ref="E2259:E2264" si="24">ROUND((D2259*C2259),2)</f>
        <v>247010</v>
      </c>
    </row>
    <row r="2260" spans="1:5">
      <c r="A2260" s="72" t="s">
        <v>386</v>
      </c>
      <c r="B2260" s="59" t="s">
        <v>305</v>
      </c>
      <c r="C2260" s="57">
        <v>3</v>
      </c>
      <c r="D2260" s="55">
        <v>95758</v>
      </c>
      <c r="E2260" s="48">
        <f t="shared" si="24"/>
        <v>287274</v>
      </c>
    </row>
    <row r="2261" spans="1:5">
      <c r="A2261" s="73" t="s">
        <v>387</v>
      </c>
      <c r="B2261" s="59" t="s">
        <v>305</v>
      </c>
      <c r="C2261" s="57">
        <v>1</v>
      </c>
      <c r="D2261" s="55">
        <v>35200</v>
      </c>
      <c r="E2261" s="48">
        <f t="shared" si="24"/>
        <v>35200</v>
      </c>
    </row>
    <row r="2262" spans="1:5" ht="25.5">
      <c r="A2262" s="72" t="s">
        <v>388</v>
      </c>
      <c r="B2262" s="59" t="s">
        <v>305</v>
      </c>
      <c r="C2262" s="57">
        <v>5</v>
      </c>
      <c r="D2262" s="55">
        <v>27812</v>
      </c>
      <c r="E2262" s="48">
        <f t="shared" si="24"/>
        <v>139060</v>
      </c>
    </row>
    <row r="2263" spans="1:5" ht="25.5">
      <c r="A2263" s="72" t="s">
        <v>389</v>
      </c>
      <c r="B2263" s="59" t="s">
        <v>3</v>
      </c>
      <c r="C2263" s="57">
        <v>30</v>
      </c>
      <c r="D2263" s="55">
        <v>12500</v>
      </c>
      <c r="E2263" s="48">
        <f t="shared" si="24"/>
        <v>375000</v>
      </c>
    </row>
    <row r="2264" spans="1:5" ht="25.5">
      <c r="A2264" s="72" t="s">
        <v>390</v>
      </c>
      <c r="B2264" s="155" t="s">
        <v>305</v>
      </c>
      <c r="C2264" s="57">
        <v>1</v>
      </c>
      <c r="D2264" s="55">
        <v>5500</v>
      </c>
      <c r="E2264" s="48">
        <f t="shared" si="24"/>
        <v>5500</v>
      </c>
    </row>
    <row r="2265" spans="1:5">
      <c r="A2265" s="122"/>
      <c r="B2265" s="80"/>
      <c r="C2265" s="197"/>
      <c r="D2265" s="149"/>
      <c r="E2265" s="196"/>
    </row>
    <row r="2266" spans="1:5">
      <c r="A2266" s="122"/>
      <c r="B2266" s="80"/>
      <c r="C2266" s="89"/>
      <c r="D2266" s="82" t="s">
        <v>413</v>
      </c>
      <c r="E2266" s="165">
        <f>SUM(E2258:E2265)</f>
        <v>13089044</v>
      </c>
    </row>
    <row r="2267" spans="1:5">
      <c r="A2267" s="751" t="s">
        <v>414</v>
      </c>
      <c r="B2267" s="751"/>
      <c r="C2267" s="751"/>
      <c r="D2267" s="751"/>
      <c r="E2267" s="751"/>
    </row>
    <row r="2268" spans="1:5">
      <c r="A2268" s="90" t="s">
        <v>429</v>
      </c>
      <c r="B2268" s="80" t="s">
        <v>332</v>
      </c>
      <c r="C2268" s="87">
        <v>1</v>
      </c>
      <c r="D2268" s="166" t="e">
        <f>E2277*0.05*4</f>
        <v>#REF!</v>
      </c>
      <c r="E2268" s="198" t="e">
        <f>ROUND(D2268*C2268,0)</f>
        <v>#REF!</v>
      </c>
    </row>
    <row r="2269" spans="1:5">
      <c r="A2269" s="90"/>
      <c r="B2269" s="80"/>
      <c r="C2269" s="133"/>
      <c r="D2269" s="134"/>
      <c r="E2269" s="198">
        <f>ROUND(D2269*C2269,0)</f>
        <v>0</v>
      </c>
    </row>
    <row r="2270" spans="1:5">
      <c r="A2270" s="90"/>
      <c r="B2270" s="80"/>
      <c r="C2270" s="133"/>
      <c r="D2270" s="134"/>
      <c r="E2270" s="198">
        <f>ROUND(D2270*C2270,0)</f>
        <v>0</v>
      </c>
    </row>
    <row r="2271" spans="1:5">
      <c r="A2271" s="90"/>
      <c r="B2271" s="82"/>
      <c r="C2271" s="89"/>
      <c r="D2271" s="82" t="s">
        <v>413</v>
      </c>
      <c r="E2271" s="165" t="e">
        <f>SUM(E2268:E2270)</f>
        <v>#REF!</v>
      </c>
    </row>
    <row r="2272" spans="1:5">
      <c r="A2272" s="751" t="s">
        <v>57</v>
      </c>
      <c r="B2272" s="751"/>
      <c r="C2272" s="751"/>
      <c r="D2272" s="751"/>
      <c r="E2272" s="751"/>
    </row>
    <row r="2273" spans="1:5" ht="15">
      <c r="A2273" s="90" t="s">
        <v>300</v>
      </c>
      <c r="B2273" s="175" t="s">
        <v>532</v>
      </c>
      <c r="C2273" s="49">
        <v>1.533523278015045</v>
      </c>
      <c r="D2273" s="199" t="e">
        <f>#REF!</f>
        <v>#REF!</v>
      </c>
      <c r="E2273" s="198" t="e">
        <f>ROUND(D2273*C2273,0)</f>
        <v>#REF!</v>
      </c>
    </row>
    <row r="2274" spans="1:5">
      <c r="A2274" s="90" t="s">
        <v>533</v>
      </c>
      <c r="B2274" s="175" t="s">
        <v>532</v>
      </c>
      <c r="C2274" s="49">
        <v>3.0680000000000001</v>
      </c>
      <c r="D2274" s="166" t="e">
        <f>#REF!</f>
        <v>#REF!</v>
      </c>
      <c r="E2274" s="198" t="e">
        <f>ROUND(D2274*C2274,0)</f>
        <v>#REF!</v>
      </c>
    </row>
    <row r="2275" spans="1:5">
      <c r="A2275" s="90"/>
      <c r="B2275" s="82"/>
      <c r="C2275" s="133"/>
      <c r="D2275" s="200"/>
      <c r="E2275" s="198">
        <f>ROUND(D2275*C2275,0)</f>
        <v>0</v>
      </c>
    </row>
    <row r="2276" spans="1:5">
      <c r="A2276" s="122"/>
      <c r="B2276" s="80"/>
      <c r="C2276" s="86"/>
      <c r="D2276" s="166"/>
      <c r="E2276" s="198">
        <f>ROUND(D2276*C2276,0)</f>
        <v>0</v>
      </c>
    </row>
    <row r="2277" spans="1:5">
      <c r="A2277" s="90"/>
      <c r="B2277" s="82"/>
      <c r="C2277" s="89"/>
      <c r="D2277" s="82" t="s">
        <v>413</v>
      </c>
      <c r="E2277" s="165" t="e">
        <f>SUM(E2273:E2276)</f>
        <v>#REF!</v>
      </c>
    </row>
    <row r="2278" spans="1:5">
      <c r="A2278" s="751" t="s">
        <v>416</v>
      </c>
      <c r="B2278" s="751"/>
      <c r="C2278" s="751"/>
      <c r="D2278" s="751"/>
      <c r="E2278" s="751"/>
    </row>
    <row r="2279" spans="1:5">
      <c r="A2279" s="90" t="s">
        <v>302</v>
      </c>
      <c r="B2279" s="80" t="s">
        <v>470</v>
      </c>
      <c r="C2279" s="137">
        <v>1</v>
      </c>
      <c r="D2279" s="166">
        <v>1200000</v>
      </c>
      <c r="E2279" s="198">
        <f>ROUND(D2279*C2279,0)</f>
        <v>1200000</v>
      </c>
    </row>
    <row r="2280" spans="1:5">
      <c r="A2280" s="90"/>
      <c r="B2280" s="80"/>
      <c r="C2280" s="137"/>
      <c r="D2280" s="166"/>
      <c r="E2280" s="198"/>
    </row>
    <row r="2281" spans="1:5">
      <c r="A2281" s="90"/>
      <c r="B2281" s="80"/>
      <c r="C2281" s="137"/>
      <c r="D2281" s="166"/>
      <c r="E2281" s="198">
        <f>ROUND(D2281*C2281,0)</f>
        <v>0</v>
      </c>
    </row>
    <row r="2282" spans="1:5">
      <c r="A2282" s="82"/>
      <c r="B2282" s="82"/>
      <c r="C2282" s="83"/>
      <c r="D2282" s="160" t="s">
        <v>413</v>
      </c>
      <c r="E2282" s="165">
        <f>SUM(E2279:E2281)</f>
        <v>1200000</v>
      </c>
    </row>
    <row r="2283" spans="1:5" ht="25.5">
      <c r="A2283" s="80"/>
      <c r="B2283" s="80"/>
      <c r="C2283" s="83"/>
      <c r="D2283" s="160" t="s">
        <v>417</v>
      </c>
      <c r="E2283" s="165" t="e">
        <f>E2277+E2271+E2266+E2282</f>
        <v>#REF!</v>
      </c>
    </row>
    <row r="2285" spans="1:5">
      <c r="A2285" s="775"/>
      <c r="B2285" s="807" t="str">
        <f>B2247</f>
        <v>MUNICIPIO DE REMEDIOS - ANTIOQUIA</v>
      </c>
      <c r="C2285" s="808"/>
      <c r="D2285" s="808"/>
      <c r="E2285" s="809"/>
    </row>
    <row r="2286" spans="1:5">
      <c r="A2286" s="776"/>
      <c r="B2286" s="810"/>
      <c r="C2286" s="811"/>
      <c r="D2286" s="811"/>
      <c r="E2286" s="812"/>
    </row>
    <row r="2287" spans="1:5">
      <c r="A2287" s="776"/>
      <c r="B2287" s="813"/>
      <c r="C2287" s="814"/>
      <c r="D2287" s="814"/>
      <c r="E2287" s="815"/>
    </row>
    <row r="2288" spans="1:5">
      <c r="A2288" s="777"/>
      <c r="B2288" s="816" t="s">
        <v>403</v>
      </c>
      <c r="C2288" s="817"/>
      <c r="D2288" s="817"/>
      <c r="E2288" s="818"/>
    </row>
    <row r="2289" spans="1:5">
      <c r="A2289" s="117" t="s">
        <v>404</v>
      </c>
      <c r="B2289" s="819" t="str">
        <f>B2251</f>
        <v>ESCUELA CAÑO TIGRE</v>
      </c>
      <c r="C2289" s="820"/>
      <c r="D2289" s="820"/>
      <c r="E2289" s="821"/>
    </row>
    <row r="2290" spans="1:5">
      <c r="A2290" s="766" t="s">
        <v>405</v>
      </c>
      <c r="B2290" s="767"/>
      <c r="C2290" s="768"/>
      <c r="D2290" s="101" t="s">
        <v>298</v>
      </c>
      <c r="E2290" s="80" t="s">
        <v>406</v>
      </c>
    </row>
    <row r="2291" spans="1:5">
      <c r="A2291" s="822" t="s">
        <v>689</v>
      </c>
      <c r="B2291" s="823"/>
      <c r="C2291" s="824"/>
      <c r="D2291" s="102" t="s">
        <v>44</v>
      </c>
      <c r="E2291" s="223" t="e">
        <f>#REF!</f>
        <v>#REF!</v>
      </c>
    </row>
    <row r="2292" spans="1:5">
      <c r="A2292" s="825"/>
      <c r="B2292" s="826"/>
      <c r="C2292" s="827"/>
      <c r="D2292" s="220"/>
      <c r="E2292" s="81"/>
    </row>
    <row r="2293" spans="1:5">
      <c r="A2293" s="82" t="s">
        <v>407</v>
      </c>
      <c r="B2293" s="82" t="s">
        <v>330</v>
      </c>
      <c r="C2293" s="80" t="s">
        <v>299</v>
      </c>
      <c r="D2293" s="83" t="s">
        <v>408</v>
      </c>
      <c r="E2293" s="82" t="s">
        <v>409</v>
      </c>
    </row>
    <row r="2294" spans="1:5">
      <c r="A2294" s="748"/>
      <c r="B2294" s="749"/>
      <c r="C2294" s="749"/>
      <c r="D2294" s="749"/>
      <c r="E2294" s="750"/>
    </row>
    <row r="2295" spans="1:5">
      <c r="A2295" s="748" t="s">
        <v>410</v>
      </c>
      <c r="B2295" s="749"/>
      <c r="C2295" s="749"/>
      <c r="D2295" s="749"/>
      <c r="E2295" s="750"/>
    </row>
    <row r="2296" spans="1:5" ht="25.5">
      <c r="A2296" s="122" t="s">
        <v>639</v>
      </c>
      <c r="B2296" s="80" t="s">
        <v>306</v>
      </c>
      <c r="C2296" s="82">
        <v>1</v>
      </c>
      <c r="D2296" s="221">
        <v>850000</v>
      </c>
      <c r="E2296" s="196">
        <f>D2296*C2296</f>
        <v>850000</v>
      </c>
    </row>
    <row r="2297" spans="1:5">
      <c r="A2297" s="122"/>
      <c r="B2297" s="80"/>
      <c r="C2297" s="82"/>
      <c r="D2297" s="221"/>
      <c r="E2297" s="196">
        <f>D2297*C2297</f>
        <v>0</v>
      </c>
    </row>
    <row r="2298" spans="1:5">
      <c r="A2298" s="122"/>
      <c r="B2298" s="80"/>
      <c r="C2298" s="82"/>
      <c r="D2298" s="221"/>
      <c r="E2298" s="196">
        <f>D2298*C2298</f>
        <v>0</v>
      </c>
    </row>
    <row r="2299" spans="1:5">
      <c r="A2299" s="122"/>
      <c r="B2299" s="80"/>
      <c r="C2299" s="87"/>
      <c r="D2299" s="221"/>
      <c r="E2299" s="196"/>
    </row>
    <row r="2300" spans="1:5">
      <c r="A2300" s="122"/>
      <c r="B2300" s="80"/>
      <c r="C2300" s="197"/>
      <c r="D2300" s="221"/>
      <c r="E2300" s="196"/>
    </row>
    <row r="2301" spans="1:5">
      <c r="A2301" s="180"/>
      <c r="B2301" s="114"/>
      <c r="C2301" s="94"/>
      <c r="D2301" s="82" t="s">
        <v>413</v>
      </c>
      <c r="E2301" s="96">
        <f>SUM(E2296:E2300)</f>
        <v>850000</v>
      </c>
    </row>
    <row r="2302" spans="1:5">
      <c r="A2302" s="748" t="s">
        <v>414</v>
      </c>
      <c r="B2302" s="749"/>
      <c r="C2302" s="749"/>
      <c r="D2302" s="749"/>
      <c r="E2302" s="750"/>
    </row>
    <row r="2303" spans="1:5">
      <c r="A2303" s="90" t="s">
        <v>429</v>
      </c>
      <c r="B2303" s="80" t="s">
        <v>332</v>
      </c>
      <c r="C2303" s="87">
        <v>1</v>
      </c>
      <c r="D2303" s="91">
        <f>E2312*0.05</f>
        <v>1486.75</v>
      </c>
      <c r="E2303" s="119">
        <f>ROUND(D2303*C2303,0)</f>
        <v>1487</v>
      </c>
    </row>
    <row r="2304" spans="1:5">
      <c r="A2304" s="90"/>
      <c r="B2304" s="80"/>
      <c r="C2304" s="133"/>
      <c r="D2304" s="134"/>
      <c r="E2304" s="119">
        <f>ROUND(D2304*C2304,0)</f>
        <v>0</v>
      </c>
    </row>
    <row r="2305" spans="1:5">
      <c r="A2305" s="90"/>
      <c r="B2305" s="80"/>
      <c r="C2305" s="133"/>
      <c r="D2305" s="134"/>
      <c r="E2305" s="119">
        <f>ROUND(D2305*C2305,0)</f>
        <v>0</v>
      </c>
    </row>
    <row r="2306" spans="1:5">
      <c r="A2306" s="90"/>
      <c r="B2306" s="82"/>
      <c r="C2306" s="89"/>
      <c r="D2306" s="82" t="s">
        <v>413</v>
      </c>
      <c r="E2306" s="88">
        <f>SUM(E2303:E2305)</f>
        <v>1487</v>
      </c>
    </row>
    <row r="2307" spans="1:5">
      <c r="A2307" s="748" t="s">
        <v>57</v>
      </c>
      <c r="B2307" s="749"/>
      <c r="C2307" s="749"/>
      <c r="D2307" s="749"/>
      <c r="E2307" s="750"/>
    </row>
    <row r="2308" spans="1:5">
      <c r="A2308" s="90" t="s">
        <v>430</v>
      </c>
      <c r="B2308" s="82" t="s">
        <v>415</v>
      </c>
      <c r="C2308" s="133">
        <v>0.34</v>
      </c>
      <c r="D2308" s="91">
        <v>54560</v>
      </c>
      <c r="E2308" s="119">
        <f>ROUND(D2308*C2308,0)</f>
        <v>18550</v>
      </c>
    </row>
    <row r="2309" spans="1:5">
      <c r="A2309" s="90" t="s">
        <v>300</v>
      </c>
      <c r="B2309" s="82" t="s">
        <v>415</v>
      </c>
      <c r="C2309" s="133">
        <v>0.1</v>
      </c>
      <c r="D2309" s="91">
        <v>111848</v>
      </c>
      <c r="E2309" s="119">
        <f>ROUND(D2309*C2309,0)</f>
        <v>11185</v>
      </c>
    </row>
    <row r="2310" spans="1:5">
      <c r="A2310" s="90"/>
      <c r="B2310" s="82"/>
      <c r="C2310" s="133"/>
      <c r="D2310" s="222"/>
      <c r="E2310" s="119">
        <f>ROUND(D2310*C2310,0)</f>
        <v>0</v>
      </c>
    </row>
    <row r="2311" spans="1:5">
      <c r="A2311" s="122"/>
      <c r="B2311" s="81"/>
      <c r="C2311" s="86"/>
      <c r="D2311" s="91"/>
      <c r="E2311" s="119">
        <f>ROUND(D2311*C2311,0)</f>
        <v>0</v>
      </c>
    </row>
    <row r="2312" spans="1:5">
      <c r="A2312" s="92"/>
      <c r="B2312" s="93"/>
      <c r="C2312" s="94"/>
      <c r="D2312" s="95" t="s">
        <v>413</v>
      </c>
      <c r="E2312" s="96">
        <f>SUM(E2308:E2311)</f>
        <v>29735</v>
      </c>
    </row>
    <row r="2313" spans="1:5">
      <c r="A2313" s="748" t="s">
        <v>416</v>
      </c>
      <c r="B2313" s="749"/>
      <c r="C2313" s="749"/>
      <c r="D2313" s="749"/>
      <c r="E2313" s="750"/>
    </row>
    <row r="2314" spans="1:5">
      <c r="A2314" s="90" t="s">
        <v>302</v>
      </c>
      <c r="B2314" s="80" t="s">
        <v>415</v>
      </c>
      <c r="C2314" s="137">
        <v>0.1</v>
      </c>
      <c r="D2314" s="91">
        <v>1200000</v>
      </c>
      <c r="E2314" s="119">
        <f>ROUND(D2314*C2314,0)</f>
        <v>120000</v>
      </c>
    </row>
    <row r="2315" spans="1:5">
      <c r="A2315" s="90"/>
      <c r="B2315" s="80"/>
      <c r="C2315" s="137"/>
      <c r="D2315" s="91"/>
      <c r="E2315" s="119"/>
    </row>
    <row r="2316" spans="1:5">
      <c r="A2316" s="90"/>
      <c r="B2316" s="80"/>
      <c r="C2316" s="137"/>
      <c r="D2316" s="91"/>
      <c r="E2316" s="119">
        <f>ROUND(D2316*C2316,0)</f>
        <v>0</v>
      </c>
    </row>
    <row r="2317" spans="1:5">
      <c r="A2317" s="97"/>
      <c r="B2317" s="97"/>
      <c r="C2317" s="98"/>
      <c r="D2317" s="99" t="s">
        <v>413</v>
      </c>
      <c r="E2317" s="88">
        <f>SUM(E2314:E2316)</f>
        <v>120000</v>
      </c>
    </row>
    <row r="2318" spans="1:5" ht="25.5">
      <c r="A2318" s="100"/>
      <c r="B2318" s="100"/>
      <c r="C2318" s="98"/>
      <c r="D2318" s="99" t="s">
        <v>417</v>
      </c>
      <c r="E2318" s="88">
        <f>ROUND((E2312+E2306+E2301+E2317),0)</f>
        <v>1001222</v>
      </c>
    </row>
    <row r="2319" spans="1:5">
      <c r="A2319" s="100"/>
      <c r="B2319" s="100"/>
      <c r="C2319" s="98"/>
      <c r="D2319" s="99"/>
      <c r="E2319" s="105"/>
    </row>
    <row r="2320" spans="1:5" ht="12.75" customHeight="1">
      <c r="A2320" s="775"/>
      <c r="B2320" s="807" t="s">
        <v>381</v>
      </c>
      <c r="C2320" s="808"/>
      <c r="D2320" s="808"/>
      <c r="E2320" s="809"/>
    </row>
    <row r="2321" spans="1:5">
      <c r="A2321" s="776"/>
      <c r="B2321" s="810"/>
      <c r="C2321" s="811"/>
      <c r="D2321" s="811"/>
      <c r="E2321" s="812"/>
    </row>
    <row r="2322" spans="1:5">
      <c r="A2322" s="776"/>
      <c r="B2322" s="813"/>
      <c r="C2322" s="814"/>
      <c r="D2322" s="814"/>
      <c r="E2322" s="815"/>
    </row>
    <row r="2323" spans="1:5" ht="12.75" customHeight="1">
      <c r="A2323" s="777"/>
      <c r="B2323" s="816" t="s">
        <v>403</v>
      </c>
      <c r="C2323" s="817"/>
      <c r="D2323" s="817"/>
      <c r="E2323" s="818"/>
    </row>
    <row r="2324" spans="1:5">
      <c r="A2324" s="117" t="s">
        <v>404</v>
      </c>
      <c r="B2324" s="819" t="s">
        <v>382</v>
      </c>
      <c r="C2324" s="820"/>
      <c r="D2324" s="820"/>
      <c r="E2324" s="821"/>
    </row>
    <row r="2325" spans="1:5">
      <c r="A2325" s="766" t="s">
        <v>405</v>
      </c>
      <c r="B2325" s="767"/>
      <c r="C2325" s="768"/>
      <c r="D2325" s="101" t="s">
        <v>298</v>
      </c>
      <c r="E2325" s="80" t="s">
        <v>406</v>
      </c>
    </row>
    <row r="2326" spans="1:5">
      <c r="A2326" s="822" t="s">
        <v>713</v>
      </c>
      <c r="B2326" s="823"/>
      <c r="C2326" s="824"/>
      <c r="D2326" s="102" t="s">
        <v>44</v>
      </c>
      <c r="E2326" s="223" t="e">
        <f>#REF!</f>
        <v>#REF!</v>
      </c>
    </row>
    <row r="2327" spans="1:5">
      <c r="A2327" s="825"/>
      <c r="B2327" s="826"/>
      <c r="C2327" s="827"/>
      <c r="D2327" s="220"/>
      <c r="E2327" s="81"/>
    </row>
    <row r="2328" spans="1:5">
      <c r="A2328" s="82" t="s">
        <v>407</v>
      </c>
      <c r="B2328" s="82" t="s">
        <v>330</v>
      </c>
      <c r="C2328" s="80" t="s">
        <v>299</v>
      </c>
      <c r="D2328" s="83" t="s">
        <v>408</v>
      </c>
      <c r="E2328" s="82" t="s">
        <v>409</v>
      </c>
    </row>
    <row r="2329" spans="1:5">
      <c r="A2329" s="748"/>
      <c r="B2329" s="749"/>
      <c r="C2329" s="749"/>
      <c r="D2329" s="749"/>
      <c r="E2329" s="750"/>
    </row>
    <row r="2330" spans="1:5">
      <c r="A2330" s="748" t="s">
        <v>410</v>
      </c>
      <c r="B2330" s="749"/>
      <c r="C2330" s="749"/>
      <c r="D2330" s="749"/>
      <c r="E2330" s="750"/>
    </row>
    <row r="2331" spans="1:5">
      <c r="A2331" s="122" t="e">
        <f>#REF!</f>
        <v>#REF!</v>
      </c>
      <c r="B2331" s="80" t="s">
        <v>306</v>
      </c>
      <c r="C2331" s="82">
        <v>22.05</v>
      </c>
      <c r="D2331" s="312" t="e">
        <f>#REF!</f>
        <v>#REF!</v>
      </c>
      <c r="E2331" s="196" t="e">
        <f>D2331*C2331</f>
        <v>#REF!</v>
      </c>
    </row>
    <row r="2332" spans="1:5">
      <c r="A2332" s="122" t="e">
        <f>#REF!</f>
        <v>#REF!</v>
      </c>
      <c r="B2332" s="140" t="e">
        <f>#REF!</f>
        <v>#REF!</v>
      </c>
      <c r="C2332" s="82">
        <v>3.1E-2</v>
      </c>
      <c r="D2332" s="312" t="e">
        <f>#REF!</f>
        <v>#REF!</v>
      </c>
      <c r="E2332" s="196" t="e">
        <f>D2332*C2332</f>
        <v>#REF!</v>
      </c>
    </row>
    <row r="2333" spans="1:5" ht="25.5">
      <c r="A2333" s="138" t="s">
        <v>481</v>
      </c>
      <c r="B2333" s="140" t="s">
        <v>8</v>
      </c>
      <c r="C2333" s="141">
        <v>0.126</v>
      </c>
      <c r="D2333" s="313" t="e">
        <f>#REF!</f>
        <v>#REF!</v>
      </c>
      <c r="E2333" s="309" t="e">
        <f>ROUND(D2333*C2333,0)</f>
        <v>#REF!</v>
      </c>
    </row>
    <row r="2334" spans="1:5" ht="25.5">
      <c r="A2334" s="122" t="s">
        <v>714</v>
      </c>
      <c r="B2334" s="140" t="s">
        <v>8</v>
      </c>
      <c r="C2334" s="141">
        <v>0.14699999999999999</v>
      </c>
      <c r="D2334" s="314" t="e">
        <f>#REF!</f>
        <v>#REF!</v>
      </c>
      <c r="E2334" s="309" t="e">
        <f>ROUND(D2334*C2334,0)</f>
        <v>#REF!</v>
      </c>
    </row>
    <row r="2335" spans="1:5" ht="25.5">
      <c r="A2335" s="122" t="s">
        <v>715</v>
      </c>
      <c r="B2335" s="140" t="s">
        <v>8</v>
      </c>
      <c r="C2335" s="141">
        <v>0.15</v>
      </c>
      <c r="D2335" s="314" t="e">
        <f>#REF!</f>
        <v>#REF!</v>
      </c>
      <c r="E2335" s="309" t="e">
        <f>ROUND(D2335*C2335,0)</f>
        <v>#REF!</v>
      </c>
    </row>
    <row r="2336" spans="1:5" ht="25.5">
      <c r="A2336" s="308" t="s">
        <v>716</v>
      </c>
      <c r="B2336" s="311" t="s">
        <v>47</v>
      </c>
      <c r="C2336" s="307">
        <v>7.5</v>
      </c>
      <c r="D2336" s="315">
        <v>4500</v>
      </c>
      <c r="E2336" s="309">
        <f>ROUND(D2336*C2336,0)</f>
        <v>33750</v>
      </c>
    </row>
    <row r="2337" spans="1:5" ht="26.25" customHeight="1">
      <c r="A2337" s="138" t="s">
        <v>468</v>
      </c>
      <c r="B2337" s="80" t="s">
        <v>2</v>
      </c>
      <c r="C2337" s="310">
        <v>42.5</v>
      </c>
      <c r="D2337" s="313">
        <v>3560</v>
      </c>
      <c r="E2337" s="309">
        <f>ROUND(D2337*C2337,0)</f>
        <v>151300</v>
      </c>
    </row>
    <row r="2338" spans="1:5">
      <c r="A2338" s="180"/>
      <c r="B2338" s="114"/>
      <c r="C2338" s="94"/>
      <c r="D2338" s="82" t="s">
        <v>413</v>
      </c>
      <c r="E2338" s="96" t="e">
        <f>SUM(E2331:E2337)</f>
        <v>#REF!</v>
      </c>
    </row>
    <row r="2339" spans="1:5">
      <c r="A2339" s="748" t="s">
        <v>414</v>
      </c>
      <c r="B2339" s="749"/>
      <c r="C2339" s="749"/>
      <c r="D2339" s="749"/>
      <c r="E2339" s="750"/>
    </row>
    <row r="2340" spans="1:5">
      <c r="A2340" s="90" t="s">
        <v>429</v>
      </c>
      <c r="B2340" s="80" t="s">
        <v>332</v>
      </c>
      <c r="C2340" s="87">
        <v>1</v>
      </c>
      <c r="D2340" s="91">
        <f>E2349*0.05</f>
        <v>8320.4</v>
      </c>
      <c r="E2340" s="119">
        <f>ROUND(D2340*C2340,0)</f>
        <v>8320</v>
      </c>
    </row>
    <row r="2341" spans="1:5" ht="25.5">
      <c r="A2341" s="90" t="s">
        <v>574</v>
      </c>
      <c r="B2341" s="80" t="s">
        <v>329</v>
      </c>
      <c r="C2341" s="290">
        <v>0.2</v>
      </c>
      <c r="D2341" s="297">
        <v>50000</v>
      </c>
      <c r="E2341" s="128">
        <f>ROUND(D2341*C2341,0)</f>
        <v>10000</v>
      </c>
    </row>
    <row r="2342" spans="1:5">
      <c r="A2342" s="90"/>
      <c r="B2342" s="80"/>
      <c r="C2342" s="133"/>
      <c r="D2342" s="134"/>
      <c r="E2342" s="119">
        <f>ROUND(D2342*C2342,0)</f>
        <v>0</v>
      </c>
    </row>
    <row r="2343" spans="1:5">
      <c r="A2343" s="90"/>
      <c r="B2343" s="82"/>
      <c r="C2343" s="89"/>
      <c r="D2343" s="82" t="s">
        <v>413</v>
      </c>
      <c r="E2343" s="88">
        <f>SUM(E2340:E2342)</f>
        <v>18320</v>
      </c>
    </row>
    <row r="2344" spans="1:5">
      <c r="A2344" s="748" t="s">
        <v>57</v>
      </c>
      <c r="B2344" s="749"/>
      <c r="C2344" s="749"/>
      <c r="D2344" s="749"/>
      <c r="E2344" s="750"/>
    </row>
    <row r="2345" spans="1:5">
      <c r="A2345" s="90" t="s">
        <v>430</v>
      </c>
      <c r="B2345" s="82" t="s">
        <v>415</v>
      </c>
      <c r="C2345" s="133">
        <v>1</v>
      </c>
      <c r="D2345" s="91">
        <v>54560</v>
      </c>
      <c r="E2345" s="119">
        <f>ROUND(D2345*C2345,0)</f>
        <v>54560</v>
      </c>
    </row>
    <row r="2346" spans="1:5">
      <c r="A2346" s="90" t="s">
        <v>300</v>
      </c>
      <c r="B2346" s="82" t="s">
        <v>415</v>
      </c>
      <c r="C2346" s="133">
        <v>1</v>
      </c>
      <c r="D2346" s="91">
        <v>111848</v>
      </c>
      <c r="E2346" s="119">
        <f>ROUND(D2346*C2346,0)</f>
        <v>111848</v>
      </c>
    </row>
    <row r="2347" spans="1:5">
      <c r="A2347" s="90"/>
      <c r="B2347" s="82"/>
      <c r="C2347" s="133"/>
      <c r="D2347" s="222"/>
      <c r="E2347" s="119">
        <f>ROUND(D2347*C2347,0)</f>
        <v>0</v>
      </c>
    </row>
    <row r="2348" spans="1:5">
      <c r="A2348" s="122"/>
      <c r="B2348" s="81"/>
      <c r="C2348" s="86"/>
      <c r="D2348" s="91"/>
      <c r="E2348" s="119">
        <f>ROUND(D2348*C2348,0)</f>
        <v>0</v>
      </c>
    </row>
    <row r="2349" spans="1:5">
      <c r="A2349" s="92"/>
      <c r="B2349" s="93"/>
      <c r="C2349" s="94"/>
      <c r="D2349" s="95" t="s">
        <v>413</v>
      </c>
      <c r="E2349" s="96">
        <f>SUM(E2345:E2348)</f>
        <v>166408</v>
      </c>
    </row>
    <row r="2350" spans="1:5">
      <c r="A2350" s="748" t="s">
        <v>416</v>
      </c>
      <c r="B2350" s="749"/>
      <c r="C2350" s="749"/>
      <c r="D2350" s="749"/>
      <c r="E2350" s="750"/>
    </row>
    <row r="2351" spans="1:5">
      <c r="A2351" s="90" t="s">
        <v>302</v>
      </c>
      <c r="B2351" s="80" t="s">
        <v>415</v>
      </c>
      <c r="C2351" s="137">
        <v>0.1</v>
      </c>
      <c r="D2351" s="91">
        <v>1200000</v>
      </c>
      <c r="E2351" s="119">
        <f>ROUND(D2351*C2351,0)</f>
        <v>120000</v>
      </c>
    </row>
    <row r="2352" spans="1:5">
      <c r="A2352" s="90"/>
      <c r="B2352" s="80"/>
      <c r="C2352" s="137"/>
      <c r="D2352" s="91"/>
      <c r="E2352" s="119"/>
    </row>
    <row r="2353" spans="1:5">
      <c r="A2353" s="90"/>
      <c r="B2353" s="80"/>
      <c r="C2353" s="137"/>
      <c r="D2353" s="91"/>
      <c r="E2353" s="119">
        <f>ROUND(D2353*C2353,0)</f>
        <v>0</v>
      </c>
    </row>
    <row r="2354" spans="1:5">
      <c r="A2354" s="97"/>
      <c r="B2354" s="97"/>
      <c r="C2354" s="98"/>
      <c r="D2354" s="99" t="s">
        <v>413</v>
      </c>
      <c r="E2354" s="88">
        <f>SUM(E2351:E2353)</f>
        <v>120000</v>
      </c>
    </row>
    <row r="2355" spans="1:5" ht="25.5">
      <c r="A2355" s="100"/>
      <c r="B2355" s="100"/>
      <c r="C2355" s="98"/>
      <c r="D2355" s="99" t="s">
        <v>417</v>
      </c>
      <c r="E2355" s="88" t="e">
        <f>ROUND((E2349+E2343+E2338+E2354),0)</f>
        <v>#REF!</v>
      </c>
    </row>
    <row r="2357" spans="1:5">
      <c r="A2357" s="782"/>
      <c r="B2357" s="778" t="s">
        <v>381</v>
      </c>
      <c r="C2357" s="778"/>
      <c r="D2357" s="778"/>
      <c r="E2357" s="778"/>
    </row>
    <row r="2358" spans="1:5">
      <c r="A2358" s="783"/>
      <c r="B2358" s="778"/>
      <c r="C2358" s="778"/>
      <c r="D2358" s="778"/>
      <c r="E2358" s="778"/>
    </row>
    <row r="2359" spans="1:5">
      <c r="A2359" s="783"/>
      <c r="B2359" s="778"/>
      <c r="C2359" s="778"/>
      <c r="D2359" s="778"/>
      <c r="E2359" s="778"/>
    </row>
    <row r="2360" spans="1:5">
      <c r="A2360" s="784"/>
      <c r="B2360" s="779" t="s">
        <v>403</v>
      </c>
      <c r="C2360" s="780"/>
      <c r="D2360" s="780"/>
      <c r="E2360" s="781"/>
    </row>
    <row r="2361" spans="1:5">
      <c r="A2361" s="126" t="s">
        <v>404</v>
      </c>
      <c r="B2361" s="763" t="s">
        <v>382</v>
      </c>
      <c r="C2361" s="764"/>
      <c r="D2361" s="764"/>
      <c r="E2361" s="765"/>
    </row>
    <row r="2362" spans="1:5">
      <c r="A2362" s="766" t="s">
        <v>405</v>
      </c>
      <c r="B2362" s="767"/>
      <c r="C2362" s="768"/>
      <c r="D2362" s="101" t="s">
        <v>298</v>
      </c>
      <c r="E2362" s="80" t="s">
        <v>406</v>
      </c>
    </row>
    <row r="2363" spans="1:5">
      <c r="A2363" s="795" t="e">
        <f>#REF!</f>
        <v>#REF!</v>
      </c>
      <c r="B2363" s="796"/>
      <c r="C2363" s="797"/>
      <c r="D2363" s="760" t="s">
        <v>9</v>
      </c>
      <c r="E2363" s="752" t="e">
        <f>#REF!</f>
        <v>#REF!</v>
      </c>
    </row>
    <row r="2364" spans="1:5">
      <c r="A2364" s="798"/>
      <c r="B2364" s="799"/>
      <c r="C2364" s="800"/>
      <c r="D2364" s="761"/>
      <c r="E2364" s="753"/>
    </row>
    <row r="2365" spans="1:5">
      <c r="A2365" s="82" t="s">
        <v>407</v>
      </c>
      <c r="B2365" s="82" t="s">
        <v>330</v>
      </c>
      <c r="C2365" s="80" t="s">
        <v>299</v>
      </c>
      <c r="D2365" s="83" t="s">
        <v>408</v>
      </c>
      <c r="E2365" s="82" t="s">
        <v>409</v>
      </c>
    </row>
    <row r="2366" spans="1:5">
      <c r="A2366" s="748"/>
      <c r="B2366" s="749"/>
      <c r="C2366" s="749"/>
      <c r="D2366" s="749"/>
      <c r="E2366" s="750"/>
    </row>
    <row r="2367" spans="1:5">
      <c r="A2367" s="748" t="s">
        <v>410</v>
      </c>
      <c r="B2367" s="749"/>
      <c r="C2367" s="749"/>
      <c r="D2367" s="749"/>
      <c r="E2367" s="750"/>
    </row>
    <row r="2368" spans="1:5" ht="25.5">
      <c r="A2368" s="82" t="s">
        <v>575</v>
      </c>
      <c r="B2368" s="82" t="s">
        <v>44</v>
      </c>
      <c r="C2368" s="82">
        <v>18</v>
      </c>
      <c r="D2368" s="115" t="e">
        <f>#REF!</f>
        <v>#REF!</v>
      </c>
      <c r="E2368" s="210" t="e">
        <f>D2368*C2368</f>
        <v>#REF!</v>
      </c>
    </row>
    <row r="2369" spans="1:5" ht="12.75" customHeight="1">
      <c r="A2369" s="82" t="s">
        <v>576</v>
      </c>
      <c r="B2369" s="82" t="s">
        <v>9</v>
      </c>
      <c r="C2369" s="89">
        <v>1</v>
      </c>
      <c r="D2369" s="115" t="e">
        <f>#REF!</f>
        <v>#REF!</v>
      </c>
      <c r="E2369" s="129" t="e">
        <f>D2369*C2369</f>
        <v>#REF!</v>
      </c>
    </row>
    <row r="2370" spans="1:5" ht="25.5">
      <c r="A2370" s="150" t="s">
        <v>620</v>
      </c>
      <c r="B2370" s="93" t="s">
        <v>9</v>
      </c>
      <c r="C2370" s="94">
        <v>0.1</v>
      </c>
      <c r="D2370" s="212">
        <f>102900*1.19</f>
        <v>122451</v>
      </c>
      <c r="E2370" s="129">
        <f>C2370*D2370</f>
        <v>12245.1</v>
      </c>
    </row>
    <row r="2371" spans="1:5">
      <c r="A2371" s="748"/>
      <c r="B2371" s="749"/>
      <c r="C2371" s="749"/>
      <c r="D2371" s="749"/>
      <c r="E2371" s="129" t="e">
        <f>SUM(E2368:E2370)</f>
        <v>#REF!</v>
      </c>
    </row>
    <row r="2372" spans="1:5">
      <c r="A2372" s="748" t="s">
        <v>414</v>
      </c>
      <c r="B2372" s="749"/>
      <c r="C2372" s="749"/>
      <c r="D2372" s="749"/>
      <c r="E2372" s="750"/>
    </row>
    <row r="2373" spans="1:5" ht="15">
      <c r="A2373" s="90" t="s">
        <v>429</v>
      </c>
      <c r="B2373" s="80" t="s">
        <v>332</v>
      </c>
      <c r="C2373" s="87">
        <v>1</v>
      </c>
      <c r="D2373" s="130" t="e">
        <f>E2384*0.05</f>
        <v>#REF!</v>
      </c>
      <c r="E2373" s="128" t="e">
        <f t="shared" ref="E2373:E2378" si="25">ROUND(D2373*C2373,0)</f>
        <v>#REF!</v>
      </c>
    </row>
    <row r="2374" spans="1:5" ht="51">
      <c r="A2374" s="90" t="s">
        <v>452</v>
      </c>
      <c r="B2374" s="80" t="s">
        <v>329</v>
      </c>
      <c r="C2374" s="141">
        <v>0.125</v>
      </c>
      <c r="D2374" s="139" t="e">
        <f>#REF!</f>
        <v>#REF!</v>
      </c>
      <c r="E2374" s="128" t="e">
        <f t="shared" si="25"/>
        <v>#REF!</v>
      </c>
    </row>
    <row r="2375" spans="1:5" ht="63.75">
      <c r="A2375" s="90" t="s">
        <v>455</v>
      </c>
      <c r="B2375" s="80" t="s">
        <v>329</v>
      </c>
      <c r="C2375" s="141">
        <v>0.25</v>
      </c>
      <c r="D2375" s="139" t="e">
        <f>#REF!</f>
        <v>#REF!</v>
      </c>
      <c r="E2375" s="128" t="e">
        <f t="shared" si="25"/>
        <v>#REF!</v>
      </c>
    </row>
    <row r="2376" spans="1:5" ht="25.5">
      <c r="A2376" s="138" t="s">
        <v>577</v>
      </c>
      <c r="B2376" s="140" t="s">
        <v>53</v>
      </c>
      <c r="C2376" s="141">
        <v>0.13</v>
      </c>
      <c r="D2376" s="139" t="e">
        <f>#REF!</f>
        <v>#REF!</v>
      </c>
      <c r="E2376" s="128" t="e">
        <f t="shared" si="25"/>
        <v>#REF!</v>
      </c>
    </row>
    <row r="2377" spans="1:5" ht="15">
      <c r="A2377" s="138" t="s">
        <v>579</v>
      </c>
      <c r="B2377" s="140" t="s">
        <v>580</v>
      </c>
      <c r="C2377" s="141">
        <v>0.2</v>
      </c>
      <c r="D2377" s="139" t="e">
        <f>#REF!</f>
        <v>#REF!</v>
      </c>
      <c r="E2377" s="128" t="e">
        <f t="shared" si="25"/>
        <v>#REF!</v>
      </c>
    </row>
    <row r="2378" spans="1:5" ht="15">
      <c r="A2378" s="138" t="s">
        <v>581</v>
      </c>
      <c r="B2378" s="140" t="s">
        <v>530</v>
      </c>
      <c r="C2378" s="141">
        <v>1</v>
      </c>
      <c r="D2378" s="139" t="e">
        <f>#REF!</f>
        <v>#REF!</v>
      </c>
      <c r="E2378" s="128" t="e">
        <f t="shared" si="25"/>
        <v>#REF!</v>
      </c>
    </row>
    <row r="2379" spans="1:5">
      <c r="A2379" s="90"/>
      <c r="B2379" s="82"/>
      <c r="C2379" s="89"/>
      <c r="D2379" s="82" t="s">
        <v>413</v>
      </c>
      <c r="E2379" s="129" t="e">
        <f>SUM(E2373:E2378)</f>
        <v>#REF!</v>
      </c>
    </row>
    <row r="2380" spans="1:5">
      <c r="A2380" s="748" t="s">
        <v>57</v>
      </c>
      <c r="B2380" s="749"/>
      <c r="C2380" s="749"/>
      <c r="D2380" s="749"/>
      <c r="E2380" s="750"/>
    </row>
    <row r="2381" spans="1:5" ht="15">
      <c r="A2381" s="90" t="s">
        <v>430</v>
      </c>
      <c r="B2381" s="82" t="s">
        <v>415</v>
      </c>
      <c r="C2381" s="141">
        <v>0.5</v>
      </c>
      <c r="D2381" s="130" t="e">
        <f>#REF!</f>
        <v>#REF!</v>
      </c>
      <c r="E2381" s="128" t="e">
        <f>ROUND(D2381*C2381,0)</f>
        <v>#REF!</v>
      </c>
    </row>
    <row r="2382" spans="1:5" ht="15">
      <c r="A2382" s="90" t="s">
        <v>300</v>
      </c>
      <c r="B2382" s="82" t="s">
        <v>415</v>
      </c>
      <c r="C2382" s="141">
        <v>0.6</v>
      </c>
      <c r="D2382" s="130" t="e">
        <f>#REF!</f>
        <v>#REF!</v>
      </c>
      <c r="E2382" s="128" t="e">
        <f>ROUND(D2382*C2382,0)</f>
        <v>#REF!</v>
      </c>
    </row>
    <row r="2383" spans="1:5" ht="15">
      <c r="A2383" s="122"/>
      <c r="B2383" s="81"/>
      <c r="C2383" s="86"/>
      <c r="D2383" s="130"/>
      <c r="E2383" s="128">
        <f>ROUND(D2383*C2383,0)</f>
        <v>0</v>
      </c>
    </row>
    <row r="2384" spans="1:5">
      <c r="A2384" s="92"/>
      <c r="B2384" s="93"/>
      <c r="C2384" s="94"/>
      <c r="D2384" s="95" t="s">
        <v>413</v>
      </c>
      <c r="E2384" s="131" t="e">
        <f>SUM(E2381:E2383)</f>
        <v>#REF!</v>
      </c>
    </row>
    <row r="2385" spans="1:5">
      <c r="A2385" s="748" t="s">
        <v>416</v>
      </c>
      <c r="B2385" s="749"/>
      <c r="C2385" s="749"/>
      <c r="D2385" s="749"/>
      <c r="E2385" s="750"/>
    </row>
    <row r="2386" spans="1:5" ht="15">
      <c r="A2386" s="90" t="s">
        <v>578</v>
      </c>
      <c r="B2386" s="80" t="s">
        <v>470</v>
      </c>
      <c r="C2386" s="137">
        <v>1E-3</v>
      </c>
      <c r="D2386" s="130">
        <v>1200000</v>
      </c>
      <c r="E2386" s="128">
        <f>ROUND(D2386*C2386,0)</f>
        <v>1200</v>
      </c>
    </row>
    <row r="2387" spans="1:5" ht="15">
      <c r="A2387" s="90" t="s">
        <v>427</v>
      </c>
      <c r="B2387" s="80" t="s">
        <v>9</v>
      </c>
      <c r="C2387" s="137">
        <v>1</v>
      </c>
      <c r="D2387" s="130">
        <v>600</v>
      </c>
      <c r="E2387" s="128">
        <f>ROUND(D2387*C2387,0)</f>
        <v>600</v>
      </c>
    </row>
    <row r="2388" spans="1:5">
      <c r="A2388" s="97"/>
      <c r="B2388" s="97"/>
      <c r="C2388" s="98"/>
      <c r="D2388" s="99" t="s">
        <v>413</v>
      </c>
      <c r="E2388" s="129">
        <f>SUM(E2386:E2387)</f>
        <v>1800</v>
      </c>
    </row>
    <row r="2389" spans="1:5" ht="25.5">
      <c r="A2389" s="100"/>
      <c r="B2389" s="100"/>
      <c r="C2389" s="98"/>
      <c r="D2389" s="99" t="s">
        <v>417</v>
      </c>
      <c r="E2389" s="129" t="e">
        <f>E2384+E2379+E2371+E2388</f>
        <v>#REF!</v>
      </c>
    </row>
    <row r="2390" spans="1:5">
      <c r="A2390" s="100"/>
      <c r="B2390" s="100"/>
      <c r="C2390" s="98"/>
      <c r="D2390" s="99"/>
      <c r="E2390" s="217"/>
    </row>
    <row r="2391" spans="1:5">
      <c r="A2391" s="782"/>
      <c r="B2391" s="778" t="s">
        <v>381</v>
      </c>
      <c r="C2391" s="778"/>
      <c r="D2391" s="778"/>
      <c r="E2391" s="778"/>
    </row>
    <row r="2392" spans="1:5">
      <c r="A2392" s="783"/>
      <c r="B2392" s="778"/>
      <c r="C2392" s="778"/>
      <c r="D2392" s="778"/>
      <c r="E2392" s="778"/>
    </row>
    <row r="2393" spans="1:5">
      <c r="A2393" s="783"/>
      <c r="B2393" s="778"/>
      <c r="C2393" s="778"/>
      <c r="D2393" s="778"/>
      <c r="E2393" s="778"/>
    </row>
    <row r="2394" spans="1:5">
      <c r="A2394" s="784"/>
      <c r="B2394" s="779" t="s">
        <v>403</v>
      </c>
      <c r="C2394" s="780"/>
      <c r="D2394" s="780"/>
      <c r="E2394" s="781"/>
    </row>
    <row r="2395" spans="1:5">
      <c r="A2395" s="126" t="s">
        <v>404</v>
      </c>
      <c r="B2395" s="763" t="s">
        <v>382</v>
      </c>
      <c r="C2395" s="764"/>
      <c r="D2395" s="764"/>
      <c r="E2395" s="765"/>
    </row>
    <row r="2396" spans="1:5">
      <c r="A2396" s="766" t="s">
        <v>405</v>
      </c>
      <c r="B2396" s="767"/>
      <c r="C2396" s="768"/>
      <c r="D2396" s="101" t="s">
        <v>298</v>
      </c>
      <c r="E2396" s="80" t="s">
        <v>406</v>
      </c>
    </row>
    <row r="2397" spans="1:5">
      <c r="A2397" s="795" t="s">
        <v>690</v>
      </c>
      <c r="B2397" s="796"/>
      <c r="C2397" s="797"/>
      <c r="D2397" s="760" t="s">
        <v>9</v>
      </c>
      <c r="E2397" s="752">
        <v>10.02</v>
      </c>
    </row>
    <row r="2398" spans="1:5" ht="46.5" customHeight="1">
      <c r="A2398" s="798"/>
      <c r="B2398" s="799"/>
      <c r="C2398" s="800"/>
      <c r="D2398" s="761"/>
      <c r="E2398" s="753"/>
    </row>
    <row r="2399" spans="1:5">
      <c r="A2399" s="82" t="s">
        <v>407</v>
      </c>
      <c r="B2399" s="82" t="s">
        <v>330</v>
      </c>
      <c r="C2399" s="80" t="s">
        <v>299</v>
      </c>
      <c r="D2399" s="83" t="s">
        <v>408</v>
      </c>
      <c r="E2399" s="82" t="s">
        <v>409</v>
      </c>
    </row>
    <row r="2400" spans="1:5">
      <c r="A2400" s="748"/>
      <c r="B2400" s="749"/>
      <c r="C2400" s="749"/>
      <c r="D2400" s="749"/>
      <c r="E2400" s="750"/>
    </row>
    <row r="2401" spans="1:5">
      <c r="A2401" s="748" t="s">
        <v>410</v>
      </c>
      <c r="B2401" s="749"/>
      <c r="C2401" s="749"/>
      <c r="D2401" s="749"/>
      <c r="E2401" s="750"/>
    </row>
    <row r="2402" spans="1:5">
      <c r="A2402" s="61" t="s">
        <v>360</v>
      </c>
      <c r="B2402" s="62" t="s">
        <v>9</v>
      </c>
      <c r="C2402" s="63">
        <v>1.22</v>
      </c>
      <c r="D2402" s="48">
        <v>35695</v>
      </c>
      <c r="E2402" s="48">
        <f>ROUND((D2402*C2402),2)</f>
        <v>43547.9</v>
      </c>
    </row>
    <row r="2403" spans="1:5">
      <c r="A2403" s="61" t="s">
        <v>361</v>
      </c>
      <c r="B2403" s="62" t="s">
        <v>3</v>
      </c>
      <c r="C2403" s="63">
        <f>2.7/2</f>
        <v>1.35</v>
      </c>
      <c r="D2403" s="48">
        <f>78000/6</f>
        <v>13000</v>
      </c>
      <c r="E2403" s="48">
        <f t="shared" ref="E2403:E2414" si="26">ROUND((D2403*C2403),2)</f>
        <v>17550</v>
      </c>
    </row>
    <row r="2404" spans="1:5">
      <c r="A2404" s="64" t="s">
        <v>362</v>
      </c>
      <c r="B2404" s="62" t="s">
        <v>3</v>
      </c>
      <c r="C2404" s="65">
        <f>+(((0.24+0.21+0.18+1.5)*2)+1.2+3.6)/2</f>
        <v>4.53</v>
      </c>
      <c r="D2404" s="48">
        <v>3800</v>
      </c>
      <c r="E2404" s="48">
        <f t="shared" si="26"/>
        <v>17214</v>
      </c>
    </row>
    <row r="2405" spans="1:5">
      <c r="A2405" s="64" t="s">
        <v>363</v>
      </c>
      <c r="B2405" s="62" t="s">
        <v>342</v>
      </c>
      <c r="C2405" s="68">
        <v>0.125</v>
      </c>
      <c r="D2405" s="48">
        <v>9900</v>
      </c>
      <c r="E2405" s="48">
        <f t="shared" si="26"/>
        <v>1237.5</v>
      </c>
    </row>
    <row r="2406" spans="1:5">
      <c r="A2406" s="66" t="s">
        <v>364</v>
      </c>
      <c r="B2406" s="60" t="s">
        <v>342</v>
      </c>
      <c r="C2406" s="68">
        <v>0.25</v>
      </c>
      <c r="D2406" s="48">
        <f>242000/5</f>
        <v>48400</v>
      </c>
      <c r="E2406" s="48">
        <f t="shared" si="26"/>
        <v>12100</v>
      </c>
    </row>
    <row r="2407" spans="1:5">
      <c r="A2407" s="66" t="s">
        <v>365</v>
      </c>
      <c r="B2407" s="60" t="s">
        <v>3</v>
      </c>
      <c r="C2407" s="60">
        <v>2.5</v>
      </c>
      <c r="D2407" s="48">
        <f>36900/30</f>
        <v>1230</v>
      </c>
      <c r="E2407" s="48">
        <f t="shared" si="26"/>
        <v>3075</v>
      </c>
    </row>
    <row r="2408" spans="1:5">
      <c r="A2408" s="66" t="s">
        <v>366</v>
      </c>
      <c r="B2408" s="60" t="s">
        <v>342</v>
      </c>
      <c r="C2408" s="68">
        <v>0.25</v>
      </c>
      <c r="D2408" s="48">
        <v>36500</v>
      </c>
      <c r="E2408" s="48">
        <f t="shared" si="26"/>
        <v>9125</v>
      </c>
    </row>
    <row r="2409" spans="1:5">
      <c r="A2409" s="66" t="s">
        <v>367</v>
      </c>
      <c r="B2409" s="60" t="s">
        <v>9</v>
      </c>
      <c r="C2409" s="60">
        <v>1.5</v>
      </c>
      <c r="D2409" s="48">
        <v>17500</v>
      </c>
      <c r="E2409" s="48">
        <f t="shared" si="26"/>
        <v>26250</v>
      </c>
    </row>
    <row r="2410" spans="1:5">
      <c r="A2410" s="66" t="s">
        <v>368</v>
      </c>
      <c r="B2410" s="60" t="s">
        <v>44</v>
      </c>
      <c r="C2410" s="60">
        <v>2</v>
      </c>
      <c r="D2410" s="48">
        <f>3000*1.16</f>
        <v>3479.9999999999995</v>
      </c>
      <c r="E2410" s="48">
        <f t="shared" si="26"/>
        <v>6960</v>
      </c>
    </row>
    <row r="2411" spans="1:5">
      <c r="A2411" s="66" t="s">
        <v>369</v>
      </c>
      <c r="B2411" s="60" t="s">
        <v>3</v>
      </c>
      <c r="C2411" s="60">
        <v>0.5</v>
      </c>
      <c r="D2411" s="48">
        <v>2500</v>
      </c>
      <c r="E2411" s="48">
        <f t="shared" si="26"/>
        <v>1250</v>
      </c>
    </row>
    <row r="2412" spans="1:5">
      <c r="A2412" s="66" t="s">
        <v>304</v>
      </c>
      <c r="B2412" s="60" t="s">
        <v>2</v>
      </c>
      <c r="C2412" s="65">
        <f>1/(13.95+6)</f>
        <v>5.0125313283208024E-2</v>
      </c>
      <c r="D2412" s="48">
        <v>6400</v>
      </c>
      <c r="E2412" s="48">
        <f t="shared" si="26"/>
        <v>320.8</v>
      </c>
    </row>
    <row r="2413" spans="1:5">
      <c r="A2413" s="66" t="s">
        <v>370</v>
      </c>
      <c r="B2413" s="60" t="s">
        <v>3</v>
      </c>
      <c r="C2413" s="60">
        <v>2</v>
      </c>
      <c r="D2413" s="48">
        <f>89900/6</f>
        <v>14983.333333333334</v>
      </c>
      <c r="E2413" s="48">
        <f t="shared" si="26"/>
        <v>29966.67</v>
      </c>
    </row>
    <row r="2414" spans="1:5">
      <c r="A2414" s="66" t="s">
        <v>371</v>
      </c>
      <c r="B2414" s="60" t="s">
        <v>6</v>
      </c>
      <c r="C2414" s="67">
        <v>0.09</v>
      </c>
      <c r="D2414" s="48">
        <v>450</v>
      </c>
      <c r="E2414" s="48">
        <f t="shared" si="26"/>
        <v>40.5</v>
      </c>
    </row>
    <row r="2415" spans="1:5">
      <c r="A2415" s="150"/>
      <c r="B2415" s="93"/>
      <c r="C2415" s="94"/>
      <c r="D2415" s="212"/>
      <c r="E2415" s="129"/>
    </row>
    <row r="2416" spans="1:5">
      <c r="A2416" s="748"/>
      <c r="B2416" s="749"/>
      <c r="C2416" s="749"/>
      <c r="D2416" s="750"/>
      <c r="E2416" s="129">
        <f>SUM(E2402:E2415)</f>
        <v>168637.37</v>
      </c>
    </row>
    <row r="2417" spans="1:5">
      <c r="A2417" s="748" t="s">
        <v>414</v>
      </c>
      <c r="B2417" s="749"/>
      <c r="C2417" s="749"/>
      <c r="D2417" s="749"/>
      <c r="E2417" s="750"/>
    </row>
    <row r="2418" spans="1:5" ht="15">
      <c r="A2418" s="90" t="s">
        <v>429</v>
      </c>
      <c r="B2418" s="80" t="s">
        <v>332</v>
      </c>
      <c r="C2418" s="87">
        <v>1</v>
      </c>
      <c r="D2418" s="130" t="e">
        <f>E2429*0.05</f>
        <v>#REF!</v>
      </c>
      <c r="E2418" s="128" t="e">
        <f>ROUND(D2418*C2418,0)</f>
        <v>#REF!</v>
      </c>
    </row>
    <row r="2419" spans="1:5" ht="15">
      <c r="A2419" s="90"/>
      <c r="B2419" s="80"/>
      <c r="C2419" s="141"/>
      <c r="D2419" s="139"/>
      <c r="E2419" s="128"/>
    </row>
    <row r="2420" spans="1:5" ht="15">
      <c r="A2420" s="90"/>
      <c r="B2420" s="80"/>
      <c r="C2420" s="141"/>
      <c r="D2420" s="139"/>
      <c r="E2420" s="128"/>
    </row>
    <row r="2421" spans="1:5" ht="15">
      <c r="A2421" s="138"/>
      <c r="B2421" s="140"/>
      <c r="C2421" s="141"/>
      <c r="D2421" s="139"/>
      <c r="E2421" s="128"/>
    </row>
    <row r="2422" spans="1:5" ht="15">
      <c r="A2422" s="138"/>
      <c r="B2422" s="140"/>
      <c r="C2422" s="141"/>
      <c r="D2422" s="139"/>
      <c r="E2422" s="128"/>
    </row>
    <row r="2423" spans="1:5" ht="15">
      <c r="A2423" s="138"/>
      <c r="B2423" s="140"/>
      <c r="C2423" s="141"/>
      <c r="D2423" s="139"/>
      <c r="E2423" s="128"/>
    </row>
    <row r="2424" spans="1:5">
      <c r="A2424" s="90"/>
      <c r="B2424" s="82"/>
      <c r="C2424" s="89"/>
      <c r="D2424" s="82" t="s">
        <v>413</v>
      </c>
      <c r="E2424" s="129" t="e">
        <f>SUM(E2418:E2423)</f>
        <v>#REF!</v>
      </c>
    </row>
    <row r="2425" spans="1:5">
      <c r="A2425" s="748" t="s">
        <v>57</v>
      </c>
      <c r="B2425" s="749"/>
      <c r="C2425" s="749"/>
      <c r="D2425" s="749"/>
      <c r="E2425" s="750"/>
    </row>
    <row r="2426" spans="1:5" ht="15">
      <c r="A2426" s="90" t="s">
        <v>430</v>
      </c>
      <c r="B2426" s="82" t="s">
        <v>415</v>
      </c>
      <c r="C2426" s="141">
        <v>0.4</v>
      </c>
      <c r="D2426" s="130" t="e">
        <f>#REF!</f>
        <v>#REF!</v>
      </c>
      <c r="E2426" s="128" t="e">
        <f>ROUND(D2426*C2426,0)</f>
        <v>#REF!</v>
      </c>
    </row>
    <row r="2427" spans="1:5" ht="15">
      <c r="A2427" s="90" t="s">
        <v>300</v>
      </c>
      <c r="B2427" s="82" t="s">
        <v>415</v>
      </c>
      <c r="C2427" s="141">
        <v>0.2</v>
      </c>
      <c r="D2427" s="130" t="e">
        <f>#REF!</f>
        <v>#REF!</v>
      </c>
      <c r="E2427" s="128" t="e">
        <f>ROUND(D2427*C2427,0)</f>
        <v>#REF!</v>
      </c>
    </row>
    <row r="2428" spans="1:5" ht="15">
      <c r="A2428" s="122"/>
      <c r="B2428" s="81"/>
      <c r="C2428" s="86"/>
      <c r="D2428" s="130"/>
      <c r="E2428" s="128">
        <f>ROUND(D2428*C2428,0)</f>
        <v>0</v>
      </c>
    </row>
    <row r="2429" spans="1:5">
      <c r="A2429" s="92"/>
      <c r="B2429" s="93"/>
      <c r="C2429" s="94"/>
      <c r="D2429" s="95" t="s">
        <v>413</v>
      </c>
      <c r="E2429" s="131" t="e">
        <f>SUM(E2426:E2428)</f>
        <v>#REF!</v>
      </c>
    </row>
    <row r="2430" spans="1:5">
      <c r="A2430" s="748" t="s">
        <v>416</v>
      </c>
      <c r="B2430" s="749"/>
      <c r="C2430" s="749"/>
      <c r="D2430" s="749"/>
      <c r="E2430" s="750"/>
    </row>
    <row r="2431" spans="1:5" ht="15">
      <c r="A2431" s="90" t="s">
        <v>578</v>
      </c>
      <c r="B2431" s="80" t="s">
        <v>470</v>
      </c>
      <c r="C2431" s="137">
        <v>1E-3</v>
      </c>
      <c r="D2431" s="130">
        <v>1200000</v>
      </c>
      <c r="E2431" s="128">
        <f>ROUND(D2431*C2431,0)</f>
        <v>1200</v>
      </c>
    </row>
    <row r="2432" spans="1:5" ht="15">
      <c r="A2432" s="90" t="s">
        <v>427</v>
      </c>
      <c r="B2432" s="80" t="s">
        <v>9</v>
      </c>
      <c r="C2432" s="137">
        <v>1</v>
      </c>
      <c r="D2432" s="130">
        <v>600</v>
      </c>
      <c r="E2432" s="128">
        <f>ROUND(D2432*C2432,0)</f>
        <v>600</v>
      </c>
    </row>
    <row r="2433" spans="1:5">
      <c r="A2433" s="97"/>
      <c r="B2433" s="97"/>
      <c r="C2433" s="98"/>
      <c r="D2433" s="99" t="s">
        <v>413</v>
      </c>
      <c r="E2433" s="129">
        <f>SUM(E2431:E2432)</f>
        <v>1800</v>
      </c>
    </row>
    <row r="2434" spans="1:5" ht="25.5">
      <c r="A2434" s="100"/>
      <c r="B2434" s="100"/>
      <c r="C2434" s="98"/>
      <c r="D2434" s="99" t="s">
        <v>417</v>
      </c>
      <c r="E2434" s="129" t="e">
        <f>E2429+E2424+E2416+E2433</f>
        <v>#REF!</v>
      </c>
    </row>
    <row r="2435" spans="1:5">
      <c r="A2435" s="100"/>
      <c r="B2435" s="100"/>
      <c r="C2435" s="98"/>
      <c r="D2435" s="99"/>
      <c r="E2435" s="217"/>
    </row>
    <row r="2437" spans="1:5">
      <c r="A2437" s="782"/>
      <c r="B2437" s="828"/>
      <c r="C2437" s="829"/>
      <c r="D2437" s="829"/>
      <c r="E2437" s="830"/>
    </row>
    <row r="2438" spans="1:5">
      <c r="A2438" s="783"/>
      <c r="B2438" s="831"/>
      <c r="C2438" s="832"/>
      <c r="D2438" s="832"/>
      <c r="E2438" s="833"/>
    </row>
    <row r="2439" spans="1:5">
      <c r="A2439" s="783"/>
      <c r="B2439" s="834"/>
      <c r="C2439" s="835"/>
      <c r="D2439" s="835"/>
      <c r="E2439" s="836"/>
    </row>
    <row r="2440" spans="1:5">
      <c r="A2440" s="784"/>
      <c r="B2440" s="837" t="s">
        <v>403</v>
      </c>
      <c r="C2440" s="838"/>
      <c r="D2440" s="838"/>
      <c r="E2440" s="839"/>
    </row>
    <row r="2441" spans="1:5">
      <c r="A2441" s="126" t="s">
        <v>404</v>
      </c>
      <c r="B2441" s="840"/>
      <c r="C2441" s="841"/>
      <c r="D2441" s="841"/>
      <c r="E2441" s="842"/>
    </row>
    <row r="2442" spans="1:5">
      <c r="A2442" s="766" t="s">
        <v>405</v>
      </c>
      <c r="B2442" s="767"/>
      <c r="C2442" s="768"/>
      <c r="D2442" s="101" t="s">
        <v>298</v>
      </c>
      <c r="E2442" s="80" t="s">
        <v>406</v>
      </c>
    </row>
    <row r="2443" spans="1:5" ht="98.25" customHeight="1">
      <c r="A2443" s="804" t="s">
        <v>700</v>
      </c>
      <c r="B2443" s="805"/>
      <c r="C2443" s="806"/>
      <c r="D2443" s="102" t="s">
        <v>9</v>
      </c>
      <c r="E2443" s="223" t="e">
        <f>#REF!</f>
        <v>#REF!</v>
      </c>
    </row>
    <row r="2444" spans="1:5">
      <c r="A2444" s="801"/>
      <c r="B2444" s="802"/>
      <c r="C2444" s="803"/>
      <c r="D2444" s="294"/>
      <c r="E2444" s="81"/>
    </row>
    <row r="2445" spans="1:5">
      <c r="A2445" s="82" t="s">
        <v>407</v>
      </c>
      <c r="B2445" s="82" t="s">
        <v>330</v>
      </c>
      <c r="C2445" s="80" t="s">
        <v>299</v>
      </c>
      <c r="D2445" s="83" t="s">
        <v>408</v>
      </c>
      <c r="E2445" s="82" t="s">
        <v>409</v>
      </c>
    </row>
    <row r="2446" spans="1:5">
      <c r="A2446" s="748"/>
      <c r="B2446" s="749"/>
      <c r="C2446" s="749"/>
      <c r="D2446" s="749"/>
      <c r="E2446" s="750"/>
    </row>
    <row r="2447" spans="1:5">
      <c r="A2447" s="748" t="s">
        <v>410</v>
      </c>
      <c r="B2447" s="749"/>
      <c r="C2447" s="749"/>
      <c r="D2447" s="749"/>
      <c r="E2447" s="750"/>
    </row>
    <row r="2448" spans="1:5" ht="25.5">
      <c r="A2448" s="295" t="s">
        <v>701</v>
      </c>
      <c r="B2448" s="296" t="s">
        <v>9</v>
      </c>
      <c r="C2448" s="290">
        <v>1.1000000000000001</v>
      </c>
      <c r="D2448" s="297">
        <v>39950</v>
      </c>
      <c r="E2448" s="128">
        <f>ROUND(D2448*C2448,0)</f>
        <v>43945</v>
      </c>
    </row>
    <row r="2449" spans="1:5" ht="15">
      <c r="A2449" s="295" t="s">
        <v>702</v>
      </c>
      <c r="B2449" s="296" t="s">
        <v>47</v>
      </c>
      <c r="C2449" s="290">
        <v>0.64900000000000002</v>
      </c>
      <c r="D2449" s="297">
        <v>18161</v>
      </c>
      <c r="E2449" s="128">
        <f t="shared" ref="E2449:E2457" si="27">ROUND(D2449*C2449,0)</f>
        <v>11786</v>
      </c>
    </row>
    <row r="2450" spans="1:5" ht="15">
      <c r="A2450" s="295" t="s">
        <v>703</v>
      </c>
      <c r="B2450" s="296" t="s">
        <v>47</v>
      </c>
      <c r="C2450" s="290">
        <v>1.036</v>
      </c>
      <c r="D2450" s="297">
        <v>11376</v>
      </c>
      <c r="E2450" s="128">
        <f t="shared" si="27"/>
        <v>11786</v>
      </c>
    </row>
    <row r="2451" spans="1:5" ht="38.25">
      <c r="A2451" s="295" t="s">
        <v>573</v>
      </c>
      <c r="B2451" s="296" t="s">
        <v>306</v>
      </c>
      <c r="C2451" s="290">
        <v>4.8540000000000001</v>
      </c>
      <c r="D2451" s="297">
        <v>566</v>
      </c>
      <c r="E2451" s="128">
        <f t="shared" si="27"/>
        <v>2747</v>
      </c>
    </row>
    <row r="2452" spans="1:5" ht="38.25">
      <c r="A2452" s="295" t="s">
        <v>704</v>
      </c>
      <c r="B2452" s="296" t="s">
        <v>306</v>
      </c>
      <c r="C2452" s="290">
        <v>1.214</v>
      </c>
      <c r="D2452" s="297">
        <v>700</v>
      </c>
      <c r="E2452" s="128">
        <f t="shared" si="27"/>
        <v>850</v>
      </c>
    </row>
    <row r="2453" spans="1:5" ht="15">
      <c r="A2453" s="295" t="s">
        <v>705</v>
      </c>
      <c r="B2453" s="296" t="s">
        <v>47</v>
      </c>
      <c r="C2453" s="290">
        <v>0.18</v>
      </c>
      <c r="D2453" s="297">
        <v>3625</v>
      </c>
      <c r="E2453" s="128">
        <f t="shared" si="27"/>
        <v>653</v>
      </c>
    </row>
    <row r="2454" spans="1:5" ht="15">
      <c r="A2454" s="295" t="s">
        <v>706</v>
      </c>
      <c r="B2454" s="296" t="s">
        <v>1</v>
      </c>
      <c r="C2454" s="290">
        <v>0.13500000000000001</v>
      </c>
      <c r="D2454" s="297">
        <v>9785</v>
      </c>
      <c r="E2454" s="128">
        <f t="shared" si="27"/>
        <v>1321</v>
      </c>
    </row>
    <row r="2455" spans="1:5" ht="15">
      <c r="A2455" s="295" t="s">
        <v>357</v>
      </c>
      <c r="B2455" s="296" t="s">
        <v>401</v>
      </c>
      <c r="C2455" s="290">
        <v>2.5000000000000001E-2</v>
      </c>
      <c r="D2455" s="297">
        <v>37801</v>
      </c>
      <c r="E2455" s="128">
        <f t="shared" si="27"/>
        <v>945</v>
      </c>
    </row>
    <row r="2456" spans="1:5" ht="15">
      <c r="A2456" s="295" t="s">
        <v>303</v>
      </c>
      <c r="B2456" s="296" t="s">
        <v>401</v>
      </c>
      <c r="C2456" s="290">
        <v>1.4E-2</v>
      </c>
      <c r="D2456" s="297">
        <v>20600</v>
      </c>
      <c r="E2456" s="128">
        <f t="shared" si="27"/>
        <v>288</v>
      </c>
    </row>
    <row r="2457" spans="1:5" ht="15">
      <c r="A2457" s="295" t="s">
        <v>592</v>
      </c>
      <c r="B2457" s="296" t="s">
        <v>593</v>
      </c>
      <c r="C2457" s="290">
        <v>0.122</v>
      </c>
      <c r="D2457" s="297">
        <v>1350</v>
      </c>
      <c r="E2457" s="128">
        <f t="shared" si="27"/>
        <v>165</v>
      </c>
    </row>
    <row r="2458" spans="1:5">
      <c r="A2458" s="82"/>
      <c r="B2458" s="82"/>
      <c r="C2458" s="89"/>
      <c r="D2458" s="82" t="s">
        <v>413</v>
      </c>
      <c r="E2458" s="129">
        <f>SUM(E2448:E2457)</f>
        <v>74486</v>
      </c>
    </row>
    <row r="2459" spans="1:5">
      <c r="A2459" s="748" t="s">
        <v>414</v>
      </c>
      <c r="B2459" s="749"/>
      <c r="C2459" s="749"/>
      <c r="D2459" s="749"/>
      <c r="E2459" s="750"/>
    </row>
    <row r="2460" spans="1:5" ht="15">
      <c r="A2460" s="90" t="s">
        <v>429</v>
      </c>
      <c r="B2460" s="80" t="s">
        <v>332</v>
      </c>
      <c r="C2460" s="87">
        <v>1</v>
      </c>
      <c r="D2460" s="130">
        <f>E2472*0.05</f>
        <v>1809.6000000000001</v>
      </c>
      <c r="E2460" s="128">
        <f>ROUND(D2460*C2460,0)</f>
        <v>1810</v>
      </c>
    </row>
    <row r="2461" spans="1:5" ht="25.5">
      <c r="A2461" s="90" t="s">
        <v>594</v>
      </c>
      <c r="B2461" s="80" t="s">
        <v>329</v>
      </c>
      <c r="C2461" s="290">
        <v>6.2E-2</v>
      </c>
      <c r="D2461" s="297">
        <v>50000</v>
      </c>
      <c r="E2461" s="128">
        <f t="shared" ref="E2461:E2466" si="28">ROUND(D2461*C2461,0)</f>
        <v>3100</v>
      </c>
    </row>
    <row r="2462" spans="1:5" ht="25.5">
      <c r="A2462" s="90" t="s">
        <v>574</v>
      </c>
      <c r="B2462" s="80" t="s">
        <v>329</v>
      </c>
      <c r="C2462" s="290">
        <v>6.2E-2</v>
      </c>
      <c r="D2462" s="297">
        <v>50000</v>
      </c>
      <c r="E2462" s="128">
        <f t="shared" si="28"/>
        <v>3100</v>
      </c>
    </row>
    <row r="2463" spans="1:5" ht="38.25">
      <c r="A2463" s="90" t="s">
        <v>595</v>
      </c>
      <c r="B2463" s="80" t="s">
        <v>329</v>
      </c>
      <c r="C2463" s="290">
        <v>6.2E-2</v>
      </c>
      <c r="D2463" s="297">
        <v>45000</v>
      </c>
      <c r="E2463" s="128">
        <f t="shared" si="28"/>
        <v>2790</v>
      </c>
    </row>
    <row r="2464" spans="1:5" ht="25.5">
      <c r="A2464" s="90" t="s">
        <v>596</v>
      </c>
      <c r="B2464" s="80" t="s">
        <v>329</v>
      </c>
      <c r="C2464" s="290">
        <v>6.2E-2</v>
      </c>
      <c r="D2464" s="297">
        <v>30000</v>
      </c>
      <c r="E2464" s="128">
        <f t="shared" si="28"/>
        <v>1860</v>
      </c>
    </row>
    <row r="2465" spans="1:5" ht="51">
      <c r="A2465" s="90" t="s">
        <v>452</v>
      </c>
      <c r="B2465" s="80" t="s">
        <v>329</v>
      </c>
      <c r="C2465" s="290">
        <v>0.248</v>
      </c>
      <c r="D2465" s="297">
        <v>2500</v>
      </c>
      <c r="E2465" s="128">
        <f t="shared" si="28"/>
        <v>620</v>
      </c>
    </row>
    <row r="2466" spans="1:5" ht="63.75">
      <c r="A2466" s="90" t="s">
        <v>455</v>
      </c>
      <c r="B2466" s="80" t="s">
        <v>329</v>
      </c>
      <c r="C2466" s="290">
        <v>0.248</v>
      </c>
      <c r="D2466" s="297">
        <v>650</v>
      </c>
      <c r="E2466" s="128">
        <f t="shared" si="28"/>
        <v>161</v>
      </c>
    </row>
    <row r="2467" spans="1:5">
      <c r="A2467" s="90"/>
      <c r="B2467" s="82"/>
      <c r="C2467" s="89"/>
      <c r="D2467" s="82" t="s">
        <v>413</v>
      </c>
      <c r="E2467" s="129">
        <f>SUM(E2460:E2466)</f>
        <v>13441</v>
      </c>
    </row>
    <row r="2468" spans="1:5">
      <c r="A2468" s="748" t="s">
        <v>57</v>
      </c>
      <c r="B2468" s="749"/>
      <c r="C2468" s="749"/>
      <c r="D2468" s="749"/>
      <c r="E2468" s="750"/>
    </row>
    <row r="2469" spans="1:5" ht="15">
      <c r="A2469" s="90" t="s">
        <v>707</v>
      </c>
      <c r="B2469" s="82" t="s">
        <v>415</v>
      </c>
      <c r="C2469" s="290">
        <v>0.27400000000000002</v>
      </c>
      <c r="D2469" s="130">
        <v>58446</v>
      </c>
      <c r="E2469" s="128">
        <f>ROUND(D2469*C2469,0)</f>
        <v>16014</v>
      </c>
    </row>
    <row r="2470" spans="1:5" ht="15">
      <c r="A2470" s="90" t="s">
        <v>358</v>
      </c>
      <c r="B2470" s="82" t="s">
        <v>415</v>
      </c>
      <c r="C2470" s="290">
        <v>0.16600000000000001</v>
      </c>
      <c r="D2470" s="130">
        <v>121552</v>
      </c>
      <c r="E2470" s="128">
        <f>ROUND(D2470*C2470,0)</f>
        <v>20178</v>
      </c>
    </row>
    <row r="2471" spans="1:5" ht="15">
      <c r="A2471" s="122"/>
      <c r="B2471" s="81"/>
      <c r="C2471" s="86"/>
      <c r="D2471" s="130"/>
      <c r="E2471" s="128">
        <f>ROUND(D2471*C2471,0)</f>
        <v>0</v>
      </c>
    </row>
    <row r="2472" spans="1:5">
      <c r="A2472" s="92"/>
      <c r="B2472" s="93"/>
      <c r="C2472" s="94"/>
      <c r="D2472" s="95" t="s">
        <v>413</v>
      </c>
      <c r="E2472" s="131">
        <f>SUM(E2469:E2471)</f>
        <v>36192</v>
      </c>
    </row>
    <row r="2473" spans="1:5">
      <c r="A2473" s="748" t="s">
        <v>416</v>
      </c>
      <c r="B2473" s="749"/>
      <c r="C2473" s="749"/>
      <c r="D2473" s="749"/>
      <c r="E2473" s="750"/>
    </row>
    <row r="2474" spans="1:5" ht="15">
      <c r="A2474" s="90" t="s">
        <v>302</v>
      </c>
      <c r="B2474" s="80" t="s">
        <v>9</v>
      </c>
      <c r="C2474" s="137">
        <v>1</v>
      </c>
      <c r="D2474" s="130">
        <v>8673</v>
      </c>
      <c r="E2474" s="128">
        <f>ROUND(D2474*C2474,0)</f>
        <v>8673</v>
      </c>
    </row>
    <row r="2475" spans="1:5" ht="25.5">
      <c r="A2475" s="90" t="s">
        <v>475</v>
      </c>
      <c r="B2475" s="80" t="s">
        <v>9</v>
      </c>
      <c r="C2475" s="137">
        <v>0.1</v>
      </c>
      <c r="D2475" s="130">
        <v>9000</v>
      </c>
      <c r="E2475" s="128">
        <f>ROUND(D2475*C2475,0)</f>
        <v>900</v>
      </c>
    </row>
    <row r="2476" spans="1:5">
      <c r="A2476" s="97"/>
      <c r="B2476" s="97"/>
      <c r="C2476" s="98"/>
      <c r="D2476" s="99" t="s">
        <v>413</v>
      </c>
      <c r="E2476" s="129">
        <f>SUM(E2474:E2475)</f>
        <v>9573</v>
      </c>
    </row>
    <row r="2477" spans="1:5" ht="25.5">
      <c r="A2477" s="100"/>
      <c r="B2477" s="100"/>
      <c r="C2477" s="98"/>
      <c r="D2477" s="99" t="s">
        <v>417</v>
      </c>
      <c r="E2477" s="129">
        <f>E2472+E2467+E2458+E2476</f>
        <v>133692</v>
      </c>
    </row>
    <row r="2482" spans="1:5">
      <c r="A2482" s="782"/>
      <c r="B2482" s="778" t="s">
        <v>381</v>
      </c>
      <c r="C2482" s="778"/>
      <c r="D2482" s="778"/>
      <c r="E2482" s="778"/>
    </row>
    <row r="2483" spans="1:5">
      <c r="A2483" s="783"/>
      <c r="B2483" s="778"/>
      <c r="C2483" s="778"/>
      <c r="D2483" s="778"/>
      <c r="E2483" s="778"/>
    </row>
    <row r="2484" spans="1:5">
      <c r="A2484" s="783"/>
      <c r="B2484" s="778"/>
      <c r="C2484" s="778"/>
      <c r="D2484" s="778"/>
      <c r="E2484" s="778"/>
    </row>
    <row r="2485" spans="1:5" ht="12.75" customHeight="1">
      <c r="A2485" s="784"/>
      <c r="B2485" s="779" t="s">
        <v>403</v>
      </c>
      <c r="C2485" s="780"/>
      <c r="D2485" s="780"/>
      <c r="E2485" s="781"/>
    </row>
    <row r="2486" spans="1:5">
      <c r="A2486" s="126" t="s">
        <v>404</v>
      </c>
      <c r="B2486" s="763" t="s">
        <v>382</v>
      </c>
      <c r="C2486" s="764"/>
      <c r="D2486" s="764"/>
      <c r="E2486" s="765"/>
    </row>
    <row r="2487" spans="1:5">
      <c r="A2487" s="766" t="s">
        <v>405</v>
      </c>
      <c r="B2487" s="767"/>
      <c r="C2487" s="768"/>
      <c r="D2487" s="101" t="s">
        <v>298</v>
      </c>
      <c r="E2487" s="80" t="s">
        <v>406</v>
      </c>
    </row>
    <row r="2488" spans="1:5">
      <c r="A2488" s="754" t="s">
        <v>582</v>
      </c>
      <c r="B2488" s="755"/>
      <c r="C2488" s="756"/>
      <c r="D2488" s="760" t="s">
        <v>9</v>
      </c>
      <c r="E2488" s="106" t="e">
        <f>#REF!</f>
        <v>#REF!</v>
      </c>
    </row>
    <row r="2489" spans="1:5">
      <c r="A2489" s="894"/>
      <c r="B2489" s="895"/>
      <c r="C2489" s="896"/>
      <c r="D2489" s="794"/>
      <c r="E2489" s="215" t="e">
        <f>#REF!</f>
        <v>#REF!</v>
      </c>
    </row>
    <row r="2490" spans="1:5">
      <c r="A2490" s="757"/>
      <c r="B2490" s="758"/>
      <c r="C2490" s="759"/>
      <c r="D2490" s="761"/>
      <c r="E2490" s="215" t="e">
        <f>#REF!</f>
        <v>#REF!</v>
      </c>
    </row>
    <row r="2491" spans="1:5">
      <c r="A2491" s="151"/>
      <c r="B2491" s="152"/>
      <c r="C2491" s="153"/>
      <c r="D2491" s="154"/>
      <c r="E2491" s="215" t="e">
        <f>#REF!</f>
        <v>#REF!</v>
      </c>
    </row>
    <row r="2492" spans="1:5">
      <c r="A2492" s="82" t="s">
        <v>407</v>
      </c>
      <c r="B2492" s="82" t="s">
        <v>330</v>
      </c>
      <c r="C2492" s="80" t="s">
        <v>299</v>
      </c>
      <c r="D2492" s="83" t="s">
        <v>408</v>
      </c>
      <c r="E2492" s="82" t="s">
        <v>409</v>
      </c>
    </row>
    <row r="2493" spans="1:5">
      <c r="A2493" s="748"/>
      <c r="B2493" s="749"/>
      <c r="C2493" s="749"/>
      <c r="D2493" s="749"/>
      <c r="E2493" s="750"/>
    </row>
    <row r="2494" spans="1:5">
      <c r="A2494" s="748" t="s">
        <v>410</v>
      </c>
      <c r="B2494" s="749"/>
      <c r="C2494" s="749"/>
      <c r="D2494" s="749"/>
      <c r="E2494" s="750"/>
    </row>
    <row r="2495" spans="1:5" ht="25.5">
      <c r="A2495" s="138" t="s">
        <v>584</v>
      </c>
      <c r="B2495" s="140" t="s">
        <v>44</v>
      </c>
      <c r="C2495" s="141">
        <v>2</v>
      </c>
      <c r="D2495" s="139" t="e">
        <f>#REF!</f>
        <v>#REF!</v>
      </c>
      <c r="E2495" s="128" t="e">
        <f>ROUND(D2495*C2495,0)</f>
        <v>#REF!</v>
      </c>
    </row>
    <row r="2496" spans="1:5" ht="15">
      <c r="A2496" s="138" t="s">
        <v>583</v>
      </c>
      <c r="B2496" s="82" t="s">
        <v>44</v>
      </c>
      <c r="C2496" s="87">
        <v>20</v>
      </c>
      <c r="D2496" s="130" t="e">
        <f>#REF!</f>
        <v>#REF!</v>
      </c>
      <c r="E2496" s="128" t="e">
        <f>ROUND(D2496*C2496,0)</f>
        <v>#REF!</v>
      </c>
    </row>
    <row r="2497" spans="1:5">
      <c r="A2497" s="82"/>
      <c r="B2497" s="82"/>
      <c r="C2497" s="89"/>
      <c r="D2497" s="82" t="s">
        <v>413</v>
      </c>
      <c r="E2497" s="129" t="e">
        <f>SUM(E2495:E2496)</f>
        <v>#REF!</v>
      </c>
    </row>
    <row r="2498" spans="1:5">
      <c r="A2498" s="748" t="s">
        <v>414</v>
      </c>
      <c r="B2498" s="749"/>
      <c r="C2498" s="749"/>
      <c r="D2498" s="749"/>
      <c r="E2498" s="750"/>
    </row>
    <row r="2499" spans="1:5" ht="15">
      <c r="A2499" s="90" t="s">
        <v>429</v>
      </c>
      <c r="B2499" s="80" t="s">
        <v>332</v>
      </c>
      <c r="C2499" s="87">
        <v>1</v>
      </c>
      <c r="D2499" s="130" t="e">
        <f>E2506*0.05</f>
        <v>#REF!</v>
      </c>
      <c r="E2499" s="128" t="e">
        <f>ROUND(D2499*C2499,0)</f>
        <v>#REF!</v>
      </c>
    </row>
    <row r="2500" spans="1:5" ht="15">
      <c r="A2500" s="90"/>
      <c r="B2500" s="80"/>
      <c r="C2500" s="141"/>
      <c r="D2500" s="139"/>
      <c r="E2500" s="128">
        <f>ROUND(D2500*C2500,0)</f>
        <v>0</v>
      </c>
    </row>
    <row r="2501" spans="1:5">
      <c r="A2501" s="90"/>
      <c r="B2501" s="82"/>
      <c r="C2501" s="89"/>
      <c r="D2501" s="82" t="s">
        <v>413</v>
      </c>
      <c r="E2501" s="129" t="e">
        <f>SUM(E2499:E2500)</f>
        <v>#REF!</v>
      </c>
    </row>
    <row r="2502" spans="1:5">
      <c r="A2502" s="748" t="s">
        <v>57</v>
      </c>
      <c r="B2502" s="749"/>
      <c r="C2502" s="749"/>
      <c r="D2502" s="749"/>
      <c r="E2502" s="750"/>
    </row>
    <row r="2503" spans="1:5" ht="15">
      <c r="A2503" s="90" t="s">
        <v>430</v>
      </c>
      <c r="B2503" s="82" t="s">
        <v>415</v>
      </c>
      <c r="C2503" s="141">
        <v>0.4</v>
      </c>
      <c r="D2503" s="130" t="e">
        <f>#REF!</f>
        <v>#REF!</v>
      </c>
      <c r="E2503" s="128" t="e">
        <f>ROUND(D2503*C2503,0)</f>
        <v>#REF!</v>
      </c>
    </row>
    <row r="2504" spans="1:5" ht="15">
      <c r="A2504" s="90" t="s">
        <v>300</v>
      </c>
      <c r="B2504" s="82" t="s">
        <v>415</v>
      </c>
      <c r="C2504" s="141">
        <v>0.4</v>
      </c>
      <c r="D2504" s="130" t="e">
        <f>#REF!</f>
        <v>#REF!</v>
      </c>
      <c r="E2504" s="128" t="e">
        <f>ROUND(D2504*C2504,0)</f>
        <v>#REF!</v>
      </c>
    </row>
    <row r="2505" spans="1:5" ht="15">
      <c r="A2505" s="122"/>
      <c r="B2505" s="81"/>
      <c r="C2505" s="86"/>
      <c r="D2505" s="130"/>
      <c r="E2505" s="128">
        <f>ROUND(D2505*C2505,0)</f>
        <v>0</v>
      </c>
    </row>
    <row r="2506" spans="1:5">
      <c r="A2506" s="92"/>
      <c r="B2506" s="93"/>
      <c r="C2506" s="94"/>
      <c r="D2506" s="95" t="s">
        <v>413</v>
      </c>
      <c r="E2506" s="131" t="e">
        <f>SUM(E2503:E2505)</f>
        <v>#REF!</v>
      </c>
    </row>
    <row r="2507" spans="1:5">
      <c r="A2507" s="748" t="s">
        <v>416</v>
      </c>
      <c r="B2507" s="749"/>
      <c r="C2507" s="749"/>
      <c r="D2507" s="749"/>
      <c r="E2507" s="750"/>
    </row>
    <row r="2508" spans="1:5" ht="15">
      <c r="A2508" s="90" t="s">
        <v>302</v>
      </c>
      <c r="B2508" s="80" t="s">
        <v>470</v>
      </c>
      <c r="C2508" s="137">
        <v>5.0000000000000001E-3</v>
      </c>
      <c r="D2508" s="130">
        <v>1200000</v>
      </c>
      <c r="E2508" s="128">
        <f>ROUND(D2508*C2508,0)</f>
        <v>6000</v>
      </c>
    </row>
    <row r="2509" spans="1:5" ht="25.5">
      <c r="A2509" s="90" t="s">
        <v>475</v>
      </c>
      <c r="B2509" s="80" t="s">
        <v>415</v>
      </c>
      <c r="C2509" s="137">
        <v>0.04</v>
      </c>
      <c r="D2509" s="130" t="e">
        <f>D2503</f>
        <v>#REF!</v>
      </c>
      <c r="E2509" s="128" t="e">
        <f>ROUND(D2509*C2509,0)</f>
        <v>#REF!</v>
      </c>
    </row>
    <row r="2510" spans="1:5">
      <c r="A2510" s="97"/>
      <c r="B2510" s="97"/>
      <c r="C2510" s="98"/>
      <c r="D2510" s="99" t="s">
        <v>413</v>
      </c>
      <c r="E2510" s="129" t="e">
        <f>SUM(E2508:E2509)</f>
        <v>#REF!</v>
      </c>
    </row>
    <row r="2511" spans="1:5" ht="25.5">
      <c r="A2511" s="97"/>
      <c r="B2511" s="97"/>
      <c r="C2511" s="98"/>
      <c r="D2511" s="99" t="s">
        <v>417</v>
      </c>
      <c r="E2511" s="129" t="e">
        <f>E2506+E2501+E2497+E2510</f>
        <v>#REF!</v>
      </c>
    </row>
    <row r="2512" spans="1:5">
      <c r="A2512" s="97"/>
      <c r="B2512" s="97"/>
      <c r="C2512" s="98"/>
      <c r="D2512" s="99"/>
      <c r="E2512" s="217"/>
    </row>
    <row r="2513" spans="1:5">
      <c r="A2513" s="100"/>
      <c r="B2513" s="100"/>
      <c r="C2513" s="98"/>
    </row>
    <row r="2514" spans="1:5" ht="12.75" customHeight="1">
      <c r="A2514" s="782"/>
      <c r="B2514" s="778" t="s">
        <v>381</v>
      </c>
      <c r="C2514" s="778"/>
      <c r="D2514" s="778"/>
      <c r="E2514" s="778"/>
    </row>
    <row r="2515" spans="1:5">
      <c r="A2515" s="783"/>
      <c r="B2515" s="778"/>
      <c r="C2515" s="778"/>
      <c r="D2515" s="778"/>
      <c r="E2515" s="778"/>
    </row>
    <row r="2516" spans="1:5">
      <c r="A2516" s="783"/>
      <c r="B2516" s="778"/>
      <c r="C2516" s="778"/>
      <c r="D2516" s="778"/>
      <c r="E2516" s="778"/>
    </row>
    <row r="2517" spans="1:5">
      <c r="A2517" s="783"/>
      <c r="B2517" s="779" t="s">
        <v>403</v>
      </c>
      <c r="C2517" s="780"/>
      <c r="D2517" s="780"/>
      <c r="E2517" s="781"/>
    </row>
    <row r="2518" spans="1:5" ht="11.25" customHeight="1">
      <c r="A2518" s="784"/>
      <c r="B2518" s="763" t="s">
        <v>382</v>
      </c>
      <c r="C2518" s="764"/>
      <c r="D2518" s="764"/>
      <c r="E2518" s="765"/>
    </row>
    <row r="2519" spans="1:5" ht="33" customHeight="1">
      <c r="A2519" s="754" t="s">
        <v>585</v>
      </c>
      <c r="B2519" s="755"/>
      <c r="C2519" s="756"/>
      <c r="D2519" s="760" t="s">
        <v>9</v>
      </c>
      <c r="E2519" s="752" t="e">
        <f>#REF!</f>
        <v>#REF!</v>
      </c>
    </row>
    <row r="2520" spans="1:5" ht="29.25" customHeight="1">
      <c r="A2520" s="757"/>
      <c r="B2520" s="758"/>
      <c r="C2520" s="759"/>
      <c r="D2520" s="761"/>
      <c r="E2520" s="753"/>
    </row>
    <row r="2521" spans="1:5">
      <c r="A2521" s="82" t="s">
        <v>407</v>
      </c>
      <c r="B2521" s="82" t="s">
        <v>330</v>
      </c>
      <c r="C2521" s="80" t="s">
        <v>299</v>
      </c>
      <c r="D2521" s="83" t="s">
        <v>408</v>
      </c>
      <c r="E2521" s="82" t="s">
        <v>409</v>
      </c>
    </row>
    <row r="2522" spans="1:5">
      <c r="A2522" s="748"/>
      <c r="B2522" s="749"/>
      <c r="C2522" s="749"/>
      <c r="D2522" s="749"/>
      <c r="E2522" s="750"/>
    </row>
    <row r="2523" spans="1:5">
      <c r="A2523" s="748" t="s">
        <v>410</v>
      </c>
      <c r="B2523" s="749"/>
      <c r="C2523" s="749"/>
      <c r="D2523" s="749"/>
      <c r="E2523" s="750"/>
    </row>
    <row r="2524" spans="1:5" ht="15">
      <c r="A2524" s="138" t="s">
        <v>586</v>
      </c>
      <c r="B2524" s="140" t="s">
        <v>47</v>
      </c>
      <c r="C2524" s="141">
        <v>3.1819999999999999</v>
      </c>
      <c r="D2524" s="139" t="e">
        <f>#REF!</f>
        <v>#REF!</v>
      </c>
      <c r="E2524" s="128" t="e">
        <f>ROUND(D2524*C2524,0)</f>
        <v>#REF!</v>
      </c>
    </row>
    <row r="2525" spans="1:5" ht="15">
      <c r="A2525" s="138" t="s">
        <v>587</v>
      </c>
      <c r="B2525" s="82" t="s">
        <v>47</v>
      </c>
      <c r="C2525" s="87">
        <v>4.1669999999999998</v>
      </c>
      <c r="D2525" s="130" t="e">
        <f>#REF!</f>
        <v>#REF!</v>
      </c>
      <c r="E2525" s="128" t="e">
        <f t="shared" ref="E2525:E2532" si="29">ROUND(D2525*C2525,0)</f>
        <v>#REF!</v>
      </c>
    </row>
    <row r="2526" spans="1:5" ht="15">
      <c r="A2526" s="138" t="s">
        <v>588</v>
      </c>
      <c r="B2526" s="140" t="s">
        <v>2</v>
      </c>
      <c r="C2526" s="141">
        <v>0.27</v>
      </c>
      <c r="D2526" s="139" t="e">
        <f>#REF!</f>
        <v>#REF!</v>
      </c>
      <c r="E2526" s="128" t="e">
        <f t="shared" si="29"/>
        <v>#REF!</v>
      </c>
    </row>
    <row r="2527" spans="1:5" ht="15">
      <c r="A2527" s="138" t="s">
        <v>589</v>
      </c>
      <c r="B2527" s="140" t="s">
        <v>590</v>
      </c>
      <c r="C2527" s="141">
        <v>8.5000000000000006E-2</v>
      </c>
      <c r="D2527" s="139" t="e">
        <f>#REF!</f>
        <v>#REF!</v>
      </c>
      <c r="E2527" s="128" t="e">
        <f t="shared" si="29"/>
        <v>#REF!</v>
      </c>
    </row>
    <row r="2528" spans="1:5" ht="15">
      <c r="A2528" s="84" t="s">
        <v>591</v>
      </c>
      <c r="B2528" s="82" t="s">
        <v>2</v>
      </c>
      <c r="C2528" s="87">
        <v>0.10100000000000001</v>
      </c>
      <c r="D2528" s="130">
        <v>2987</v>
      </c>
      <c r="E2528" s="128">
        <f t="shared" si="29"/>
        <v>302</v>
      </c>
    </row>
    <row r="2529" spans="1:5" ht="15">
      <c r="A2529" s="138" t="s">
        <v>357</v>
      </c>
      <c r="B2529" s="140" t="s">
        <v>401</v>
      </c>
      <c r="C2529" s="141">
        <v>7.1999999999999995E-2</v>
      </c>
      <c r="D2529" s="139" t="e">
        <f>#REF!</f>
        <v>#REF!</v>
      </c>
      <c r="E2529" s="128" t="e">
        <f t="shared" si="29"/>
        <v>#REF!</v>
      </c>
    </row>
    <row r="2530" spans="1:5" ht="15">
      <c r="A2530" s="138" t="s">
        <v>597</v>
      </c>
      <c r="B2530" s="140" t="s">
        <v>401</v>
      </c>
      <c r="C2530" s="141">
        <v>1</v>
      </c>
      <c r="D2530" s="139" t="e">
        <f>#REF!</f>
        <v>#REF!</v>
      </c>
      <c r="E2530" s="128" t="e">
        <f t="shared" si="29"/>
        <v>#REF!</v>
      </c>
    </row>
    <row r="2531" spans="1:5" ht="15">
      <c r="A2531" s="138" t="s">
        <v>303</v>
      </c>
      <c r="B2531" s="140" t="s">
        <v>401</v>
      </c>
      <c r="C2531" s="141">
        <v>0.151</v>
      </c>
      <c r="D2531" s="139" t="e">
        <f>#REF!</f>
        <v>#REF!</v>
      </c>
      <c r="E2531" s="128" t="e">
        <f t="shared" si="29"/>
        <v>#REF!</v>
      </c>
    </row>
    <row r="2532" spans="1:5" ht="15">
      <c r="A2532" s="138" t="s">
        <v>592</v>
      </c>
      <c r="B2532" s="140" t="s">
        <v>593</v>
      </c>
      <c r="C2532" s="141">
        <v>0.5</v>
      </c>
      <c r="D2532" s="139" t="e">
        <f>#REF!</f>
        <v>#REF!</v>
      </c>
      <c r="E2532" s="128" t="e">
        <f t="shared" si="29"/>
        <v>#REF!</v>
      </c>
    </row>
    <row r="2533" spans="1:5">
      <c r="A2533" s="82"/>
      <c r="B2533" s="82"/>
      <c r="C2533" s="89"/>
      <c r="D2533" s="82" t="s">
        <v>413</v>
      </c>
      <c r="E2533" s="129" t="e">
        <f>SUM(E2524:E2532)</f>
        <v>#REF!</v>
      </c>
    </row>
    <row r="2534" spans="1:5">
      <c r="A2534" s="748" t="s">
        <v>414</v>
      </c>
      <c r="B2534" s="749"/>
      <c r="C2534" s="749"/>
      <c r="D2534" s="749"/>
      <c r="E2534" s="750"/>
    </row>
    <row r="2535" spans="1:5" ht="15">
      <c r="A2535" s="90" t="s">
        <v>429</v>
      </c>
      <c r="B2535" s="80" t="s">
        <v>332</v>
      </c>
      <c r="C2535" s="87">
        <v>1</v>
      </c>
      <c r="D2535" s="130" t="e">
        <f>E2546*0.05</f>
        <v>#REF!</v>
      </c>
      <c r="E2535" s="128" t="e">
        <f t="shared" ref="E2535:E2540" si="30">ROUND(D2535*C2535,0)</f>
        <v>#REF!</v>
      </c>
    </row>
    <row r="2536" spans="1:5" ht="25.5">
      <c r="A2536" s="90" t="s">
        <v>594</v>
      </c>
      <c r="B2536" s="80" t="s">
        <v>329</v>
      </c>
      <c r="C2536" s="141">
        <v>0.15</v>
      </c>
      <c r="D2536" s="139" t="e">
        <f>#REF!</f>
        <v>#REF!</v>
      </c>
      <c r="E2536" s="128" t="e">
        <f t="shared" si="30"/>
        <v>#REF!</v>
      </c>
    </row>
    <row r="2537" spans="1:5" ht="25.5">
      <c r="A2537" s="90" t="s">
        <v>574</v>
      </c>
      <c r="B2537" s="80" t="s">
        <v>329</v>
      </c>
      <c r="C2537" s="141">
        <v>0.15</v>
      </c>
      <c r="D2537" s="139" t="e">
        <f>#REF!</f>
        <v>#REF!</v>
      </c>
      <c r="E2537" s="128" t="e">
        <f t="shared" si="30"/>
        <v>#REF!</v>
      </c>
    </row>
    <row r="2538" spans="1:5" ht="38.25">
      <c r="A2538" s="90" t="s">
        <v>595</v>
      </c>
      <c r="B2538" s="80" t="s">
        <v>329</v>
      </c>
      <c r="C2538" s="141">
        <v>0.15</v>
      </c>
      <c r="D2538" s="139" t="e">
        <f>#REF!</f>
        <v>#REF!</v>
      </c>
      <c r="E2538" s="128" t="e">
        <f t="shared" si="30"/>
        <v>#REF!</v>
      </c>
    </row>
    <row r="2539" spans="1:5" ht="25.5">
      <c r="A2539" s="90" t="s">
        <v>596</v>
      </c>
      <c r="B2539" s="80" t="s">
        <v>329</v>
      </c>
      <c r="C2539" s="141">
        <v>0.15</v>
      </c>
      <c r="D2539" s="139" t="e">
        <f>#REF!</f>
        <v>#REF!</v>
      </c>
      <c r="E2539" s="128" t="e">
        <f t="shared" si="30"/>
        <v>#REF!</v>
      </c>
    </row>
    <row r="2540" spans="1:5" ht="15">
      <c r="A2540" s="90"/>
      <c r="B2540" s="80"/>
      <c r="C2540" s="141"/>
      <c r="D2540" s="139"/>
      <c r="E2540" s="128">
        <f t="shared" si="30"/>
        <v>0</v>
      </c>
    </row>
    <row r="2541" spans="1:5">
      <c r="A2541" s="90"/>
      <c r="B2541" s="82"/>
      <c r="C2541" s="89"/>
      <c r="D2541" s="82" t="s">
        <v>413</v>
      </c>
      <c r="E2541" s="129" t="e">
        <f>SUM(E2535:E2540)</f>
        <v>#REF!</v>
      </c>
    </row>
    <row r="2542" spans="1:5">
      <c r="A2542" s="748" t="s">
        <v>57</v>
      </c>
      <c r="B2542" s="749"/>
      <c r="C2542" s="749"/>
      <c r="D2542" s="749"/>
      <c r="E2542" s="750"/>
    </row>
    <row r="2543" spans="1:5" ht="15">
      <c r="A2543" s="90" t="s">
        <v>430</v>
      </c>
      <c r="B2543" s="82" t="s">
        <v>415</v>
      </c>
      <c r="C2543" s="141">
        <v>0.22500000000000001</v>
      </c>
      <c r="D2543" s="130" t="e">
        <f>#REF!</f>
        <v>#REF!</v>
      </c>
      <c r="E2543" s="128" t="e">
        <f>ROUND(D2543*C2543,0)</f>
        <v>#REF!</v>
      </c>
    </row>
    <row r="2544" spans="1:5" ht="15">
      <c r="A2544" s="90" t="s">
        <v>300</v>
      </c>
      <c r="B2544" s="82" t="s">
        <v>415</v>
      </c>
      <c r="C2544" s="141">
        <v>0.22500000000000001</v>
      </c>
      <c r="D2544" s="130" t="e">
        <f>#REF!</f>
        <v>#REF!</v>
      </c>
      <c r="E2544" s="128" t="e">
        <f>ROUND(D2544*C2544,0)</f>
        <v>#REF!</v>
      </c>
    </row>
    <row r="2545" spans="1:5" ht="15">
      <c r="A2545" s="122"/>
      <c r="B2545" s="81"/>
      <c r="C2545" s="86"/>
      <c r="D2545" s="130"/>
      <c r="E2545" s="128">
        <f>ROUND(D2545*C2545,0)</f>
        <v>0</v>
      </c>
    </row>
    <row r="2546" spans="1:5">
      <c r="A2546" s="92"/>
      <c r="B2546" s="93"/>
      <c r="C2546" s="94"/>
      <c r="D2546" s="95" t="s">
        <v>413</v>
      </c>
      <c r="E2546" s="131" t="e">
        <f>SUM(E2543:E2545)</f>
        <v>#REF!</v>
      </c>
    </row>
    <row r="2547" spans="1:5">
      <c r="A2547" s="748" t="s">
        <v>416</v>
      </c>
      <c r="B2547" s="749"/>
      <c r="C2547" s="749"/>
      <c r="D2547" s="749"/>
      <c r="E2547" s="750"/>
    </row>
    <row r="2548" spans="1:5" ht="15">
      <c r="A2548" s="90" t="s">
        <v>302</v>
      </c>
      <c r="B2548" s="80" t="s">
        <v>470</v>
      </c>
      <c r="C2548" s="137">
        <v>5.0000000000000001E-3</v>
      </c>
      <c r="D2548" s="130">
        <v>1200000</v>
      </c>
      <c r="E2548" s="128">
        <f>ROUND(D2548*C2548,0)</f>
        <v>6000</v>
      </c>
    </row>
    <row r="2549" spans="1:5" ht="25.5">
      <c r="A2549" s="90" t="s">
        <v>475</v>
      </c>
      <c r="B2549" s="80" t="s">
        <v>9</v>
      </c>
      <c r="C2549" s="137">
        <v>1</v>
      </c>
      <c r="D2549" s="130">
        <v>600</v>
      </c>
      <c r="E2549" s="128">
        <f>ROUND(D2549*C2549,0)</f>
        <v>600</v>
      </c>
    </row>
    <row r="2550" spans="1:5">
      <c r="A2550" s="97"/>
      <c r="B2550" s="97"/>
      <c r="C2550" s="98"/>
      <c r="D2550" s="99" t="s">
        <v>413</v>
      </c>
      <c r="E2550" s="129">
        <f>SUM(E2548:E2549)</f>
        <v>6600</v>
      </c>
    </row>
    <row r="2551" spans="1:5" ht="25.5">
      <c r="A2551" s="100"/>
      <c r="B2551" s="100"/>
      <c r="C2551" s="98"/>
      <c r="D2551" s="99" t="s">
        <v>417</v>
      </c>
      <c r="E2551" s="129" t="e">
        <f>E2546+E2541+E2533+E2550</f>
        <v>#REF!</v>
      </c>
    </row>
    <row r="2554" spans="1:5">
      <c r="A2554" s="782"/>
      <c r="B2554" s="778" t="s">
        <v>381</v>
      </c>
      <c r="C2554" s="778"/>
      <c r="D2554" s="778"/>
      <c r="E2554" s="778"/>
    </row>
    <row r="2555" spans="1:5">
      <c r="A2555" s="783"/>
      <c r="B2555" s="778"/>
      <c r="C2555" s="778"/>
      <c r="D2555" s="778"/>
      <c r="E2555" s="778"/>
    </row>
    <row r="2556" spans="1:5">
      <c r="A2556" s="783"/>
      <c r="B2556" s="778"/>
      <c r="C2556" s="778"/>
      <c r="D2556" s="778"/>
      <c r="E2556" s="778"/>
    </row>
    <row r="2557" spans="1:5" ht="12.75" customHeight="1">
      <c r="A2557" s="784"/>
      <c r="B2557" s="779" t="s">
        <v>403</v>
      </c>
      <c r="C2557" s="780"/>
      <c r="D2557" s="780"/>
      <c r="E2557" s="781"/>
    </row>
    <row r="2558" spans="1:5">
      <c r="A2558" s="126" t="s">
        <v>404</v>
      </c>
      <c r="B2558" s="763" t="s">
        <v>382</v>
      </c>
      <c r="C2558" s="764"/>
      <c r="D2558" s="764"/>
      <c r="E2558" s="765"/>
    </row>
    <row r="2559" spans="1:5">
      <c r="A2559" s="766" t="s">
        <v>405</v>
      </c>
      <c r="B2559" s="767"/>
      <c r="C2559" s="768"/>
      <c r="D2559" s="101" t="s">
        <v>298</v>
      </c>
      <c r="E2559" s="80" t="s">
        <v>406</v>
      </c>
    </row>
    <row r="2560" spans="1:5" ht="53.25" customHeight="1">
      <c r="A2560" s="754" t="s">
        <v>599</v>
      </c>
      <c r="B2560" s="755"/>
      <c r="C2560" s="756"/>
      <c r="D2560" s="760" t="s">
        <v>306</v>
      </c>
      <c r="E2560" s="752" t="e">
        <f>#REF!</f>
        <v>#REF!</v>
      </c>
    </row>
    <row r="2561" spans="1:5" ht="49.5" customHeight="1">
      <c r="A2561" s="757"/>
      <c r="B2561" s="758"/>
      <c r="C2561" s="759"/>
      <c r="D2561" s="761"/>
      <c r="E2561" s="753"/>
    </row>
    <row r="2562" spans="1:5">
      <c r="A2562" s="82" t="s">
        <v>407</v>
      </c>
      <c r="B2562" s="82" t="s">
        <v>330</v>
      </c>
      <c r="C2562" s="80" t="s">
        <v>299</v>
      </c>
      <c r="D2562" s="83" t="s">
        <v>408</v>
      </c>
      <c r="E2562" s="82" t="s">
        <v>409</v>
      </c>
    </row>
    <row r="2563" spans="1:5">
      <c r="A2563" s="748"/>
      <c r="B2563" s="749"/>
      <c r="C2563" s="749"/>
      <c r="D2563" s="749"/>
      <c r="E2563" s="750"/>
    </row>
    <row r="2564" spans="1:5">
      <c r="A2564" s="748" t="s">
        <v>410</v>
      </c>
      <c r="B2564" s="749"/>
      <c r="C2564" s="749"/>
      <c r="D2564" s="749"/>
      <c r="E2564" s="750"/>
    </row>
    <row r="2565" spans="1:5" ht="63.75">
      <c r="A2565" s="138" t="s">
        <v>600</v>
      </c>
      <c r="B2565" s="140" t="s">
        <v>306</v>
      </c>
      <c r="C2565" s="141">
        <v>1</v>
      </c>
      <c r="D2565" s="139" t="e">
        <f>#REF!</f>
        <v>#REF!</v>
      </c>
      <c r="E2565" s="128" t="e">
        <f t="shared" ref="E2565:E2570" si="31">ROUND(D2565*C2565,0)</f>
        <v>#REF!</v>
      </c>
    </row>
    <row r="2566" spans="1:5" ht="25.5">
      <c r="A2566" s="84" t="s">
        <v>571</v>
      </c>
      <c r="B2566" s="82" t="s">
        <v>401</v>
      </c>
      <c r="C2566" s="87">
        <v>0.25</v>
      </c>
      <c r="D2566" s="130" t="e">
        <f>#REF!</f>
        <v>#REF!</v>
      </c>
      <c r="E2566" s="128" t="e">
        <f t="shared" si="31"/>
        <v>#REF!</v>
      </c>
    </row>
    <row r="2567" spans="1:5" ht="15">
      <c r="A2567" s="138" t="s">
        <v>601</v>
      </c>
      <c r="B2567" s="140" t="s">
        <v>401</v>
      </c>
      <c r="C2567" s="141">
        <v>1</v>
      </c>
      <c r="D2567" s="139" t="e">
        <f>#REF!</f>
        <v>#REF!</v>
      </c>
      <c r="E2567" s="128" t="e">
        <f t="shared" si="31"/>
        <v>#REF!</v>
      </c>
    </row>
    <row r="2568" spans="1:5" ht="15">
      <c r="A2568" s="138" t="s">
        <v>303</v>
      </c>
      <c r="B2568" s="140" t="s">
        <v>401</v>
      </c>
      <c r="C2568" s="141">
        <v>0.5</v>
      </c>
      <c r="D2568" s="139">
        <v>20600</v>
      </c>
      <c r="E2568" s="128">
        <f t="shared" si="31"/>
        <v>10300</v>
      </c>
    </row>
    <row r="2569" spans="1:5" ht="25.5">
      <c r="A2569" s="84" t="s">
        <v>598</v>
      </c>
      <c r="B2569" s="82" t="s">
        <v>306</v>
      </c>
      <c r="C2569" s="87">
        <v>1</v>
      </c>
      <c r="D2569" s="130" t="e">
        <f>#REF!</f>
        <v>#REF!</v>
      </c>
      <c r="E2569" s="128" t="e">
        <f t="shared" si="31"/>
        <v>#REF!</v>
      </c>
    </row>
    <row r="2570" spans="1:5" ht="15">
      <c r="A2570" s="84" t="s">
        <v>328</v>
      </c>
      <c r="B2570" s="82" t="s">
        <v>8</v>
      </c>
      <c r="C2570" s="87">
        <v>2.76E-2</v>
      </c>
      <c r="D2570" s="130" t="e">
        <f>#REF!</f>
        <v>#REF!</v>
      </c>
      <c r="E2570" s="128" t="e">
        <f t="shared" si="31"/>
        <v>#REF!</v>
      </c>
    </row>
    <row r="2571" spans="1:5">
      <c r="A2571" s="82"/>
      <c r="B2571" s="82"/>
      <c r="C2571" s="89"/>
      <c r="D2571" s="82" t="s">
        <v>413</v>
      </c>
      <c r="E2571" s="129" t="e">
        <f>SUM(E2565:E2570)</f>
        <v>#REF!</v>
      </c>
    </row>
    <row r="2572" spans="1:5">
      <c r="A2572" s="748" t="s">
        <v>414</v>
      </c>
      <c r="B2572" s="749"/>
      <c r="C2572" s="749"/>
      <c r="D2572" s="749"/>
      <c r="E2572" s="750"/>
    </row>
    <row r="2573" spans="1:5" ht="15">
      <c r="A2573" s="90" t="s">
        <v>429</v>
      </c>
      <c r="B2573" s="80" t="s">
        <v>332</v>
      </c>
      <c r="C2573" s="87">
        <v>1</v>
      </c>
      <c r="D2573" s="130" t="e">
        <f>E2582*0.05</f>
        <v>#REF!</v>
      </c>
      <c r="E2573" s="128" t="e">
        <f>ROUND(D2573*C2573,0)</f>
        <v>#REF!</v>
      </c>
    </row>
    <row r="2574" spans="1:5" ht="38.25">
      <c r="A2574" s="90" t="s">
        <v>595</v>
      </c>
      <c r="B2574" s="80" t="s">
        <v>329</v>
      </c>
      <c r="C2574" s="141">
        <v>6.2E-2</v>
      </c>
      <c r="D2574" s="139" t="e">
        <f>#REF!</f>
        <v>#REF!</v>
      </c>
      <c r="E2574" s="128" t="e">
        <f>ROUND(D2574*C2574,0)</f>
        <v>#REF!</v>
      </c>
    </row>
    <row r="2575" spans="1:5" ht="15">
      <c r="A2575" s="90"/>
      <c r="B2575" s="80"/>
      <c r="C2575" s="141"/>
      <c r="D2575" s="139"/>
      <c r="E2575" s="128">
        <f>ROUND(D2575*C2575,0)</f>
        <v>0</v>
      </c>
    </row>
    <row r="2576" spans="1:5" ht="15">
      <c r="A2576" s="90"/>
      <c r="B2576" s="80"/>
      <c r="C2576" s="141"/>
      <c r="D2576" s="139"/>
      <c r="E2576" s="128">
        <f>ROUND(D2576*C2576,0)</f>
        <v>0</v>
      </c>
    </row>
    <row r="2577" spans="1:5">
      <c r="A2577" s="90"/>
      <c r="B2577" s="82"/>
      <c r="C2577" s="89"/>
      <c r="D2577" s="82" t="s">
        <v>413</v>
      </c>
      <c r="E2577" s="129" t="e">
        <f>SUM(E2573:E2576)</f>
        <v>#REF!</v>
      </c>
    </row>
    <row r="2578" spans="1:5">
      <c r="A2578" s="748" t="s">
        <v>57</v>
      </c>
      <c r="B2578" s="749"/>
      <c r="C2578" s="749"/>
      <c r="D2578" s="749"/>
      <c r="E2578" s="750"/>
    </row>
    <row r="2579" spans="1:5" ht="15">
      <c r="A2579" s="90" t="s">
        <v>430</v>
      </c>
      <c r="B2579" s="82" t="s">
        <v>415</v>
      </c>
      <c r="C2579" s="141">
        <v>0.39500000000000002</v>
      </c>
      <c r="D2579" s="130" t="e">
        <f>#REF!</f>
        <v>#REF!</v>
      </c>
      <c r="E2579" s="128" t="e">
        <f>ROUND(D2579*C2579,0)</f>
        <v>#REF!</v>
      </c>
    </row>
    <row r="2580" spans="1:5" ht="15">
      <c r="A2580" s="90" t="s">
        <v>300</v>
      </c>
      <c r="B2580" s="82" t="s">
        <v>415</v>
      </c>
      <c r="C2580" s="141">
        <v>0.39500000000000002</v>
      </c>
      <c r="D2580" s="130" t="e">
        <f>#REF!</f>
        <v>#REF!</v>
      </c>
      <c r="E2580" s="128" t="e">
        <f>ROUND(D2580*C2580,0)</f>
        <v>#REF!</v>
      </c>
    </row>
    <row r="2581" spans="1:5" ht="15">
      <c r="A2581" s="122"/>
      <c r="B2581" s="81"/>
      <c r="C2581" s="86"/>
      <c r="D2581" s="130"/>
      <c r="E2581" s="128">
        <f>ROUND(D2581*C2581,0)</f>
        <v>0</v>
      </c>
    </row>
    <row r="2582" spans="1:5">
      <c r="A2582" s="92"/>
      <c r="B2582" s="93"/>
      <c r="C2582" s="94"/>
      <c r="D2582" s="95" t="s">
        <v>413</v>
      </c>
      <c r="E2582" s="131" t="e">
        <f>SUM(E2579:E2581)</f>
        <v>#REF!</v>
      </c>
    </row>
    <row r="2583" spans="1:5">
      <c r="A2583" s="748" t="s">
        <v>416</v>
      </c>
      <c r="B2583" s="749"/>
      <c r="C2583" s="749"/>
      <c r="D2583" s="749"/>
      <c r="E2583" s="750"/>
    </row>
    <row r="2584" spans="1:5" ht="15">
      <c r="A2584" s="90" t="s">
        <v>302</v>
      </c>
      <c r="B2584" s="80" t="s">
        <v>470</v>
      </c>
      <c r="C2584" s="137">
        <v>0.02</v>
      </c>
      <c r="D2584" s="130">
        <v>1200000</v>
      </c>
      <c r="E2584" s="128">
        <f>ROUND(D2584*C2584,0)</f>
        <v>24000</v>
      </c>
    </row>
    <row r="2585" spans="1:5" ht="25.5">
      <c r="A2585" s="90" t="s">
        <v>475</v>
      </c>
      <c r="B2585" s="80" t="s">
        <v>415</v>
      </c>
      <c r="C2585" s="137">
        <v>1E-3</v>
      </c>
      <c r="D2585" s="130" t="e">
        <f>D2579</f>
        <v>#REF!</v>
      </c>
      <c r="E2585" s="128" t="e">
        <f>ROUND(D2585*C2585,0)</f>
        <v>#REF!</v>
      </c>
    </row>
    <row r="2586" spans="1:5">
      <c r="A2586" s="97"/>
      <c r="B2586" s="97"/>
      <c r="C2586" s="98"/>
      <c r="D2586" s="99" t="s">
        <v>413</v>
      </c>
      <c r="E2586" s="129" t="e">
        <f>SUM(E2584:E2585)</f>
        <v>#REF!</v>
      </c>
    </row>
    <row r="2587" spans="1:5" ht="25.5">
      <c r="A2587" s="100"/>
      <c r="B2587" s="100"/>
      <c r="C2587" s="98"/>
      <c r="D2587" s="99" t="s">
        <v>417</v>
      </c>
      <c r="E2587" s="129" t="e">
        <f>E2582+E2577+E2571+E2586</f>
        <v>#REF!</v>
      </c>
    </row>
    <row r="2590" spans="1:5">
      <c r="A2590" s="782"/>
      <c r="B2590" s="778" t="s">
        <v>381</v>
      </c>
      <c r="C2590" s="778"/>
      <c r="D2590" s="778"/>
      <c r="E2590" s="778"/>
    </row>
    <row r="2591" spans="1:5">
      <c r="A2591" s="783"/>
      <c r="B2591" s="778"/>
      <c r="C2591" s="778"/>
      <c r="D2591" s="778"/>
      <c r="E2591" s="778"/>
    </row>
    <row r="2592" spans="1:5">
      <c r="A2592" s="783"/>
      <c r="B2592" s="778"/>
      <c r="C2592" s="778"/>
      <c r="D2592" s="778"/>
      <c r="E2592" s="778"/>
    </row>
    <row r="2593" spans="1:5" ht="12.75" customHeight="1">
      <c r="A2593" s="784"/>
      <c r="B2593" s="779" t="s">
        <v>403</v>
      </c>
      <c r="C2593" s="780"/>
      <c r="D2593" s="780"/>
      <c r="E2593" s="781"/>
    </row>
    <row r="2594" spans="1:5">
      <c r="A2594" s="126" t="s">
        <v>404</v>
      </c>
      <c r="B2594" s="763" t="s">
        <v>382</v>
      </c>
      <c r="C2594" s="764"/>
      <c r="D2594" s="764"/>
      <c r="E2594" s="765"/>
    </row>
    <row r="2595" spans="1:5">
      <c r="A2595" s="766" t="s">
        <v>405</v>
      </c>
      <c r="B2595" s="767"/>
      <c r="C2595" s="768"/>
      <c r="D2595" s="101" t="s">
        <v>298</v>
      </c>
      <c r="E2595" s="80" t="s">
        <v>406</v>
      </c>
    </row>
    <row r="2596" spans="1:5" ht="45.75" customHeight="1">
      <c r="A2596" s="754" t="s">
        <v>603</v>
      </c>
      <c r="B2596" s="755"/>
      <c r="C2596" s="756"/>
      <c r="D2596" s="760" t="s">
        <v>306</v>
      </c>
      <c r="E2596" s="752" t="e">
        <f>#REF!</f>
        <v>#REF!</v>
      </c>
    </row>
    <row r="2597" spans="1:5" ht="62.25" customHeight="1">
      <c r="A2597" s="757"/>
      <c r="B2597" s="758"/>
      <c r="C2597" s="759"/>
      <c r="D2597" s="761"/>
      <c r="E2597" s="753"/>
    </row>
    <row r="2598" spans="1:5">
      <c r="A2598" s="82" t="s">
        <v>407</v>
      </c>
      <c r="B2598" s="82" t="s">
        <v>330</v>
      </c>
      <c r="C2598" s="80" t="s">
        <v>299</v>
      </c>
      <c r="D2598" s="83" t="s">
        <v>408</v>
      </c>
      <c r="E2598" s="82" t="s">
        <v>409</v>
      </c>
    </row>
    <row r="2599" spans="1:5">
      <c r="A2599" s="748"/>
      <c r="B2599" s="749"/>
      <c r="C2599" s="749"/>
      <c r="D2599" s="749"/>
      <c r="E2599" s="750"/>
    </row>
    <row r="2600" spans="1:5">
      <c r="A2600" s="748" t="s">
        <v>410</v>
      </c>
      <c r="B2600" s="749"/>
      <c r="C2600" s="749"/>
      <c r="D2600" s="749"/>
      <c r="E2600" s="750"/>
    </row>
    <row r="2601" spans="1:5" ht="63.75">
      <c r="A2601" s="138" t="s">
        <v>602</v>
      </c>
      <c r="B2601" s="140" t="s">
        <v>306</v>
      </c>
      <c r="C2601" s="141">
        <v>1</v>
      </c>
      <c r="D2601" s="139" t="e">
        <f>#REF!</f>
        <v>#REF!</v>
      </c>
      <c r="E2601" s="128" t="e">
        <f t="shared" ref="E2601:E2606" si="32">ROUND(D2601*C2601,0)</f>
        <v>#REF!</v>
      </c>
    </row>
    <row r="2602" spans="1:5" ht="25.5">
      <c r="A2602" s="84" t="s">
        <v>571</v>
      </c>
      <c r="B2602" s="82" t="s">
        <v>401</v>
      </c>
      <c r="C2602" s="87">
        <v>0.2</v>
      </c>
      <c r="D2602" s="130" t="e">
        <f>#REF!</f>
        <v>#REF!</v>
      </c>
      <c r="E2602" s="128" t="e">
        <f t="shared" si="32"/>
        <v>#REF!</v>
      </c>
    </row>
    <row r="2603" spans="1:5" ht="15">
      <c r="A2603" s="138" t="s">
        <v>601</v>
      </c>
      <c r="B2603" s="140" t="s">
        <v>401</v>
      </c>
      <c r="C2603" s="141">
        <v>0.8</v>
      </c>
      <c r="D2603" s="139" t="e">
        <f>#REF!</f>
        <v>#REF!</v>
      </c>
      <c r="E2603" s="128" t="e">
        <f t="shared" si="32"/>
        <v>#REF!</v>
      </c>
    </row>
    <row r="2604" spans="1:5" ht="15">
      <c r="A2604" s="138" t="s">
        <v>303</v>
      </c>
      <c r="B2604" s="140" t="s">
        <v>401</v>
      </c>
      <c r="C2604" s="141">
        <v>0.4</v>
      </c>
      <c r="D2604" s="139" t="e">
        <f>#REF!</f>
        <v>#REF!</v>
      </c>
      <c r="E2604" s="128" t="e">
        <f t="shared" si="32"/>
        <v>#REF!</v>
      </c>
    </row>
    <row r="2605" spans="1:5" ht="25.5">
      <c r="A2605" s="84" t="s">
        <v>598</v>
      </c>
      <c r="B2605" s="82" t="s">
        <v>306</v>
      </c>
      <c r="C2605" s="87">
        <v>1</v>
      </c>
      <c r="D2605" s="130" t="e">
        <f>#REF!</f>
        <v>#REF!</v>
      </c>
      <c r="E2605" s="128" t="e">
        <f t="shared" si="32"/>
        <v>#REF!</v>
      </c>
    </row>
    <row r="2606" spans="1:5" ht="15">
      <c r="A2606" s="84" t="s">
        <v>328</v>
      </c>
      <c r="B2606" s="82" t="s">
        <v>8</v>
      </c>
      <c r="C2606" s="87">
        <v>0.02</v>
      </c>
      <c r="D2606" s="130" t="e">
        <f>#REF!</f>
        <v>#REF!</v>
      </c>
      <c r="E2606" s="128" t="e">
        <f t="shared" si="32"/>
        <v>#REF!</v>
      </c>
    </row>
    <row r="2607" spans="1:5">
      <c r="A2607" s="82"/>
      <c r="B2607" s="82"/>
      <c r="C2607" s="89"/>
      <c r="D2607" s="82" t="s">
        <v>413</v>
      </c>
      <c r="E2607" s="129" t="e">
        <f>SUM(E2601:E2606)</f>
        <v>#REF!</v>
      </c>
    </row>
    <row r="2608" spans="1:5">
      <c r="A2608" s="748" t="s">
        <v>414</v>
      </c>
      <c r="B2608" s="749"/>
      <c r="C2608" s="749"/>
      <c r="D2608" s="749"/>
      <c r="E2608" s="750"/>
    </row>
    <row r="2609" spans="1:5" ht="15">
      <c r="A2609" s="90" t="s">
        <v>429</v>
      </c>
      <c r="B2609" s="80" t="s">
        <v>332</v>
      </c>
      <c r="C2609" s="87">
        <v>1</v>
      </c>
      <c r="D2609" s="130" t="e">
        <f>E2618*0.05</f>
        <v>#REF!</v>
      </c>
      <c r="E2609" s="128" t="e">
        <f>ROUND(D2609*C2609,0)</f>
        <v>#REF!</v>
      </c>
    </row>
    <row r="2610" spans="1:5" ht="38.25">
      <c r="A2610" s="90" t="s">
        <v>595</v>
      </c>
      <c r="B2610" s="80" t="s">
        <v>329</v>
      </c>
      <c r="C2610" s="141">
        <v>6.2E-2</v>
      </c>
      <c r="D2610" s="139" t="e">
        <f>#REF!</f>
        <v>#REF!</v>
      </c>
      <c r="E2610" s="128" t="e">
        <f>ROUND(D2610*C2610,0)</f>
        <v>#REF!</v>
      </c>
    </row>
    <row r="2611" spans="1:5" ht="15">
      <c r="A2611" s="90"/>
      <c r="B2611" s="80"/>
      <c r="C2611" s="141"/>
      <c r="D2611" s="139"/>
      <c r="E2611" s="128">
        <f>ROUND(D2611*C2611,0)</f>
        <v>0</v>
      </c>
    </row>
    <row r="2612" spans="1:5" ht="15">
      <c r="A2612" s="90"/>
      <c r="B2612" s="80"/>
      <c r="C2612" s="141"/>
      <c r="D2612" s="139"/>
      <c r="E2612" s="128">
        <f>ROUND(D2612*C2612,0)</f>
        <v>0</v>
      </c>
    </row>
    <row r="2613" spans="1:5">
      <c r="A2613" s="90"/>
      <c r="B2613" s="82"/>
      <c r="C2613" s="89"/>
      <c r="D2613" s="82" t="s">
        <v>413</v>
      </c>
      <c r="E2613" s="129" t="e">
        <f>SUM(E2609:E2612)</f>
        <v>#REF!</v>
      </c>
    </row>
    <row r="2614" spans="1:5">
      <c r="A2614" s="748" t="s">
        <v>57</v>
      </c>
      <c r="B2614" s="749"/>
      <c r="C2614" s="749"/>
      <c r="D2614" s="749"/>
      <c r="E2614" s="750"/>
    </row>
    <row r="2615" spans="1:5" ht="15">
      <c r="A2615" s="90" t="s">
        <v>430</v>
      </c>
      <c r="B2615" s="82" t="s">
        <v>415</v>
      </c>
      <c r="C2615" s="141">
        <v>0.39500000000000002</v>
      </c>
      <c r="D2615" s="130" t="e">
        <f>#REF!</f>
        <v>#REF!</v>
      </c>
      <c r="E2615" s="128" t="e">
        <f>ROUND(D2615*C2615,0)</f>
        <v>#REF!</v>
      </c>
    </row>
    <row r="2616" spans="1:5" ht="15">
      <c r="A2616" s="90" t="s">
        <v>300</v>
      </c>
      <c r="B2616" s="82" t="s">
        <v>415</v>
      </c>
      <c r="C2616" s="141">
        <v>0.39500000000000002</v>
      </c>
      <c r="D2616" s="130" t="e">
        <f>#REF!</f>
        <v>#REF!</v>
      </c>
      <c r="E2616" s="128" t="e">
        <f>ROUND(D2616*C2616,0)</f>
        <v>#REF!</v>
      </c>
    </row>
    <row r="2617" spans="1:5" ht="15">
      <c r="A2617" s="122"/>
      <c r="B2617" s="81"/>
      <c r="C2617" s="86"/>
      <c r="D2617" s="130"/>
      <c r="E2617" s="128">
        <f>ROUND(D2617*C2617,0)</f>
        <v>0</v>
      </c>
    </row>
    <row r="2618" spans="1:5">
      <c r="A2618" s="92"/>
      <c r="B2618" s="93"/>
      <c r="C2618" s="94"/>
      <c r="D2618" s="95" t="s">
        <v>413</v>
      </c>
      <c r="E2618" s="131" t="e">
        <f>SUM(E2615:E2617)</f>
        <v>#REF!</v>
      </c>
    </row>
    <row r="2619" spans="1:5">
      <c r="A2619" s="748" t="s">
        <v>416</v>
      </c>
      <c r="B2619" s="749"/>
      <c r="C2619" s="749"/>
      <c r="D2619" s="749"/>
      <c r="E2619" s="750"/>
    </row>
    <row r="2620" spans="1:5" ht="15">
      <c r="A2620" s="90" t="s">
        <v>302</v>
      </c>
      <c r="B2620" s="80" t="s">
        <v>470</v>
      </c>
      <c r="C2620" s="137">
        <v>0.02</v>
      </c>
      <c r="D2620" s="130">
        <v>1200000</v>
      </c>
      <c r="E2620" s="128">
        <f>ROUND(D2620*C2620,0)</f>
        <v>24000</v>
      </c>
    </row>
    <row r="2621" spans="1:5" ht="25.5">
      <c r="A2621" s="90" t="s">
        <v>475</v>
      </c>
      <c r="B2621" s="80" t="s">
        <v>415</v>
      </c>
      <c r="C2621" s="137">
        <v>1E-3</v>
      </c>
      <c r="D2621" s="130" t="e">
        <f>D2615</f>
        <v>#REF!</v>
      </c>
      <c r="E2621" s="128" t="e">
        <f>ROUND(D2621*C2621,0)</f>
        <v>#REF!</v>
      </c>
    </row>
    <row r="2622" spans="1:5">
      <c r="A2622" s="97"/>
      <c r="B2622" s="97"/>
      <c r="C2622" s="98"/>
      <c r="D2622" s="99" t="s">
        <v>413</v>
      </c>
      <c r="E2622" s="129" t="e">
        <f>SUM(E2620:E2621)</f>
        <v>#REF!</v>
      </c>
    </row>
    <row r="2623" spans="1:5" ht="25.5">
      <c r="A2623" s="100"/>
      <c r="B2623" s="100"/>
      <c r="C2623" s="98"/>
      <c r="D2623" s="99" t="s">
        <v>417</v>
      </c>
      <c r="E2623" s="129" t="e">
        <f>E2618+E2613+E2607+E2622</f>
        <v>#REF!</v>
      </c>
    </row>
    <row r="2627" spans="1:5">
      <c r="A2627" s="782"/>
      <c r="B2627" s="778" t="s">
        <v>381</v>
      </c>
      <c r="C2627" s="778"/>
      <c r="D2627" s="778"/>
      <c r="E2627" s="778"/>
    </row>
    <row r="2628" spans="1:5">
      <c r="A2628" s="783"/>
      <c r="B2628" s="778"/>
      <c r="C2628" s="778"/>
      <c r="D2628" s="778"/>
      <c r="E2628" s="778"/>
    </row>
    <row r="2629" spans="1:5">
      <c r="A2629" s="783"/>
      <c r="B2629" s="778"/>
      <c r="C2629" s="778"/>
      <c r="D2629" s="778"/>
      <c r="E2629" s="778"/>
    </row>
    <row r="2630" spans="1:5" ht="12.75" customHeight="1">
      <c r="A2630" s="784"/>
      <c r="B2630" s="779" t="s">
        <v>403</v>
      </c>
      <c r="C2630" s="780"/>
      <c r="D2630" s="780"/>
      <c r="E2630" s="781"/>
    </row>
    <row r="2631" spans="1:5">
      <c r="A2631" s="126" t="s">
        <v>404</v>
      </c>
      <c r="B2631" s="763" t="s">
        <v>382</v>
      </c>
      <c r="C2631" s="764"/>
      <c r="D2631" s="764"/>
      <c r="E2631" s="765"/>
    </row>
    <row r="2632" spans="1:5">
      <c r="A2632" s="766" t="s">
        <v>405</v>
      </c>
      <c r="B2632" s="767"/>
      <c r="C2632" s="768"/>
      <c r="D2632" s="101" t="s">
        <v>298</v>
      </c>
      <c r="E2632" s="80" t="s">
        <v>406</v>
      </c>
    </row>
    <row r="2633" spans="1:5" ht="45.75" customHeight="1">
      <c r="A2633" s="754" t="s">
        <v>604</v>
      </c>
      <c r="B2633" s="755"/>
      <c r="C2633" s="756"/>
      <c r="D2633" s="760" t="s">
        <v>306</v>
      </c>
      <c r="E2633" s="752" t="e">
        <f>#REF!</f>
        <v>#REF!</v>
      </c>
    </row>
    <row r="2634" spans="1:5" ht="62.25" customHeight="1">
      <c r="A2634" s="757"/>
      <c r="B2634" s="758"/>
      <c r="C2634" s="759"/>
      <c r="D2634" s="761"/>
      <c r="E2634" s="753"/>
    </row>
    <row r="2635" spans="1:5">
      <c r="A2635" s="82" t="s">
        <v>407</v>
      </c>
      <c r="B2635" s="82" t="s">
        <v>330</v>
      </c>
      <c r="C2635" s="80" t="s">
        <v>299</v>
      </c>
      <c r="D2635" s="83" t="s">
        <v>408</v>
      </c>
      <c r="E2635" s="82" t="s">
        <v>409</v>
      </c>
    </row>
    <row r="2636" spans="1:5">
      <c r="A2636" s="748"/>
      <c r="B2636" s="749"/>
      <c r="C2636" s="749"/>
      <c r="D2636" s="749"/>
      <c r="E2636" s="750"/>
    </row>
    <row r="2637" spans="1:5">
      <c r="A2637" s="748" t="s">
        <v>410</v>
      </c>
      <c r="B2637" s="749"/>
      <c r="C2637" s="749"/>
      <c r="D2637" s="749"/>
      <c r="E2637" s="750"/>
    </row>
    <row r="2638" spans="1:5" ht="63.75">
      <c r="A2638" s="138" t="s">
        <v>605</v>
      </c>
      <c r="B2638" s="140" t="s">
        <v>306</v>
      </c>
      <c r="C2638" s="141">
        <v>1</v>
      </c>
      <c r="D2638" s="139" t="e">
        <f>#REF!</f>
        <v>#REF!</v>
      </c>
      <c r="E2638" s="128" t="e">
        <f t="shared" ref="E2638:E2643" si="33">ROUND(D2638*C2638,0)</f>
        <v>#REF!</v>
      </c>
    </row>
    <row r="2639" spans="1:5" ht="25.5">
      <c r="A2639" s="84" t="s">
        <v>571</v>
      </c>
      <c r="B2639" s="82" t="s">
        <v>401</v>
      </c>
      <c r="C2639" s="87">
        <v>0.22</v>
      </c>
      <c r="D2639" s="130" t="e">
        <f>#REF!</f>
        <v>#REF!</v>
      </c>
      <c r="E2639" s="128" t="e">
        <f t="shared" si="33"/>
        <v>#REF!</v>
      </c>
    </row>
    <row r="2640" spans="1:5" ht="15">
      <c r="A2640" s="138" t="s">
        <v>601</v>
      </c>
      <c r="B2640" s="140" t="s">
        <v>401</v>
      </c>
      <c r="C2640" s="141">
        <v>0.9</v>
      </c>
      <c r="D2640" s="139" t="e">
        <f>#REF!</f>
        <v>#REF!</v>
      </c>
      <c r="E2640" s="128" t="e">
        <f t="shared" si="33"/>
        <v>#REF!</v>
      </c>
    </row>
    <row r="2641" spans="1:5" ht="15">
      <c r="A2641" s="138" t="s">
        <v>303</v>
      </c>
      <c r="B2641" s="140" t="s">
        <v>401</v>
      </c>
      <c r="C2641" s="141">
        <v>0.5</v>
      </c>
      <c r="D2641" s="139" t="e">
        <f>#REF!</f>
        <v>#REF!</v>
      </c>
      <c r="E2641" s="128" t="e">
        <f t="shared" si="33"/>
        <v>#REF!</v>
      </c>
    </row>
    <row r="2642" spans="1:5" ht="25.5">
      <c r="A2642" s="84" t="s">
        <v>598</v>
      </c>
      <c r="B2642" s="82" t="s">
        <v>306</v>
      </c>
      <c r="C2642" s="87">
        <v>1</v>
      </c>
      <c r="D2642" s="130" t="e">
        <f>#REF!</f>
        <v>#REF!</v>
      </c>
      <c r="E2642" s="128" t="e">
        <f t="shared" si="33"/>
        <v>#REF!</v>
      </c>
    </row>
    <row r="2643" spans="1:5" ht="15">
      <c r="A2643" s="84" t="s">
        <v>328</v>
      </c>
      <c r="B2643" s="82" t="s">
        <v>8</v>
      </c>
      <c r="C2643" s="87">
        <v>0.02</v>
      </c>
      <c r="D2643" s="130" t="e">
        <f>#REF!</f>
        <v>#REF!</v>
      </c>
      <c r="E2643" s="128" t="e">
        <f t="shared" si="33"/>
        <v>#REF!</v>
      </c>
    </row>
    <row r="2644" spans="1:5">
      <c r="A2644" s="82"/>
      <c r="B2644" s="82"/>
      <c r="C2644" s="89"/>
      <c r="D2644" s="82" t="s">
        <v>413</v>
      </c>
      <c r="E2644" s="129" t="e">
        <f>SUM(E2638:E2643)</f>
        <v>#REF!</v>
      </c>
    </row>
    <row r="2645" spans="1:5">
      <c r="A2645" s="748" t="s">
        <v>414</v>
      </c>
      <c r="B2645" s="749"/>
      <c r="C2645" s="749"/>
      <c r="D2645" s="749"/>
      <c r="E2645" s="750"/>
    </row>
    <row r="2646" spans="1:5" ht="15">
      <c r="A2646" s="90" t="s">
        <v>429</v>
      </c>
      <c r="B2646" s="80" t="s">
        <v>332</v>
      </c>
      <c r="C2646" s="87">
        <v>1</v>
      </c>
      <c r="D2646" s="130" t="e">
        <f>E2655*0.05</f>
        <v>#REF!</v>
      </c>
      <c r="E2646" s="128" t="e">
        <f>ROUND(D2646*C2646,0)</f>
        <v>#REF!</v>
      </c>
    </row>
    <row r="2647" spans="1:5" ht="38.25">
      <c r="A2647" s="90" t="s">
        <v>595</v>
      </c>
      <c r="B2647" s="80" t="s">
        <v>329</v>
      </c>
      <c r="C2647" s="141">
        <v>6.2E-2</v>
      </c>
      <c r="D2647" s="139" t="e">
        <f>#REF!</f>
        <v>#REF!</v>
      </c>
      <c r="E2647" s="128" t="e">
        <f>ROUND(D2647*C2647,0)</f>
        <v>#REF!</v>
      </c>
    </row>
    <row r="2648" spans="1:5" ht="15">
      <c r="A2648" s="90"/>
      <c r="B2648" s="80"/>
      <c r="C2648" s="141"/>
      <c r="D2648" s="139"/>
      <c r="E2648" s="128">
        <f>ROUND(D2648*C2648,0)</f>
        <v>0</v>
      </c>
    </row>
    <row r="2649" spans="1:5" ht="15">
      <c r="A2649" s="90"/>
      <c r="B2649" s="80"/>
      <c r="C2649" s="141"/>
      <c r="D2649" s="139"/>
      <c r="E2649" s="128">
        <f>ROUND(D2649*C2649,0)</f>
        <v>0</v>
      </c>
    </row>
    <row r="2650" spans="1:5">
      <c r="A2650" s="90"/>
      <c r="B2650" s="82"/>
      <c r="C2650" s="89"/>
      <c r="D2650" s="82" t="s">
        <v>413</v>
      </c>
      <c r="E2650" s="129" t="e">
        <f>SUM(E2646:E2649)</f>
        <v>#REF!</v>
      </c>
    </row>
    <row r="2651" spans="1:5">
      <c r="A2651" s="748" t="s">
        <v>57</v>
      </c>
      <c r="B2651" s="749"/>
      <c r="C2651" s="749"/>
      <c r="D2651" s="749"/>
      <c r="E2651" s="750"/>
    </row>
    <row r="2652" spans="1:5" ht="15">
      <c r="A2652" s="90" t="s">
        <v>430</v>
      </c>
      <c r="B2652" s="82" t="s">
        <v>415</v>
      </c>
      <c r="C2652" s="141">
        <v>0.39500000000000002</v>
      </c>
      <c r="D2652" s="130" t="e">
        <f>#REF!</f>
        <v>#REF!</v>
      </c>
      <c r="E2652" s="128" t="e">
        <f>ROUND(D2652*C2652,0)</f>
        <v>#REF!</v>
      </c>
    </row>
    <row r="2653" spans="1:5" ht="15">
      <c r="A2653" s="90" t="s">
        <v>300</v>
      </c>
      <c r="B2653" s="82" t="s">
        <v>415</v>
      </c>
      <c r="C2653" s="141">
        <v>0.39500000000000002</v>
      </c>
      <c r="D2653" s="130" t="e">
        <f>#REF!</f>
        <v>#REF!</v>
      </c>
      <c r="E2653" s="128" t="e">
        <f>ROUND(D2653*C2653,0)</f>
        <v>#REF!</v>
      </c>
    </row>
    <row r="2654" spans="1:5" ht="15">
      <c r="A2654" s="122"/>
      <c r="B2654" s="81"/>
      <c r="C2654" s="86"/>
      <c r="D2654" s="130"/>
      <c r="E2654" s="128">
        <f>ROUND(D2654*C2654,0)</f>
        <v>0</v>
      </c>
    </row>
    <row r="2655" spans="1:5">
      <c r="A2655" s="92"/>
      <c r="B2655" s="93"/>
      <c r="C2655" s="94"/>
      <c r="D2655" s="95" t="s">
        <v>413</v>
      </c>
      <c r="E2655" s="131" t="e">
        <f>SUM(E2652:E2654)</f>
        <v>#REF!</v>
      </c>
    </row>
    <row r="2656" spans="1:5">
      <c r="A2656" s="748" t="s">
        <v>416</v>
      </c>
      <c r="B2656" s="749"/>
      <c r="C2656" s="749"/>
      <c r="D2656" s="749"/>
      <c r="E2656" s="750"/>
    </row>
    <row r="2657" spans="1:5" ht="15">
      <c r="A2657" s="90" t="s">
        <v>302</v>
      </c>
      <c r="B2657" s="80" t="s">
        <v>470</v>
      </c>
      <c r="C2657" s="137">
        <v>0.02</v>
      </c>
      <c r="D2657" s="130">
        <v>1200000</v>
      </c>
      <c r="E2657" s="128">
        <f>ROUND(D2657*C2657,0)</f>
        <v>24000</v>
      </c>
    </row>
    <row r="2658" spans="1:5" ht="25.5">
      <c r="A2658" s="90" t="s">
        <v>475</v>
      </c>
      <c r="B2658" s="80" t="s">
        <v>415</v>
      </c>
      <c r="C2658" s="137">
        <v>1E-3</v>
      </c>
      <c r="D2658" s="130" t="e">
        <f>D2652</f>
        <v>#REF!</v>
      </c>
      <c r="E2658" s="128" t="e">
        <f>ROUND(D2658*C2658,0)</f>
        <v>#REF!</v>
      </c>
    </row>
    <row r="2659" spans="1:5">
      <c r="A2659" s="97"/>
      <c r="B2659" s="97"/>
      <c r="C2659" s="98"/>
      <c r="D2659" s="99" t="s">
        <v>413</v>
      </c>
      <c r="E2659" s="129" t="e">
        <f>SUM(E2657:E2658)</f>
        <v>#REF!</v>
      </c>
    </row>
    <row r="2660" spans="1:5" ht="25.5">
      <c r="A2660" s="100"/>
      <c r="B2660" s="100"/>
      <c r="C2660" s="98"/>
      <c r="D2660" s="99" t="s">
        <v>417</v>
      </c>
      <c r="E2660" s="129" t="e">
        <f>E2655+E2650+E2644+E2659</f>
        <v>#REF!</v>
      </c>
    </row>
    <row r="2663" spans="1:5">
      <c r="A2663" s="782"/>
      <c r="B2663" s="778" t="s">
        <v>381</v>
      </c>
      <c r="C2663" s="778"/>
      <c r="D2663" s="778"/>
      <c r="E2663" s="778"/>
    </row>
    <row r="2664" spans="1:5">
      <c r="A2664" s="783"/>
      <c r="B2664" s="778"/>
      <c r="C2664" s="778"/>
      <c r="D2664" s="778"/>
      <c r="E2664" s="778"/>
    </row>
    <row r="2665" spans="1:5">
      <c r="A2665" s="783"/>
      <c r="B2665" s="778"/>
      <c r="C2665" s="778"/>
      <c r="D2665" s="778"/>
      <c r="E2665" s="778"/>
    </row>
    <row r="2666" spans="1:5" ht="12.75" customHeight="1">
      <c r="A2666" s="784"/>
      <c r="B2666" s="779" t="s">
        <v>403</v>
      </c>
      <c r="C2666" s="780"/>
      <c r="D2666" s="780"/>
      <c r="E2666" s="781"/>
    </row>
    <row r="2667" spans="1:5">
      <c r="A2667" s="126" t="s">
        <v>404</v>
      </c>
      <c r="B2667" s="763" t="s">
        <v>382</v>
      </c>
      <c r="C2667" s="764"/>
      <c r="D2667" s="764"/>
      <c r="E2667" s="765"/>
    </row>
    <row r="2668" spans="1:5">
      <c r="A2668" s="766" t="s">
        <v>405</v>
      </c>
      <c r="B2668" s="767"/>
      <c r="C2668" s="768"/>
      <c r="D2668" s="101" t="s">
        <v>298</v>
      </c>
      <c r="E2668" s="80" t="s">
        <v>406</v>
      </c>
    </row>
    <row r="2669" spans="1:5" ht="57" customHeight="1">
      <c r="A2669" s="754" t="s">
        <v>606</v>
      </c>
      <c r="B2669" s="755"/>
      <c r="C2669" s="756"/>
      <c r="D2669" s="760" t="s">
        <v>306</v>
      </c>
      <c r="E2669" s="752" t="e">
        <f>#REF!</f>
        <v>#REF!</v>
      </c>
    </row>
    <row r="2670" spans="1:5" ht="61.5" customHeight="1">
      <c r="A2670" s="757"/>
      <c r="B2670" s="758"/>
      <c r="C2670" s="759"/>
      <c r="D2670" s="761"/>
      <c r="E2670" s="753"/>
    </row>
    <row r="2671" spans="1:5">
      <c r="A2671" s="82" t="s">
        <v>407</v>
      </c>
      <c r="B2671" s="82" t="s">
        <v>330</v>
      </c>
      <c r="C2671" s="80" t="s">
        <v>299</v>
      </c>
      <c r="D2671" s="83" t="s">
        <v>408</v>
      </c>
      <c r="E2671" s="82" t="s">
        <v>409</v>
      </c>
    </row>
    <row r="2672" spans="1:5">
      <c r="A2672" s="748"/>
      <c r="B2672" s="749"/>
      <c r="C2672" s="749"/>
      <c r="D2672" s="749"/>
      <c r="E2672" s="750"/>
    </row>
    <row r="2673" spans="1:5">
      <c r="A2673" s="748" t="s">
        <v>410</v>
      </c>
      <c r="B2673" s="749"/>
      <c r="C2673" s="749"/>
      <c r="D2673" s="749"/>
      <c r="E2673" s="750"/>
    </row>
    <row r="2674" spans="1:5" ht="63.75">
      <c r="A2674" s="138" t="s">
        <v>607</v>
      </c>
      <c r="B2674" s="140" t="s">
        <v>306</v>
      </c>
      <c r="C2674" s="141">
        <v>1</v>
      </c>
      <c r="D2674" s="139" t="e">
        <f>#REF!</f>
        <v>#REF!</v>
      </c>
      <c r="E2674" s="128" t="e">
        <f t="shared" ref="E2674:E2679" si="34">ROUND(D2674*C2674,0)</f>
        <v>#REF!</v>
      </c>
    </row>
    <row r="2675" spans="1:5" ht="25.5">
      <c r="A2675" s="84" t="s">
        <v>571</v>
      </c>
      <c r="B2675" s="82" t="s">
        <v>401</v>
      </c>
      <c r="C2675" s="87">
        <v>0.22</v>
      </c>
      <c r="D2675" s="130" t="e">
        <f>#REF!</f>
        <v>#REF!</v>
      </c>
      <c r="E2675" s="128" t="e">
        <f t="shared" si="34"/>
        <v>#REF!</v>
      </c>
    </row>
    <row r="2676" spans="1:5" ht="15">
      <c r="A2676" s="138" t="s">
        <v>601</v>
      </c>
      <c r="B2676" s="140" t="s">
        <v>401</v>
      </c>
      <c r="C2676" s="141">
        <v>0.9</v>
      </c>
      <c r="D2676" s="139" t="e">
        <f>#REF!</f>
        <v>#REF!</v>
      </c>
      <c r="E2676" s="128" t="e">
        <f t="shared" si="34"/>
        <v>#REF!</v>
      </c>
    </row>
    <row r="2677" spans="1:5" ht="15">
      <c r="A2677" s="138" t="s">
        <v>303</v>
      </c>
      <c r="B2677" s="140" t="s">
        <v>401</v>
      </c>
      <c r="C2677" s="141">
        <v>0.5</v>
      </c>
      <c r="D2677" s="139" t="e">
        <f>#REF!</f>
        <v>#REF!</v>
      </c>
      <c r="E2677" s="128" t="e">
        <f t="shared" si="34"/>
        <v>#REF!</v>
      </c>
    </row>
    <row r="2678" spans="1:5" ht="25.5">
      <c r="A2678" s="84" t="s">
        <v>598</v>
      </c>
      <c r="B2678" s="82" t="s">
        <v>306</v>
      </c>
      <c r="C2678" s="87">
        <v>1</v>
      </c>
      <c r="D2678" s="130" t="e">
        <f>#REF!</f>
        <v>#REF!</v>
      </c>
      <c r="E2678" s="128" t="e">
        <f t="shared" si="34"/>
        <v>#REF!</v>
      </c>
    </row>
    <row r="2679" spans="1:5" ht="15">
      <c r="A2679" s="84" t="s">
        <v>328</v>
      </c>
      <c r="B2679" s="82" t="s">
        <v>8</v>
      </c>
      <c r="C2679" s="87">
        <v>0.02</v>
      </c>
      <c r="D2679" s="130" t="e">
        <f>#REF!</f>
        <v>#REF!</v>
      </c>
      <c r="E2679" s="128" t="e">
        <f t="shared" si="34"/>
        <v>#REF!</v>
      </c>
    </row>
    <row r="2680" spans="1:5">
      <c r="A2680" s="82"/>
      <c r="B2680" s="82"/>
      <c r="C2680" s="89"/>
      <c r="D2680" s="82" t="s">
        <v>413</v>
      </c>
      <c r="E2680" s="129" t="e">
        <f>SUM(E2674:E2679)</f>
        <v>#REF!</v>
      </c>
    </row>
    <row r="2681" spans="1:5">
      <c r="A2681" s="748" t="s">
        <v>414</v>
      </c>
      <c r="B2681" s="749"/>
      <c r="C2681" s="749"/>
      <c r="D2681" s="749"/>
      <c r="E2681" s="750"/>
    </row>
    <row r="2682" spans="1:5" ht="15">
      <c r="A2682" s="90" t="s">
        <v>429</v>
      </c>
      <c r="B2682" s="80" t="s">
        <v>332</v>
      </c>
      <c r="C2682" s="87">
        <v>1</v>
      </c>
      <c r="D2682" s="130" t="e">
        <f>E2691*0.05</f>
        <v>#REF!</v>
      </c>
      <c r="E2682" s="128" t="e">
        <f>ROUND(D2682*C2682,0)</f>
        <v>#REF!</v>
      </c>
    </row>
    <row r="2683" spans="1:5" ht="38.25">
      <c r="A2683" s="90" t="s">
        <v>595</v>
      </c>
      <c r="B2683" s="80" t="s">
        <v>329</v>
      </c>
      <c r="C2683" s="141">
        <v>6.2E-2</v>
      </c>
      <c r="D2683" s="139" t="e">
        <f>#REF!</f>
        <v>#REF!</v>
      </c>
      <c r="E2683" s="128" t="e">
        <f>ROUND(D2683*C2683,0)</f>
        <v>#REF!</v>
      </c>
    </row>
    <row r="2684" spans="1:5" ht="15">
      <c r="A2684" s="90"/>
      <c r="B2684" s="80"/>
      <c r="C2684" s="141"/>
      <c r="D2684" s="139"/>
      <c r="E2684" s="128">
        <f>ROUND(D2684*C2684,0)</f>
        <v>0</v>
      </c>
    </row>
    <row r="2685" spans="1:5" ht="15">
      <c r="A2685" s="90"/>
      <c r="B2685" s="80"/>
      <c r="C2685" s="141"/>
      <c r="D2685" s="139"/>
      <c r="E2685" s="128">
        <f>ROUND(D2685*C2685,0)</f>
        <v>0</v>
      </c>
    </row>
    <row r="2686" spans="1:5">
      <c r="A2686" s="90"/>
      <c r="B2686" s="82"/>
      <c r="C2686" s="89"/>
      <c r="D2686" s="82" t="s">
        <v>413</v>
      </c>
      <c r="E2686" s="129" t="e">
        <f>SUM(E2682:E2685)</f>
        <v>#REF!</v>
      </c>
    </row>
    <row r="2687" spans="1:5">
      <c r="A2687" s="748" t="s">
        <v>57</v>
      </c>
      <c r="B2687" s="749"/>
      <c r="C2687" s="749"/>
      <c r="D2687" s="749"/>
      <c r="E2687" s="750"/>
    </row>
    <row r="2688" spans="1:5" ht="15">
      <c r="A2688" s="90" t="s">
        <v>430</v>
      </c>
      <c r="B2688" s="82" t="s">
        <v>415</v>
      </c>
      <c r="C2688" s="141">
        <v>0.39500000000000002</v>
      </c>
      <c r="D2688" s="130" t="e">
        <f>#REF!</f>
        <v>#REF!</v>
      </c>
      <c r="E2688" s="128" t="e">
        <f>ROUND(D2688*C2688,0)</f>
        <v>#REF!</v>
      </c>
    </row>
    <row r="2689" spans="1:5" ht="15">
      <c r="A2689" s="90" t="s">
        <v>300</v>
      </c>
      <c r="B2689" s="82" t="s">
        <v>415</v>
      </c>
      <c r="C2689" s="141">
        <v>0.39500000000000002</v>
      </c>
      <c r="D2689" s="130" t="e">
        <f>#REF!</f>
        <v>#REF!</v>
      </c>
      <c r="E2689" s="128" t="e">
        <f>ROUND(D2689*C2689,0)</f>
        <v>#REF!</v>
      </c>
    </row>
    <row r="2690" spans="1:5" ht="15">
      <c r="A2690" s="122"/>
      <c r="B2690" s="81"/>
      <c r="C2690" s="86"/>
      <c r="D2690" s="130"/>
      <c r="E2690" s="128">
        <f>ROUND(D2690*C2690,0)</f>
        <v>0</v>
      </c>
    </row>
    <row r="2691" spans="1:5">
      <c r="A2691" s="92"/>
      <c r="B2691" s="93"/>
      <c r="C2691" s="94"/>
      <c r="D2691" s="95" t="s">
        <v>413</v>
      </c>
      <c r="E2691" s="131" t="e">
        <f>SUM(E2688:E2690)</f>
        <v>#REF!</v>
      </c>
    </row>
    <row r="2692" spans="1:5">
      <c r="A2692" s="748" t="s">
        <v>416</v>
      </c>
      <c r="B2692" s="749"/>
      <c r="C2692" s="749"/>
      <c r="D2692" s="749"/>
      <c r="E2692" s="750"/>
    </row>
    <row r="2693" spans="1:5" ht="15">
      <c r="A2693" s="90" t="s">
        <v>302</v>
      </c>
      <c r="B2693" s="80" t="s">
        <v>470</v>
      </c>
      <c r="C2693" s="137">
        <v>0.02</v>
      </c>
      <c r="D2693" s="130">
        <v>1200000</v>
      </c>
      <c r="E2693" s="128">
        <f>ROUND(D2693*C2693,0)</f>
        <v>24000</v>
      </c>
    </row>
    <row r="2694" spans="1:5" ht="25.5">
      <c r="A2694" s="90" t="s">
        <v>475</v>
      </c>
      <c r="B2694" s="80" t="s">
        <v>415</v>
      </c>
      <c r="C2694" s="137">
        <v>1E-3</v>
      </c>
      <c r="D2694" s="130" t="e">
        <f>D2688</f>
        <v>#REF!</v>
      </c>
      <c r="E2694" s="128" t="e">
        <f>ROUND(D2694*C2694,0)</f>
        <v>#REF!</v>
      </c>
    </row>
    <row r="2695" spans="1:5">
      <c r="A2695" s="97"/>
      <c r="B2695" s="97"/>
      <c r="C2695" s="98"/>
      <c r="D2695" s="99" t="s">
        <v>413</v>
      </c>
      <c r="E2695" s="129" t="e">
        <f>SUM(E2693:E2694)</f>
        <v>#REF!</v>
      </c>
    </row>
    <row r="2696" spans="1:5" ht="25.5">
      <c r="A2696" s="100"/>
      <c r="B2696" s="100"/>
      <c r="C2696" s="98"/>
      <c r="D2696" s="99" t="s">
        <v>417</v>
      </c>
      <c r="E2696" s="129" t="e">
        <f>E2691+E2686+E2680+E2695</f>
        <v>#REF!</v>
      </c>
    </row>
    <row r="2699" spans="1:5">
      <c r="A2699" s="782"/>
      <c r="B2699" s="778" t="s">
        <v>381</v>
      </c>
      <c r="C2699" s="778"/>
      <c r="D2699" s="778"/>
      <c r="E2699" s="778"/>
    </row>
    <row r="2700" spans="1:5">
      <c r="A2700" s="783"/>
      <c r="B2700" s="778"/>
      <c r="C2700" s="778"/>
      <c r="D2700" s="778"/>
      <c r="E2700" s="778"/>
    </row>
    <row r="2701" spans="1:5">
      <c r="A2701" s="783"/>
      <c r="B2701" s="778"/>
      <c r="C2701" s="778"/>
      <c r="D2701" s="778"/>
      <c r="E2701" s="778"/>
    </row>
    <row r="2702" spans="1:5" ht="12.75" customHeight="1">
      <c r="A2702" s="784"/>
      <c r="B2702" s="779" t="s">
        <v>403</v>
      </c>
      <c r="C2702" s="780"/>
      <c r="D2702" s="780"/>
      <c r="E2702" s="781"/>
    </row>
    <row r="2703" spans="1:5">
      <c r="A2703" s="126" t="s">
        <v>404</v>
      </c>
      <c r="B2703" s="763" t="s">
        <v>382</v>
      </c>
      <c r="C2703" s="764"/>
      <c r="D2703" s="764"/>
      <c r="E2703" s="765"/>
    </row>
    <row r="2704" spans="1:5">
      <c r="A2704" s="766" t="s">
        <v>405</v>
      </c>
      <c r="B2704" s="767"/>
      <c r="C2704" s="768"/>
      <c r="D2704" s="101" t="s">
        <v>298</v>
      </c>
      <c r="E2704" s="80" t="s">
        <v>406</v>
      </c>
    </row>
    <row r="2705" spans="1:5">
      <c r="A2705" s="785" t="s">
        <v>608</v>
      </c>
      <c r="B2705" s="786"/>
      <c r="C2705" s="787"/>
      <c r="D2705" s="760" t="s">
        <v>9</v>
      </c>
      <c r="E2705" s="752" t="e">
        <f>#REF!</f>
        <v>#REF!</v>
      </c>
    </row>
    <row r="2706" spans="1:5">
      <c r="A2706" s="791"/>
      <c r="B2706" s="792"/>
      <c r="C2706" s="793"/>
      <c r="D2706" s="761"/>
      <c r="E2706" s="753"/>
    </row>
    <row r="2707" spans="1:5">
      <c r="A2707" s="82" t="s">
        <v>407</v>
      </c>
      <c r="B2707" s="82" t="s">
        <v>330</v>
      </c>
      <c r="C2707" s="80" t="s">
        <v>299</v>
      </c>
      <c r="D2707" s="83" t="s">
        <v>408</v>
      </c>
      <c r="E2707" s="82" t="s">
        <v>409</v>
      </c>
    </row>
    <row r="2708" spans="1:5">
      <c r="A2708" s="748"/>
      <c r="B2708" s="749"/>
      <c r="C2708" s="749"/>
      <c r="D2708" s="749"/>
      <c r="E2708" s="750"/>
    </row>
    <row r="2709" spans="1:5">
      <c r="A2709" s="748" t="s">
        <v>410</v>
      </c>
      <c r="B2709" s="749"/>
      <c r="C2709" s="749"/>
      <c r="D2709" s="749"/>
      <c r="E2709" s="750"/>
    </row>
    <row r="2710" spans="1:5" ht="25.5">
      <c r="A2710" s="122" t="s">
        <v>609</v>
      </c>
      <c r="B2710" s="175" t="s">
        <v>332</v>
      </c>
      <c r="C2710" s="87">
        <v>0.05</v>
      </c>
      <c r="D2710" s="211" t="e">
        <f>#REF!</f>
        <v>#REF!</v>
      </c>
      <c r="E2710" s="128" t="e">
        <f>ROUND(D2710*C2710,0)</f>
        <v>#REF!</v>
      </c>
    </row>
    <row r="2711" spans="1:5" ht="15">
      <c r="A2711" s="122" t="s">
        <v>610</v>
      </c>
      <c r="B2711" s="175" t="s">
        <v>306</v>
      </c>
      <c r="C2711" s="87">
        <v>0.05</v>
      </c>
      <c r="D2711" s="168" t="e">
        <f>#REF!</f>
        <v>#REF!</v>
      </c>
      <c r="E2711" s="128" t="e">
        <f>ROUND(D2711*C2711,0)</f>
        <v>#REF!</v>
      </c>
    </row>
    <row r="2712" spans="1:5" ht="15">
      <c r="A2712" s="122" t="s">
        <v>611</v>
      </c>
      <c r="B2712" s="175" t="s">
        <v>306</v>
      </c>
      <c r="C2712" s="87">
        <v>0.04</v>
      </c>
      <c r="D2712" s="168" t="e">
        <f>#REF!</f>
        <v>#REF!</v>
      </c>
      <c r="E2712" s="128" t="e">
        <f>ROUND(D2712*C2712,0)</f>
        <v>#REF!</v>
      </c>
    </row>
    <row r="2713" spans="1:5" ht="15">
      <c r="A2713" s="138"/>
      <c r="B2713" s="140"/>
      <c r="C2713" s="141"/>
      <c r="D2713" s="139"/>
      <c r="E2713" s="128"/>
    </row>
    <row r="2714" spans="1:5">
      <c r="A2714" s="82"/>
      <c r="B2714" s="82"/>
      <c r="C2714" s="89"/>
      <c r="D2714" s="82" t="s">
        <v>413</v>
      </c>
      <c r="E2714" s="129" t="e">
        <f>SUM(E2710:E2713)</f>
        <v>#REF!</v>
      </c>
    </row>
    <row r="2715" spans="1:5">
      <c r="A2715" s="748" t="s">
        <v>414</v>
      </c>
      <c r="B2715" s="749"/>
      <c r="C2715" s="749"/>
      <c r="D2715" s="749"/>
      <c r="E2715" s="750"/>
    </row>
    <row r="2716" spans="1:5" ht="15">
      <c r="A2716" s="90" t="s">
        <v>429</v>
      </c>
      <c r="B2716" s="80" t="s">
        <v>332</v>
      </c>
      <c r="C2716" s="87">
        <v>1</v>
      </c>
      <c r="D2716" s="130" t="e">
        <f>E2724*0.05</f>
        <v>#REF!</v>
      </c>
      <c r="E2716" s="128" t="e">
        <f>ROUND(D2716*C2716,0)</f>
        <v>#REF!</v>
      </c>
    </row>
    <row r="2717" spans="1:5" ht="51">
      <c r="A2717" s="90" t="s">
        <v>452</v>
      </c>
      <c r="B2717" s="80" t="s">
        <v>329</v>
      </c>
      <c r="C2717" s="141">
        <v>0.5</v>
      </c>
      <c r="D2717" s="139" t="e">
        <f>#REF!</f>
        <v>#REF!</v>
      </c>
      <c r="E2717" s="128" t="e">
        <f>ROUND(D2717*C2717,0)</f>
        <v>#REF!</v>
      </c>
    </row>
    <row r="2718" spans="1:5" ht="63.75">
      <c r="A2718" s="90" t="s">
        <v>455</v>
      </c>
      <c r="B2718" s="80" t="s">
        <v>329</v>
      </c>
      <c r="C2718" s="141">
        <v>0.25</v>
      </c>
      <c r="D2718" s="139" t="e">
        <f>#REF!</f>
        <v>#REF!</v>
      </c>
      <c r="E2718" s="128" t="e">
        <f>ROUND(D2718*C2718,0)</f>
        <v>#REF!</v>
      </c>
    </row>
    <row r="2719" spans="1:5">
      <c r="A2719" s="90"/>
      <c r="B2719" s="82"/>
      <c r="C2719" s="89"/>
      <c r="D2719" s="82" t="s">
        <v>413</v>
      </c>
      <c r="E2719" s="129" t="e">
        <f>SUM(E2716:E2718)</f>
        <v>#REF!</v>
      </c>
    </row>
    <row r="2720" spans="1:5">
      <c r="A2720" s="748" t="s">
        <v>57</v>
      </c>
      <c r="B2720" s="749"/>
      <c r="C2720" s="749"/>
      <c r="D2720" s="749"/>
      <c r="E2720" s="750"/>
    </row>
    <row r="2721" spans="1:5" ht="15">
      <c r="A2721" s="90" t="s">
        <v>430</v>
      </c>
      <c r="B2721" s="82" t="s">
        <v>415</v>
      </c>
      <c r="C2721" s="141">
        <v>0.08</v>
      </c>
      <c r="D2721" s="130" t="e">
        <f>#REF!</f>
        <v>#REF!</v>
      </c>
      <c r="E2721" s="128" t="e">
        <f>ROUND(D2721*C2721,0)</f>
        <v>#REF!</v>
      </c>
    </row>
    <row r="2722" spans="1:5" ht="15">
      <c r="A2722" s="90"/>
      <c r="B2722" s="82"/>
      <c r="C2722" s="141"/>
      <c r="D2722" s="130"/>
      <c r="E2722" s="128"/>
    </row>
    <row r="2723" spans="1:5" ht="15">
      <c r="A2723" s="122"/>
      <c r="B2723" s="81"/>
      <c r="C2723" s="86"/>
      <c r="D2723" s="130"/>
      <c r="E2723" s="128">
        <f>ROUND(D2723*C2723,0)</f>
        <v>0</v>
      </c>
    </row>
    <row r="2724" spans="1:5">
      <c r="A2724" s="92"/>
      <c r="B2724" s="93"/>
      <c r="C2724" s="94"/>
      <c r="D2724" s="95" t="s">
        <v>413</v>
      </c>
      <c r="E2724" s="131" t="e">
        <f>SUM(E2721:E2723)</f>
        <v>#REF!</v>
      </c>
    </row>
    <row r="2725" spans="1:5">
      <c r="A2725" s="748" t="s">
        <v>416</v>
      </c>
      <c r="B2725" s="749"/>
      <c r="C2725" s="749"/>
      <c r="D2725" s="749"/>
      <c r="E2725" s="750"/>
    </row>
    <row r="2726" spans="1:5" ht="15">
      <c r="A2726" s="90" t="s">
        <v>431</v>
      </c>
      <c r="B2726" s="80" t="s">
        <v>415</v>
      </c>
      <c r="C2726" s="87">
        <v>0.01</v>
      </c>
      <c r="D2726" s="130" t="e">
        <f>D2721</f>
        <v>#REF!</v>
      </c>
      <c r="E2726" s="128" t="e">
        <f>ROUND(D2726*C2726,0)</f>
        <v>#REF!</v>
      </c>
    </row>
    <row r="2727" spans="1:5" ht="15">
      <c r="A2727" s="90"/>
      <c r="B2727" s="80"/>
      <c r="C2727" s="137"/>
      <c r="D2727" s="130"/>
      <c r="E2727" s="128">
        <f>ROUND(D2727*C2727,0)</f>
        <v>0</v>
      </c>
    </row>
    <row r="2728" spans="1:5">
      <c r="A2728" s="97"/>
      <c r="B2728" s="97"/>
      <c r="C2728" s="98"/>
      <c r="D2728" s="99" t="s">
        <v>413</v>
      </c>
      <c r="E2728" s="129" t="e">
        <f>SUM(E2726:E2727)</f>
        <v>#REF!</v>
      </c>
    </row>
    <row r="2729" spans="1:5" ht="25.5">
      <c r="A2729" s="100"/>
      <c r="B2729" s="100"/>
      <c r="C2729" s="98"/>
      <c r="D2729" s="99" t="s">
        <v>417</v>
      </c>
      <c r="E2729" s="129" t="e">
        <f>E2724+E2719+E2714+E2728</f>
        <v>#REF!</v>
      </c>
    </row>
    <row r="2732" spans="1:5">
      <c r="A2732" s="782"/>
      <c r="B2732" s="778" t="s">
        <v>381</v>
      </c>
      <c r="C2732" s="778"/>
      <c r="D2732" s="778"/>
      <c r="E2732" s="778"/>
    </row>
    <row r="2733" spans="1:5">
      <c r="A2733" s="783"/>
      <c r="B2733" s="778"/>
      <c r="C2733" s="778"/>
      <c r="D2733" s="778"/>
      <c r="E2733" s="778"/>
    </row>
    <row r="2734" spans="1:5">
      <c r="A2734" s="783"/>
      <c r="B2734" s="778"/>
      <c r="C2734" s="778"/>
      <c r="D2734" s="778"/>
      <c r="E2734" s="778"/>
    </row>
    <row r="2735" spans="1:5" ht="12.75" customHeight="1">
      <c r="A2735" s="784"/>
      <c r="B2735" s="779" t="s">
        <v>403</v>
      </c>
      <c r="C2735" s="780"/>
      <c r="D2735" s="780"/>
      <c r="E2735" s="781"/>
    </row>
    <row r="2736" spans="1:5">
      <c r="A2736" s="126" t="s">
        <v>404</v>
      </c>
      <c r="B2736" s="763" t="s">
        <v>382</v>
      </c>
      <c r="C2736" s="764"/>
      <c r="D2736" s="764"/>
      <c r="E2736" s="765"/>
    </row>
    <row r="2737" spans="1:5">
      <c r="A2737" s="766" t="s">
        <v>405</v>
      </c>
      <c r="B2737" s="767"/>
      <c r="C2737" s="768"/>
      <c r="D2737" s="101" t="s">
        <v>298</v>
      </c>
      <c r="E2737" s="80" t="s">
        <v>406</v>
      </c>
    </row>
    <row r="2738" spans="1:5">
      <c r="A2738" s="785" t="s">
        <v>612</v>
      </c>
      <c r="B2738" s="786"/>
      <c r="C2738" s="787"/>
      <c r="D2738" s="760" t="s">
        <v>9</v>
      </c>
      <c r="E2738" s="752" t="e">
        <f>#REF!</f>
        <v>#REF!</v>
      </c>
    </row>
    <row r="2739" spans="1:5">
      <c r="A2739" s="788"/>
      <c r="B2739" s="789"/>
      <c r="C2739" s="790"/>
      <c r="D2739" s="761"/>
      <c r="E2739" s="753"/>
    </row>
    <row r="2740" spans="1:5">
      <c r="A2740" s="82" t="s">
        <v>407</v>
      </c>
      <c r="B2740" s="82" t="s">
        <v>330</v>
      </c>
      <c r="C2740" s="80" t="s">
        <v>299</v>
      </c>
      <c r="D2740" s="83" t="s">
        <v>408</v>
      </c>
      <c r="E2740" s="82" t="s">
        <v>409</v>
      </c>
    </row>
    <row r="2741" spans="1:5">
      <c r="A2741" s="748"/>
      <c r="B2741" s="749"/>
      <c r="C2741" s="749"/>
      <c r="D2741" s="749"/>
      <c r="E2741" s="750"/>
    </row>
    <row r="2742" spans="1:5">
      <c r="A2742" s="748" t="s">
        <v>410</v>
      </c>
      <c r="B2742" s="749"/>
      <c r="C2742" s="749"/>
      <c r="D2742" s="749"/>
      <c r="E2742" s="750"/>
    </row>
    <row r="2743" spans="1:5" ht="15">
      <c r="A2743" s="122" t="s">
        <v>613</v>
      </c>
      <c r="B2743" s="175" t="s">
        <v>332</v>
      </c>
      <c r="C2743" s="87">
        <v>7.0000000000000007E-2</v>
      </c>
      <c r="D2743" s="211" t="e">
        <f>#REF!</f>
        <v>#REF!</v>
      </c>
      <c r="E2743" s="128" t="e">
        <f>ROUND(D2743*C2743,0)</f>
        <v>#REF!</v>
      </c>
    </row>
    <row r="2744" spans="1:5" ht="15">
      <c r="A2744" s="122" t="s">
        <v>610</v>
      </c>
      <c r="B2744" s="175" t="s">
        <v>306</v>
      </c>
      <c r="C2744" s="87">
        <v>0.06</v>
      </c>
      <c r="D2744" s="168" t="e">
        <f>#REF!</f>
        <v>#REF!</v>
      </c>
      <c r="E2744" s="128" t="e">
        <f>ROUND(D2744*C2744,0)</f>
        <v>#REF!</v>
      </c>
    </row>
    <row r="2745" spans="1:5" ht="15">
      <c r="A2745" s="122" t="s">
        <v>611</v>
      </c>
      <c r="B2745" s="175" t="s">
        <v>306</v>
      </c>
      <c r="C2745" s="87">
        <v>0.06</v>
      </c>
      <c r="D2745" s="168" t="e">
        <f>#REF!</f>
        <v>#REF!</v>
      </c>
      <c r="E2745" s="128" t="e">
        <f>ROUND(D2745*C2745,0)</f>
        <v>#REF!</v>
      </c>
    </row>
    <row r="2746" spans="1:5" ht="15">
      <c r="A2746" s="138"/>
      <c r="B2746" s="140"/>
      <c r="C2746" s="141"/>
      <c r="D2746" s="139"/>
      <c r="E2746" s="128"/>
    </row>
    <row r="2747" spans="1:5">
      <c r="A2747" s="82"/>
      <c r="B2747" s="82"/>
      <c r="C2747" s="89"/>
      <c r="D2747" s="82" t="s">
        <v>413</v>
      </c>
      <c r="E2747" s="129" t="e">
        <f>SUM(E2743:E2746)</f>
        <v>#REF!</v>
      </c>
    </row>
    <row r="2748" spans="1:5">
      <c r="A2748" s="748" t="s">
        <v>414</v>
      </c>
      <c r="B2748" s="749"/>
      <c r="C2748" s="749"/>
      <c r="D2748" s="749"/>
      <c r="E2748" s="750"/>
    </row>
    <row r="2749" spans="1:5" ht="15">
      <c r="A2749" s="90" t="s">
        <v>429</v>
      </c>
      <c r="B2749" s="80" t="s">
        <v>332</v>
      </c>
      <c r="C2749" s="87">
        <v>1</v>
      </c>
      <c r="D2749" s="130" t="e">
        <f>E2757*0.05</f>
        <v>#REF!</v>
      </c>
      <c r="E2749" s="128" t="e">
        <f>ROUND(D2749*C2749,0)</f>
        <v>#REF!</v>
      </c>
    </row>
    <row r="2750" spans="1:5" ht="51">
      <c r="A2750" s="90" t="s">
        <v>452</v>
      </c>
      <c r="B2750" s="80" t="s">
        <v>329</v>
      </c>
      <c r="C2750" s="141">
        <v>0.5</v>
      </c>
      <c r="D2750" s="139" t="e">
        <f>#REF!</f>
        <v>#REF!</v>
      </c>
      <c r="E2750" s="128" t="e">
        <f>ROUND(D2750*C2750,0)</f>
        <v>#REF!</v>
      </c>
    </row>
    <row r="2751" spans="1:5" ht="63.75">
      <c r="A2751" s="90" t="s">
        <v>455</v>
      </c>
      <c r="B2751" s="80" t="s">
        <v>329</v>
      </c>
      <c r="C2751" s="141">
        <v>0.25</v>
      </c>
      <c r="D2751" s="139" t="e">
        <f>#REF!</f>
        <v>#REF!</v>
      </c>
      <c r="E2751" s="128" t="e">
        <f>ROUND(D2751*C2751,0)</f>
        <v>#REF!</v>
      </c>
    </row>
    <row r="2752" spans="1:5">
      <c r="A2752" s="90"/>
      <c r="B2752" s="82"/>
      <c r="C2752" s="89"/>
      <c r="D2752" s="82" t="s">
        <v>413</v>
      </c>
      <c r="E2752" s="129" t="e">
        <f>SUM(E2749:E2751)</f>
        <v>#REF!</v>
      </c>
    </row>
    <row r="2753" spans="1:5">
      <c r="A2753" s="748" t="s">
        <v>57</v>
      </c>
      <c r="B2753" s="749"/>
      <c r="C2753" s="749"/>
      <c r="D2753" s="749"/>
      <c r="E2753" s="750"/>
    </row>
    <row r="2754" spans="1:5" ht="15">
      <c r="A2754" s="90" t="s">
        <v>430</v>
      </c>
      <c r="B2754" s="82" t="s">
        <v>415</v>
      </c>
      <c r="C2754" s="141">
        <v>0.08</v>
      </c>
      <c r="D2754" s="130" t="e">
        <f>#REF!</f>
        <v>#REF!</v>
      </c>
      <c r="E2754" s="128" t="e">
        <f>ROUND(D2754*C2754,0)</f>
        <v>#REF!</v>
      </c>
    </row>
    <row r="2755" spans="1:5" ht="15">
      <c r="A2755" s="90"/>
      <c r="B2755" s="82"/>
      <c r="C2755" s="141"/>
      <c r="D2755" s="130"/>
      <c r="E2755" s="128"/>
    </row>
    <row r="2756" spans="1:5" ht="15">
      <c r="A2756" s="122"/>
      <c r="B2756" s="81"/>
      <c r="C2756" s="86"/>
      <c r="D2756" s="130"/>
      <c r="E2756" s="128">
        <f>ROUND(D2756*C2756,0)</f>
        <v>0</v>
      </c>
    </row>
    <row r="2757" spans="1:5">
      <c r="A2757" s="92"/>
      <c r="B2757" s="93"/>
      <c r="C2757" s="94"/>
      <c r="D2757" s="95" t="s">
        <v>413</v>
      </c>
      <c r="E2757" s="131" t="e">
        <f>SUM(E2754:E2756)</f>
        <v>#REF!</v>
      </c>
    </row>
    <row r="2758" spans="1:5">
      <c r="A2758" s="748" t="s">
        <v>416</v>
      </c>
      <c r="B2758" s="749"/>
      <c r="C2758" s="749"/>
      <c r="D2758" s="749"/>
      <c r="E2758" s="750"/>
    </row>
    <row r="2759" spans="1:5" ht="15">
      <c r="A2759" s="90" t="s">
        <v>431</v>
      </c>
      <c r="B2759" s="80" t="s">
        <v>415</v>
      </c>
      <c r="C2759" s="87">
        <v>0.01</v>
      </c>
      <c r="D2759" s="130" t="e">
        <f>D2754</f>
        <v>#REF!</v>
      </c>
      <c r="E2759" s="128" t="e">
        <f>ROUND(D2759*C2759,0)</f>
        <v>#REF!</v>
      </c>
    </row>
    <row r="2760" spans="1:5" ht="15">
      <c r="A2760" s="90"/>
      <c r="B2760" s="80"/>
      <c r="C2760" s="137"/>
      <c r="D2760" s="130"/>
      <c r="E2760" s="128">
        <f>ROUND(D2760*C2760,0)</f>
        <v>0</v>
      </c>
    </row>
    <row r="2761" spans="1:5">
      <c r="A2761" s="97"/>
      <c r="B2761" s="97"/>
      <c r="C2761" s="98"/>
      <c r="D2761" s="99" t="s">
        <v>413</v>
      </c>
      <c r="E2761" s="129" t="e">
        <f>SUM(E2759:E2760)</f>
        <v>#REF!</v>
      </c>
    </row>
    <row r="2762" spans="1:5" ht="25.5">
      <c r="A2762" s="100"/>
      <c r="B2762" s="100"/>
      <c r="C2762" s="98"/>
      <c r="D2762" s="99" t="s">
        <v>417</v>
      </c>
      <c r="E2762" s="129" t="e">
        <f>E2757+E2752+E2747+E2761</f>
        <v>#REF!</v>
      </c>
    </row>
    <row r="2765" spans="1:5">
      <c r="A2765" s="782"/>
      <c r="B2765" s="778" t="s">
        <v>381</v>
      </c>
      <c r="C2765" s="778"/>
      <c r="D2765" s="778"/>
      <c r="E2765" s="778"/>
    </row>
    <row r="2766" spans="1:5">
      <c r="A2766" s="783"/>
      <c r="B2766" s="778"/>
      <c r="C2766" s="778"/>
      <c r="D2766" s="778"/>
      <c r="E2766" s="778"/>
    </row>
    <row r="2767" spans="1:5">
      <c r="A2767" s="783"/>
      <c r="B2767" s="778"/>
      <c r="C2767" s="778"/>
      <c r="D2767" s="778"/>
      <c r="E2767" s="778"/>
    </row>
    <row r="2768" spans="1:5" ht="12.75" customHeight="1">
      <c r="A2768" s="784"/>
      <c r="B2768" s="779" t="s">
        <v>403</v>
      </c>
      <c r="C2768" s="780"/>
      <c r="D2768" s="780"/>
      <c r="E2768" s="781"/>
    </row>
    <row r="2769" spans="1:5">
      <c r="A2769" s="126" t="s">
        <v>404</v>
      </c>
      <c r="B2769" s="763" t="s">
        <v>382</v>
      </c>
      <c r="C2769" s="764"/>
      <c r="D2769" s="764"/>
      <c r="E2769" s="765"/>
    </row>
    <row r="2770" spans="1:5">
      <c r="A2770" s="766" t="s">
        <v>405</v>
      </c>
      <c r="B2770" s="767"/>
      <c r="C2770" s="768"/>
      <c r="D2770" s="101" t="s">
        <v>298</v>
      </c>
      <c r="E2770" s="80" t="s">
        <v>406</v>
      </c>
    </row>
    <row r="2771" spans="1:5">
      <c r="A2771" s="785" t="s">
        <v>709</v>
      </c>
      <c r="B2771" s="786"/>
      <c r="C2771" s="787"/>
      <c r="D2771" s="760" t="s">
        <v>9</v>
      </c>
      <c r="E2771" s="752" t="e">
        <f>#REF!</f>
        <v>#REF!</v>
      </c>
    </row>
    <row r="2772" spans="1:5">
      <c r="A2772" s="791"/>
      <c r="B2772" s="792"/>
      <c r="C2772" s="793"/>
      <c r="D2772" s="761"/>
      <c r="E2772" s="753"/>
    </row>
    <row r="2773" spans="1:5">
      <c r="A2773" s="82" t="s">
        <v>407</v>
      </c>
      <c r="B2773" s="82" t="s">
        <v>330</v>
      </c>
      <c r="C2773" s="80" t="s">
        <v>299</v>
      </c>
      <c r="D2773" s="83" t="s">
        <v>408</v>
      </c>
      <c r="E2773" s="82" t="s">
        <v>409</v>
      </c>
    </row>
    <row r="2774" spans="1:5">
      <c r="A2774" s="748"/>
      <c r="B2774" s="749"/>
      <c r="C2774" s="749"/>
      <c r="D2774" s="749"/>
      <c r="E2774" s="750"/>
    </row>
    <row r="2775" spans="1:5">
      <c r="A2775" s="748" t="s">
        <v>410</v>
      </c>
      <c r="B2775" s="749"/>
      <c r="C2775" s="749"/>
      <c r="D2775" s="749"/>
      <c r="E2775" s="750"/>
    </row>
    <row r="2776" spans="1:5" ht="25.5">
      <c r="A2776" s="122" t="s">
        <v>614</v>
      </c>
      <c r="B2776" s="175" t="s">
        <v>332</v>
      </c>
      <c r="C2776" s="87">
        <v>0.05</v>
      </c>
      <c r="D2776" s="211" t="e">
        <f>#REF!</f>
        <v>#REF!</v>
      </c>
      <c r="E2776" s="128" t="e">
        <f>ROUND(D2776*C2776,0)</f>
        <v>#REF!</v>
      </c>
    </row>
    <row r="2777" spans="1:5" ht="15">
      <c r="A2777" s="122" t="s">
        <v>610</v>
      </c>
      <c r="B2777" s="175" t="s">
        <v>306</v>
      </c>
      <c r="C2777" s="87">
        <v>0.05</v>
      </c>
      <c r="D2777" s="168" t="e">
        <f>#REF!</f>
        <v>#REF!</v>
      </c>
      <c r="E2777" s="128" t="e">
        <f>ROUND(D2777*C2777,0)</f>
        <v>#REF!</v>
      </c>
    </row>
    <row r="2778" spans="1:5" ht="15">
      <c r="A2778" s="122" t="s">
        <v>611</v>
      </c>
      <c r="B2778" s="175" t="s">
        <v>306</v>
      </c>
      <c r="C2778" s="87">
        <v>0.04</v>
      </c>
      <c r="D2778" s="168" t="e">
        <f>#REF!</f>
        <v>#REF!</v>
      </c>
      <c r="E2778" s="128" t="e">
        <f>ROUND(D2778*C2778,0)</f>
        <v>#REF!</v>
      </c>
    </row>
    <row r="2779" spans="1:5" ht="15">
      <c r="A2779" s="138"/>
      <c r="B2779" s="140"/>
      <c r="C2779" s="141"/>
      <c r="D2779" s="139"/>
      <c r="E2779" s="128"/>
    </row>
    <row r="2780" spans="1:5">
      <c r="A2780" s="82"/>
      <c r="B2780" s="82"/>
      <c r="C2780" s="89"/>
      <c r="D2780" s="82" t="s">
        <v>413</v>
      </c>
      <c r="E2780" s="129" t="e">
        <f>SUM(E2776:E2779)</f>
        <v>#REF!</v>
      </c>
    </row>
    <row r="2781" spans="1:5">
      <c r="A2781" s="748" t="s">
        <v>414</v>
      </c>
      <c r="B2781" s="749"/>
      <c r="C2781" s="749"/>
      <c r="D2781" s="749"/>
      <c r="E2781" s="750"/>
    </row>
    <row r="2782" spans="1:5" ht="15">
      <c r="A2782" s="90" t="s">
        <v>429</v>
      </c>
      <c r="B2782" s="80" t="s">
        <v>332</v>
      </c>
      <c r="C2782" s="87">
        <v>1</v>
      </c>
      <c r="D2782" s="130" t="e">
        <f>E2790*0.05</f>
        <v>#REF!</v>
      </c>
      <c r="E2782" s="128" t="e">
        <f>ROUND(D2782*C2782,0)</f>
        <v>#REF!</v>
      </c>
    </row>
    <row r="2783" spans="1:5" ht="51">
      <c r="A2783" s="90" t="s">
        <v>452</v>
      </c>
      <c r="B2783" s="80" t="s">
        <v>329</v>
      </c>
      <c r="C2783" s="141">
        <v>0.5</v>
      </c>
      <c r="D2783" s="139" t="e">
        <f>#REF!</f>
        <v>#REF!</v>
      </c>
      <c r="E2783" s="128" t="e">
        <f>ROUND(D2783*C2783,0)</f>
        <v>#REF!</v>
      </c>
    </row>
    <row r="2784" spans="1:5" ht="63.75">
      <c r="A2784" s="90" t="s">
        <v>455</v>
      </c>
      <c r="B2784" s="80" t="s">
        <v>329</v>
      </c>
      <c r="C2784" s="141">
        <v>0.25</v>
      </c>
      <c r="D2784" s="139" t="e">
        <f>#REF!</f>
        <v>#REF!</v>
      </c>
      <c r="E2784" s="128" t="e">
        <f>ROUND(D2784*C2784,0)</f>
        <v>#REF!</v>
      </c>
    </row>
    <row r="2785" spans="1:5">
      <c r="A2785" s="90"/>
      <c r="B2785" s="82"/>
      <c r="C2785" s="89"/>
      <c r="D2785" s="82" t="s">
        <v>413</v>
      </c>
      <c r="E2785" s="129" t="e">
        <f>SUM(E2782:E2784)</f>
        <v>#REF!</v>
      </c>
    </row>
    <row r="2786" spans="1:5">
      <c r="A2786" s="748" t="s">
        <v>57</v>
      </c>
      <c r="B2786" s="749"/>
      <c r="C2786" s="749"/>
      <c r="D2786" s="749"/>
      <c r="E2786" s="750"/>
    </row>
    <row r="2787" spans="1:5" ht="15">
      <c r="A2787" s="90" t="s">
        <v>430</v>
      </c>
      <c r="B2787" s="82" t="s">
        <v>415</v>
      </c>
      <c r="C2787" s="141">
        <v>0.08</v>
      </c>
      <c r="D2787" s="130" t="e">
        <f>#REF!</f>
        <v>#REF!</v>
      </c>
      <c r="E2787" s="128" t="e">
        <f>ROUND(D2787*C2787,0)</f>
        <v>#REF!</v>
      </c>
    </row>
    <row r="2788" spans="1:5" ht="15">
      <c r="A2788" s="90"/>
      <c r="B2788" s="82"/>
      <c r="C2788" s="141"/>
      <c r="D2788" s="130"/>
      <c r="E2788" s="128"/>
    </row>
    <row r="2789" spans="1:5" ht="15">
      <c r="A2789" s="122"/>
      <c r="B2789" s="81"/>
      <c r="C2789" s="86"/>
      <c r="D2789" s="130"/>
      <c r="E2789" s="128">
        <f>ROUND(D2789*C2789,0)</f>
        <v>0</v>
      </c>
    </row>
    <row r="2790" spans="1:5">
      <c r="A2790" s="92"/>
      <c r="B2790" s="93"/>
      <c r="C2790" s="94"/>
      <c r="D2790" s="95" t="s">
        <v>413</v>
      </c>
      <c r="E2790" s="131" t="e">
        <f>SUM(E2787:E2789)</f>
        <v>#REF!</v>
      </c>
    </row>
    <row r="2791" spans="1:5">
      <c r="A2791" s="748" t="s">
        <v>416</v>
      </c>
      <c r="B2791" s="749"/>
      <c r="C2791" s="749"/>
      <c r="D2791" s="749"/>
      <c r="E2791" s="750"/>
    </row>
    <row r="2792" spans="1:5" ht="15">
      <c r="A2792" s="90" t="s">
        <v>431</v>
      </c>
      <c r="B2792" s="80" t="s">
        <v>415</v>
      </c>
      <c r="C2792" s="87">
        <v>0.01</v>
      </c>
      <c r="D2792" s="130" t="e">
        <f>D2787</f>
        <v>#REF!</v>
      </c>
      <c r="E2792" s="128" t="e">
        <f>ROUND(D2792*C2792,0)</f>
        <v>#REF!</v>
      </c>
    </row>
    <row r="2793" spans="1:5" ht="15">
      <c r="A2793" s="90"/>
      <c r="B2793" s="80"/>
      <c r="C2793" s="137"/>
      <c r="D2793" s="130"/>
      <c r="E2793" s="128">
        <f>ROUND(D2793*C2793,0)</f>
        <v>0</v>
      </c>
    </row>
    <row r="2794" spans="1:5">
      <c r="A2794" s="97"/>
      <c r="B2794" s="97"/>
      <c r="C2794" s="98"/>
      <c r="D2794" s="99" t="s">
        <v>413</v>
      </c>
      <c r="E2794" s="129" t="e">
        <f>SUM(E2792:E2793)</f>
        <v>#REF!</v>
      </c>
    </row>
    <row r="2795" spans="1:5" ht="25.5">
      <c r="A2795" s="100"/>
      <c r="B2795" s="100"/>
      <c r="C2795" s="98"/>
      <c r="D2795" s="99" t="s">
        <v>417</v>
      </c>
      <c r="E2795" s="129" t="e">
        <f>E2790+E2785+E2780+E2794</f>
        <v>#REF!</v>
      </c>
    </row>
    <row r="2798" spans="1:5">
      <c r="A2798" s="782"/>
      <c r="B2798" s="778" t="s">
        <v>381</v>
      </c>
      <c r="C2798" s="778"/>
      <c r="D2798" s="778"/>
      <c r="E2798" s="778"/>
    </row>
    <row r="2799" spans="1:5">
      <c r="A2799" s="783"/>
      <c r="B2799" s="778"/>
      <c r="C2799" s="778"/>
      <c r="D2799" s="778"/>
      <c r="E2799" s="778"/>
    </row>
    <row r="2800" spans="1:5">
      <c r="A2800" s="783"/>
      <c r="B2800" s="778"/>
      <c r="C2800" s="778"/>
      <c r="D2800" s="778"/>
      <c r="E2800" s="778"/>
    </row>
    <row r="2801" spans="1:5" ht="12.75" customHeight="1">
      <c r="A2801" s="784"/>
      <c r="B2801" s="779" t="s">
        <v>403</v>
      </c>
      <c r="C2801" s="780"/>
      <c r="D2801" s="780"/>
      <c r="E2801" s="781"/>
    </row>
    <row r="2802" spans="1:5">
      <c r="A2802" s="126" t="s">
        <v>404</v>
      </c>
      <c r="B2802" s="763" t="s">
        <v>382</v>
      </c>
      <c r="C2802" s="764"/>
      <c r="D2802" s="764"/>
      <c r="E2802" s="765"/>
    </row>
    <row r="2803" spans="1:5">
      <c r="A2803" s="766" t="s">
        <v>405</v>
      </c>
      <c r="B2803" s="767"/>
      <c r="C2803" s="768"/>
      <c r="D2803" s="101" t="s">
        <v>298</v>
      </c>
      <c r="E2803" s="80" t="s">
        <v>406</v>
      </c>
    </row>
    <row r="2804" spans="1:5" ht="45.75" customHeight="1">
      <c r="A2804" s="754" t="s">
        <v>615</v>
      </c>
      <c r="B2804" s="755"/>
      <c r="C2804" s="756"/>
      <c r="D2804" s="760" t="s">
        <v>9</v>
      </c>
      <c r="E2804" s="752" t="e">
        <f>#REF!</f>
        <v>#REF!</v>
      </c>
    </row>
    <row r="2805" spans="1:5" ht="41.25" customHeight="1">
      <c r="A2805" s="757"/>
      <c r="B2805" s="758"/>
      <c r="C2805" s="759"/>
      <c r="D2805" s="761"/>
      <c r="E2805" s="762"/>
    </row>
    <row r="2806" spans="1:5">
      <c r="A2806" s="82" t="s">
        <v>407</v>
      </c>
      <c r="B2806" s="82" t="s">
        <v>330</v>
      </c>
      <c r="C2806" s="80" t="s">
        <v>299</v>
      </c>
      <c r="D2806" s="83" t="s">
        <v>408</v>
      </c>
      <c r="E2806" s="82" t="s">
        <v>409</v>
      </c>
    </row>
    <row r="2807" spans="1:5">
      <c r="A2807" s="748"/>
      <c r="B2807" s="749"/>
      <c r="C2807" s="749"/>
      <c r="D2807" s="749"/>
      <c r="E2807" s="750"/>
    </row>
    <row r="2808" spans="1:5">
      <c r="A2808" s="748" t="s">
        <v>410</v>
      </c>
      <c r="B2808" s="749"/>
      <c r="C2808" s="749"/>
      <c r="D2808" s="749"/>
      <c r="E2808" s="750"/>
    </row>
    <row r="2809" spans="1:5" ht="63.75">
      <c r="A2809" s="84" t="s">
        <v>616</v>
      </c>
      <c r="B2809" s="82" t="s">
        <v>2</v>
      </c>
      <c r="C2809" s="87">
        <v>2</v>
      </c>
      <c r="D2809" s="130" t="e">
        <f>#REF!</f>
        <v>#REF!</v>
      </c>
      <c r="E2809" s="128" t="e">
        <f>ROUND(D2809*C2809,0)</f>
        <v>#REF!</v>
      </c>
    </row>
    <row r="2810" spans="1:5" ht="15">
      <c r="A2810" s="138" t="s">
        <v>617</v>
      </c>
      <c r="B2810" s="82" t="s">
        <v>306</v>
      </c>
      <c r="C2810" s="87">
        <v>0.11</v>
      </c>
      <c r="D2810" s="130" t="e">
        <f>#REF!</f>
        <v>#REF!</v>
      </c>
      <c r="E2810" s="128" t="e">
        <f>ROUND(D2810*C2810,0)</f>
        <v>#REF!</v>
      </c>
    </row>
    <row r="2811" spans="1:5" ht="15">
      <c r="A2811" s="138"/>
      <c r="B2811" s="140"/>
      <c r="C2811" s="141"/>
      <c r="D2811" s="139"/>
      <c r="E2811" s="128">
        <f>ROUND(D2811*C2811,0)</f>
        <v>0</v>
      </c>
    </row>
    <row r="2812" spans="1:5">
      <c r="A2812" s="82"/>
      <c r="B2812" s="82"/>
      <c r="C2812" s="89"/>
      <c r="D2812" s="82" t="s">
        <v>413</v>
      </c>
      <c r="E2812" s="129" t="e">
        <f>SUM(E2809:E2811)</f>
        <v>#REF!</v>
      </c>
    </row>
    <row r="2813" spans="1:5">
      <c r="A2813" s="748" t="s">
        <v>414</v>
      </c>
      <c r="B2813" s="749"/>
      <c r="C2813" s="749"/>
      <c r="D2813" s="749"/>
      <c r="E2813" s="750"/>
    </row>
    <row r="2814" spans="1:5" ht="15">
      <c r="A2814" s="90" t="s">
        <v>429</v>
      </c>
      <c r="B2814" s="80" t="s">
        <v>332</v>
      </c>
      <c r="C2814" s="87">
        <v>1</v>
      </c>
      <c r="D2814" s="130" t="e">
        <f>E2823*0.05</f>
        <v>#REF!</v>
      </c>
      <c r="E2814" s="128" t="e">
        <f>ROUND(D2814*C2814,0)</f>
        <v>#REF!</v>
      </c>
    </row>
    <row r="2815" spans="1:5" ht="51">
      <c r="A2815" s="90" t="s">
        <v>452</v>
      </c>
      <c r="B2815" s="80" t="s">
        <v>329</v>
      </c>
      <c r="C2815" s="141">
        <v>0.1</v>
      </c>
      <c r="D2815" s="139">
        <v>2500</v>
      </c>
      <c r="E2815" s="128">
        <f>ROUND(D2815*C2815,0)</f>
        <v>250</v>
      </c>
    </row>
    <row r="2816" spans="1:5" ht="63.75">
      <c r="A2816" s="90" t="s">
        <v>455</v>
      </c>
      <c r="B2816" s="80" t="s">
        <v>329</v>
      </c>
      <c r="C2816" s="141">
        <v>0.05</v>
      </c>
      <c r="D2816" s="139">
        <v>650</v>
      </c>
      <c r="E2816" s="128">
        <f>ROUND(D2816*C2816,0)</f>
        <v>33</v>
      </c>
    </row>
    <row r="2817" spans="1:5" ht="15">
      <c r="A2817" s="90"/>
      <c r="B2817" s="80"/>
      <c r="C2817" s="141"/>
      <c r="D2817" s="139"/>
      <c r="E2817" s="128">
        <f>ROUND(D2817*C2817,0)</f>
        <v>0</v>
      </c>
    </row>
    <row r="2818" spans="1:5">
      <c r="A2818" s="90"/>
      <c r="B2818" s="82"/>
      <c r="C2818" s="89"/>
      <c r="D2818" s="82" t="s">
        <v>413</v>
      </c>
      <c r="E2818" s="129" t="e">
        <f>SUM(E2814:E2817)</f>
        <v>#REF!</v>
      </c>
    </row>
    <row r="2819" spans="1:5">
      <c r="A2819" s="748" t="s">
        <v>57</v>
      </c>
      <c r="B2819" s="749"/>
      <c r="C2819" s="749"/>
      <c r="D2819" s="749"/>
      <c r="E2819" s="750"/>
    </row>
    <row r="2820" spans="1:5" ht="15">
      <c r="A2820" s="90" t="s">
        <v>430</v>
      </c>
      <c r="B2820" s="82" t="s">
        <v>415</v>
      </c>
      <c r="C2820" s="141">
        <v>0.04</v>
      </c>
      <c r="D2820" s="130" t="e">
        <f>#REF!</f>
        <v>#REF!</v>
      </c>
      <c r="E2820" s="128" t="e">
        <f>ROUND(D2820*C2820,0)</f>
        <v>#REF!</v>
      </c>
    </row>
    <row r="2821" spans="1:5" ht="15">
      <c r="A2821" s="90" t="s">
        <v>300</v>
      </c>
      <c r="B2821" s="82" t="s">
        <v>415</v>
      </c>
      <c r="C2821" s="141">
        <v>0.04</v>
      </c>
      <c r="D2821" s="130" t="e">
        <f>#REF!</f>
        <v>#REF!</v>
      </c>
      <c r="E2821" s="128" t="e">
        <f>ROUND(D2821*C2821,0)</f>
        <v>#REF!</v>
      </c>
    </row>
    <row r="2822" spans="1:5" ht="15">
      <c r="A2822" s="122"/>
      <c r="B2822" s="81"/>
      <c r="C2822" s="86"/>
      <c r="D2822" s="130"/>
      <c r="E2822" s="128">
        <f>ROUND(D2822*C2822,0)</f>
        <v>0</v>
      </c>
    </row>
    <row r="2823" spans="1:5">
      <c r="A2823" s="92"/>
      <c r="B2823" s="93"/>
      <c r="C2823" s="94"/>
      <c r="D2823" s="95" t="s">
        <v>413</v>
      </c>
      <c r="E2823" s="131" t="e">
        <f>SUM(E2820:E2822)</f>
        <v>#REF!</v>
      </c>
    </row>
    <row r="2824" spans="1:5">
      <c r="A2824" s="748" t="s">
        <v>416</v>
      </c>
      <c r="B2824" s="749"/>
      <c r="C2824" s="749"/>
      <c r="D2824" s="749"/>
      <c r="E2824" s="750"/>
    </row>
    <row r="2825" spans="1:5" ht="15">
      <c r="A2825" s="90" t="s">
        <v>302</v>
      </c>
      <c r="B2825" s="80" t="s">
        <v>9</v>
      </c>
      <c r="C2825" s="137">
        <v>1E-3</v>
      </c>
      <c r="D2825" s="130">
        <v>1200000</v>
      </c>
      <c r="E2825" s="128">
        <f>ROUND(D2825*C2825,0)</f>
        <v>1200</v>
      </c>
    </row>
    <row r="2826" spans="1:5" ht="25.5">
      <c r="A2826" s="90" t="s">
        <v>475</v>
      </c>
      <c r="B2826" s="80" t="s">
        <v>9</v>
      </c>
      <c r="C2826" s="137">
        <v>1</v>
      </c>
      <c r="D2826" s="130">
        <v>600</v>
      </c>
      <c r="E2826" s="128">
        <f>ROUND(D2826*C2826,0)</f>
        <v>600</v>
      </c>
    </row>
    <row r="2827" spans="1:5">
      <c r="A2827" s="97"/>
      <c r="B2827" s="97"/>
      <c r="C2827" s="98"/>
      <c r="D2827" s="99" t="s">
        <v>413</v>
      </c>
      <c r="E2827" s="129">
        <f>SUM(E2825:E2826)</f>
        <v>1800</v>
      </c>
    </row>
    <row r="2828" spans="1:5" ht="25.5">
      <c r="A2828" s="100"/>
      <c r="B2828" s="100"/>
      <c r="C2828" s="98"/>
      <c r="D2828" s="99" t="s">
        <v>417</v>
      </c>
      <c r="E2828" s="129" t="e">
        <f>E2823+E2818+E2812+E2827</f>
        <v>#REF!</v>
      </c>
    </row>
    <row r="2831" spans="1:5">
      <c r="A2831" s="782"/>
      <c r="B2831" s="778" t="s">
        <v>381</v>
      </c>
      <c r="C2831" s="778"/>
      <c r="D2831" s="778"/>
      <c r="E2831" s="778"/>
    </row>
    <row r="2832" spans="1:5">
      <c r="A2832" s="783"/>
      <c r="B2832" s="778"/>
      <c r="C2832" s="778"/>
      <c r="D2832" s="778"/>
      <c r="E2832" s="778"/>
    </row>
    <row r="2833" spans="1:5">
      <c r="A2833" s="783"/>
      <c r="B2833" s="778"/>
      <c r="C2833" s="778"/>
      <c r="D2833" s="778"/>
      <c r="E2833" s="778"/>
    </row>
    <row r="2834" spans="1:5">
      <c r="A2834" s="784"/>
      <c r="B2834" s="779" t="s">
        <v>403</v>
      </c>
      <c r="C2834" s="780"/>
      <c r="D2834" s="780"/>
      <c r="E2834" s="781"/>
    </row>
    <row r="2835" spans="1:5">
      <c r="A2835" s="126" t="s">
        <v>404</v>
      </c>
      <c r="B2835" s="763" t="s">
        <v>382</v>
      </c>
      <c r="C2835" s="764"/>
      <c r="D2835" s="764"/>
      <c r="E2835" s="765"/>
    </row>
    <row r="2836" spans="1:5">
      <c r="A2836" s="766" t="s">
        <v>405</v>
      </c>
      <c r="B2836" s="767"/>
      <c r="C2836" s="768"/>
      <c r="D2836" s="101" t="s">
        <v>298</v>
      </c>
      <c r="E2836" s="80" t="s">
        <v>406</v>
      </c>
    </row>
    <row r="2837" spans="1:5">
      <c r="A2837" s="769" t="s">
        <v>691</v>
      </c>
      <c r="B2837" s="770"/>
      <c r="C2837" s="771"/>
      <c r="D2837" s="760" t="s">
        <v>47</v>
      </c>
      <c r="E2837" s="752" t="e">
        <f>#REF!</f>
        <v>#REF!</v>
      </c>
    </row>
    <row r="2838" spans="1:5">
      <c r="A2838" s="772"/>
      <c r="B2838" s="773"/>
      <c r="C2838" s="774"/>
      <c r="D2838" s="761"/>
      <c r="E2838" s="762"/>
    </row>
    <row r="2839" spans="1:5">
      <c r="A2839" s="82" t="s">
        <v>407</v>
      </c>
      <c r="B2839" s="82" t="s">
        <v>330</v>
      </c>
      <c r="C2839" s="80" t="s">
        <v>299</v>
      </c>
      <c r="D2839" s="83" t="s">
        <v>408</v>
      </c>
      <c r="E2839" s="82" t="s">
        <v>409</v>
      </c>
    </row>
    <row r="2840" spans="1:5">
      <c r="A2840" s="748"/>
      <c r="B2840" s="749"/>
      <c r="C2840" s="749"/>
      <c r="D2840" s="749"/>
      <c r="E2840" s="750"/>
    </row>
    <row r="2841" spans="1:5">
      <c r="A2841" s="748" t="s">
        <v>410</v>
      </c>
      <c r="B2841" s="749"/>
      <c r="C2841" s="749"/>
      <c r="D2841" s="749"/>
      <c r="E2841" s="750"/>
    </row>
    <row r="2842" spans="1:5" ht="15">
      <c r="A2842" s="289" t="s">
        <v>692</v>
      </c>
      <c r="B2842" s="52" t="s">
        <v>298</v>
      </c>
      <c r="C2842" s="57">
        <v>7</v>
      </c>
      <c r="D2842" s="187">
        <v>1090</v>
      </c>
      <c r="E2842" s="128">
        <f>ROUND(D2842*C2842,0)</f>
        <v>7630</v>
      </c>
    </row>
    <row r="2843" spans="1:5">
      <c r="A2843" s="180"/>
      <c r="B2843" s="181"/>
      <c r="C2843" s="189"/>
      <c r="D2843" s="182" t="s">
        <v>502</v>
      </c>
      <c r="E2843" s="131">
        <f>SUM(E2842:E2842)</f>
        <v>7630</v>
      </c>
    </row>
    <row r="2844" spans="1:5">
      <c r="A2844" s="748"/>
      <c r="B2844" s="749"/>
      <c r="C2844" s="749"/>
      <c r="D2844" s="749"/>
      <c r="E2844" s="750"/>
    </row>
    <row r="2845" spans="1:5" ht="15">
      <c r="A2845" s="90" t="s">
        <v>429</v>
      </c>
      <c r="B2845" s="80" t="s">
        <v>332</v>
      </c>
      <c r="C2845" s="87">
        <v>1</v>
      </c>
      <c r="D2845" s="130">
        <f>E2850*0.05</f>
        <v>14.26275</v>
      </c>
      <c r="E2845" s="128">
        <f>ROUND(D2845*C2845,0)</f>
        <v>14</v>
      </c>
    </row>
    <row r="2846" spans="1:5">
      <c r="A2846" s="90"/>
      <c r="B2846" s="82"/>
      <c r="C2846" s="89"/>
      <c r="D2846" s="82" t="s">
        <v>413</v>
      </c>
      <c r="E2846" s="129">
        <f>SUM(E2845:E2845)</f>
        <v>14</v>
      </c>
    </row>
    <row r="2847" spans="1:5">
      <c r="A2847" s="748" t="s">
        <v>57</v>
      </c>
      <c r="B2847" s="749"/>
      <c r="C2847" s="749"/>
      <c r="D2847" s="749"/>
      <c r="E2847" s="750"/>
    </row>
    <row r="2848" spans="1:5" ht="15">
      <c r="A2848" s="90" t="s">
        <v>430</v>
      </c>
      <c r="B2848" s="82" t="s">
        <v>415</v>
      </c>
      <c r="C2848" s="290">
        <v>5.0000000000000001E-3</v>
      </c>
      <c r="D2848" s="130">
        <v>57051</v>
      </c>
      <c r="E2848" s="128">
        <f>D2848*C2848</f>
        <v>285.255</v>
      </c>
    </row>
    <row r="2849" spans="1:5" ht="15">
      <c r="A2849" s="122"/>
      <c r="B2849" s="81"/>
      <c r="C2849" s="86"/>
      <c r="D2849" s="130"/>
      <c r="E2849" s="128">
        <f>ROUND(D2849*C2849,0)</f>
        <v>0</v>
      </c>
    </row>
    <row r="2850" spans="1:5">
      <c r="A2850" s="92"/>
      <c r="B2850" s="93"/>
      <c r="C2850" s="94"/>
      <c r="D2850" s="95" t="s">
        <v>413</v>
      </c>
      <c r="E2850" s="131">
        <f>SUM(E2848:E2849)</f>
        <v>285.255</v>
      </c>
    </row>
    <row r="2851" spans="1:5">
      <c r="A2851" s="748" t="s">
        <v>416</v>
      </c>
      <c r="B2851" s="749"/>
      <c r="C2851" s="749"/>
      <c r="D2851" s="749"/>
      <c r="E2851" s="750"/>
    </row>
    <row r="2852" spans="1:5" ht="15">
      <c r="A2852" s="90" t="s">
        <v>495</v>
      </c>
      <c r="B2852" s="80" t="s">
        <v>470</v>
      </c>
      <c r="C2852" s="87">
        <v>2E-3</v>
      </c>
      <c r="D2852" s="130">
        <v>1200000</v>
      </c>
      <c r="E2852" s="128">
        <f>ROUND(D2852*C2852,0)</f>
        <v>2400</v>
      </c>
    </row>
    <row r="2853" spans="1:5">
      <c r="A2853" s="97"/>
      <c r="B2853" s="97"/>
      <c r="C2853" s="98"/>
      <c r="D2853" s="99" t="s">
        <v>413</v>
      </c>
      <c r="E2853" s="129">
        <f>SUM(E2852:E2852)</f>
        <v>2400</v>
      </c>
    </row>
    <row r="2854" spans="1:5" ht="25.5">
      <c r="A2854" s="100"/>
      <c r="B2854" s="100"/>
      <c r="C2854" s="98"/>
      <c r="D2854" s="99" t="s">
        <v>417</v>
      </c>
      <c r="E2854" s="129">
        <f>E2850+E2846+E2843+E2853</f>
        <v>10329.255000000001</v>
      </c>
    </row>
    <row r="2856" spans="1:5">
      <c r="A2856" s="782"/>
      <c r="B2856" s="778" t="s">
        <v>381</v>
      </c>
      <c r="C2856" s="778"/>
      <c r="D2856" s="778"/>
      <c r="E2856" s="778"/>
    </row>
    <row r="2857" spans="1:5">
      <c r="A2857" s="783"/>
      <c r="B2857" s="778"/>
      <c r="C2857" s="778"/>
      <c r="D2857" s="778"/>
      <c r="E2857" s="778"/>
    </row>
    <row r="2858" spans="1:5">
      <c r="A2858" s="783"/>
      <c r="B2858" s="778"/>
      <c r="C2858" s="778"/>
      <c r="D2858" s="778"/>
      <c r="E2858" s="778"/>
    </row>
    <row r="2859" spans="1:5">
      <c r="A2859" s="784"/>
      <c r="B2859" s="779" t="s">
        <v>403</v>
      </c>
      <c r="C2859" s="780"/>
      <c r="D2859" s="780"/>
      <c r="E2859" s="781"/>
    </row>
    <row r="2860" spans="1:5">
      <c r="A2860" s="126" t="s">
        <v>404</v>
      </c>
      <c r="B2860" s="763" t="s">
        <v>382</v>
      </c>
      <c r="C2860" s="764"/>
      <c r="D2860" s="764"/>
      <c r="E2860" s="765"/>
    </row>
    <row r="2861" spans="1:5">
      <c r="A2861" s="766" t="s">
        <v>405</v>
      </c>
      <c r="B2861" s="767"/>
      <c r="C2861" s="768"/>
      <c r="D2861" s="101" t="s">
        <v>298</v>
      </c>
      <c r="E2861" s="80" t="s">
        <v>406</v>
      </c>
    </row>
    <row r="2862" spans="1:5">
      <c r="A2862" s="769" t="s">
        <v>693</v>
      </c>
      <c r="B2862" s="770"/>
      <c r="C2862" s="771"/>
      <c r="D2862" s="760" t="s">
        <v>44</v>
      </c>
      <c r="E2862" s="752" t="e">
        <f>#REF!</f>
        <v>#REF!</v>
      </c>
    </row>
    <row r="2863" spans="1:5">
      <c r="A2863" s="772"/>
      <c r="B2863" s="773"/>
      <c r="C2863" s="774"/>
      <c r="D2863" s="761"/>
      <c r="E2863" s="762"/>
    </row>
    <row r="2864" spans="1:5">
      <c r="A2864" s="82" t="s">
        <v>407</v>
      </c>
      <c r="B2864" s="82" t="s">
        <v>330</v>
      </c>
      <c r="C2864" s="80" t="s">
        <v>299</v>
      </c>
      <c r="D2864" s="83" t="s">
        <v>408</v>
      </c>
      <c r="E2864" s="82" t="s">
        <v>409</v>
      </c>
    </row>
    <row r="2865" spans="1:5">
      <c r="A2865" s="748"/>
      <c r="B2865" s="749"/>
      <c r="C2865" s="749"/>
      <c r="D2865" s="749"/>
      <c r="E2865" s="750"/>
    </row>
    <row r="2866" spans="1:5">
      <c r="A2866" s="748" t="s">
        <v>410</v>
      </c>
      <c r="B2866" s="749"/>
      <c r="C2866" s="749"/>
      <c r="D2866" s="749"/>
      <c r="E2866" s="750"/>
    </row>
    <row r="2867" spans="1:5" ht="15">
      <c r="A2867" s="291" t="s">
        <v>694</v>
      </c>
      <c r="B2867" s="292" t="s">
        <v>2</v>
      </c>
      <c r="C2867" s="293">
        <v>0.54</v>
      </c>
      <c r="D2867" s="187">
        <v>2400</v>
      </c>
      <c r="E2867" s="128">
        <f>ROUND(D2867*C2867,0)</f>
        <v>1296</v>
      </c>
    </row>
    <row r="2868" spans="1:5" ht="15">
      <c r="A2868" s="291" t="s">
        <v>695</v>
      </c>
      <c r="B2868" s="292" t="s">
        <v>2</v>
      </c>
      <c r="C2868" s="293">
        <v>0.54</v>
      </c>
      <c r="D2868" s="187">
        <v>3400</v>
      </c>
      <c r="E2868" s="128">
        <f>ROUND(D2868*C2868,0)</f>
        <v>1836</v>
      </c>
    </row>
    <row r="2869" spans="1:5" ht="28.5">
      <c r="A2869" s="291" t="s">
        <v>696</v>
      </c>
      <c r="B2869" s="292" t="s">
        <v>44</v>
      </c>
      <c r="C2869" s="293">
        <v>1.4999999999999999E-2</v>
      </c>
      <c r="D2869" s="187">
        <v>20000</v>
      </c>
      <c r="E2869" s="128">
        <f>ROUND(D2869*C2869,0)</f>
        <v>300</v>
      </c>
    </row>
    <row r="2870" spans="1:5" ht="15">
      <c r="A2870" s="291" t="s">
        <v>697</v>
      </c>
      <c r="B2870" s="292" t="s">
        <v>698</v>
      </c>
      <c r="C2870" s="293">
        <v>1</v>
      </c>
      <c r="D2870" s="187">
        <v>36450</v>
      </c>
      <c r="E2870" s="128">
        <f>ROUND(D2870*C2870,0)</f>
        <v>36450</v>
      </c>
    </row>
    <row r="2871" spans="1:5">
      <c r="A2871" s="180"/>
      <c r="B2871" s="181"/>
      <c r="C2871" s="189"/>
      <c r="D2871" s="182" t="s">
        <v>502</v>
      </c>
      <c r="E2871" s="131">
        <f>SUM(E2867:E2870)</f>
        <v>39882</v>
      </c>
    </row>
    <row r="2872" spans="1:5">
      <c r="A2872" s="748"/>
      <c r="B2872" s="749"/>
      <c r="C2872" s="749"/>
      <c r="D2872" s="749"/>
      <c r="E2872" s="750"/>
    </row>
    <row r="2873" spans="1:5" ht="15">
      <c r="A2873" s="90" t="s">
        <v>429</v>
      </c>
      <c r="B2873" s="80" t="s">
        <v>332</v>
      </c>
      <c r="C2873" s="87">
        <v>1</v>
      </c>
      <c r="D2873" s="130">
        <f>E2878*0.05</f>
        <v>28.525500000000001</v>
      </c>
      <c r="E2873" s="128">
        <f>ROUND(D2873*C2873,0)</f>
        <v>29</v>
      </c>
    </row>
    <row r="2874" spans="1:5">
      <c r="A2874" s="90"/>
      <c r="B2874" s="82"/>
      <c r="C2874" s="89"/>
      <c r="D2874" s="82" t="s">
        <v>413</v>
      </c>
      <c r="E2874" s="129">
        <f>SUM(E2873:E2873)</f>
        <v>29</v>
      </c>
    </row>
    <row r="2875" spans="1:5">
      <c r="A2875" s="748" t="s">
        <v>57</v>
      </c>
      <c r="B2875" s="749"/>
      <c r="C2875" s="749"/>
      <c r="D2875" s="749"/>
      <c r="E2875" s="750"/>
    </row>
    <row r="2876" spans="1:5" ht="15">
      <c r="A2876" s="90" t="s">
        <v>430</v>
      </c>
      <c r="B2876" s="82" t="s">
        <v>415</v>
      </c>
      <c r="C2876" s="290">
        <v>0.01</v>
      </c>
      <c r="D2876" s="130">
        <v>57051</v>
      </c>
      <c r="E2876" s="128">
        <f>D2876*C2876</f>
        <v>570.51</v>
      </c>
    </row>
    <row r="2877" spans="1:5" ht="15">
      <c r="A2877" s="122"/>
      <c r="B2877" s="81"/>
      <c r="C2877" s="86"/>
      <c r="D2877" s="130"/>
      <c r="E2877" s="128">
        <f>ROUND(D2877*C2877,0)</f>
        <v>0</v>
      </c>
    </row>
    <row r="2878" spans="1:5">
      <c r="A2878" s="92"/>
      <c r="B2878" s="93"/>
      <c r="C2878" s="94"/>
      <c r="D2878" s="95" t="s">
        <v>413</v>
      </c>
      <c r="E2878" s="131">
        <f>SUM(E2876:E2877)</f>
        <v>570.51</v>
      </c>
    </row>
    <row r="2879" spans="1:5">
      <c r="A2879" s="748" t="s">
        <v>416</v>
      </c>
      <c r="B2879" s="749"/>
      <c r="C2879" s="749"/>
      <c r="D2879" s="749"/>
      <c r="E2879" s="750"/>
    </row>
    <row r="2880" spans="1:5" ht="15">
      <c r="A2880" s="90" t="s">
        <v>495</v>
      </c>
      <c r="B2880" s="80" t="s">
        <v>470</v>
      </c>
      <c r="C2880" s="87">
        <v>1.4999999999999999E-2</v>
      </c>
      <c r="D2880" s="130">
        <v>1200000</v>
      </c>
      <c r="E2880" s="128">
        <f>ROUND(D2880*C2880,0)</f>
        <v>18000</v>
      </c>
    </row>
    <row r="2881" spans="1:5">
      <c r="A2881" s="97"/>
      <c r="B2881" s="97"/>
      <c r="C2881" s="98"/>
      <c r="D2881" s="99" t="s">
        <v>413</v>
      </c>
      <c r="E2881" s="129">
        <f>SUM(E2880:E2880)</f>
        <v>18000</v>
      </c>
    </row>
    <row r="2882" spans="1:5" ht="25.5">
      <c r="A2882" s="100"/>
      <c r="B2882" s="100"/>
      <c r="C2882" s="98"/>
      <c r="D2882" s="99" t="s">
        <v>417</v>
      </c>
      <c r="E2882" s="129">
        <f>E2878+E2874+E2871+E2881</f>
        <v>58481.51</v>
      </c>
    </row>
    <row r="2883" spans="1:5">
      <c r="A2883" s="100"/>
      <c r="B2883" s="100"/>
      <c r="C2883" s="98"/>
      <c r="D2883" s="99"/>
      <c r="E2883" s="217"/>
    </row>
    <row r="2885" spans="1:5">
      <c r="A2885" s="782"/>
      <c r="B2885" s="778" t="s">
        <v>381</v>
      </c>
      <c r="C2885" s="778"/>
      <c r="D2885" s="778"/>
      <c r="E2885" s="778"/>
    </row>
    <row r="2886" spans="1:5">
      <c r="A2886" s="783"/>
      <c r="B2886" s="778"/>
      <c r="C2886" s="778"/>
      <c r="D2886" s="778"/>
      <c r="E2886" s="778"/>
    </row>
    <row r="2887" spans="1:5">
      <c r="A2887" s="783"/>
      <c r="B2887" s="778"/>
      <c r="C2887" s="778"/>
      <c r="D2887" s="778"/>
      <c r="E2887" s="778"/>
    </row>
    <row r="2888" spans="1:5">
      <c r="A2888" s="784"/>
      <c r="B2888" s="779" t="s">
        <v>403</v>
      </c>
      <c r="C2888" s="780"/>
      <c r="D2888" s="780"/>
      <c r="E2888" s="781"/>
    </row>
    <row r="2889" spans="1:5">
      <c r="A2889" s="126" t="s">
        <v>404</v>
      </c>
      <c r="B2889" s="763" t="s">
        <v>382</v>
      </c>
      <c r="C2889" s="764"/>
      <c r="D2889" s="764"/>
      <c r="E2889" s="765"/>
    </row>
    <row r="2890" spans="1:5">
      <c r="A2890" s="766" t="s">
        <v>405</v>
      </c>
      <c r="B2890" s="767"/>
      <c r="C2890" s="768"/>
      <c r="D2890" s="101" t="s">
        <v>298</v>
      </c>
      <c r="E2890" s="80" t="s">
        <v>406</v>
      </c>
    </row>
    <row r="2891" spans="1:5">
      <c r="A2891" s="769" t="s">
        <v>699</v>
      </c>
      <c r="B2891" s="770"/>
      <c r="C2891" s="771"/>
      <c r="D2891" s="760" t="s">
        <v>44</v>
      </c>
      <c r="E2891" s="752">
        <v>13.03</v>
      </c>
    </row>
    <row r="2892" spans="1:5">
      <c r="A2892" s="772"/>
      <c r="B2892" s="773"/>
      <c r="C2892" s="774"/>
      <c r="D2892" s="761"/>
      <c r="E2892" s="762"/>
    </row>
    <row r="2893" spans="1:5">
      <c r="A2893" s="82" t="s">
        <v>407</v>
      </c>
      <c r="B2893" s="82" t="s">
        <v>330</v>
      </c>
      <c r="C2893" s="80" t="s">
        <v>299</v>
      </c>
      <c r="D2893" s="83" t="s">
        <v>408</v>
      </c>
      <c r="E2893" s="82" t="s">
        <v>409</v>
      </c>
    </row>
    <row r="2894" spans="1:5">
      <c r="A2894" s="748"/>
      <c r="B2894" s="749"/>
      <c r="C2894" s="749"/>
      <c r="D2894" s="749"/>
      <c r="E2894" s="750"/>
    </row>
    <row r="2895" spans="1:5">
      <c r="A2895" s="748" t="s">
        <v>410</v>
      </c>
      <c r="B2895" s="749"/>
      <c r="C2895" s="749"/>
      <c r="D2895" s="749"/>
      <c r="E2895" s="750"/>
    </row>
    <row r="2896" spans="1:5" ht="15">
      <c r="A2896" s="291" t="s">
        <v>694</v>
      </c>
      <c r="B2896" s="292" t="s">
        <v>2</v>
      </c>
      <c r="C2896" s="293">
        <v>0.54</v>
      </c>
      <c r="D2896" s="187">
        <v>2400</v>
      </c>
      <c r="E2896" s="128">
        <f>ROUND(D2896*C2896,0)</f>
        <v>1296</v>
      </c>
    </row>
    <row r="2897" spans="1:5" ht="15">
      <c r="A2897" s="291" t="s">
        <v>695</v>
      </c>
      <c r="B2897" s="292" t="s">
        <v>2</v>
      </c>
      <c r="C2897" s="293">
        <v>0.54</v>
      </c>
      <c r="D2897" s="187">
        <v>3400</v>
      </c>
      <c r="E2897" s="128">
        <f>ROUND(D2897*C2897,0)</f>
        <v>1836</v>
      </c>
    </row>
    <row r="2898" spans="1:5" ht="28.5">
      <c r="A2898" s="291" t="s">
        <v>696</v>
      </c>
      <c r="B2898" s="292" t="s">
        <v>44</v>
      </c>
      <c r="C2898" s="293">
        <v>1.4999999999999999E-2</v>
      </c>
      <c r="D2898" s="187">
        <v>20000</v>
      </c>
      <c r="E2898" s="128">
        <f>ROUND(D2898*C2898,0)</f>
        <v>300</v>
      </c>
    </row>
    <row r="2899" spans="1:5" ht="15">
      <c r="A2899" s="291" t="s">
        <v>697</v>
      </c>
      <c r="B2899" s="292" t="s">
        <v>698</v>
      </c>
      <c r="C2899" s="293">
        <v>1</v>
      </c>
      <c r="D2899" s="187">
        <v>42500</v>
      </c>
      <c r="E2899" s="128">
        <f>ROUND(D2899*C2899,0)</f>
        <v>42500</v>
      </c>
    </row>
    <row r="2900" spans="1:5">
      <c r="A2900" s="180"/>
      <c r="B2900" s="181"/>
      <c r="C2900" s="189"/>
      <c r="D2900" s="182" t="s">
        <v>502</v>
      </c>
      <c r="E2900" s="131">
        <f>SUM(E2896:E2899)</f>
        <v>45932</v>
      </c>
    </row>
    <row r="2901" spans="1:5">
      <c r="A2901" s="748"/>
      <c r="B2901" s="749"/>
      <c r="C2901" s="749"/>
      <c r="D2901" s="749"/>
      <c r="E2901" s="750"/>
    </row>
    <row r="2902" spans="1:5" ht="15">
      <c r="A2902" s="90" t="s">
        <v>429</v>
      </c>
      <c r="B2902" s="80" t="s">
        <v>332</v>
      </c>
      <c r="C2902" s="87">
        <v>1</v>
      </c>
      <c r="D2902" s="130">
        <f>E2907*0.05</f>
        <v>28.525500000000001</v>
      </c>
      <c r="E2902" s="128">
        <f>ROUND(D2902*C2902,0)</f>
        <v>29</v>
      </c>
    </row>
    <row r="2903" spans="1:5">
      <c r="A2903" s="90"/>
      <c r="B2903" s="82"/>
      <c r="C2903" s="89"/>
      <c r="D2903" s="82" t="s">
        <v>413</v>
      </c>
      <c r="E2903" s="129">
        <f>SUM(E2902:E2902)</f>
        <v>29</v>
      </c>
    </row>
    <row r="2904" spans="1:5">
      <c r="A2904" s="748" t="s">
        <v>57</v>
      </c>
      <c r="B2904" s="749"/>
      <c r="C2904" s="749"/>
      <c r="D2904" s="749"/>
      <c r="E2904" s="750"/>
    </row>
    <row r="2905" spans="1:5" ht="15">
      <c r="A2905" s="90" t="s">
        <v>430</v>
      </c>
      <c r="B2905" s="82" t="s">
        <v>415</v>
      </c>
      <c r="C2905" s="290">
        <v>0.01</v>
      </c>
      <c r="D2905" s="130">
        <v>57051</v>
      </c>
      <c r="E2905" s="128">
        <f>D2905*C2905</f>
        <v>570.51</v>
      </c>
    </row>
    <row r="2906" spans="1:5" ht="15">
      <c r="A2906" s="122"/>
      <c r="B2906" s="81"/>
      <c r="C2906" s="86"/>
      <c r="D2906" s="130"/>
      <c r="E2906" s="128">
        <f>ROUND(D2906*C2906,0)</f>
        <v>0</v>
      </c>
    </row>
    <row r="2907" spans="1:5">
      <c r="A2907" s="92"/>
      <c r="B2907" s="93"/>
      <c r="C2907" s="94"/>
      <c r="D2907" s="95" t="s">
        <v>413</v>
      </c>
      <c r="E2907" s="131">
        <f>SUM(E2905:E2906)</f>
        <v>570.51</v>
      </c>
    </row>
    <row r="2908" spans="1:5">
      <c r="A2908" s="748" t="s">
        <v>416</v>
      </c>
      <c r="B2908" s="749"/>
      <c r="C2908" s="749"/>
      <c r="D2908" s="749"/>
      <c r="E2908" s="750"/>
    </row>
    <row r="2909" spans="1:5" ht="15">
      <c r="A2909" s="90" t="s">
        <v>495</v>
      </c>
      <c r="B2909" s="80" t="s">
        <v>470</v>
      </c>
      <c r="C2909" s="87">
        <v>1.4999999999999999E-2</v>
      </c>
      <c r="D2909" s="130">
        <v>1200000</v>
      </c>
      <c r="E2909" s="128">
        <f>ROUND(D2909*C2909,0)</f>
        <v>18000</v>
      </c>
    </row>
    <row r="2910" spans="1:5">
      <c r="A2910" s="97"/>
      <c r="B2910" s="97"/>
      <c r="C2910" s="98"/>
      <c r="D2910" s="99" t="s">
        <v>413</v>
      </c>
      <c r="E2910" s="129">
        <f>SUM(E2909:E2909)</f>
        <v>18000</v>
      </c>
    </row>
    <row r="2911" spans="1:5" ht="25.5">
      <c r="A2911" s="100"/>
      <c r="B2911" s="100"/>
      <c r="C2911" s="98"/>
      <c r="D2911" s="99" t="s">
        <v>417</v>
      </c>
      <c r="E2911" s="129">
        <f>E2907+E2903+E2900+E2910</f>
        <v>64531.51</v>
      </c>
    </row>
  </sheetData>
  <mergeCells count="1105">
    <mergeCell ref="A2523:E2523"/>
    <mergeCell ref="B1660:E1660"/>
    <mergeCell ref="A1661:C1661"/>
    <mergeCell ref="B1529:E1531"/>
    <mergeCell ref="B1532:E1532"/>
    <mergeCell ref="B1533:E1533"/>
    <mergeCell ref="A1534:C1534"/>
    <mergeCell ref="A2894:E2894"/>
    <mergeCell ref="A2895:E2895"/>
    <mergeCell ref="A2861:C2861"/>
    <mergeCell ref="A2862:C2863"/>
    <mergeCell ref="D2862:D2863"/>
    <mergeCell ref="E2862:E2863"/>
    <mergeCell ref="A2494:E2494"/>
    <mergeCell ref="A2498:E2498"/>
    <mergeCell ref="A2502:E2502"/>
    <mergeCell ref="A1578:E1578"/>
    <mergeCell ref="A1582:E1582"/>
    <mergeCell ref="A1586:E1586"/>
    <mergeCell ref="A1592:A1595"/>
    <mergeCell ref="B1592:E1594"/>
    <mergeCell ref="B1596:E1596"/>
    <mergeCell ref="A1535:C1536"/>
    <mergeCell ref="D1535:D1536"/>
    <mergeCell ref="E1535:E1536"/>
    <mergeCell ref="A1538:E1538"/>
    <mergeCell ref="B1564:E1564"/>
    <mergeCell ref="A1665:E1665"/>
    <mergeCell ref="A1666:E1666"/>
    <mergeCell ref="A1565:C1565"/>
    <mergeCell ref="A2841:E2841"/>
    <mergeCell ref="A2879:E2879"/>
    <mergeCell ref="A2885:A2888"/>
    <mergeCell ref="B2885:E2887"/>
    <mergeCell ref="A2141:E2141"/>
    <mergeCell ref="A2142:E2142"/>
    <mergeCell ref="A2240:E2240"/>
    <mergeCell ref="B2250:E2250"/>
    <mergeCell ref="A1489:E1489"/>
    <mergeCell ref="A1406:E1406"/>
    <mergeCell ref="E1566:E1567"/>
    <mergeCell ref="A2901:E2901"/>
    <mergeCell ref="A2904:E2904"/>
    <mergeCell ref="A2908:E2908"/>
    <mergeCell ref="A2437:A2440"/>
    <mergeCell ref="B2437:E2439"/>
    <mergeCell ref="B2440:E2440"/>
    <mergeCell ref="B2441:E2441"/>
    <mergeCell ref="A2446:E2446"/>
    <mergeCell ref="A2447:E2447"/>
    <mergeCell ref="A2459:E2459"/>
    <mergeCell ref="A2891:C2892"/>
    <mergeCell ref="D2891:D2892"/>
    <mergeCell ref="E2891:E2892"/>
    <mergeCell ref="A2831:A2834"/>
    <mergeCell ref="B2831:E2833"/>
    <mergeCell ref="B2834:E2834"/>
    <mergeCell ref="B2835:E2835"/>
    <mergeCell ref="A2836:C2836"/>
    <mergeCell ref="A1529:A1532"/>
    <mergeCell ref="A1662:C1663"/>
    <mergeCell ref="A2840:E2840"/>
    <mergeCell ref="A2547:E2547"/>
    <mergeCell ref="D2519:D2520"/>
    <mergeCell ref="B1263:E1263"/>
    <mergeCell ref="A1264:C1264"/>
    <mergeCell ref="A1265:C1266"/>
    <mergeCell ref="D1265:D1266"/>
    <mergeCell ref="E1265:E1266"/>
    <mergeCell ref="A1269:E1269"/>
    <mergeCell ref="A1278:E1278"/>
    <mergeCell ref="A1281:E1281"/>
    <mergeCell ref="B2888:E2888"/>
    <mergeCell ref="B2889:E2889"/>
    <mergeCell ref="A2890:C2890"/>
    <mergeCell ref="A2837:C2838"/>
    <mergeCell ref="B2860:E2860"/>
    <mergeCell ref="A2865:E2865"/>
    <mergeCell ref="A2866:E2866"/>
    <mergeCell ref="A2872:E2872"/>
    <mergeCell ref="A2875:E2875"/>
    <mergeCell ref="A2856:A2859"/>
    <mergeCell ref="B2856:E2858"/>
    <mergeCell ref="B2859:E2859"/>
    <mergeCell ref="A2851:E2851"/>
    <mergeCell ref="E2138:E2139"/>
    <mergeCell ref="A2159:E2159"/>
    <mergeCell ref="A2844:E2844"/>
    <mergeCell ref="A2847:E2847"/>
    <mergeCell ref="D2837:D2838"/>
    <mergeCell ref="E2837:E2838"/>
    <mergeCell ref="A2534:E2534"/>
    <mergeCell ref="B2486:E2486"/>
    <mergeCell ref="A2487:C2487"/>
    <mergeCell ref="A2488:C2490"/>
    <mergeCell ref="A2493:E2493"/>
    <mergeCell ref="A804:C805"/>
    <mergeCell ref="D804:D805"/>
    <mergeCell ref="A824:E824"/>
    <mergeCell ref="A807:E807"/>
    <mergeCell ref="A808:E808"/>
    <mergeCell ref="A813:E813"/>
    <mergeCell ref="A819:E819"/>
    <mergeCell ref="E804:E805"/>
    <mergeCell ref="A906:E906"/>
    <mergeCell ref="A1601:E1601"/>
    <mergeCell ref="A1539:E1539"/>
    <mergeCell ref="A1547:E1547"/>
    <mergeCell ref="A1551:E1551"/>
    <mergeCell ref="B1595:E1595"/>
    <mergeCell ref="E1332:E1333"/>
    <mergeCell ref="A1523:E1523"/>
    <mergeCell ref="B1499:E1499"/>
    <mergeCell ref="A1500:C1500"/>
    <mergeCell ref="A1501:C1502"/>
    <mergeCell ref="D1501:D1502"/>
    <mergeCell ref="E1501:E1502"/>
    <mergeCell ref="A1504:E1504"/>
    <mergeCell ref="A1505:E1505"/>
    <mergeCell ref="A1518:E1518"/>
    <mergeCell ref="A1597:C1597"/>
    <mergeCell ref="A1598:C1599"/>
    <mergeCell ref="D1598:D1599"/>
    <mergeCell ref="A1569:E1569"/>
    <mergeCell ref="A1570:E1570"/>
    <mergeCell ref="A1259:A1262"/>
    <mergeCell ref="B1259:E1261"/>
    <mergeCell ref="B1262:E1262"/>
    <mergeCell ref="A1229:E1229"/>
    <mergeCell ref="A1242:E1242"/>
    <mergeCell ref="A1092:E1092"/>
    <mergeCell ref="A1059:E1059"/>
    <mergeCell ref="A1060:E1060"/>
    <mergeCell ref="A1065:E1065"/>
    <mergeCell ref="A1071:E1071"/>
    <mergeCell ref="A1076:E1076"/>
    <mergeCell ref="A1191:C1192"/>
    <mergeCell ref="A1471:E1471"/>
    <mergeCell ref="A1472:E1472"/>
    <mergeCell ref="A1480:E1480"/>
    <mergeCell ref="A1484:E1484"/>
    <mergeCell ref="A1303:E1303"/>
    <mergeCell ref="B1330:E1330"/>
    <mergeCell ref="A1331:C1331"/>
    <mergeCell ref="A1335:E1335"/>
    <mergeCell ref="A1268:E1268"/>
    <mergeCell ref="A1293:A1296"/>
    <mergeCell ref="B1293:E1295"/>
    <mergeCell ref="B1296:E1296"/>
    <mergeCell ref="B1297:E1297"/>
    <mergeCell ref="A1363:A1366"/>
    <mergeCell ref="B1363:E1365"/>
    <mergeCell ref="B1366:E1366"/>
    <mergeCell ref="B1367:E1367"/>
    <mergeCell ref="A1416:E1416"/>
    <mergeCell ref="A1419:E1419"/>
    <mergeCell ref="A1424:E1424"/>
    <mergeCell ref="A1462:A1465"/>
    <mergeCell ref="B1462:E1464"/>
    <mergeCell ref="A1336:E1336"/>
    <mergeCell ref="A1347:E1347"/>
    <mergeCell ref="A1352:E1352"/>
    <mergeCell ref="A1357:E1357"/>
    <mergeCell ref="A1403:C1404"/>
    <mergeCell ref="D1403:D1404"/>
    <mergeCell ref="E1403:E1404"/>
    <mergeCell ref="A1397:A1400"/>
    <mergeCell ref="A1319:E1319"/>
    <mergeCell ref="A1326:A1329"/>
    <mergeCell ref="A1286:E1286"/>
    <mergeCell ref="A1440:E1440"/>
    <mergeCell ref="A1430:A1433"/>
    <mergeCell ref="B1430:E1432"/>
    <mergeCell ref="B1433:E1433"/>
    <mergeCell ref="B1434:E1434"/>
    <mergeCell ref="A1407:E1407"/>
    <mergeCell ref="A1368:C1368"/>
    <mergeCell ref="A1369:C1370"/>
    <mergeCell ref="D1369:D1370"/>
    <mergeCell ref="E1369:E1370"/>
    <mergeCell ref="A1372:E1372"/>
    <mergeCell ref="A1373:E1373"/>
    <mergeCell ref="A1381:E1381"/>
    <mergeCell ref="A1385:E1385"/>
    <mergeCell ref="A1390:E1390"/>
    <mergeCell ref="B1397:E1399"/>
    <mergeCell ref="B1400:E1400"/>
    <mergeCell ref="B1401:E1401"/>
    <mergeCell ref="A1402:C1402"/>
    <mergeCell ref="B1326:E1328"/>
    <mergeCell ref="B1329:E1329"/>
    <mergeCell ref="A1298:C1298"/>
    <mergeCell ref="A1302:E1302"/>
    <mergeCell ref="A1332:C1333"/>
    <mergeCell ref="D1332:D1333"/>
    <mergeCell ref="A1448:E1448"/>
    <mergeCell ref="A1452:E1452"/>
    <mergeCell ref="A1457:E1457"/>
    <mergeCell ref="A1468:C1469"/>
    <mergeCell ref="D1468:D1469"/>
    <mergeCell ref="B1121:E1121"/>
    <mergeCell ref="A1140:E1140"/>
    <mergeCell ref="A1145:E1145"/>
    <mergeCell ref="A1219:A1222"/>
    <mergeCell ref="B1219:E1221"/>
    <mergeCell ref="B1222:E1222"/>
    <mergeCell ref="A1195:E1195"/>
    <mergeCell ref="A1204:E1204"/>
    <mergeCell ref="A1207:E1207"/>
    <mergeCell ref="A1212:E1212"/>
    <mergeCell ref="A1190:C1190"/>
    <mergeCell ref="A1247:E1247"/>
    <mergeCell ref="A1252:E1252"/>
    <mergeCell ref="E1225:E1226"/>
    <mergeCell ref="D1225:D1226"/>
    <mergeCell ref="A1225:C1226"/>
    <mergeCell ref="A1124:C1125"/>
    <mergeCell ref="D1124:D1125"/>
    <mergeCell ref="A1127:E1127"/>
    <mergeCell ref="A1128:E1128"/>
    <mergeCell ref="A1137:E1137"/>
    <mergeCell ref="B1155:E1155"/>
    <mergeCell ref="A1156:C1156"/>
    <mergeCell ref="A1157:C1158"/>
    <mergeCell ref="D1089:D1090"/>
    <mergeCell ref="E1089:E1090"/>
    <mergeCell ref="B1223:E1223"/>
    <mergeCell ref="A1224:C1224"/>
    <mergeCell ref="A1228:E1228"/>
    <mergeCell ref="D1191:D1192"/>
    <mergeCell ref="A1194:E1194"/>
    <mergeCell ref="E1191:E1192"/>
    <mergeCell ref="A1083:A1086"/>
    <mergeCell ref="B1083:E1085"/>
    <mergeCell ref="B1086:E1086"/>
    <mergeCell ref="B1087:E1087"/>
    <mergeCell ref="A1088:C1088"/>
    <mergeCell ref="A1089:C1090"/>
    <mergeCell ref="B1122:E1122"/>
    <mergeCell ref="A1123:C1123"/>
    <mergeCell ref="A1185:A1188"/>
    <mergeCell ref="B1185:E1187"/>
    <mergeCell ref="B1188:E1188"/>
    <mergeCell ref="B1189:E1189"/>
    <mergeCell ref="D1157:D1158"/>
    <mergeCell ref="A1160:E1160"/>
    <mergeCell ref="A1161:E1161"/>
    <mergeCell ref="A1170:E1170"/>
    <mergeCell ref="A1093:E1093"/>
    <mergeCell ref="A1103:E1103"/>
    <mergeCell ref="A1106:E1106"/>
    <mergeCell ref="A1111:E1111"/>
    <mergeCell ref="A1118:A1121"/>
    <mergeCell ref="B1118:E1120"/>
    <mergeCell ref="B1151:E1153"/>
    <mergeCell ref="B1154:E1154"/>
    <mergeCell ref="A1034:E1034"/>
    <mergeCell ref="A1038:E1038"/>
    <mergeCell ref="A1003:E1003"/>
    <mergeCell ref="A1007:E1007"/>
    <mergeCell ref="A1012:E1012"/>
    <mergeCell ref="A994:C995"/>
    <mergeCell ref="D994:D995"/>
    <mergeCell ref="E994:E995"/>
    <mergeCell ref="A1019:A1022"/>
    <mergeCell ref="B1019:E1021"/>
    <mergeCell ref="A1056:C1057"/>
    <mergeCell ref="D1056:D1057"/>
    <mergeCell ref="E1056:E1057"/>
    <mergeCell ref="B1023:E1023"/>
    <mergeCell ref="A1024:C1024"/>
    <mergeCell ref="A1025:C1026"/>
    <mergeCell ref="D1025:D1026"/>
    <mergeCell ref="E1025:E1026"/>
    <mergeCell ref="A1028:E1028"/>
    <mergeCell ref="A1029:E1029"/>
    <mergeCell ref="A1043:E1043"/>
    <mergeCell ref="A1050:A1053"/>
    <mergeCell ref="B1050:E1052"/>
    <mergeCell ref="B1053:E1053"/>
    <mergeCell ref="B1054:E1054"/>
    <mergeCell ref="A1055:C1055"/>
    <mergeCell ref="A774:E774"/>
    <mergeCell ref="B769:E769"/>
    <mergeCell ref="A798:A801"/>
    <mergeCell ref="B798:E800"/>
    <mergeCell ref="B801:E801"/>
    <mergeCell ref="D771:D772"/>
    <mergeCell ref="E771:E772"/>
    <mergeCell ref="A765:A768"/>
    <mergeCell ref="B765:E767"/>
    <mergeCell ref="B768:E768"/>
    <mergeCell ref="A771:C772"/>
    <mergeCell ref="A723:E723"/>
    <mergeCell ref="A718:E718"/>
    <mergeCell ref="A988:A991"/>
    <mergeCell ref="B988:E990"/>
    <mergeCell ref="B991:E991"/>
    <mergeCell ref="B992:E992"/>
    <mergeCell ref="A898:C898"/>
    <mergeCell ref="A900:E900"/>
    <mergeCell ref="A735:C736"/>
    <mergeCell ref="A786:E786"/>
    <mergeCell ref="A791:E791"/>
    <mergeCell ref="A775:E775"/>
    <mergeCell ref="B802:E802"/>
    <mergeCell ref="A780:E780"/>
    <mergeCell ref="A825:E825"/>
    <mergeCell ref="A860:A863"/>
    <mergeCell ref="B860:E862"/>
    <mergeCell ref="A885:E885"/>
    <mergeCell ref="B863:E863"/>
    <mergeCell ref="B894:E894"/>
    <mergeCell ref="B895:E895"/>
    <mergeCell ref="B698:E698"/>
    <mergeCell ref="B699:E699"/>
    <mergeCell ref="E639:E640"/>
    <mergeCell ref="A666:A669"/>
    <mergeCell ref="B666:E668"/>
    <mergeCell ref="B669:E669"/>
    <mergeCell ref="A712:E712"/>
    <mergeCell ref="A753:E753"/>
    <mergeCell ref="A758:E758"/>
    <mergeCell ref="A729:A732"/>
    <mergeCell ref="B729:E731"/>
    <mergeCell ref="B732:E732"/>
    <mergeCell ref="B733:E733"/>
    <mergeCell ref="D735:D736"/>
    <mergeCell ref="E735:E736"/>
    <mergeCell ref="A738:E738"/>
    <mergeCell ref="A734:C734"/>
    <mergeCell ref="A739:E739"/>
    <mergeCell ref="A746:E746"/>
    <mergeCell ref="A705:E705"/>
    <mergeCell ref="A700:C700"/>
    <mergeCell ref="A701:C702"/>
    <mergeCell ref="A639:C640"/>
    <mergeCell ref="D639:D640"/>
    <mergeCell ref="A648:E648"/>
    <mergeCell ref="A654:E654"/>
    <mergeCell ref="A659:E659"/>
    <mergeCell ref="A704:E704"/>
    <mergeCell ref="B670:E670"/>
    <mergeCell ref="A671:C671"/>
    <mergeCell ref="A675:E675"/>
    <mergeCell ref="A676:E676"/>
    <mergeCell ref="A97:E97"/>
    <mergeCell ref="A99:E99"/>
    <mergeCell ref="A104:E104"/>
    <mergeCell ref="A76:E76"/>
    <mergeCell ref="A224:E224"/>
    <mergeCell ref="D575:D576"/>
    <mergeCell ref="A156:E156"/>
    <mergeCell ref="A161:E161"/>
    <mergeCell ref="A166:E166"/>
    <mergeCell ref="A183:E183"/>
    <mergeCell ref="A578:E578"/>
    <mergeCell ref="B573:E573"/>
    <mergeCell ref="B177:E177"/>
    <mergeCell ref="A229:E229"/>
    <mergeCell ref="A209:C210"/>
    <mergeCell ref="A125:E125"/>
    <mergeCell ref="A127:E127"/>
    <mergeCell ref="A132:E132"/>
    <mergeCell ref="A137:E137"/>
    <mergeCell ref="A109:E109"/>
    <mergeCell ref="A124:E124"/>
    <mergeCell ref="A143:A146"/>
    <mergeCell ref="B143:E145"/>
    <mergeCell ref="B146:E146"/>
    <mergeCell ref="B147:E147"/>
    <mergeCell ref="A245:E245"/>
    <mergeCell ref="A246:E246"/>
    <mergeCell ref="A236:A239"/>
    <mergeCell ref="B236:E238"/>
    <mergeCell ref="B239:E239"/>
    <mergeCell ref="B240:E240"/>
    <mergeCell ref="A241:C241"/>
    <mergeCell ref="A1:A4"/>
    <mergeCell ref="B1:E3"/>
    <mergeCell ref="B4:E4"/>
    <mergeCell ref="B5:E5"/>
    <mergeCell ref="A6:C6"/>
    <mergeCell ref="A16:E16"/>
    <mergeCell ref="A121:C121"/>
    <mergeCell ref="A122:C122"/>
    <mergeCell ref="B31:E31"/>
    <mergeCell ref="A7:C7"/>
    <mergeCell ref="A8:C8"/>
    <mergeCell ref="A10:E10"/>
    <mergeCell ref="A11:E11"/>
    <mergeCell ref="A64:E64"/>
    <mergeCell ref="A37:E37"/>
    <mergeCell ref="A42:E42"/>
    <mergeCell ref="A182:E182"/>
    <mergeCell ref="A179:C180"/>
    <mergeCell ref="D179:D180"/>
    <mergeCell ref="E179:E180"/>
    <mergeCell ref="A115:A118"/>
    <mergeCell ref="B115:E117"/>
    <mergeCell ref="B118:E118"/>
    <mergeCell ref="B119:E119"/>
    <mergeCell ref="A120:C120"/>
    <mergeCell ref="A36:E36"/>
    <mergeCell ref="A87:A90"/>
    <mergeCell ref="B87:E89"/>
    <mergeCell ref="A61:C61"/>
    <mergeCell ref="A62:C62"/>
    <mergeCell ref="B90:E90"/>
    <mergeCell ref="B59:E59"/>
    <mergeCell ref="A19:E19"/>
    <mergeCell ref="A212:E212"/>
    <mergeCell ref="A213:E213"/>
    <mergeCell ref="A218:E218"/>
    <mergeCell ref="A173:A176"/>
    <mergeCell ref="B173:E175"/>
    <mergeCell ref="B176:E176"/>
    <mergeCell ref="A203:A206"/>
    <mergeCell ref="B203:E205"/>
    <mergeCell ref="A178:C178"/>
    <mergeCell ref="B91:E91"/>
    <mergeCell ref="A92:C92"/>
    <mergeCell ref="A93:C93"/>
    <mergeCell ref="A94:C94"/>
    <mergeCell ref="A32:C32"/>
    <mergeCell ref="A33:C33"/>
    <mergeCell ref="A34:C34"/>
    <mergeCell ref="A65:E65"/>
    <mergeCell ref="A70:E70"/>
    <mergeCell ref="A81:E81"/>
    <mergeCell ref="A21:E21"/>
    <mergeCell ref="A27:A30"/>
    <mergeCell ref="B27:E29"/>
    <mergeCell ref="B30:E30"/>
    <mergeCell ref="A60:C60"/>
    <mergeCell ref="A45:E45"/>
    <mergeCell ref="A49:E49"/>
    <mergeCell ref="A208:C208"/>
    <mergeCell ref="A55:A58"/>
    <mergeCell ref="B55:E57"/>
    <mergeCell ref="B58:E58"/>
    <mergeCell ref="A96:E96"/>
    <mergeCell ref="A255:E255"/>
    <mergeCell ref="A261:E261"/>
    <mergeCell ref="A266:E266"/>
    <mergeCell ref="A272:A275"/>
    <mergeCell ref="B272:E274"/>
    <mergeCell ref="A350:C351"/>
    <mergeCell ref="D350:D351"/>
    <mergeCell ref="A148:C148"/>
    <mergeCell ref="A149:C149"/>
    <mergeCell ref="A150:C150"/>
    <mergeCell ref="A152:E152"/>
    <mergeCell ref="A153:E153"/>
    <mergeCell ref="A242:C243"/>
    <mergeCell ref="D242:D243"/>
    <mergeCell ref="E242:E243"/>
    <mergeCell ref="B206:E206"/>
    <mergeCell ref="B207:E207"/>
    <mergeCell ref="A186:E186"/>
    <mergeCell ref="A192:E192"/>
    <mergeCell ref="A197:E197"/>
    <mergeCell ref="D209:D210"/>
    <mergeCell ref="E209:E210"/>
    <mergeCell ref="B275:E275"/>
    <mergeCell ref="A297:E297"/>
    <mergeCell ref="A333:E333"/>
    <mergeCell ref="A338:E338"/>
    <mergeCell ref="A310:C311"/>
    <mergeCell ref="D310:D311"/>
    <mergeCell ref="A313:E313"/>
    <mergeCell ref="A314:E314"/>
    <mergeCell ref="B308:E308"/>
    <mergeCell ref="A309:C309"/>
    <mergeCell ref="A304:A307"/>
    <mergeCell ref="B304:E306"/>
    <mergeCell ref="B307:E307"/>
    <mergeCell ref="A281:E281"/>
    <mergeCell ref="A282:E282"/>
    <mergeCell ref="A287:E287"/>
    <mergeCell ref="A292:E292"/>
    <mergeCell ref="A378:E378"/>
    <mergeCell ref="B276:E276"/>
    <mergeCell ref="A277:C277"/>
    <mergeCell ref="A278:C279"/>
    <mergeCell ref="D278:D279"/>
    <mergeCell ref="E278:E279"/>
    <mergeCell ref="E391:E392"/>
    <mergeCell ref="D391:D392"/>
    <mergeCell ref="B389:E389"/>
    <mergeCell ref="A390:C390"/>
    <mergeCell ref="A391:C392"/>
    <mergeCell ref="A394:E394"/>
    <mergeCell ref="A353:E353"/>
    <mergeCell ref="A354:E354"/>
    <mergeCell ref="A365:E365"/>
    <mergeCell ref="A373:E373"/>
    <mergeCell ref="A325:E325"/>
    <mergeCell ref="A344:A347"/>
    <mergeCell ref="B344:E346"/>
    <mergeCell ref="B347:E347"/>
    <mergeCell ref="B348:E348"/>
    <mergeCell ref="A349:C349"/>
    <mergeCell ref="A385:A388"/>
    <mergeCell ref="B385:E387"/>
    <mergeCell ref="B388:E388"/>
    <mergeCell ref="A424:C424"/>
    <mergeCell ref="B509:E509"/>
    <mergeCell ref="A510:C510"/>
    <mergeCell ref="A395:E395"/>
    <mergeCell ref="A425:C426"/>
    <mergeCell ref="D425:D426"/>
    <mergeCell ref="E425:E426"/>
    <mergeCell ref="A428:E428"/>
    <mergeCell ref="A429:E429"/>
    <mergeCell ref="A419:A422"/>
    <mergeCell ref="B419:E421"/>
    <mergeCell ref="B422:E422"/>
    <mergeCell ref="B423:E423"/>
    <mergeCell ref="A471:E471"/>
    <mergeCell ref="A472:E472"/>
    <mergeCell ref="A484:E484"/>
    <mergeCell ref="A493:E493"/>
    <mergeCell ref="A498:E498"/>
    <mergeCell ref="A402:E402"/>
    <mergeCell ref="A408:E408"/>
    <mergeCell ref="A413:E413"/>
    <mergeCell ref="A514:E514"/>
    <mergeCell ref="B505:E507"/>
    <mergeCell ref="B508:E508"/>
    <mergeCell ref="E543:E544"/>
    <mergeCell ref="A462:A465"/>
    <mergeCell ref="B462:E464"/>
    <mergeCell ref="B465:E465"/>
    <mergeCell ref="B466:E466"/>
    <mergeCell ref="A467:C467"/>
    <mergeCell ref="A468:C469"/>
    <mergeCell ref="D468:D469"/>
    <mergeCell ref="E468:E469"/>
    <mergeCell ref="A511:C512"/>
    <mergeCell ref="D511:D512"/>
    <mergeCell ref="E511:E512"/>
    <mergeCell ref="A441:E441"/>
    <mergeCell ref="A450:E450"/>
    <mergeCell ref="A455:E455"/>
    <mergeCell ref="A505:A508"/>
    <mergeCell ref="A638:C638"/>
    <mergeCell ref="A642:E642"/>
    <mergeCell ref="A643:E643"/>
    <mergeCell ref="A611:E611"/>
    <mergeCell ref="A574:C574"/>
    <mergeCell ref="A616:E616"/>
    <mergeCell ref="A622:E622"/>
    <mergeCell ref="B637:E637"/>
    <mergeCell ref="B633:E635"/>
    <mergeCell ref="B541:E541"/>
    <mergeCell ref="A542:C542"/>
    <mergeCell ref="A543:C544"/>
    <mergeCell ref="D543:D544"/>
    <mergeCell ref="A546:E546"/>
    <mergeCell ref="A547:E547"/>
    <mergeCell ref="A515:E515"/>
    <mergeCell ref="A520:E520"/>
    <mergeCell ref="A525:E525"/>
    <mergeCell ref="A530:E530"/>
    <mergeCell ref="A537:A540"/>
    <mergeCell ref="B537:E539"/>
    <mergeCell ref="B540:E540"/>
    <mergeCell ref="B636:E636"/>
    <mergeCell ref="A633:A636"/>
    <mergeCell ref="A590:E590"/>
    <mergeCell ref="A595:E595"/>
    <mergeCell ref="B605:E605"/>
    <mergeCell ref="A606:C606"/>
    <mergeCell ref="A610:E610"/>
    <mergeCell ref="A681:E681"/>
    <mergeCell ref="A684:E684"/>
    <mergeCell ref="A689:E689"/>
    <mergeCell ref="E672:E673"/>
    <mergeCell ref="D701:D702"/>
    <mergeCell ref="E701:E702"/>
    <mergeCell ref="A672:C673"/>
    <mergeCell ref="D672:D673"/>
    <mergeCell ref="A695:A698"/>
    <mergeCell ref="B695:E697"/>
    <mergeCell ref="B1022:E1022"/>
    <mergeCell ref="B830:E832"/>
    <mergeCell ref="B833:E833"/>
    <mergeCell ref="B834:E834"/>
    <mergeCell ref="A835:C835"/>
    <mergeCell ref="A839:E839"/>
    <mergeCell ref="A840:E840"/>
    <mergeCell ref="B961:E961"/>
    <mergeCell ref="A924:A927"/>
    <mergeCell ref="B924:E926"/>
    <mergeCell ref="B927:E927"/>
    <mergeCell ref="A939:E939"/>
    <mergeCell ref="A912:E912"/>
    <mergeCell ref="A917:E917"/>
    <mergeCell ref="A891:A894"/>
    <mergeCell ref="B891:E893"/>
    <mergeCell ref="B864:E864"/>
    <mergeCell ref="A865:C865"/>
    <mergeCell ref="A866:C867"/>
    <mergeCell ref="D866:D867"/>
    <mergeCell ref="E866:E867"/>
    <mergeCell ref="A930:C931"/>
    <mergeCell ref="D930:D931"/>
    <mergeCell ref="E930:E931"/>
    <mergeCell ref="A933:E933"/>
    <mergeCell ref="B928:E928"/>
    <mergeCell ref="A929:C929"/>
    <mergeCell ref="A869:E869"/>
    <mergeCell ref="A993:C993"/>
    <mergeCell ref="A997:E997"/>
    <mergeCell ref="A998:E998"/>
    <mergeCell ref="A896:C896"/>
    <mergeCell ref="A945:E945"/>
    <mergeCell ref="A901:E901"/>
    <mergeCell ref="A897:C897"/>
    <mergeCell ref="A950:E950"/>
    <mergeCell ref="B1625:E1627"/>
    <mergeCell ref="A553:E553"/>
    <mergeCell ref="A558:E558"/>
    <mergeCell ref="A563:E563"/>
    <mergeCell ref="E575:E576"/>
    <mergeCell ref="A601:A604"/>
    <mergeCell ref="B601:E603"/>
    <mergeCell ref="B604:E604"/>
    <mergeCell ref="B569:E571"/>
    <mergeCell ref="B572:E572"/>
    <mergeCell ref="A575:C576"/>
    <mergeCell ref="A579:E579"/>
    <mergeCell ref="A627:E627"/>
    <mergeCell ref="A607:C608"/>
    <mergeCell ref="D607:D608"/>
    <mergeCell ref="E607:E608"/>
    <mergeCell ref="A585:E585"/>
    <mergeCell ref="A957:A960"/>
    <mergeCell ref="B957:E959"/>
    <mergeCell ref="A569:A572"/>
    <mergeCell ref="A1309:E1309"/>
    <mergeCell ref="A1314:E1314"/>
    <mergeCell ref="A1299:C1300"/>
    <mergeCell ref="E1299:E1300"/>
    <mergeCell ref="D1299:D1300"/>
    <mergeCell ref="A830:A833"/>
    <mergeCell ref="A1151:A1154"/>
    <mergeCell ref="D963:D964"/>
    <mergeCell ref="B1628:E1628"/>
    <mergeCell ref="A1514:E1514"/>
    <mergeCell ref="A1495:A1498"/>
    <mergeCell ref="B1495:E1497"/>
    <mergeCell ref="B1498:E1498"/>
    <mergeCell ref="A1602:E1602"/>
    <mergeCell ref="A1611:E1611"/>
    <mergeCell ref="A1614:E1614"/>
    <mergeCell ref="A1619:E1619"/>
    <mergeCell ref="A1560:A1563"/>
    <mergeCell ref="B1560:E1562"/>
    <mergeCell ref="B1563:E1563"/>
    <mergeCell ref="A848:E848"/>
    <mergeCell ref="A853:E853"/>
    <mergeCell ref="A836:C837"/>
    <mergeCell ref="D836:D837"/>
    <mergeCell ref="E836:E837"/>
    <mergeCell ref="E1124:E1125"/>
    <mergeCell ref="A844:E844"/>
    <mergeCell ref="A870:E870"/>
    <mergeCell ref="A876:E876"/>
    <mergeCell ref="A880:E880"/>
    <mergeCell ref="B960:E960"/>
    <mergeCell ref="A962:C962"/>
    <mergeCell ref="A966:E966"/>
    <mergeCell ref="A967:E967"/>
    <mergeCell ref="A972:E972"/>
    <mergeCell ref="A976:E976"/>
    <mergeCell ref="A981:E981"/>
    <mergeCell ref="E963:E964"/>
    <mergeCell ref="A963:C964"/>
    <mergeCell ref="A934:E934"/>
    <mergeCell ref="A1701:E1701"/>
    <mergeCell ref="A1673:E1673"/>
    <mergeCell ref="A1678:E1678"/>
    <mergeCell ref="A1684:E1684"/>
    <mergeCell ref="A1692:A1695"/>
    <mergeCell ref="B1692:E1694"/>
    <mergeCell ref="B1695:E1695"/>
    <mergeCell ref="A1645:E1645"/>
    <mergeCell ref="A1649:E1649"/>
    <mergeCell ref="A1435:C1435"/>
    <mergeCell ref="A1436:C1437"/>
    <mergeCell ref="D1436:D1437"/>
    <mergeCell ref="E1436:E1437"/>
    <mergeCell ref="A1439:E1439"/>
    <mergeCell ref="A1555:E1555"/>
    <mergeCell ref="B1466:E1466"/>
    <mergeCell ref="A1467:C1467"/>
    <mergeCell ref="B1465:E1465"/>
    <mergeCell ref="E1468:E1469"/>
    <mergeCell ref="A1656:A1659"/>
    <mergeCell ref="B1656:E1658"/>
    <mergeCell ref="B1659:E1659"/>
    <mergeCell ref="E1598:E1599"/>
    <mergeCell ref="A1566:C1567"/>
    <mergeCell ref="D1566:D1567"/>
    <mergeCell ref="A1625:A1628"/>
    <mergeCell ref="E1662:E1663"/>
    <mergeCell ref="B1770:E1770"/>
    <mergeCell ref="A1771:C1771"/>
    <mergeCell ref="A1772:C1773"/>
    <mergeCell ref="D1772:D1773"/>
    <mergeCell ref="E1772:E1773"/>
    <mergeCell ref="A1775:E1775"/>
    <mergeCell ref="A1738:E1738"/>
    <mergeCell ref="A1747:E1747"/>
    <mergeCell ref="A1752:E1752"/>
    <mergeCell ref="A1758:E1758"/>
    <mergeCell ref="A1766:A1769"/>
    <mergeCell ref="B1766:E1768"/>
    <mergeCell ref="B1769:E1769"/>
    <mergeCell ref="B1732:E1732"/>
    <mergeCell ref="A1733:C1733"/>
    <mergeCell ref="A1734:C1735"/>
    <mergeCell ref="D1734:D1735"/>
    <mergeCell ref="E1734:E1735"/>
    <mergeCell ref="A1737:E1737"/>
    <mergeCell ref="A1702:E1702"/>
    <mergeCell ref="A1709:E1709"/>
    <mergeCell ref="A1635:E1635"/>
    <mergeCell ref="A1642:E1642"/>
    <mergeCell ref="D1662:D1663"/>
    <mergeCell ref="B1696:E1696"/>
    <mergeCell ref="A1697:C1697"/>
    <mergeCell ref="A1698:C1699"/>
    <mergeCell ref="D1698:D1699"/>
    <mergeCell ref="E1698:E1699"/>
    <mergeCell ref="A1815:E1815"/>
    <mergeCell ref="A1823:E1823"/>
    <mergeCell ref="A1828:E1828"/>
    <mergeCell ref="A1834:E1834"/>
    <mergeCell ref="A1841:A1844"/>
    <mergeCell ref="B1841:E1843"/>
    <mergeCell ref="B1844:E1844"/>
    <mergeCell ref="B1629:E1629"/>
    <mergeCell ref="A1630:C1630"/>
    <mergeCell ref="A1631:C1632"/>
    <mergeCell ref="D1631:D1632"/>
    <mergeCell ref="E1631:E1632"/>
    <mergeCell ref="A1634:E1634"/>
    <mergeCell ref="B1809:E1809"/>
    <mergeCell ref="A1810:C1810"/>
    <mergeCell ref="A1811:C1812"/>
    <mergeCell ref="D1811:D1812"/>
    <mergeCell ref="E1811:E1812"/>
    <mergeCell ref="A1814:E1814"/>
    <mergeCell ref="A1776:E1776"/>
    <mergeCell ref="A1786:E1786"/>
    <mergeCell ref="A1791:E1791"/>
    <mergeCell ref="A1797:E1797"/>
    <mergeCell ref="A1805:A1808"/>
    <mergeCell ref="B1805:E1807"/>
    <mergeCell ref="B1808:E1808"/>
    <mergeCell ref="A1714:E1714"/>
    <mergeCell ref="A1720:E1720"/>
    <mergeCell ref="A1728:A1731"/>
    <mergeCell ref="B1728:E1730"/>
    <mergeCell ref="B1731:E1731"/>
    <mergeCell ref="B1915:E1915"/>
    <mergeCell ref="A1916:C1916"/>
    <mergeCell ref="A1917:C1918"/>
    <mergeCell ref="D1917:D1918"/>
    <mergeCell ref="E1917:E1918"/>
    <mergeCell ref="A1889:E1889"/>
    <mergeCell ref="A1894:E1894"/>
    <mergeCell ref="A1899:E1899"/>
    <mergeCell ref="A1904:E1904"/>
    <mergeCell ref="E1885:E1886"/>
    <mergeCell ref="D1885:D1886"/>
    <mergeCell ref="A1885:C1886"/>
    <mergeCell ref="A1888:E1888"/>
    <mergeCell ref="B1845:E1845"/>
    <mergeCell ref="A1846:C1846"/>
    <mergeCell ref="A1847:C1848"/>
    <mergeCell ref="D1847:D1848"/>
    <mergeCell ref="E1847:E1848"/>
    <mergeCell ref="A1850:E1850"/>
    <mergeCell ref="A1860:E1860"/>
    <mergeCell ref="A1865:E1865"/>
    <mergeCell ref="A1871:E1871"/>
    <mergeCell ref="A1879:A1882"/>
    <mergeCell ref="B1879:E1881"/>
    <mergeCell ref="B1882:E1882"/>
    <mergeCell ref="B1883:E1883"/>
    <mergeCell ref="A1884:C1884"/>
    <mergeCell ref="A1851:E1851"/>
    <mergeCell ref="A1911:A1914"/>
    <mergeCell ref="B1911:E1913"/>
    <mergeCell ref="B1914:E1914"/>
    <mergeCell ref="A1953:E1953"/>
    <mergeCell ref="A1960:E1960"/>
    <mergeCell ref="A1965:E1965"/>
    <mergeCell ref="A1970:E1970"/>
    <mergeCell ref="A1977:A1980"/>
    <mergeCell ref="B1977:E1979"/>
    <mergeCell ref="B1980:E1980"/>
    <mergeCell ref="B1947:E1947"/>
    <mergeCell ref="A1948:C1948"/>
    <mergeCell ref="A1949:C1950"/>
    <mergeCell ref="D1949:D1950"/>
    <mergeCell ref="E1949:E1950"/>
    <mergeCell ref="A1952:E1952"/>
    <mergeCell ref="A1920:E1920"/>
    <mergeCell ref="A1921:E1921"/>
    <mergeCell ref="A1926:E1926"/>
    <mergeCell ref="A1931:E1931"/>
    <mergeCell ref="A1936:E1936"/>
    <mergeCell ref="A1943:A1946"/>
    <mergeCell ref="B1943:E1945"/>
    <mergeCell ref="B1946:E1946"/>
    <mergeCell ref="A2002:E2002"/>
    <mergeCell ref="A1983:C1984"/>
    <mergeCell ref="D1983:D1984"/>
    <mergeCell ref="E1983:E1984"/>
    <mergeCell ref="A2008:A2011"/>
    <mergeCell ref="B2008:E2010"/>
    <mergeCell ref="B2011:E2011"/>
    <mergeCell ref="A2039:A2042"/>
    <mergeCell ref="B2039:E2041"/>
    <mergeCell ref="B2042:E2042"/>
    <mergeCell ref="A2014:C2015"/>
    <mergeCell ref="D2014:D2015"/>
    <mergeCell ref="E2014:E2015"/>
    <mergeCell ref="A2018:E2018"/>
    <mergeCell ref="A2025:E2025"/>
    <mergeCell ref="A2028:E2028"/>
    <mergeCell ref="B1981:E1981"/>
    <mergeCell ref="A1982:C1982"/>
    <mergeCell ref="A1986:E1986"/>
    <mergeCell ref="A1987:E1987"/>
    <mergeCell ref="A1992:E1992"/>
    <mergeCell ref="A1997:E1997"/>
    <mergeCell ref="A2033:E2033"/>
    <mergeCell ref="A2079:E2079"/>
    <mergeCell ref="B2102:E2102"/>
    <mergeCell ref="A2103:C2103"/>
    <mergeCell ref="A2104:C2105"/>
    <mergeCell ref="D2104:D2105"/>
    <mergeCell ref="E2104:E2105"/>
    <mergeCell ref="A2107:E2107"/>
    <mergeCell ref="A2057:E2057"/>
    <mergeCell ref="A2060:E2060"/>
    <mergeCell ref="A2064:E2064"/>
    <mergeCell ref="A2098:A2101"/>
    <mergeCell ref="B2098:E2100"/>
    <mergeCell ref="B2101:E2101"/>
    <mergeCell ref="A2080:E2080"/>
    <mergeCell ref="A2084:E2084"/>
    <mergeCell ref="A2087:E2087"/>
    <mergeCell ref="B2012:E2012"/>
    <mergeCell ref="A2013:C2013"/>
    <mergeCell ref="A2017:E2017"/>
    <mergeCell ref="A2048:E2048"/>
    <mergeCell ref="A2049:E2049"/>
    <mergeCell ref="B2043:E2043"/>
    <mergeCell ref="A2044:C2044"/>
    <mergeCell ref="A2045:C2046"/>
    <mergeCell ref="D2045:D2046"/>
    <mergeCell ref="E2045:E2046"/>
    <mergeCell ref="A2070:A2073"/>
    <mergeCell ref="B2070:E2072"/>
    <mergeCell ref="B2073:E2073"/>
    <mergeCell ref="A2247:A2250"/>
    <mergeCell ref="B2247:E2249"/>
    <mergeCell ref="A2357:A2360"/>
    <mergeCell ref="B2357:E2359"/>
    <mergeCell ref="B2360:E2360"/>
    <mergeCell ref="A2272:E2272"/>
    <mergeCell ref="A2278:E2278"/>
    <mergeCell ref="A2290:C2290"/>
    <mergeCell ref="A2295:E2295"/>
    <mergeCell ref="A2307:E2307"/>
    <mergeCell ref="A2313:E2313"/>
    <mergeCell ref="B2289:E2289"/>
    <mergeCell ref="A2126:E2126"/>
    <mergeCell ref="A2177:A2180"/>
    <mergeCell ref="B2177:E2179"/>
    <mergeCell ref="B2180:E2180"/>
    <mergeCell ref="B2181:E2181"/>
    <mergeCell ref="A2182:C2182"/>
    <mergeCell ref="A2170:E2170"/>
    <mergeCell ref="A2137:C2137"/>
    <mergeCell ref="A2138:C2139"/>
    <mergeCell ref="D2138:D2139"/>
    <mergeCell ref="A2164:E2164"/>
    <mergeCell ref="A2132:A2135"/>
    <mergeCell ref="B2132:E2134"/>
    <mergeCell ref="B2135:E2135"/>
    <mergeCell ref="B2136:E2136"/>
    <mergeCell ref="A2320:A2323"/>
    <mergeCell ref="B2320:E2322"/>
    <mergeCell ref="A2302:E2302"/>
    <mergeCell ref="A2291:C2291"/>
    <mergeCell ref="A2292:C2292"/>
    <mergeCell ref="A2294:E2294"/>
    <mergeCell ref="B2361:E2361"/>
    <mergeCell ref="A2362:C2362"/>
    <mergeCell ref="B2251:E2251"/>
    <mergeCell ref="A2252:C2252"/>
    <mergeCell ref="A2253:C2254"/>
    <mergeCell ref="D2253:D2254"/>
    <mergeCell ref="E2253:E2254"/>
    <mergeCell ref="A2285:A2288"/>
    <mergeCell ref="B2285:E2287"/>
    <mergeCell ref="B2288:E2288"/>
    <mergeCell ref="A2256:E2256"/>
    <mergeCell ref="A2257:E2257"/>
    <mergeCell ref="A2267:E2267"/>
    <mergeCell ref="A2372:E2372"/>
    <mergeCell ref="A2330:E2330"/>
    <mergeCell ref="A2339:E2339"/>
    <mergeCell ref="A2344:E2344"/>
    <mergeCell ref="A2350:E2350"/>
    <mergeCell ref="B2323:E2323"/>
    <mergeCell ref="B2324:E2324"/>
    <mergeCell ref="A2325:C2325"/>
    <mergeCell ref="A2326:C2326"/>
    <mergeCell ref="A2327:C2327"/>
    <mergeCell ref="A2329:E2329"/>
    <mergeCell ref="A2380:E2380"/>
    <mergeCell ref="A2391:A2394"/>
    <mergeCell ref="B2391:E2393"/>
    <mergeCell ref="B2394:E2394"/>
    <mergeCell ref="B2395:E2395"/>
    <mergeCell ref="A2385:E2385"/>
    <mergeCell ref="A2363:C2364"/>
    <mergeCell ref="A2482:A2485"/>
    <mergeCell ref="B2482:E2484"/>
    <mergeCell ref="B2485:E2485"/>
    <mergeCell ref="D2363:D2364"/>
    <mergeCell ref="E2363:E2364"/>
    <mergeCell ref="A2366:E2366"/>
    <mergeCell ref="A2367:E2367"/>
    <mergeCell ref="A2371:D2371"/>
    <mergeCell ref="A2444:C2444"/>
    <mergeCell ref="A2468:E2468"/>
    <mergeCell ref="A2473:E2473"/>
    <mergeCell ref="A2442:C2442"/>
    <mergeCell ref="A2443:C2443"/>
    <mergeCell ref="A2430:E2430"/>
    <mergeCell ref="A2416:D2416"/>
    <mergeCell ref="A2417:E2417"/>
    <mergeCell ref="A2425:E2425"/>
    <mergeCell ref="A2396:C2396"/>
    <mergeCell ref="A2397:C2398"/>
    <mergeCell ref="D2397:D2398"/>
    <mergeCell ref="E2397:E2398"/>
    <mergeCell ref="A2400:E2400"/>
    <mergeCell ref="A2401:E2401"/>
    <mergeCell ref="A2507:E2507"/>
    <mergeCell ref="D2488:D2490"/>
    <mergeCell ref="A2519:C2520"/>
    <mergeCell ref="A2542:E2542"/>
    <mergeCell ref="A2514:A2518"/>
    <mergeCell ref="B2514:E2516"/>
    <mergeCell ref="B2518:E2518"/>
    <mergeCell ref="B2517:E2517"/>
    <mergeCell ref="B2594:E2594"/>
    <mergeCell ref="A2595:C2595"/>
    <mergeCell ref="A2596:C2597"/>
    <mergeCell ref="D2596:D2597"/>
    <mergeCell ref="E2596:E2597"/>
    <mergeCell ref="A2599:E2599"/>
    <mergeCell ref="A2583:E2583"/>
    <mergeCell ref="A2560:C2561"/>
    <mergeCell ref="D2560:D2561"/>
    <mergeCell ref="E2560:E2561"/>
    <mergeCell ref="A2590:A2593"/>
    <mergeCell ref="B2590:E2592"/>
    <mergeCell ref="B2593:E2593"/>
    <mergeCell ref="B2558:E2558"/>
    <mergeCell ref="A2559:C2559"/>
    <mergeCell ref="A2563:E2563"/>
    <mergeCell ref="A2564:E2564"/>
    <mergeCell ref="A2572:E2572"/>
    <mergeCell ref="A2578:E2578"/>
    <mergeCell ref="E2519:E2520"/>
    <mergeCell ref="A2554:A2557"/>
    <mergeCell ref="B2554:E2556"/>
    <mergeCell ref="B2557:E2557"/>
    <mergeCell ref="A2522:E2522"/>
    <mergeCell ref="B2631:E2631"/>
    <mergeCell ref="A2681:E2681"/>
    <mergeCell ref="A2687:E2687"/>
    <mergeCell ref="A2692:E2692"/>
    <mergeCell ref="A2699:A2702"/>
    <mergeCell ref="B2699:E2701"/>
    <mergeCell ref="B2702:E2702"/>
    <mergeCell ref="A2651:E2651"/>
    <mergeCell ref="A2656:E2656"/>
    <mergeCell ref="A2663:A2666"/>
    <mergeCell ref="A2600:E2600"/>
    <mergeCell ref="A2608:E2608"/>
    <mergeCell ref="A2614:E2614"/>
    <mergeCell ref="A2619:E2619"/>
    <mergeCell ref="A2627:A2630"/>
    <mergeCell ref="B2627:E2629"/>
    <mergeCell ref="B2630:E2630"/>
    <mergeCell ref="B2667:E2667"/>
    <mergeCell ref="A2668:C2668"/>
    <mergeCell ref="A2669:C2670"/>
    <mergeCell ref="D2669:D2670"/>
    <mergeCell ref="E2669:E2670"/>
    <mergeCell ref="A2709:E2709"/>
    <mergeCell ref="A2715:E2715"/>
    <mergeCell ref="A2720:E2720"/>
    <mergeCell ref="A2632:C2632"/>
    <mergeCell ref="A2633:C2634"/>
    <mergeCell ref="D2633:D2634"/>
    <mergeCell ref="E2633:E2634"/>
    <mergeCell ref="A2636:E2636"/>
    <mergeCell ref="A2637:E2637"/>
    <mergeCell ref="A2645:E2645"/>
    <mergeCell ref="B2703:E2703"/>
    <mergeCell ref="A2704:C2704"/>
    <mergeCell ref="A2705:C2706"/>
    <mergeCell ref="D2705:D2706"/>
    <mergeCell ref="E2705:E2706"/>
    <mergeCell ref="A2708:E2708"/>
    <mergeCell ref="E2804:E2805"/>
    <mergeCell ref="A2775:E2775"/>
    <mergeCell ref="A2781:E2781"/>
    <mergeCell ref="A2786:E2786"/>
    <mergeCell ref="A2791:E2791"/>
    <mergeCell ref="A2798:A2801"/>
    <mergeCell ref="A2673:E2673"/>
    <mergeCell ref="A2725:E2725"/>
    <mergeCell ref="A2732:A2735"/>
    <mergeCell ref="B2732:E2734"/>
    <mergeCell ref="B2735:E2735"/>
    <mergeCell ref="B2736:E2736"/>
    <mergeCell ref="A2672:E2672"/>
    <mergeCell ref="A2737:C2737"/>
    <mergeCell ref="B2663:E2665"/>
    <mergeCell ref="B2666:E2666"/>
    <mergeCell ref="A2807:E2807"/>
    <mergeCell ref="A2808:E2808"/>
    <mergeCell ref="A2813:E2813"/>
    <mergeCell ref="A2819:E2819"/>
    <mergeCell ref="A2824:E2824"/>
    <mergeCell ref="A2804:C2805"/>
    <mergeCell ref="D2804:D2805"/>
    <mergeCell ref="B2769:E2769"/>
    <mergeCell ref="A2770:C2770"/>
    <mergeCell ref="A2753:E2753"/>
    <mergeCell ref="A2758:E2758"/>
    <mergeCell ref="A2765:A2768"/>
    <mergeCell ref="B2765:E2767"/>
    <mergeCell ref="B2768:E2768"/>
    <mergeCell ref="A2738:C2739"/>
    <mergeCell ref="D2738:D2739"/>
    <mergeCell ref="E2738:E2739"/>
    <mergeCell ref="A2741:E2741"/>
    <mergeCell ref="A2742:E2742"/>
    <mergeCell ref="A2748:E2748"/>
    <mergeCell ref="B2798:E2800"/>
    <mergeCell ref="B2801:E2801"/>
    <mergeCell ref="B2802:E2802"/>
    <mergeCell ref="A2803:C2803"/>
    <mergeCell ref="A2771:C2772"/>
    <mergeCell ref="D2771:D2772"/>
    <mergeCell ref="E2771:E2772"/>
    <mergeCell ref="A2774:E2774"/>
    <mergeCell ref="A2221:E2221"/>
    <mergeCell ref="A2222:E2222"/>
    <mergeCell ref="A2229:E2229"/>
    <mergeCell ref="A2234:E2234"/>
    <mergeCell ref="A1173:E1173"/>
    <mergeCell ref="A1178:E1178"/>
    <mergeCell ref="A2205:E2205"/>
    <mergeCell ref="E2183:E2184"/>
    <mergeCell ref="A2183:C2184"/>
    <mergeCell ref="D2183:D2184"/>
    <mergeCell ref="E1157:E1158"/>
    <mergeCell ref="B2216:E2216"/>
    <mergeCell ref="A2217:C2217"/>
    <mergeCell ref="A2218:C2219"/>
    <mergeCell ref="D2218:D2219"/>
    <mergeCell ref="E2218:E2219"/>
    <mergeCell ref="A2186:E2186"/>
    <mergeCell ref="A2187:E2187"/>
    <mergeCell ref="A2194:E2194"/>
    <mergeCell ref="A2200:E2200"/>
    <mergeCell ref="A2212:A2215"/>
    <mergeCell ref="B2212:E2214"/>
    <mergeCell ref="B2215:E2215"/>
    <mergeCell ref="A2108:E2108"/>
    <mergeCell ref="A2115:E2115"/>
    <mergeCell ref="A2120:E2120"/>
    <mergeCell ref="A2092:E2092"/>
    <mergeCell ref="B2074:E2074"/>
    <mergeCell ref="A2075:C2075"/>
    <mergeCell ref="A2076:C2077"/>
    <mergeCell ref="D2076:D2077"/>
    <mergeCell ref="E2076:E2077"/>
  </mergeCells>
  <pageMargins left="0.70866141732283472" right="0.70866141732283472" top="0.74803149606299213" bottom="0.74803149606299213" header="0.31496062992125984" footer="0.31496062992125984"/>
  <pageSetup paperSize="9" orientation="portrait" r:id="rId1"/>
  <headerFooter>
    <oddFooter>&amp;LCristian David Correa Muñoz
Constructor Civil
MP 05106 - 053776 ANT</oddFooter>
  </headerFooter>
  <rowBreaks count="2" manualBreakCount="2">
    <brk id="2830" max="16383" man="1"/>
    <brk id="288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fitToPage="1"/>
  </sheetPr>
  <dimension ref="A1:J216"/>
  <sheetViews>
    <sheetView showGridLines="0" view="pageBreakPreview" zoomScale="75" zoomScaleNormal="75" zoomScaleSheetLayoutView="75" workbookViewId="0">
      <selection activeCell="F32" sqref="F32:F33"/>
    </sheetView>
  </sheetViews>
  <sheetFormatPr baseColWidth="10" defaultColWidth="11.42578125" defaultRowHeight="12.75"/>
  <cols>
    <col min="1" max="1" width="7.7109375" style="51" bestFit="1" customWidth="1"/>
    <col min="2" max="2" width="120.5703125" style="51" customWidth="1"/>
    <col min="3" max="3" width="6.42578125" style="681" bestFit="1" customWidth="1"/>
    <col min="4" max="4" width="7.85546875" style="678" bestFit="1" customWidth="1"/>
    <col min="5" max="5" width="16.28515625" style="679" bestFit="1" customWidth="1"/>
    <col min="6" max="6" width="15.7109375" style="680" bestFit="1" customWidth="1"/>
    <col min="7" max="7" width="13.85546875" style="50" bestFit="1" customWidth="1"/>
    <col min="8" max="8" width="17.7109375" style="50" bestFit="1" customWidth="1"/>
    <col min="9" max="9" width="17.140625" style="50" customWidth="1"/>
    <col min="10" max="10" width="17" style="50" bestFit="1" customWidth="1"/>
    <col min="11" max="16384" width="11.42578125" style="50"/>
  </cols>
  <sheetData>
    <row r="1" spans="1:9" s="44" customFormat="1" ht="19.5" customHeight="1">
      <c r="A1" s="906" t="s">
        <v>1014</v>
      </c>
      <c r="B1" s="907"/>
      <c r="C1" s="907"/>
      <c r="D1" s="908"/>
      <c r="E1" s="900"/>
      <c r="F1" s="901"/>
    </row>
    <row r="2" spans="1:9" s="9" customFormat="1" ht="19.5" customHeight="1">
      <c r="A2" s="909"/>
      <c r="B2" s="910"/>
      <c r="C2" s="910"/>
      <c r="D2" s="911"/>
      <c r="E2" s="902"/>
      <c r="F2" s="903"/>
    </row>
    <row r="3" spans="1:9" s="9" customFormat="1" ht="19.5" customHeight="1">
      <c r="A3" s="909"/>
      <c r="B3" s="910"/>
      <c r="C3" s="910"/>
      <c r="D3" s="911"/>
      <c r="E3" s="902"/>
      <c r="F3" s="903"/>
    </row>
    <row r="4" spans="1:9" s="9" customFormat="1">
      <c r="A4" s="909"/>
      <c r="B4" s="910"/>
      <c r="C4" s="910"/>
      <c r="D4" s="911"/>
      <c r="E4" s="902"/>
      <c r="F4" s="903"/>
      <c r="I4"/>
    </row>
    <row r="5" spans="1:9" s="9" customFormat="1" ht="19.5" customHeight="1">
      <c r="A5" s="909"/>
      <c r="B5" s="910"/>
      <c r="C5" s="910"/>
      <c r="D5" s="911"/>
      <c r="E5" s="902"/>
      <c r="F5" s="903"/>
    </row>
    <row r="6" spans="1:9" s="9" customFormat="1" ht="13.5" thickBot="1">
      <c r="A6" s="912"/>
      <c r="B6" s="913"/>
      <c r="C6" s="913"/>
      <c r="D6" s="914"/>
      <c r="E6" s="904"/>
      <c r="F6" s="905"/>
    </row>
    <row r="7" spans="1:9" s="9" customFormat="1" ht="24" thickBot="1">
      <c r="A7" s="915" t="s">
        <v>948</v>
      </c>
      <c r="B7" s="916"/>
      <c r="C7" s="916"/>
      <c r="D7" s="916"/>
      <c r="E7" s="916"/>
      <c r="F7" s="917"/>
    </row>
    <row r="8" spans="1:9" s="9" customFormat="1" ht="40.15" customHeight="1" thickBot="1">
      <c r="A8" s="441" t="s">
        <v>58</v>
      </c>
      <c r="B8" s="441" t="s">
        <v>59</v>
      </c>
      <c r="C8" s="441" t="s">
        <v>288</v>
      </c>
      <c r="D8" s="441" t="s">
        <v>52</v>
      </c>
      <c r="E8" s="442" t="s">
        <v>211</v>
      </c>
      <c r="F8" s="639" t="s">
        <v>60</v>
      </c>
    </row>
    <row r="9" spans="1:9" s="44" customFormat="1" ht="18.75" thickBot="1">
      <c r="A9" s="637">
        <v>1</v>
      </c>
      <c r="B9" s="676" t="s">
        <v>1019</v>
      </c>
      <c r="C9" s="676"/>
      <c r="D9" s="676"/>
      <c r="E9" s="677"/>
      <c r="F9" s="725">
        <f>SUM(F10:F11)</f>
        <v>52735</v>
      </c>
    </row>
    <row r="10" spans="1:9" s="44" customFormat="1" ht="18">
      <c r="A10" s="684">
        <v>1.1000000000000001</v>
      </c>
      <c r="B10" s="690" t="s">
        <v>1020</v>
      </c>
      <c r="C10" s="686" t="s">
        <v>306</v>
      </c>
      <c r="D10" s="687">
        <v>2</v>
      </c>
      <c r="E10" s="724">
        <f>' APU'!E20</f>
        <v>15946</v>
      </c>
      <c r="F10" s="724">
        <f>D10*E10</f>
        <v>31892</v>
      </c>
    </row>
    <row r="11" spans="1:9" s="44" customFormat="1" ht="18.75" thickBot="1">
      <c r="A11" s="638">
        <v>1.2</v>
      </c>
      <c r="B11" s="691" t="s">
        <v>1021</v>
      </c>
      <c r="C11" s="346" t="s">
        <v>306</v>
      </c>
      <c r="D11" s="644">
        <v>1</v>
      </c>
      <c r="E11" s="724">
        <f>' APU'!E43</f>
        <v>20843</v>
      </c>
      <c r="F11" s="724">
        <f>D11*E11</f>
        <v>20843</v>
      </c>
    </row>
    <row r="12" spans="1:9" s="44" customFormat="1" ht="18.75" thickBot="1">
      <c r="A12" s="637">
        <v>2</v>
      </c>
      <c r="B12" s="676" t="s">
        <v>1022</v>
      </c>
      <c r="C12" s="688"/>
      <c r="D12" s="688"/>
      <c r="E12" s="689"/>
      <c r="F12" s="725">
        <f>SUM(F13:F14)</f>
        <v>1360020.84</v>
      </c>
    </row>
    <row r="13" spans="1:9" s="44" customFormat="1" ht="18">
      <c r="A13" s="684">
        <v>2.1</v>
      </c>
      <c r="B13" s="690" t="s">
        <v>1023</v>
      </c>
      <c r="C13" s="686" t="s">
        <v>9</v>
      </c>
      <c r="D13" s="687">
        <f>2.1*2.2</f>
        <v>4.620000000000001</v>
      </c>
      <c r="E13" s="724">
        <f>' APU'!E65</f>
        <v>12782</v>
      </c>
      <c r="F13" s="724">
        <f>D13*E13</f>
        <v>59052.840000000011</v>
      </c>
    </row>
    <row r="14" spans="1:9" s="44" customFormat="1" ht="18.75" thickBot="1">
      <c r="A14" s="684">
        <v>2.2000000000000002</v>
      </c>
      <c r="B14" s="690" t="s">
        <v>1024</v>
      </c>
      <c r="C14" s="686" t="s">
        <v>9</v>
      </c>
      <c r="D14" s="687">
        <f>9.5*8</f>
        <v>76</v>
      </c>
      <c r="E14" s="724">
        <f>' APU'!E87</f>
        <v>17118</v>
      </c>
      <c r="F14" s="724">
        <f>D14*E14</f>
        <v>1300968</v>
      </c>
    </row>
    <row r="15" spans="1:9" s="44" customFormat="1" ht="18.75" thickBot="1">
      <c r="A15" s="688">
        <v>3</v>
      </c>
      <c r="B15" s="688" t="s">
        <v>1025</v>
      </c>
      <c r="C15" s="688"/>
      <c r="D15" s="688"/>
      <c r="E15" s="689"/>
      <c r="F15" s="725">
        <f>SUM(F16)</f>
        <v>301110.15600000002</v>
      </c>
    </row>
    <row r="16" spans="1:9" s="44" customFormat="1" ht="18.75" thickBot="1">
      <c r="A16" s="684">
        <v>3.1</v>
      </c>
      <c r="B16" s="690" t="s">
        <v>1026</v>
      </c>
      <c r="C16" s="686" t="s">
        <v>47</v>
      </c>
      <c r="D16" s="687">
        <v>1.2</v>
      </c>
      <c r="E16" s="724">
        <f>' APU'!E111</f>
        <v>250925.13</v>
      </c>
      <c r="F16" s="724">
        <f>D16*E16</f>
        <v>301110.15600000002</v>
      </c>
    </row>
    <row r="17" spans="1:10" s="44" customFormat="1" ht="18.75" thickBot="1">
      <c r="A17" s="688">
        <v>4</v>
      </c>
      <c r="B17" s="688" t="s">
        <v>1027</v>
      </c>
      <c r="C17" s="688"/>
      <c r="D17" s="688"/>
      <c r="E17" s="689"/>
      <c r="F17" s="725">
        <f>SUM(F18)</f>
        <v>389408.71200000012</v>
      </c>
    </row>
    <row r="18" spans="1:10" s="44" customFormat="1" ht="36.75" thickBot="1">
      <c r="A18" s="684">
        <v>4.0999999999999996</v>
      </c>
      <c r="B18" s="690" t="s">
        <v>1028</v>
      </c>
      <c r="C18" s="686" t="s">
        <v>9</v>
      </c>
      <c r="D18" s="687">
        <f>2.1*2.2</f>
        <v>4.620000000000001</v>
      </c>
      <c r="E18" s="724">
        <f>' APU'!E136</f>
        <v>84287.6</v>
      </c>
      <c r="F18" s="724">
        <f>D18*E18</f>
        <v>389408.71200000012</v>
      </c>
    </row>
    <row r="19" spans="1:10" s="44" customFormat="1" ht="18.75" thickBot="1">
      <c r="A19" s="688">
        <v>5</v>
      </c>
      <c r="B19" s="688" t="s">
        <v>963</v>
      </c>
      <c r="C19" s="688"/>
      <c r="D19" s="688"/>
      <c r="E19" s="689"/>
      <c r="F19" s="725">
        <f>SUM(F20:F22)</f>
        <v>5650669.8570000008</v>
      </c>
    </row>
    <row r="20" spans="1:10" s="44" customFormat="1" ht="18">
      <c r="A20" s="684">
        <v>5.0999999999999996</v>
      </c>
      <c r="B20" s="685" t="s">
        <v>999</v>
      </c>
      <c r="C20" s="686" t="s">
        <v>9</v>
      </c>
      <c r="D20" s="687">
        <f>2.1*2.2*2</f>
        <v>9.240000000000002</v>
      </c>
      <c r="E20" s="724">
        <f>' APU'!E157</f>
        <v>36763.949999999997</v>
      </c>
      <c r="F20" s="724">
        <f>D20*E20</f>
        <v>339698.89800000004</v>
      </c>
    </row>
    <row r="21" spans="1:10" s="44" customFormat="1" ht="40.15" customHeight="1">
      <c r="A21" s="638">
        <v>5.2</v>
      </c>
      <c r="B21" s="670" t="s">
        <v>964</v>
      </c>
      <c r="C21" s="346" t="s">
        <v>9</v>
      </c>
      <c r="D21" s="644">
        <f>D20</f>
        <v>9.240000000000002</v>
      </c>
      <c r="E21" s="724">
        <f>' APU'!E178</f>
        <v>28351.85</v>
      </c>
      <c r="F21" s="724">
        <f>D21*E21</f>
        <v>261971.09400000004</v>
      </c>
    </row>
    <row r="22" spans="1:10" s="44" customFormat="1" ht="90.75" thickBot="1">
      <c r="A22" s="638">
        <v>5.3</v>
      </c>
      <c r="B22" s="670" t="s">
        <v>965</v>
      </c>
      <c r="C22" s="346" t="s">
        <v>9</v>
      </c>
      <c r="D22" s="644">
        <f>D20*2+((9.5*2*2.7+8*2*2.7))*2</f>
        <v>207.48000000000002</v>
      </c>
      <c r="E22" s="724">
        <f>' APU'!E198</f>
        <v>24334.875</v>
      </c>
      <c r="F22" s="724">
        <f>D22*E22</f>
        <v>5048999.8650000002</v>
      </c>
    </row>
    <row r="23" spans="1:10" s="44" customFormat="1" ht="18.75" thickBot="1">
      <c r="A23" s="637">
        <v>6</v>
      </c>
      <c r="B23" s="676" t="s">
        <v>1029</v>
      </c>
      <c r="C23" s="676"/>
      <c r="D23" s="676"/>
      <c r="E23" s="677"/>
      <c r="F23" s="725">
        <f>SUM(F24:F25)</f>
        <v>18238570.082199998</v>
      </c>
    </row>
    <row r="24" spans="1:10" s="44" customFormat="1" ht="54">
      <c r="A24" s="684">
        <v>6.1</v>
      </c>
      <c r="B24" s="719" t="s">
        <v>1050</v>
      </c>
      <c r="C24" s="720" t="s">
        <v>9</v>
      </c>
      <c r="D24" s="721">
        <f>9.5*8</f>
        <v>76</v>
      </c>
      <c r="E24" s="724">
        <f>' APU'!E225</f>
        <v>171573.1672</v>
      </c>
      <c r="F24" s="724">
        <f>D24*E24</f>
        <v>13039560.7072</v>
      </c>
    </row>
    <row r="25" spans="1:10" s="44" customFormat="1" ht="18.75" thickBot="1">
      <c r="A25" s="718">
        <v>6.2</v>
      </c>
      <c r="B25" s="691" t="s">
        <v>1058</v>
      </c>
      <c r="C25" s="346" t="s">
        <v>9</v>
      </c>
      <c r="D25" s="644">
        <f>(9.5*2+8*2)*1.5</f>
        <v>52.5</v>
      </c>
      <c r="E25" s="724">
        <f>' APU'!E249</f>
        <v>99028.75</v>
      </c>
      <c r="F25" s="724">
        <f>D25*E25</f>
        <v>5199009.375</v>
      </c>
    </row>
    <row r="26" spans="1:10" s="44" customFormat="1" ht="18.75" thickBot="1">
      <c r="A26" s="637">
        <v>7</v>
      </c>
      <c r="B26" s="722" t="s">
        <v>967</v>
      </c>
      <c r="C26" s="722"/>
      <c r="D26" s="722"/>
      <c r="E26" s="723"/>
      <c r="F26" s="725">
        <f>SUM(F27:F27)</f>
        <v>2655541.2000000002</v>
      </c>
    </row>
    <row r="27" spans="1:10" s="44" customFormat="1" ht="40.15" customHeight="1" thickBot="1">
      <c r="A27" s="638">
        <v>7.1</v>
      </c>
      <c r="B27" s="670" t="s">
        <v>1030</v>
      </c>
      <c r="C27" s="627" t="s">
        <v>44</v>
      </c>
      <c r="D27" s="644">
        <v>3</v>
      </c>
      <c r="E27" s="724">
        <f>' APU'!E274</f>
        <v>885180.4</v>
      </c>
      <c r="F27" s="724">
        <f>D27*E27</f>
        <v>2655541.2000000002</v>
      </c>
      <c r="G27" s="347"/>
      <c r="I27" s="640"/>
    </row>
    <row r="28" spans="1:10" s="44" customFormat="1" ht="18.75" thickBot="1">
      <c r="A28" s="637">
        <v>8</v>
      </c>
      <c r="B28" s="676" t="s">
        <v>966</v>
      </c>
      <c r="C28" s="676"/>
      <c r="D28" s="676"/>
      <c r="E28" s="677"/>
      <c r="F28" s="725">
        <f>SUM(F29:F29)</f>
        <v>609507.5</v>
      </c>
      <c r="G28" s="347"/>
      <c r="I28" s="640"/>
    </row>
    <row r="29" spans="1:10" s="44" customFormat="1" ht="18.75" thickBot="1">
      <c r="A29" s="638">
        <v>8.1</v>
      </c>
      <c r="B29" s="670" t="s">
        <v>1031</v>
      </c>
      <c r="C29" s="346" t="s">
        <v>44</v>
      </c>
      <c r="D29" s="644">
        <v>2</v>
      </c>
      <c r="E29" s="724">
        <f>' APU'!E297</f>
        <v>304753.75</v>
      </c>
      <c r="F29" s="724">
        <f>D29*E29</f>
        <v>609507.5</v>
      </c>
      <c r="G29" s="347"/>
      <c r="I29" s="640"/>
    </row>
    <row r="30" spans="1:10" s="44" customFormat="1" ht="18.75" thickBot="1">
      <c r="A30" s="920"/>
      <c r="B30" s="921"/>
      <c r="C30" s="921"/>
      <c r="D30" s="921"/>
      <c r="E30" s="921"/>
      <c r="F30" s="922"/>
    </row>
    <row r="31" spans="1:10" s="44" customFormat="1" ht="18">
      <c r="A31" s="673"/>
      <c r="B31" s="674"/>
      <c r="C31" s="918" t="s">
        <v>61</v>
      </c>
      <c r="D31" s="919"/>
      <c r="E31" s="919"/>
      <c r="F31" s="726">
        <f>+F28+F26+F9+F12+F15+F17+F19+F23</f>
        <v>29257563.347199999</v>
      </c>
      <c r="H31" s="636"/>
      <c r="I31" s="641"/>
      <c r="J31" s="642"/>
    </row>
    <row r="32" spans="1:10" s="44" customFormat="1" ht="3" customHeight="1">
      <c r="A32" s="673"/>
      <c r="B32" s="674"/>
      <c r="C32" s="923" t="s">
        <v>1012</v>
      </c>
      <c r="D32" s="924"/>
      <c r="E32" s="927">
        <v>0.13320000000000001</v>
      </c>
      <c r="F32" s="929">
        <f>F34-F31</f>
        <v>4495970.7404788211</v>
      </c>
    </row>
    <row r="33" spans="1:9" s="44" customFormat="1" ht="37.9" customHeight="1" thickBot="1">
      <c r="A33" s="673"/>
      <c r="B33" s="674"/>
      <c r="C33" s="925"/>
      <c r="D33" s="926"/>
      <c r="E33" s="928"/>
      <c r="F33" s="930"/>
      <c r="H33" s="675"/>
    </row>
    <row r="34" spans="1:9" s="44" customFormat="1" ht="39.6" customHeight="1" thickBot="1">
      <c r="A34" s="897" t="str">
        <f>A1</f>
        <v>OBRAS PARA EL MEJORAMIENTO DE CASETA COMUNAL MONTEFRIO EN EL MUNICIPIO DE SANTA ROSA DE OSOS</v>
      </c>
      <c r="B34" s="898"/>
      <c r="C34" s="898"/>
      <c r="D34" s="898"/>
      <c r="E34" s="899"/>
      <c r="F34" s="726">
        <f>F31/((100-13.32)/100)</f>
        <v>33753534.08767882</v>
      </c>
      <c r="H34" s="636"/>
      <c r="I34" s="642"/>
    </row>
    <row r="35" spans="1:9" s="44" customFormat="1" ht="14.25">
      <c r="A35" s="678"/>
      <c r="B35" s="678"/>
      <c r="C35" s="678"/>
      <c r="D35" s="678"/>
      <c r="E35" s="679"/>
      <c r="F35" s="680"/>
    </row>
    <row r="36" spans="1:9" s="44" customFormat="1" ht="25.5" customHeight="1">
      <c r="A36" s="678"/>
      <c r="B36" s="678"/>
      <c r="C36" s="678"/>
      <c r="D36" s="678"/>
      <c r="E36" s="679"/>
      <c r="F36" s="680"/>
    </row>
    <row r="37" spans="1:9" s="44" customFormat="1" ht="14.25">
      <c r="A37" s="678"/>
      <c r="B37" s="678"/>
      <c r="C37" s="678"/>
      <c r="D37" s="693"/>
      <c r="E37" s="679"/>
      <c r="F37" s="680"/>
    </row>
    <row r="38" spans="1:9" s="44" customFormat="1" ht="16.5" customHeight="1">
      <c r="A38" s="678"/>
      <c r="B38" s="678"/>
      <c r="C38" s="678"/>
      <c r="D38" s="694"/>
      <c r="E38" s="692"/>
      <c r="F38" s="680"/>
    </row>
    <row r="39" spans="1:9" s="44" customFormat="1" ht="16.5" customHeight="1">
      <c r="A39" s="678"/>
      <c r="B39" s="678"/>
      <c r="C39" s="678"/>
      <c r="D39" s="678"/>
      <c r="E39" s="679"/>
      <c r="F39" s="680"/>
    </row>
    <row r="40" spans="1:9" s="44" customFormat="1" ht="15.75" customHeight="1">
      <c r="A40" s="678"/>
      <c r="B40" s="678"/>
      <c r="C40" s="678"/>
      <c r="D40" s="678"/>
      <c r="E40" s="679"/>
      <c r="F40" s="680"/>
    </row>
    <row r="41" spans="1:9" s="44" customFormat="1" ht="18" customHeight="1">
      <c r="A41" s="678"/>
      <c r="B41" s="678"/>
      <c r="C41" s="678"/>
      <c r="D41" s="678"/>
      <c r="E41" s="679"/>
      <c r="F41" s="680"/>
    </row>
    <row r="42" spans="1:9" s="44" customFormat="1" ht="30" customHeight="1">
      <c r="A42" s="678"/>
      <c r="B42" s="678"/>
      <c r="C42" s="678"/>
      <c r="D42" s="678"/>
      <c r="E42" s="679"/>
      <c r="F42" s="680"/>
    </row>
    <row r="43" spans="1:9" s="44" customFormat="1" ht="11.25" customHeight="1">
      <c r="A43" s="678"/>
      <c r="B43" s="678"/>
      <c r="C43" s="678"/>
      <c r="D43" s="678"/>
      <c r="E43" s="679"/>
      <c r="F43" s="680"/>
    </row>
    <row r="44" spans="1:9" s="44" customFormat="1" ht="22.5" customHeight="1">
      <c r="A44" s="678"/>
      <c r="B44" s="678"/>
      <c r="C44" s="678"/>
      <c r="D44" s="678"/>
      <c r="E44" s="679"/>
      <c r="F44" s="680"/>
    </row>
    <row r="45" spans="1:9">
      <c r="A45" s="678"/>
      <c r="B45" s="678"/>
      <c r="C45" s="678"/>
    </row>
    <row r="46" spans="1:9">
      <c r="A46" s="678"/>
      <c r="B46" s="678"/>
      <c r="C46" s="678"/>
    </row>
    <row r="47" spans="1:9">
      <c r="A47" s="678"/>
      <c r="B47" s="678"/>
      <c r="C47" s="678"/>
    </row>
    <row r="48" spans="1:9">
      <c r="A48" s="678"/>
      <c r="B48" s="678"/>
      <c r="C48" s="678"/>
    </row>
    <row r="49" spans="1:3">
      <c r="A49" s="678"/>
      <c r="B49" s="678"/>
      <c r="C49" s="678"/>
    </row>
    <row r="50" spans="1:3">
      <c r="A50" s="678"/>
      <c r="B50" s="678"/>
      <c r="C50" s="678"/>
    </row>
    <row r="51" spans="1:3">
      <c r="A51" s="678"/>
      <c r="B51" s="678"/>
      <c r="C51" s="678"/>
    </row>
    <row r="52" spans="1:3">
      <c r="A52" s="678"/>
      <c r="B52" s="678"/>
      <c r="C52" s="678"/>
    </row>
    <row r="53" spans="1:3">
      <c r="A53" s="678"/>
      <c r="B53" s="678"/>
      <c r="C53" s="678"/>
    </row>
    <row r="54" spans="1:3">
      <c r="A54" s="678"/>
      <c r="B54" s="678"/>
      <c r="C54" s="678"/>
    </row>
    <row r="55" spans="1:3">
      <c r="A55" s="678"/>
      <c r="B55" s="678"/>
      <c r="C55" s="678"/>
    </row>
    <row r="56" spans="1:3">
      <c r="A56" s="678"/>
      <c r="B56" s="678"/>
      <c r="C56" s="678"/>
    </row>
    <row r="57" spans="1:3">
      <c r="A57" s="678"/>
      <c r="B57" s="678"/>
      <c r="C57" s="678"/>
    </row>
    <row r="58" spans="1:3">
      <c r="A58" s="678"/>
      <c r="B58" s="678"/>
      <c r="C58" s="678"/>
    </row>
    <row r="59" spans="1:3">
      <c r="A59" s="678"/>
      <c r="B59" s="678"/>
      <c r="C59" s="678"/>
    </row>
    <row r="60" spans="1:3">
      <c r="A60" s="678"/>
      <c r="B60" s="678"/>
      <c r="C60" s="678"/>
    </row>
    <row r="61" spans="1:3">
      <c r="A61" s="678"/>
      <c r="B61" s="678"/>
      <c r="C61" s="678"/>
    </row>
    <row r="62" spans="1:3">
      <c r="A62" s="678"/>
      <c r="B62" s="678"/>
      <c r="C62" s="678"/>
    </row>
    <row r="63" spans="1:3">
      <c r="A63" s="678"/>
      <c r="B63" s="678"/>
      <c r="C63" s="678"/>
    </row>
    <row r="64" spans="1:3">
      <c r="A64" s="678"/>
      <c r="B64" s="678"/>
      <c r="C64" s="678"/>
    </row>
    <row r="65" spans="1:3">
      <c r="A65" s="678"/>
      <c r="B65" s="678"/>
      <c r="C65" s="678"/>
    </row>
    <row r="66" spans="1:3">
      <c r="A66" s="678"/>
      <c r="B66" s="678"/>
      <c r="C66" s="678"/>
    </row>
    <row r="67" spans="1:3">
      <c r="A67" s="678"/>
      <c r="B67" s="678"/>
      <c r="C67" s="678"/>
    </row>
    <row r="68" spans="1:3">
      <c r="A68" s="678"/>
      <c r="B68" s="678"/>
      <c r="C68" s="678"/>
    </row>
    <row r="69" spans="1:3">
      <c r="A69" s="678"/>
      <c r="B69" s="678"/>
      <c r="C69" s="678"/>
    </row>
    <row r="70" spans="1:3">
      <c r="A70" s="678"/>
      <c r="B70" s="678"/>
      <c r="C70" s="678"/>
    </row>
    <row r="71" spans="1:3">
      <c r="A71" s="678"/>
      <c r="B71" s="678"/>
      <c r="C71" s="678"/>
    </row>
    <row r="72" spans="1:3">
      <c r="A72" s="678"/>
      <c r="B72" s="678"/>
      <c r="C72" s="678"/>
    </row>
    <row r="73" spans="1:3">
      <c r="A73" s="678"/>
      <c r="B73" s="678"/>
      <c r="C73" s="678"/>
    </row>
    <row r="74" spans="1:3">
      <c r="A74" s="678"/>
      <c r="B74" s="678"/>
      <c r="C74" s="678"/>
    </row>
    <row r="75" spans="1:3">
      <c r="A75" s="678"/>
      <c r="B75" s="678"/>
      <c r="C75" s="678"/>
    </row>
    <row r="76" spans="1:3">
      <c r="A76" s="678"/>
      <c r="B76" s="678"/>
      <c r="C76" s="678"/>
    </row>
    <row r="77" spans="1:3">
      <c r="A77" s="678"/>
      <c r="B77" s="678"/>
      <c r="C77" s="678"/>
    </row>
    <row r="78" spans="1:3">
      <c r="A78" s="678"/>
      <c r="B78" s="678"/>
      <c r="C78" s="678"/>
    </row>
    <row r="79" spans="1:3">
      <c r="A79" s="678"/>
      <c r="B79" s="678"/>
      <c r="C79" s="678"/>
    </row>
    <row r="80" spans="1:3">
      <c r="A80" s="678"/>
      <c r="B80" s="678"/>
      <c r="C80" s="678"/>
    </row>
    <row r="81" spans="1:3">
      <c r="A81" s="678"/>
      <c r="B81" s="678"/>
      <c r="C81" s="678"/>
    </row>
    <row r="82" spans="1:3">
      <c r="A82" s="678"/>
      <c r="B82" s="678"/>
      <c r="C82" s="678"/>
    </row>
    <row r="83" spans="1:3">
      <c r="A83" s="678"/>
      <c r="B83" s="678"/>
      <c r="C83" s="678"/>
    </row>
    <row r="84" spans="1:3">
      <c r="A84" s="678"/>
      <c r="B84" s="678"/>
      <c r="C84" s="678"/>
    </row>
    <row r="85" spans="1:3">
      <c r="A85" s="678"/>
      <c r="B85" s="678"/>
      <c r="C85" s="678"/>
    </row>
    <row r="86" spans="1:3">
      <c r="A86" s="678"/>
      <c r="B86" s="678"/>
      <c r="C86" s="678"/>
    </row>
    <row r="87" spans="1:3">
      <c r="A87" s="678"/>
      <c r="B87" s="678"/>
      <c r="C87" s="678"/>
    </row>
    <row r="88" spans="1:3">
      <c r="A88" s="678"/>
      <c r="B88" s="678"/>
      <c r="C88" s="678"/>
    </row>
    <row r="89" spans="1:3">
      <c r="A89" s="678"/>
      <c r="B89" s="678"/>
      <c r="C89" s="678"/>
    </row>
    <row r="90" spans="1:3">
      <c r="A90" s="678"/>
      <c r="B90" s="678"/>
      <c r="C90" s="678"/>
    </row>
    <row r="91" spans="1:3">
      <c r="A91" s="678"/>
      <c r="B91" s="678"/>
      <c r="C91" s="678"/>
    </row>
    <row r="92" spans="1:3">
      <c r="A92" s="678"/>
      <c r="B92" s="678"/>
      <c r="C92" s="678"/>
    </row>
    <row r="93" spans="1:3">
      <c r="A93" s="678"/>
      <c r="B93" s="678"/>
      <c r="C93" s="678"/>
    </row>
    <row r="94" spans="1:3">
      <c r="A94" s="678"/>
      <c r="B94" s="678"/>
      <c r="C94" s="678"/>
    </row>
    <row r="95" spans="1:3">
      <c r="A95" s="678"/>
      <c r="B95" s="678"/>
      <c r="C95" s="678"/>
    </row>
    <row r="96" spans="1:3">
      <c r="A96" s="678"/>
      <c r="B96" s="678"/>
      <c r="C96" s="678"/>
    </row>
    <row r="97" spans="1:3">
      <c r="A97" s="678"/>
      <c r="B97" s="678"/>
      <c r="C97" s="678"/>
    </row>
    <row r="98" spans="1:3">
      <c r="A98" s="678"/>
      <c r="B98" s="678"/>
      <c r="C98" s="678"/>
    </row>
    <row r="99" spans="1:3">
      <c r="A99" s="678"/>
      <c r="B99" s="678"/>
      <c r="C99" s="678"/>
    </row>
    <row r="100" spans="1:3">
      <c r="A100" s="678"/>
      <c r="B100" s="678"/>
      <c r="C100" s="678"/>
    </row>
    <row r="101" spans="1:3">
      <c r="A101" s="678"/>
      <c r="B101" s="678"/>
      <c r="C101" s="678"/>
    </row>
    <row r="102" spans="1:3">
      <c r="A102" s="678"/>
      <c r="B102" s="678"/>
      <c r="C102" s="678"/>
    </row>
    <row r="103" spans="1:3">
      <c r="A103" s="678"/>
      <c r="B103" s="678"/>
      <c r="C103" s="678"/>
    </row>
    <row r="104" spans="1:3">
      <c r="A104" s="678"/>
      <c r="B104" s="678"/>
      <c r="C104" s="678"/>
    </row>
    <row r="105" spans="1:3">
      <c r="A105" s="678"/>
      <c r="B105" s="678"/>
      <c r="C105" s="678"/>
    </row>
    <row r="106" spans="1:3">
      <c r="A106" s="678"/>
      <c r="B106" s="678"/>
      <c r="C106" s="678"/>
    </row>
    <row r="107" spans="1:3">
      <c r="A107" s="678"/>
      <c r="B107" s="678"/>
      <c r="C107" s="678"/>
    </row>
    <row r="108" spans="1:3">
      <c r="A108" s="678"/>
      <c r="B108" s="678"/>
      <c r="C108" s="678"/>
    </row>
    <row r="109" spans="1:3">
      <c r="A109" s="678"/>
      <c r="B109" s="678"/>
      <c r="C109" s="678"/>
    </row>
    <row r="110" spans="1:3">
      <c r="A110" s="678"/>
      <c r="B110" s="678"/>
      <c r="C110" s="678"/>
    </row>
    <row r="111" spans="1:3">
      <c r="A111" s="678"/>
      <c r="B111" s="678"/>
      <c r="C111" s="678"/>
    </row>
    <row r="112" spans="1:3">
      <c r="A112" s="678"/>
      <c r="B112" s="678"/>
      <c r="C112" s="678"/>
    </row>
    <row r="113" spans="1:3">
      <c r="A113" s="678"/>
      <c r="B113" s="678"/>
      <c r="C113" s="678"/>
    </row>
    <row r="114" spans="1:3">
      <c r="A114" s="678"/>
      <c r="B114" s="678"/>
      <c r="C114" s="678"/>
    </row>
    <row r="115" spans="1:3">
      <c r="A115" s="678"/>
      <c r="B115" s="678"/>
      <c r="C115" s="678"/>
    </row>
    <row r="116" spans="1:3">
      <c r="A116" s="678"/>
      <c r="B116" s="678"/>
      <c r="C116" s="678"/>
    </row>
    <row r="117" spans="1:3">
      <c r="A117" s="678"/>
      <c r="B117" s="678"/>
      <c r="C117" s="678"/>
    </row>
    <row r="118" spans="1:3">
      <c r="A118" s="678"/>
      <c r="B118" s="678"/>
      <c r="C118" s="678"/>
    </row>
    <row r="119" spans="1:3">
      <c r="A119" s="678"/>
      <c r="B119" s="678"/>
      <c r="C119" s="678"/>
    </row>
    <row r="120" spans="1:3">
      <c r="A120" s="678"/>
      <c r="B120" s="678"/>
      <c r="C120" s="678"/>
    </row>
    <row r="121" spans="1:3">
      <c r="A121" s="678"/>
      <c r="B121" s="678"/>
      <c r="C121" s="678"/>
    </row>
    <row r="122" spans="1:3">
      <c r="A122" s="678"/>
      <c r="B122" s="678"/>
      <c r="C122" s="678"/>
    </row>
    <row r="123" spans="1:3">
      <c r="A123" s="678"/>
      <c r="B123" s="678"/>
      <c r="C123" s="678"/>
    </row>
    <row r="124" spans="1:3">
      <c r="A124" s="678"/>
      <c r="B124" s="678"/>
      <c r="C124" s="678"/>
    </row>
    <row r="125" spans="1:3">
      <c r="A125" s="678"/>
      <c r="B125" s="678"/>
      <c r="C125" s="678"/>
    </row>
    <row r="126" spans="1:3">
      <c r="A126" s="678"/>
      <c r="B126" s="678"/>
      <c r="C126" s="678"/>
    </row>
    <row r="127" spans="1:3">
      <c r="A127" s="678"/>
      <c r="B127" s="678"/>
      <c r="C127" s="678"/>
    </row>
    <row r="128" spans="1:3">
      <c r="A128" s="678"/>
      <c r="B128" s="678"/>
      <c r="C128" s="678"/>
    </row>
    <row r="129" spans="1:3">
      <c r="A129" s="678"/>
      <c r="B129" s="678"/>
      <c r="C129" s="678"/>
    </row>
    <row r="130" spans="1:3">
      <c r="A130" s="678"/>
      <c r="B130" s="678"/>
      <c r="C130" s="678"/>
    </row>
    <row r="131" spans="1:3">
      <c r="A131" s="678"/>
      <c r="B131" s="678"/>
      <c r="C131" s="678"/>
    </row>
    <row r="132" spans="1:3">
      <c r="A132" s="678"/>
      <c r="B132" s="678"/>
      <c r="C132" s="678"/>
    </row>
    <row r="133" spans="1:3">
      <c r="A133" s="678"/>
      <c r="B133" s="678"/>
      <c r="C133" s="678"/>
    </row>
    <row r="134" spans="1:3">
      <c r="A134" s="678"/>
      <c r="B134" s="678"/>
      <c r="C134" s="678"/>
    </row>
    <row r="135" spans="1:3">
      <c r="A135" s="678"/>
      <c r="B135" s="678"/>
      <c r="C135" s="678"/>
    </row>
    <row r="136" spans="1:3">
      <c r="A136" s="678"/>
      <c r="B136" s="678"/>
      <c r="C136" s="678"/>
    </row>
    <row r="137" spans="1:3">
      <c r="A137" s="678"/>
      <c r="B137" s="678"/>
      <c r="C137" s="678"/>
    </row>
    <row r="138" spans="1:3">
      <c r="A138" s="678"/>
      <c r="B138" s="678"/>
      <c r="C138" s="678"/>
    </row>
    <row r="139" spans="1:3">
      <c r="A139" s="678"/>
      <c r="B139" s="678"/>
      <c r="C139" s="678"/>
    </row>
    <row r="140" spans="1:3">
      <c r="A140" s="678"/>
      <c r="B140" s="678"/>
      <c r="C140" s="678"/>
    </row>
    <row r="141" spans="1:3">
      <c r="A141" s="678"/>
      <c r="B141" s="678"/>
      <c r="C141" s="678"/>
    </row>
    <row r="142" spans="1:3">
      <c r="A142" s="678"/>
      <c r="B142" s="678"/>
      <c r="C142" s="678"/>
    </row>
    <row r="143" spans="1:3">
      <c r="A143" s="678"/>
      <c r="B143" s="678"/>
      <c r="C143" s="678"/>
    </row>
    <row r="144" spans="1:3">
      <c r="A144" s="678"/>
      <c r="B144" s="678"/>
      <c r="C144" s="678"/>
    </row>
    <row r="145" spans="1:3">
      <c r="A145" s="678"/>
      <c r="B145" s="678"/>
      <c r="C145" s="678"/>
    </row>
    <row r="146" spans="1:3">
      <c r="A146" s="678"/>
      <c r="B146" s="678"/>
      <c r="C146" s="678"/>
    </row>
    <row r="147" spans="1:3">
      <c r="A147" s="678"/>
      <c r="B147" s="678"/>
      <c r="C147" s="678"/>
    </row>
    <row r="148" spans="1:3">
      <c r="A148" s="678"/>
      <c r="B148" s="678"/>
      <c r="C148" s="678"/>
    </row>
    <row r="149" spans="1:3">
      <c r="A149" s="678"/>
      <c r="B149" s="678"/>
      <c r="C149" s="678"/>
    </row>
    <row r="150" spans="1:3">
      <c r="A150" s="678"/>
      <c r="B150" s="678"/>
      <c r="C150" s="678"/>
    </row>
    <row r="151" spans="1:3">
      <c r="A151" s="678"/>
      <c r="B151" s="678"/>
      <c r="C151" s="678"/>
    </row>
    <row r="152" spans="1:3">
      <c r="A152" s="678"/>
      <c r="B152" s="678"/>
      <c r="C152" s="678"/>
    </row>
    <row r="153" spans="1:3">
      <c r="A153" s="678"/>
      <c r="B153" s="678"/>
      <c r="C153" s="678"/>
    </row>
    <row r="154" spans="1:3">
      <c r="A154" s="678"/>
      <c r="B154" s="678"/>
      <c r="C154" s="678"/>
    </row>
    <row r="155" spans="1:3">
      <c r="A155" s="678"/>
      <c r="B155" s="678"/>
      <c r="C155" s="678"/>
    </row>
    <row r="156" spans="1:3">
      <c r="A156" s="678"/>
      <c r="B156" s="678"/>
      <c r="C156" s="678"/>
    </row>
    <row r="157" spans="1:3">
      <c r="A157" s="678"/>
      <c r="B157" s="678"/>
      <c r="C157" s="678"/>
    </row>
    <row r="158" spans="1:3">
      <c r="A158" s="678"/>
      <c r="B158" s="678"/>
      <c r="C158" s="678"/>
    </row>
    <row r="159" spans="1:3">
      <c r="A159" s="678"/>
      <c r="B159" s="678"/>
      <c r="C159" s="678"/>
    </row>
    <row r="160" spans="1:3">
      <c r="A160" s="678"/>
      <c r="B160" s="678"/>
      <c r="C160" s="678"/>
    </row>
    <row r="161" spans="1:3">
      <c r="A161" s="678"/>
      <c r="B161" s="678"/>
      <c r="C161" s="678"/>
    </row>
    <row r="162" spans="1:3">
      <c r="A162" s="678"/>
      <c r="B162" s="678"/>
      <c r="C162" s="678"/>
    </row>
    <row r="163" spans="1:3">
      <c r="A163" s="678"/>
      <c r="B163" s="678"/>
      <c r="C163" s="678"/>
    </row>
    <row r="164" spans="1:3">
      <c r="A164" s="678"/>
      <c r="B164" s="678"/>
      <c r="C164" s="678"/>
    </row>
    <row r="165" spans="1:3">
      <c r="A165" s="678"/>
      <c r="B165" s="678"/>
      <c r="C165" s="678"/>
    </row>
    <row r="166" spans="1:3">
      <c r="A166" s="678"/>
      <c r="B166" s="678"/>
      <c r="C166" s="678"/>
    </row>
    <row r="167" spans="1:3">
      <c r="A167" s="678"/>
      <c r="B167" s="678"/>
      <c r="C167" s="678"/>
    </row>
    <row r="168" spans="1:3">
      <c r="A168" s="678"/>
      <c r="B168" s="678"/>
      <c r="C168" s="678"/>
    </row>
    <row r="169" spans="1:3">
      <c r="A169" s="678"/>
      <c r="B169" s="678"/>
      <c r="C169" s="678"/>
    </row>
    <row r="170" spans="1:3">
      <c r="A170" s="678"/>
      <c r="B170" s="678"/>
      <c r="C170" s="678"/>
    </row>
    <row r="171" spans="1:3">
      <c r="A171" s="678"/>
      <c r="B171" s="678"/>
      <c r="C171" s="678"/>
    </row>
    <row r="172" spans="1:3">
      <c r="A172" s="678"/>
      <c r="B172" s="678"/>
      <c r="C172" s="678"/>
    </row>
    <row r="173" spans="1:3">
      <c r="A173" s="678"/>
      <c r="B173" s="678"/>
      <c r="C173" s="678"/>
    </row>
    <row r="174" spans="1:3">
      <c r="A174" s="678"/>
      <c r="B174" s="678"/>
      <c r="C174" s="678"/>
    </row>
    <row r="175" spans="1:3">
      <c r="A175" s="678"/>
      <c r="B175" s="678"/>
      <c r="C175" s="678"/>
    </row>
    <row r="176" spans="1:3">
      <c r="A176" s="678"/>
      <c r="B176" s="678"/>
      <c r="C176" s="678"/>
    </row>
    <row r="177" spans="1:3">
      <c r="A177" s="678"/>
      <c r="B177" s="678"/>
      <c r="C177" s="678"/>
    </row>
    <row r="178" spans="1:3">
      <c r="A178" s="678"/>
      <c r="B178" s="678"/>
      <c r="C178" s="678"/>
    </row>
    <row r="179" spans="1:3">
      <c r="A179" s="678"/>
      <c r="B179" s="678"/>
      <c r="C179" s="678"/>
    </row>
    <row r="180" spans="1:3">
      <c r="A180" s="678"/>
      <c r="B180" s="678"/>
      <c r="C180" s="678"/>
    </row>
    <row r="181" spans="1:3">
      <c r="A181" s="678"/>
      <c r="B181" s="678"/>
      <c r="C181" s="678"/>
    </row>
    <row r="182" spans="1:3">
      <c r="A182" s="678"/>
      <c r="B182" s="678"/>
      <c r="C182" s="678"/>
    </row>
    <row r="183" spans="1:3">
      <c r="A183" s="678"/>
      <c r="B183" s="678"/>
      <c r="C183" s="678"/>
    </row>
    <row r="184" spans="1:3">
      <c r="A184" s="678"/>
      <c r="B184" s="678"/>
      <c r="C184" s="678"/>
    </row>
    <row r="185" spans="1:3">
      <c r="A185" s="678"/>
      <c r="B185" s="678"/>
      <c r="C185" s="678"/>
    </row>
    <row r="186" spans="1:3">
      <c r="A186" s="678"/>
      <c r="B186" s="678"/>
      <c r="C186" s="678"/>
    </row>
    <row r="187" spans="1:3">
      <c r="A187" s="678"/>
      <c r="B187" s="678"/>
      <c r="C187" s="678"/>
    </row>
    <row r="188" spans="1:3">
      <c r="A188" s="678"/>
      <c r="B188" s="678"/>
      <c r="C188" s="678"/>
    </row>
    <row r="189" spans="1:3">
      <c r="A189" s="678"/>
      <c r="B189" s="678"/>
      <c r="C189" s="678"/>
    </row>
    <row r="190" spans="1:3">
      <c r="A190" s="678"/>
      <c r="B190" s="678"/>
      <c r="C190" s="678"/>
    </row>
    <row r="191" spans="1:3">
      <c r="A191" s="678"/>
      <c r="B191" s="678"/>
      <c r="C191" s="678"/>
    </row>
    <row r="192" spans="1:3">
      <c r="A192" s="678"/>
      <c r="B192" s="678"/>
      <c r="C192" s="678"/>
    </row>
    <row r="193" spans="1:3">
      <c r="A193" s="678"/>
      <c r="B193" s="678"/>
      <c r="C193" s="678"/>
    </row>
    <row r="194" spans="1:3">
      <c r="A194" s="678"/>
      <c r="B194" s="678"/>
      <c r="C194" s="678"/>
    </row>
    <row r="195" spans="1:3">
      <c r="A195" s="678"/>
      <c r="B195" s="678"/>
      <c r="C195" s="678"/>
    </row>
    <row r="196" spans="1:3">
      <c r="A196" s="678"/>
      <c r="B196" s="678"/>
      <c r="C196" s="678"/>
    </row>
    <row r="197" spans="1:3">
      <c r="A197" s="678"/>
      <c r="B197" s="678"/>
      <c r="C197" s="678"/>
    </row>
    <row r="198" spans="1:3">
      <c r="A198" s="678"/>
      <c r="B198" s="678"/>
      <c r="C198" s="678"/>
    </row>
    <row r="199" spans="1:3">
      <c r="A199" s="678"/>
      <c r="B199" s="678"/>
      <c r="C199" s="678"/>
    </row>
    <row r="200" spans="1:3">
      <c r="A200" s="678"/>
      <c r="B200" s="678"/>
      <c r="C200" s="678"/>
    </row>
    <row r="201" spans="1:3">
      <c r="A201" s="678"/>
      <c r="B201" s="678"/>
      <c r="C201" s="678"/>
    </row>
    <row r="202" spans="1:3">
      <c r="A202" s="678"/>
      <c r="B202" s="678"/>
      <c r="C202" s="678"/>
    </row>
    <row r="203" spans="1:3">
      <c r="A203" s="678"/>
      <c r="B203" s="678"/>
      <c r="C203" s="678"/>
    </row>
    <row r="204" spans="1:3">
      <c r="A204" s="678"/>
      <c r="B204" s="678"/>
      <c r="C204" s="678"/>
    </row>
    <row r="205" spans="1:3">
      <c r="A205" s="678"/>
      <c r="B205" s="678"/>
      <c r="C205" s="678"/>
    </row>
    <row r="206" spans="1:3">
      <c r="A206" s="678"/>
      <c r="B206" s="678"/>
      <c r="C206" s="678"/>
    </row>
    <row r="207" spans="1:3">
      <c r="A207" s="678"/>
      <c r="B207" s="678"/>
      <c r="C207" s="678"/>
    </row>
    <row r="208" spans="1:3">
      <c r="A208" s="678"/>
      <c r="B208" s="678"/>
      <c r="C208" s="678"/>
    </row>
    <row r="209" spans="1:3">
      <c r="A209" s="678"/>
      <c r="B209" s="678"/>
      <c r="C209" s="678"/>
    </row>
    <row r="210" spans="1:3">
      <c r="A210" s="678"/>
      <c r="B210" s="678"/>
      <c r="C210" s="678"/>
    </row>
    <row r="211" spans="1:3">
      <c r="A211" s="678"/>
      <c r="B211" s="678"/>
      <c r="C211" s="678"/>
    </row>
    <row r="212" spans="1:3">
      <c r="A212" s="678"/>
      <c r="B212" s="678"/>
      <c r="C212" s="678"/>
    </row>
    <row r="213" spans="1:3">
      <c r="A213" s="678"/>
      <c r="B213" s="678"/>
      <c r="C213" s="678"/>
    </row>
    <row r="214" spans="1:3">
      <c r="A214" s="678"/>
      <c r="B214" s="678"/>
      <c r="C214" s="678"/>
    </row>
    <row r="215" spans="1:3">
      <c r="A215" s="678"/>
      <c r="B215" s="678"/>
      <c r="C215" s="678"/>
    </row>
    <row r="216" spans="1:3">
      <c r="A216" s="678"/>
      <c r="B216" s="678"/>
      <c r="C216" s="678"/>
    </row>
  </sheetData>
  <sheetProtection formatCells="0" formatColumns="0" formatRows="0" insertColumns="0" insertRows="0" insertHyperlinks="0" deleteColumns="0" deleteRows="0" selectLockedCells="1" sort="0" autoFilter="0" pivotTables="0"/>
  <dataConsolidate link="1"/>
  <mergeCells count="9">
    <mergeCell ref="A34:E34"/>
    <mergeCell ref="E1:F6"/>
    <mergeCell ref="A1:D6"/>
    <mergeCell ref="A7:F7"/>
    <mergeCell ref="C31:E31"/>
    <mergeCell ref="A30:F30"/>
    <mergeCell ref="C32:D33"/>
    <mergeCell ref="E32:E33"/>
    <mergeCell ref="F32:F33"/>
  </mergeCells>
  <phoneticPr fontId="8" type="noConversion"/>
  <printOptions horizontalCentered="1"/>
  <pageMargins left="0.70866141732283472" right="0.70866141732283472" top="0.74803149606299213" bottom="0.74803149606299213" header="0.31496062992125984" footer="0.31496062992125984"/>
  <pageSetup scale="52" fitToHeight="0" orientation="portrait" r:id="rId1"/>
  <headerFooter>
    <oddFooter>&amp;C&amp;F</oddFoot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J53"/>
  <sheetViews>
    <sheetView view="pageBreakPreview" topLeftCell="A22" zoomScale="75" zoomScaleNormal="100" zoomScaleSheetLayoutView="75" workbookViewId="0">
      <selection activeCell="G8" sqref="G8"/>
    </sheetView>
  </sheetViews>
  <sheetFormatPr baseColWidth="10" defaultRowHeight="12.75"/>
  <cols>
    <col min="1" max="1" width="8.28515625" customWidth="1"/>
    <col min="2" max="2" width="52.85546875" customWidth="1"/>
    <col min="3" max="3" width="12" customWidth="1"/>
    <col min="4" max="4" width="11.42578125" customWidth="1"/>
    <col min="5" max="5" width="15.28515625" customWidth="1"/>
    <col min="6" max="6" width="18.140625" customWidth="1"/>
    <col min="7" max="7" width="21.28515625" customWidth="1"/>
    <col min="9" max="10" width="13.85546875" bestFit="1" customWidth="1"/>
  </cols>
  <sheetData>
    <row r="1" spans="1:10" s="44" customFormat="1" ht="24.75" customHeight="1">
      <c r="A1" s="949" t="str">
        <f>'PRESUP. OBRA'!A1:D6</f>
        <v>OBRAS PARA EL MEJORAMIENTO DE CASETA COMUNAL MONTEFRIO EN EL MUNICIPIO DE SANTA ROSA DE OSOS</v>
      </c>
      <c r="B1" s="950"/>
      <c r="C1" s="950"/>
      <c r="D1" s="950"/>
      <c r="E1" s="951"/>
      <c r="F1" s="958"/>
      <c r="G1" s="959"/>
    </row>
    <row r="2" spans="1:10" s="9" customFormat="1" ht="15" customHeight="1">
      <c r="A2" s="952"/>
      <c r="B2" s="953"/>
      <c r="C2" s="953"/>
      <c r="D2" s="953"/>
      <c r="E2" s="954"/>
      <c r="F2" s="960"/>
      <c r="G2" s="961"/>
    </row>
    <row r="3" spans="1:10" s="9" customFormat="1" ht="12.75" customHeight="1">
      <c r="A3" s="952"/>
      <c r="B3" s="953"/>
      <c r="C3" s="953"/>
      <c r="D3" s="953"/>
      <c r="E3" s="954"/>
      <c r="F3" s="960"/>
      <c r="G3" s="961"/>
    </row>
    <row r="4" spans="1:10" s="9" customFormat="1" ht="12.75" customHeight="1">
      <c r="A4" s="952"/>
      <c r="B4" s="953"/>
      <c r="C4" s="953"/>
      <c r="D4" s="953"/>
      <c r="E4" s="954"/>
      <c r="F4" s="960"/>
      <c r="G4" s="961"/>
      <c r="I4"/>
    </row>
    <row r="5" spans="1:10" s="9" customFormat="1" ht="12.75" customHeight="1">
      <c r="A5" s="952"/>
      <c r="B5" s="953"/>
      <c r="C5" s="953"/>
      <c r="D5" s="953"/>
      <c r="E5" s="954"/>
      <c r="F5" s="960"/>
      <c r="G5" s="961"/>
    </row>
    <row r="6" spans="1:10" s="9" customFormat="1" ht="13.5" customHeight="1" thickBot="1">
      <c r="A6" s="955"/>
      <c r="B6" s="956"/>
      <c r="C6" s="956"/>
      <c r="D6" s="956"/>
      <c r="E6" s="957"/>
      <c r="F6" s="962"/>
      <c r="G6" s="963"/>
    </row>
    <row r="7" spans="1:10" ht="21.75" customHeight="1" thickBot="1">
      <c r="A7" s="946" t="s">
        <v>951</v>
      </c>
      <c r="B7" s="947"/>
      <c r="C7" s="947"/>
      <c r="D7" s="947"/>
      <c r="E7" s="947"/>
      <c r="F7" s="947"/>
      <c r="G7" s="948"/>
    </row>
    <row r="8" spans="1:10" ht="16.5">
      <c r="A8" s="497"/>
      <c r="B8" s="498" t="s">
        <v>733</v>
      </c>
      <c r="C8" s="499"/>
      <c r="D8" s="499"/>
      <c r="E8" s="499"/>
      <c r="F8" s="500"/>
      <c r="G8" s="501">
        <f>'PRESUP. OBRA'!F31</f>
        <v>29257563.347199999</v>
      </c>
    </row>
    <row r="9" spans="1:10" ht="16.5">
      <c r="A9" s="376"/>
      <c r="B9" s="377"/>
      <c r="C9" s="378"/>
      <c r="D9" s="378"/>
      <c r="E9" s="378"/>
      <c r="F9" s="378"/>
      <c r="G9" s="379"/>
    </row>
    <row r="10" spans="1:10" ht="16.5">
      <c r="A10" s="502"/>
      <c r="B10" s="503" t="s">
        <v>952</v>
      </c>
      <c r="C10" s="504"/>
      <c r="D10" s="504"/>
      <c r="E10" s="504"/>
      <c r="F10" s="505"/>
      <c r="G10" s="501">
        <f>'PRESUP. OBRA'!F34</f>
        <v>33753534.08767882</v>
      </c>
    </row>
    <row r="11" spans="1:10" ht="16.5">
      <c r="A11" s="376"/>
      <c r="B11" s="377"/>
      <c r="C11" s="378"/>
      <c r="D11" s="378"/>
      <c r="E11" s="378"/>
      <c r="F11" s="378"/>
      <c r="G11" s="379"/>
    </row>
    <row r="12" spans="1:10" ht="16.5">
      <c r="A12" s="502"/>
      <c r="B12" s="503" t="s">
        <v>734</v>
      </c>
      <c r="C12" s="504"/>
      <c r="D12" s="504"/>
      <c r="E12" s="504"/>
      <c r="F12" s="505"/>
      <c r="G12" s="506"/>
    </row>
    <row r="13" spans="1:10" ht="16.5">
      <c r="A13" s="380"/>
      <c r="B13" s="381"/>
      <c r="C13" s="382"/>
      <c r="D13" s="382"/>
      <c r="E13" s="382"/>
      <c r="F13" s="378"/>
      <c r="G13" s="379"/>
    </row>
    <row r="14" spans="1:10" ht="33">
      <c r="A14" s="507"/>
      <c r="B14" s="508" t="s">
        <v>735</v>
      </c>
      <c r="C14" s="509" t="s">
        <v>298</v>
      </c>
      <c r="D14" s="509" t="s">
        <v>299</v>
      </c>
      <c r="E14" s="509" t="s">
        <v>736</v>
      </c>
      <c r="F14" s="510" t="s">
        <v>737</v>
      </c>
      <c r="G14" s="511" t="s">
        <v>409</v>
      </c>
    </row>
    <row r="15" spans="1:10" ht="16.5">
      <c r="A15" s="383"/>
      <c r="B15" s="384"/>
      <c r="C15" s="385"/>
      <c r="D15" s="385"/>
      <c r="E15" s="385"/>
      <c r="F15" s="385"/>
      <c r="G15" s="386"/>
    </row>
    <row r="16" spans="1:10" ht="16.5">
      <c r="A16" s="517">
        <v>1</v>
      </c>
      <c r="B16" s="518" t="s">
        <v>738</v>
      </c>
      <c r="C16" s="519"/>
      <c r="D16" s="519"/>
      <c r="E16" s="519"/>
      <c r="F16" s="519"/>
      <c r="G16" s="520"/>
      <c r="J16" s="521"/>
    </row>
    <row r="17" spans="1:10" ht="16.5">
      <c r="A17" s="383"/>
      <c r="B17" s="623" t="s">
        <v>1008</v>
      </c>
      <c r="C17" s="388" t="s">
        <v>1009</v>
      </c>
      <c r="D17" s="389">
        <v>2</v>
      </c>
      <c r="E17" s="390">
        <v>0.7</v>
      </c>
      <c r="F17" s="391">
        <v>3500000</v>
      </c>
      <c r="G17" s="392">
        <f>F17*D17*E17</f>
        <v>4900000</v>
      </c>
    </row>
    <row r="18" spans="1:10" ht="16.5">
      <c r="A18" s="383"/>
      <c r="B18" s="682" t="s">
        <v>1013</v>
      </c>
      <c r="C18" s="388" t="s">
        <v>1009</v>
      </c>
      <c r="D18" s="389">
        <v>2</v>
      </c>
      <c r="E18" s="390">
        <v>0.3</v>
      </c>
      <c r="F18" s="391">
        <v>3000000</v>
      </c>
      <c r="G18" s="392">
        <f>F18*D18*E18</f>
        <v>1800000</v>
      </c>
    </row>
    <row r="19" spans="1:10" ht="16.5">
      <c r="A19" s="507"/>
      <c r="B19" s="503" t="s">
        <v>739</v>
      </c>
      <c r="C19" s="512"/>
      <c r="D19" s="513"/>
      <c r="E19" s="513"/>
      <c r="F19" s="514"/>
      <c r="G19" s="578">
        <f>SUM(G17:G18)</f>
        <v>6700000</v>
      </c>
      <c r="J19" s="579"/>
    </row>
    <row r="20" spans="1:10" ht="18" customHeight="1">
      <c r="A20" s="383"/>
      <c r="B20" s="384"/>
      <c r="C20" s="378"/>
      <c r="D20" s="378"/>
      <c r="E20" s="378"/>
      <c r="F20" s="378"/>
      <c r="G20" s="379"/>
    </row>
    <row r="21" spans="1:10" ht="18" customHeight="1">
      <c r="A21" s="517">
        <v>2</v>
      </c>
      <c r="B21" s="518" t="s">
        <v>740</v>
      </c>
      <c r="C21" s="519"/>
      <c r="D21" s="519"/>
      <c r="E21" s="519"/>
      <c r="F21" s="519"/>
      <c r="G21" s="522"/>
    </row>
    <row r="22" spans="1:10" ht="16.5">
      <c r="A22" s="383"/>
      <c r="B22" s="387"/>
      <c r="C22" s="388"/>
      <c r="D22" s="389"/>
      <c r="E22" s="393"/>
      <c r="F22" s="391"/>
      <c r="G22" s="392"/>
    </row>
    <row r="23" spans="1:10" ht="16.5">
      <c r="A23" s="507"/>
      <c r="B23" s="503" t="s">
        <v>742</v>
      </c>
      <c r="C23" s="512"/>
      <c r="D23" s="513"/>
      <c r="E23" s="513"/>
      <c r="F23" s="514"/>
      <c r="G23" s="578">
        <f>SUM(G22:G22)</f>
        <v>0</v>
      </c>
    </row>
    <row r="24" spans="1:10" ht="16.5">
      <c r="A24" s="383"/>
      <c r="B24" s="384"/>
      <c r="C24" s="378"/>
      <c r="D24" s="378"/>
      <c r="E24" s="378"/>
      <c r="F24" s="378"/>
      <c r="G24" s="379"/>
    </row>
    <row r="25" spans="1:10" ht="16.5">
      <c r="A25" s="523">
        <v>3</v>
      </c>
      <c r="B25" s="518" t="s">
        <v>743</v>
      </c>
      <c r="C25" s="519"/>
      <c r="D25" s="519"/>
      <c r="E25" s="519"/>
      <c r="F25" s="519"/>
      <c r="G25" s="520"/>
    </row>
    <row r="26" spans="1:10" ht="16.5">
      <c r="A26" s="383"/>
      <c r="B26" s="387"/>
      <c r="C26" s="388"/>
      <c r="D26" s="389"/>
      <c r="E26" s="393"/>
      <c r="F26" s="391"/>
      <c r="G26" s="392"/>
      <c r="I26" s="579"/>
    </row>
    <row r="27" spans="1:10" ht="16.5">
      <c r="A27" s="515"/>
      <c r="B27" s="503" t="s">
        <v>744</v>
      </c>
      <c r="C27" s="505"/>
      <c r="D27" s="505"/>
      <c r="E27" s="505"/>
      <c r="F27" s="516"/>
      <c r="G27" s="578">
        <f>SUM(G26:G26)</f>
        <v>0</v>
      </c>
    </row>
    <row r="28" spans="1:10" ht="16.5">
      <c r="A28" s="376"/>
      <c r="B28" s="377"/>
      <c r="C28" s="378"/>
      <c r="D28" s="378"/>
      <c r="E28" s="378"/>
      <c r="F28" s="394"/>
      <c r="G28" s="379"/>
    </row>
    <row r="29" spans="1:10" ht="16.5">
      <c r="A29" s="517">
        <v>4</v>
      </c>
      <c r="B29" s="518" t="s">
        <v>892</v>
      </c>
      <c r="C29" s="519"/>
      <c r="D29" s="519"/>
      <c r="E29" s="519"/>
      <c r="F29" s="524"/>
      <c r="G29" s="520"/>
    </row>
    <row r="30" spans="1:10" ht="12.75" customHeight="1">
      <c r="A30" s="383"/>
      <c r="B30" s="387"/>
      <c r="C30" s="388"/>
      <c r="D30" s="388"/>
      <c r="E30" s="388"/>
      <c r="F30" s="394"/>
      <c r="G30" s="379"/>
      <c r="I30" s="579"/>
    </row>
    <row r="31" spans="1:10" ht="16.5">
      <c r="A31" s="515"/>
      <c r="B31" s="503" t="s">
        <v>745</v>
      </c>
      <c r="C31" s="505"/>
      <c r="D31" s="505"/>
      <c r="E31" s="505"/>
      <c r="F31" s="516"/>
      <c r="G31" s="578">
        <f>SUM(G30:G30)</f>
        <v>0</v>
      </c>
    </row>
    <row r="32" spans="1:10" ht="16.5">
      <c r="A32" s="376"/>
      <c r="B32" s="377"/>
      <c r="C32" s="378"/>
      <c r="D32" s="378"/>
      <c r="E32" s="378"/>
      <c r="F32" s="394"/>
      <c r="G32" s="379"/>
    </row>
    <row r="33" spans="1:9" ht="16.5">
      <c r="A33" s="523">
        <v>5</v>
      </c>
      <c r="B33" s="518" t="s">
        <v>746</v>
      </c>
      <c r="C33" s="519"/>
      <c r="D33" s="519"/>
      <c r="E33" s="519"/>
      <c r="F33" s="524"/>
      <c r="G33" s="520"/>
    </row>
    <row r="34" spans="1:9" ht="16.5">
      <c r="A34" s="376" t="s">
        <v>944</v>
      </c>
      <c r="B34" s="387" t="s">
        <v>953</v>
      </c>
      <c r="C34" s="388"/>
      <c r="D34" s="388">
        <v>1</v>
      </c>
      <c r="E34" s="395">
        <v>0.04</v>
      </c>
      <c r="F34" s="634">
        <f>$G$10</f>
        <v>33753534.08767882</v>
      </c>
      <c r="G34" s="392">
        <f>F34*E34</f>
        <v>1350141.3635071528</v>
      </c>
    </row>
    <row r="35" spans="1:9" ht="16.5">
      <c r="A35" s="376" t="s">
        <v>847</v>
      </c>
      <c r="B35" s="387" t="s">
        <v>954</v>
      </c>
      <c r="C35" s="388"/>
      <c r="D35" s="388">
        <v>1</v>
      </c>
      <c r="E35" s="395">
        <v>0.02</v>
      </c>
      <c r="F35" s="634">
        <f t="shared" ref="F35:F38" si="0">$G$10</f>
        <v>33753534.08767882</v>
      </c>
      <c r="G35" s="392">
        <f t="shared" ref="G35:G38" si="1">F35*E35</f>
        <v>675070.68175357638</v>
      </c>
    </row>
    <row r="36" spans="1:9" ht="16.5">
      <c r="A36" s="376" t="s">
        <v>848</v>
      </c>
      <c r="B36" s="387" t="s">
        <v>958</v>
      </c>
      <c r="C36" s="388"/>
      <c r="D36" s="388">
        <v>1</v>
      </c>
      <c r="E36" s="395">
        <v>0.02</v>
      </c>
      <c r="F36" s="634">
        <f t="shared" si="0"/>
        <v>33753534.08767882</v>
      </c>
      <c r="G36" s="392">
        <f t="shared" si="1"/>
        <v>675070.68175357638</v>
      </c>
    </row>
    <row r="37" spans="1:9" ht="16.5">
      <c r="A37" s="376" t="s">
        <v>945</v>
      </c>
      <c r="B37" s="387" t="s">
        <v>956</v>
      </c>
      <c r="C37" s="388"/>
      <c r="D37" s="388">
        <v>1</v>
      </c>
      <c r="E37" s="395">
        <v>1.4999999999999999E-2</v>
      </c>
      <c r="F37" s="634">
        <f t="shared" si="0"/>
        <v>33753534.08767882</v>
      </c>
      <c r="G37" s="392">
        <f t="shared" si="1"/>
        <v>506303.01131518226</v>
      </c>
    </row>
    <row r="38" spans="1:9" ht="16.5">
      <c r="A38" s="376" t="s">
        <v>1015</v>
      </c>
      <c r="B38" s="387" t="s">
        <v>955</v>
      </c>
      <c r="C38" s="388"/>
      <c r="D38" s="388">
        <v>1</v>
      </c>
      <c r="E38" s="395">
        <v>0.05</v>
      </c>
      <c r="F38" s="634">
        <f t="shared" si="0"/>
        <v>33753534.08767882</v>
      </c>
      <c r="G38" s="392">
        <f t="shared" si="1"/>
        <v>1687676.7043839411</v>
      </c>
    </row>
    <row r="39" spans="1:9" ht="16.5">
      <c r="A39" s="376"/>
      <c r="B39" s="387"/>
      <c r="C39" s="388"/>
      <c r="D39" s="388"/>
      <c r="E39" s="395"/>
      <c r="F39" s="634"/>
      <c r="G39" s="392"/>
    </row>
    <row r="40" spans="1:9" ht="16.5">
      <c r="A40" s="515"/>
      <c r="B40" s="503" t="s">
        <v>808</v>
      </c>
      <c r="C40" s="505"/>
      <c r="D40" s="580"/>
      <c r="E40" s="505"/>
      <c r="F40" s="516"/>
      <c r="G40" s="578">
        <f>SUM(G34:G38)</f>
        <v>4894262.4427134292</v>
      </c>
    </row>
    <row r="41" spans="1:9" ht="16.5">
      <c r="A41" s="376"/>
      <c r="B41" s="377"/>
      <c r="C41" s="378"/>
      <c r="D41" s="396"/>
      <c r="E41" s="378"/>
      <c r="F41" s="394"/>
      <c r="G41" s="379"/>
    </row>
    <row r="42" spans="1:9" ht="16.5">
      <c r="A42" s="525"/>
      <c r="B42" s="518" t="s">
        <v>1010</v>
      </c>
      <c r="C42" s="519"/>
      <c r="D42" s="526"/>
      <c r="E42" s="519"/>
      <c r="F42" s="527">
        <f>G42/G8</f>
        <v>0.39628257162512542</v>
      </c>
      <c r="G42" s="528">
        <f>G40+G31+G27+G23+G19</f>
        <v>11594262.442713428</v>
      </c>
      <c r="I42" s="635"/>
    </row>
    <row r="43" spans="1:9" ht="16.5">
      <c r="A43" s="376"/>
      <c r="B43" s="377"/>
      <c r="C43" s="378"/>
      <c r="D43" s="396"/>
      <c r="E43" s="378"/>
      <c r="F43" s="394"/>
      <c r="G43" s="379"/>
    </row>
    <row r="44" spans="1:9" ht="16.5">
      <c r="A44" s="525"/>
      <c r="B44" s="518" t="s">
        <v>1006</v>
      </c>
      <c r="C44" s="519"/>
      <c r="D44" s="526"/>
      <c r="E44" s="519"/>
      <c r="F44" s="527">
        <f>G42/G10</f>
        <v>0.3434977330846587</v>
      </c>
      <c r="G44" s="528"/>
      <c r="I44" s="579"/>
    </row>
    <row r="45" spans="1:9" ht="16.5">
      <c r="A45" s="376"/>
      <c r="B45" s="377"/>
      <c r="C45" s="378"/>
      <c r="D45" s="396"/>
      <c r="E45" s="378"/>
      <c r="F45" s="397"/>
      <c r="G45" s="398"/>
    </row>
    <row r="46" spans="1:9" ht="16.5">
      <c r="A46" s="525"/>
      <c r="B46" s="518" t="s">
        <v>1007</v>
      </c>
      <c r="C46" s="519"/>
      <c r="D46" s="526"/>
      <c r="E46" s="519"/>
      <c r="F46" s="529">
        <v>0.05</v>
      </c>
      <c r="G46" s="528"/>
    </row>
    <row r="47" spans="1:9" ht="16.5">
      <c r="A47" s="376"/>
      <c r="B47" s="399"/>
      <c r="C47" s="378"/>
      <c r="D47" s="396"/>
      <c r="E47" s="378"/>
      <c r="F47" s="400"/>
      <c r="G47" s="398"/>
    </row>
    <row r="48" spans="1:9" ht="16.5">
      <c r="A48" s="406"/>
      <c r="B48" s="407" t="s">
        <v>974</v>
      </c>
      <c r="C48" s="408"/>
      <c r="D48" s="408"/>
      <c r="E48" s="408"/>
      <c r="F48" s="409"/>
      <c r="G48" s="410">
        <f>SUM(G42:G47)</f>
        <v>11594262.442713428</v>
      </c>
      <c r="I48" s="579"/>
    </row>
    <row r="49" spans="1:7" ht="17.25" thickBot="1">
      <c r="A49" s="401"/>
      <c r="B49" s="402"/>
      <c r="C49" s="403"/>
      <c r="D49" s="403"/>
      <c r="E49" s="403"/>
      <c r="F49" s="404"/>
      <c r="G49" s="405"/>
    </row>
    <row r="50" spans="1:7">
      <c r="A50" s="931"/>
      <c r="B50" s="932"/>
      <c r="C50" s="932"/>
      <c r="D50" s="932"/>
      <c r="E50" s="933"/>
      <c r="F50" s="940"/>
      <c r="G50" s="941"/>
    </row>
    <row r="51" spans="1:7" ht="39.75" customHeight="1">
      <c r="A51" s="934"/>
      <c r="B51" s="935"/>
      <c r="C51" s="935"/>
      <c r="D51" s="935"/>
      <c r="E51" s="936"/>
      <c r="F51" s="942"/>
      <c r="G51" s="943"/>
    </row>
    <row r="52" spans="1:7" ht="40.5" customHeight="1">
      <c r="A52" s="934"/>
      <c r="B52" s="935"/>
      <c r="C52" s="935"/>
      <c r="D52" s="935"/>
      <c r="E52" s="936"/>
      <c r="F52" s="942"/>
      <c r="G52" s="943"/>
    </row>
    <row r="53" spans="1:7" ht="59.25" customHeight="1" thickBot="1">
      <c r="A53" s="937"/>
      <c r="B53" s="938"/>
      <c r="C53" s="938"/>
      <c r="D53" s="938"/>
      <c r="E53" s="939"/>
      <c r="F53" s="944"/>
      <c r="G53" s="945"/>
    </row>
  </sheetData>
  <mergeCells count="5">
    <mergeCell ref="A50:E53"/>
    <mergeCell ref="F50:G53"/>
    <mergeCell ref="A7:G7"/>
    <mergeCell ref="A1:E6"/>
    <mergeCell ref="F1:G6"/>
  </mergeCells>
  <phoneticPr fontId="92" type="noConversion"/>
  <pageMargins left="0.70866141732283472" right="0.70866141732283472" top="0.74803149606299213" bottom="0.74803149606299213" header="0.31496062992125984" footer="0.31496062992125984"/>
  <pageSetup scale="66" orientation="portrait" r:id="rId1"/>
  <headerFooter>
    <oddFooter>&amp;C&amp;F</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XFD587"/>
  <sheetViews>
    <sheetView view="pageBreakPreview" topLeftCell="A235" zoomScale="80" zoomScaleNormal="100" zoomScaleSheetLayoutView="80" workbookViewId="0">
      <selection activeCell="D247" sqref="D247"/>
    </sheetView>
  </sheetViews>
  <sheetFormatPr baseColWidth="10" defaultRowHeight="12.75"/>
  <cols>
    <col min="1" max="1" width="28.42578125" customWidth="1"/>
    <col min="2" max="2" width="54.28515625" bestFit="1" customWidth="1"/>
    <col min="3" max="3" width="13.28515625" style="625" customWidth="1"/>
    <col min="4" max="4" width="14.85546875" style="625" customWidth="1"/>
    <col min="5" max="5" width="15.42578125" customWidth="1"/>
    <col min="6" max="6" width="22.28515625" customWidth="1"/>
    <col min="7" max="7" width="14.140625" bestFit="1" customWidth="1"/>
    <col min="8" max="8" width="5.85546875" customWidth="1"/>
    <col min="9" max="9" width="11.85546875" customWidth="1"/>
    <col min="10" max="10" width="14.140625" bestFit="1" customWidth="1"/>
  </cols>
  <sheetData>
    <row r="1" spans="1:6" s="628" customFormat="1" ht="66" customHeight="1">
      <c r="A1" s="964" t="str">
        <f>'PRESUP. OBRA'!A1</f>
        <v>OBRAS PARA EL MEJORAMIENTO DE CASETA COMUNAL MONTEFRIO EN EL MUNICIPIO DE SANTA ROSA DE OSOS</v>
      </c>
      <c r="B1" s="965"/>
      <c r="C1" s="965"/>
      <c r="D1" s="966"/>
      <c r="E1" s="967"/>
      <c r="F1" s="968"/>
    </row>
    <row r="2" spans="1:6" s="628" customFormat="1" ht="15.75" customHeight="1">
      <c r="A2" s="973" t="s">
        <v>949</v>
      </c>
      <c r="B2" s="974"/>
      <c r="C2" s="974"/>
      <c r="D2" s="975"/>
      <c r="E2" s="969"/>
      <c r="F2" s="970"/>
    </row>
    <row r="3" spans="1:6" s="628" customFormat="1" ht="15.75" customHeight="1">
      <c r="A3" s="973" t="s">
        <v>769</v>
      </c>
      <c r="B3" s="974"/>
      <c r="C3" s="974"/>
      <c r="D3" s="975"/>
      <c r="E3" s="971"/>
      <c r="F3" s="972"/>
    </row>
    <row r="4" spans="1:6" ht="16.5" thickBot="1">
      <c r="A4" s="976" t="s">
        <v>770</v>
      </c>
      <c r="B4" s="977"/>
      <c r="C4" s="977"/>
      <c r="D4" s="977"/>
      <c r="E4" s="977"/>
      <c r="F4" s="978"/>
    </row>
    <row r="5" spans="1:6" ht="15.75">
      <c r="A5" s="989" t="str">
        <f>'PRESUP. OBRA'!B10</f>
        <v>RETIRO DE PUERTAS (marco y ala) metálicas, en aluminio, en madera o puerta reja.</v>
      </c>
      <c r="B5" s="990"/>
      <c r="C5" s="990"/>
      <c r="D5" s="991"/>
      <c r="E5" s="348" t="s">
        <v>786</v>
      </c>
      <c r="F5" s="349" t="s">
        <v>309</v>
      </c>
    </row>
    <row r="6" spans="1:6" ht="16.5" thickBot="1">
      <c r="A6" s="992"/>
      <c r="B6" s="993"/>
      <c r="C6" s="993"/>
      <c r="D6" s="994"/>
      <c r="E6" s="411">
        <f>'PRESUP. OBRA'!A10</f>
        <v>1.1000000000000001</v>
      </c>
      <c r="F6" s="350" t="str">
        <f>'PRESUP. OBRA'!C10</f>
        <v>un</v>
      </c>
    </row>
    <row r="7" spans="1:6" ht="15.75">
      <c r="A7" s="351" t="s">
        <v>771</v>
      </c>
      <c r="B7" s="352" t="s">
        <v>772</v>
      </c>
      <c r="C7" s="626" t="s">
        <v>309</v>
      </c>
      <c r="D7" s="626" t="s">
        <v>747</v>
      </c>
      <c r="E7" s="353" t="s">
        <v>773</v>
      </c>
      <c r="F7" s="354" t="s">
        <v>774</v>
      </c>
    </row>
    <row r="8" spans="1:6" ht="16.5" thickBot="1">
      <c r="A8" s="355"/>
      <c r="B8" s="643"/>
      <c r="C8" s="495"/>
      <c r="D8" s="496"/>
      <c r="E8" s="357"/>
      <c r="F8" s="412">
        <f>D8*E8</f>
        <v>0</v>
      </c>
    </row>
    <row r="9" spans="1:6" ht="16.5" thickBot="1">
      <c r="A9" s="433" t="s">
        <v>775</v>
      </c>
      <c r="B9" s="434"/>
      <c r="C9" s="633">
        <f>F9/$E$20</f>
        <v>0</v>
      </c>
      <c r="D9" s="629"/>
      <c r="E9" s="435" t="s">
        <v>776</v>
      </c>
      <c r="F9" s="436">
        <f>SUM(F8:F8)</f>
        <v>0</v>
      </c>
    </row>
    <row r="10" spans="1:6" ht="15.75">
      <c r="A10" s="351" t="s">
        <v>771</v>
      </c>
      <c r="B10" s="352" t="s">
        <v>777</v>
      </c>
      <c r="C10" s="626" t="s">
        <v>309</v>
      </c>
      <c r="D10" s="626" t="s">
        <v>957</v>
      </c>
      <c r="E10" s="353" t="s">
        <v>773</v>
      </c>
      <c r="F10" s="354" t="s">
        <v>774</v>
      </c>
    </row>
    <row r="11" spans="1:6" ht="16.5" thickBot="1">
      <c r="A11" s="355" t="s">
        <v>787</v>
      </c>
      <c r="B11" s="356" t="s">
        <v>788</v>
      </c>
      <c r="C11" s="495" t="s">
        <v>959</v>
      </c>
      <c r="D11" s="496">
        <v>0.32</v>
      </c>
      <c r="E11" s="357">
        <f>'DESG. CUADRILLAS'!$D$24/8</f>
        <v>47150.471875000003</v>
      </c>
      <c r="F11" s="412">
        <f>ROUND(E11*D11,0)</f>
        <v>15088</v>
      </c>
    </row>
    <row r="12" spans="1:6" ht="16.5" thickBot="1">
      <c r="A12" s="433" t="s">
        <v>778</v>
      </c>
      <c r="B12" s="434"/>
      <c r="C12" s="633">
        <f>F12/$E$20</f>
        <v>0.94619340273422803</v>
      </c>
      <c r="D12" s="629"/>
      <c r="E12" s="435" t="s">
        <v>776</v>
      </c>
      <c r="F12" s="436">
        <f>F11</f>
        <v>15088</v>
      </c>
    </row>
    <row r="13" spans="1:6" ht="15.75">
      <c r="A13" s="351" t="s">
        <v>771</v>
      </c>
      <c r="B13" s="352" t="s">
        <v>429</v>
      </c>
      <c r="C13" s="626" t="s">
        <v>309</v>
      </c>
      <c r="D13" s="626" t="s">
        <v>747</v>
      </c>
      <c r="E13" s="353" t="s">
        <v>773</v>
      </c>
      <c r="F13" s="354" t="s">
        <v>774</v>
      </c>
    </row>
    <row r="14" spans="1:6" ht="16.5" thickBot="1">
      <c r="A14" s="355" t="s">
        <v>779</v>
      </c>
      <c r="B14" s="356" t="s">
        <v>780</v>
      </c>
      <c r="C14" s="495" t="s">
        <v>781</v>
      </c>
      <c r="D14" s="496">
        <v>0.05</v>
      </c>
      <c r="E14" s="357">
        <f>F12</f>
        <v>15088</v>
      </c>
      <c r="F14" s="412">
        <f>ROUND(E14*D14,0)</f>
        <v>754</v>
      </c>
    </row>
    <row r="15" spans="1:6" ht="16.5" thickBot="1">
      <c r="A15" s="433" t="s">
        <v>782</v>
      </c>
      <c r="B15" s="434"/>
      <c r="C15" s="633">
        <f>F15/$E$20</f>
        <v>4.7284585475981439E-2</v>
      </c>
      <c r="D15" s="629"/>
      <c r="E15" s="435" t="s">
        <v>776</v>
      </c>
      <c r="F15" s="436">
        <f>F14</f>
        <v>754</v>
      </c>
    </row>
    <row r="16" spans="1:6" ht="15.75">
      <c r="A16" s="351" t="s">
        <v>771</v>
      </c>
      <c r="B16" s="352" t="s">
        <v>783</v>
      </c>
      <c r="C16" s="626" t="s">
        <v>309</v>
      </c>
      <c r="D16" s="626" t="s">
        <v>747</v>
      </c>
      <c r="E16" s="353" t="s">
        <v>773</v>
      </c>
      <c r="F16" s="354" t="s">
        <v>774</v>
      </c>
    </row>
    <row r="17" spans="1:1024 1029:2044 2049:3070 3075:4096 4101:5116 5121:6142 6147:7168 7173:8188 8193:9214 9219:10240 10245:11260 11265:12286 12291:13312 13317:14332 14337:15358 15363:16384" ht="16.5" thickBot="1">
      <c r="A17" s="355" t="s">
        <v>962</v>
      </c>
      <c r="B17" s="358" t="s">
        <v>971</v>
      </c>
      <c r="C17" s="495" t="s">
        <v>960</v>
      </c>
      <c r="D17" s="496">
        <v>0.02</v>
      </c>
      <c r="E17" s="357">
        <v>5200</v>
      </c>
      <c r="F17" s="412">
        <f>ROUND(E17*D17,0)</f>
        <v>104</v>
      </c>
    </row>
    <row r="18" spans="1:1024 1029:2044 2049:3070 3075:4096 4101:5116 5121:6142 6147:7168 7173:8188 8193:9214 9219:10240 10245:11260 11265:12286 12291:13312 13317:14332 14337:15358 15363:16384" ht="16.5" thickBot="1">
      <c r="A18" s="433" t="s">
        <v>784</v>
      </c>
      <c r="B18" s="434"/>
      <c r="C18" s="633">
        <f>F18/$E$20</f>
        <v>6.5220117897905432E-3</v>
      </c>
      <c r="D18" s="629"/>
      <c r="E18" s="435" t="s">
        <v>776</v>
      </c>
      <c r="F18" s="436">
        <f>SUM(F17:F17)</f>
        <v>104</v>
      </c>
    </row>
    <row r="19" spans="1:1024 1029:2044 2049:3070 3075:4096 4101:5116 5121:6142 6147:7168 7173:8188 8193:9214 9219:10240 10245:11260 11265:12286 12291:13312 13317:14332 14337:15358 15363:16384" ht="16.5" thickBot="1">
      <c r="A19" s="373"/>
      <c r="B19" s="374"/>
      <c r="C19" s="632"/>
      <c r="D19" s="632"/>
      <c r="E19" s="374"/>
      <c r="F19" s="375"/>
    </row>
    <row r="20" spans="1:1024 1029:2044 2049:3070 3075:4096 4101:5116 5121:6142 6147:7168 7173:8188 8193:9214 9219:10240 10245:11260 11265:12286 12291:13312 13317:14332 14337:15358 15363:16384" ht="16.5" thickBot="1">
      <c r="A20" s="985" t="s">
        <v>785</v>
      </c>
      <c r="B20" s="986"/>
      <c r="C20" s="986"/>
      <c r="D20" s="986"/>
      <c r="E20" s="695">
        <f>F9+F12+F15+F18</f>
        <v>15946</v>
      </c>
      <c r="F20" s="696"/>
      <c r="I20" s="625"/>
      <c r="J20" s="625"/>
      <c r="O20" s="625"/>
      <c r="P20" s="625"/>
      <c r="U20" s="625"/>
      <c r="V20" s="625"/>
      <c r="AA20" s="625"/>
      <c r="AB20" s="625"/>
      <c r="AG20" s="625"/>
      <c r="AH20" s="625"/>
      <c r="AM20" s="625"/>
      <c r="AN20" s="625"/>
      <c r="AS20" s="625"/>
      <c r="AT20" s="625"/>
      <c r="AY20" s="625"/>
      <c r="AZ20" s="625"/>
      <c r="BE20" s="625"/>
      <c r="BF20" s="625"/>
      <c r="BK20" s="625"/>
      <c r="BL20" s="625"/>
      <c r="BQ20" s="625"/>
      <c r="BR20" s="625"/>
      <c r="BW20" s="625"/>
      <c r="BX20" s="625"/>
      <c r="CC20" s="625"/>
      <c r="CD20" s="625"/>
      <c r="CI20" s="625"/>
      <c r="CJ20" s="625"/>
      <c r="CO20" s="625"/>
      <c r="CP20" s="625"/>
      <c r="CU20" s="625"/>
      <c r="CV20" s="625"/>
      <c r="DA20" s="625"/>
      <c r="DB20" s="625"/>
      <c r="DG20" s="625"/>
      <c r="DH20" s="625"/>
      <c r="DM20" s="625"/>
      <c r="DN20" s="625"/>
      <c r="DS20" s="625"/>
      <c r="DT20" s="625"/>
      <c r="DY20" s="625"/>
      <c r="DZ20" s="625"/>
      <c r="EE20" s="625"/>
      <c r="EF20" s="625"/>
      <c r="EK20" s="625"/>
      <c r="EL20" s="625"/>
      <c r="EQ20" s="625"/>
      <c r="ER20" s="625"/>
      <c r="EW20" s="625"/>
      <c r="EX20" s="625"/>
      <c r="FC20" s="625"/>
      <c r="FD20" s="625"/>
      <c r="FI20" s="625"/>
      <c r="FJ20" s="625"/>
      <c r="FO20" s="625"/>
      <c r="FP20" s="625"/>
      <c r="FU20" s="625"/>
      <c r="FV20" s="625"/>
      <c r="GA20" s="625"/>
      <c r="GB20" s="625"/>
      <c r="GG20" s="625"/>
      <c r="GH20" s="625"/>
      <c r="GM20" s="625"/>
      <c r="GN20" s="625"/>
      <c r="GS20" s="625"/>
      <c r="GT20" s="625"/>
      <c r="GY20" s="625"/>
      <c r="GZ20" s="625"/>
      <c r="HE20" s="625"/>
      <c r="HF20" s="625"/>
      <c r="HK20" s="625"/>
      <c r="HL20" s="625"/>
      <c r="HQ20" s="625"/>
      <c r="HR20" s="625"/>
      <c r="HW20" s="625"/>
      <c r="HX20" s="625"/>
      <c r="IC20" s="625"/>
      <c r="ID20" s="625"/>
      <c r="II20" s="625"/>
      <c r="IJ20" s="625"/>
      <c r="IO20" s="625"/>
      <c r="IP20" s="625"/>
      <c r="IU20" s="625"/>
      <c r="IV20" s="625"/>
      <c r="JA20" s="625"/>
      <c r="JB20" s="625"/>
      <c r="JG20" s="625"/>
      <c r="JH20" s="625"/>
      <c r="JM20" s="625"/>
      <c r="JN20" s="625"/>
      <c r="JS20" s="625"/>
      <c r="JT20" s="625"/>
      <c r="JY20" s="625"/>
      <c r="JZ20" s="625"/>
      <c r="KE20" s="625"/>
      <c r="KF20" s="625"/>
      <c r="KK20" s="625"/>
      <c r="KL20" s="625"/>
      <c r="KQ20" s="625"/>
      <c r="KR20" s="625"/>
      <c r="KW20" s="625"/>
      <c r="KX20" s="625"/>
      <c r="LC20" s="625"/>
      <c r="LD20" s="625"/>
      <c r="LI20" s="625"/>
      <c r="LJ20" s="625"/>
      <c r="LO20" s="625"/>
      <c r="LP20" s="625"/>
      <c r="LU20" s="625"/>
      <c r="LV20" s="625"/>
      <c r="MA20" s="625"/>
      <c r="MB20" s="625"/>
      <c r="MG20" s="625"/>
      <c r="MH20" s="625"/>
      <c r="MM20" s="625"/>
      <c r="MN20" s="625"/>
      <c r="MS20" s="625"/>
      <c r="MT20" s="625"/>
      <c r="MY20" s="625"/>
      <c r="MZ20" s="625"/>
      <c r="NE20" s="625"/>
      <c r="NF20" s="625"/>
      <c r="NK20" s="625"/>
      <c r="NL20" s="625"/>
      <c r="NQ20" s="625"/>
      <c r="NR20" s="625"/>
      <c r="NW20" s="625"/>
      <c r="NX20" s="625"/>
      <c r="OC20" s="625"/>
      <c r="OD20" s="625"/>
      <c r="OI20" s="625"/>
      <c r="OJ20" s="625"/>
      <c r="OO20" s="625"/>
      <c r="OP20" s="625"/>
      <c r="OU20" s="625"/>
      <c r="OV20" s="625"/>
      <c r="PA20" s="625"/>
      <c r="PB20" s="625"/>
      <c r="PG20" s="625"/>
      <c r="PH20" s="625"/>
      <c r="PM20" s="625"/>
      <c r="PN20" s="625"/>
      <c r="PS20" s="625"/>
      <c r="PT20" s="625"/>
      <c r="PY20" s="625"/>
      <c r="PZ20" s="625"/>
      <c r="QE20" s="625"/>
      <c r="QF20" s="625"/>
      <c r="QK20" s="625"/>
      <c r="QL20" s="625"/>
      <c r="QQ20" s="625"/>
      <c r="QR20" s="625"/>
      <c r="QW20" s="625"/>
      <c r="QX20" s="625"/>
      <c r="RC20" s="625"/>
      <c r="RD20" s="625"/>
      <c r="RI20" s="625"/>
      <c r="RJ20" s="625"/>
      <c r="RO20" s="625"/>
      <c r="RP20" s="625"/>
      <c r="RU20" s="625"/>
      <c r="RV20" s="625"/>
      <c r="SA20" s="625"/>
      <c r="SB20" s="625"/>
      <c r="SG20" s="625"/>
      <c r="SH20" s="625"/>
      <c r="SM20" s="625"/>
      <c r="SN20" s="625"/>
      <c r="SS20" s="625"/>
      <c r="ST20" s="625"/>
      <c r="SY20" s="625"/>
      <c r="SZ20" s="625"/>
      <c r="TE20" s="625"/>
      <c r="TF20" s="625"/>
      <c r="TK20" s="625"/>
      <c r="TL20" s="625"/>
      <c r="TQ20" s="625"/>
      <c r="TR20" s="625"/>
      <c r="TW20" s="625"/>
      <c r="TX20" s="625"/>
      <c r="UC20" s="625"/>
      <c r="UD20" s="625"/>
      <c r="UI20" s="625"/>
      <c r="UJ20" s="625"/>
      <c r="UO20" s="625"/>
      <c r="UP20" s="625"/>
      <c r="UU20" s="625"/>
      <c r="UV20" s="625"/>
      <c r="VA20" s="625"/>
      <c r="VB20" s="625"/>
      <c r="VG20" s="625"/>
      <c r="VH20" s="625"/>
      <c r="VM20" s="625"/>
      <c r="VN20" s="625"/>
      <c r="VS20" s="625"/>
      <c r="VT20" s="625"/>
      <c r="VY20" s="625"/>
      <c r="VZ20" s="625"/>
      <c r="WE20" s="625"/>
      <c r="WF20" s="625"/>
      <c r="WK20" s="625"/>
      <c r="WL20" s="625"/>
      <c r="WQ20" s="625"/>
      <c r="WR20" s="625"/>
      <c r="WW20" s="625"/>
      <c r="WX20" s="625"/>
      <c r="XC20" s="625"/>
      <c r="XD20" s="625"/>
      <c r="XI20" s="625"/>
      <c r="XJ20" s="625"/>
      <c r="XO20" s="625"/>
      <c r="XP20" s="625"/>
      <c r="XU20" s="625"/>
      <c r="XV20" s="625"/>
      <c r="YA20" s="625"/>
      <c r="YB20" s="625"/>
      <c r="YG20" s="625"/>
      <c r="YH20" s="625"/>
      <c r="YM20" s="625"/>
      <c r="YN20" s="625"/>
      <c r="YS20" s="625"/>
      <c r="YT20" s="625"/>
      <c r="YY20" s="625"/>
      <c r="YZ20" s="625"/>
      <c r="ZE20" s="625"/>
      <c r="ZF20" s="625"/>
      <c r="ZK20" s="625"/>
      <c r="ZL20" s="625"/>
      <c r="ZQ20" s="625"/>
      <c r="ZR20" s="625"/>
      <c r="ZW20" s="625"/>
      <c r="ZX20" s="625"/>
      <c r="AAC20" s="625"/>
      <c r="AAD20" s="625"/>
      <c r="AAI20" s="625"/>
      <c r="AAJ20" s="625"/>
      <c r="AAO20" s="625"/>
      <c r="AAP20" s="625"/>
      <c r="AAU20" s="625"/>
      <c r="AAV20" s="625"/>
      <c r="ABA20" s="625"/>
      <c r="ABB20" s="625"/>
      <c r="ABG20" s="625"/>
      <c r="ABH20" s="625"/>
      <c r="ABM20" s="625"/>
      <c r="ABN20" s="625"/>
      <c r="ABS20" s="625"/>
      <c r="ABT20" s="625"/>
      <c r="ABY20" s="625"/>
      <c r="ABZ20" s="625"/>
      <c r="ACE20" s="625"/>
      <c r="ACF20" s="625"/>
      <c r="ACK20" s="625"/>
      <c r="ACL20" s="625"/>
      <c r="ACQ20" s="625"/>
      <c r="ACR20" s="625"/>
      <c r="ACW20" s="625"/>
      <c r="ACX20" s="625"/>
      <c r="ADC20" s="625"/>
      <c r="ADD20" s="625"/>
      <c r="ADI20" s="625"/>
      <c r="ADJ20" s="625"/>
      <c r="ADO20" s="625"/>
      <c r="ADP20" s="625"/>
      <c r="ADU20" s="625"/>
      <c r="ADV20" s="625"/>
      <c r="AEA20" s="625"/>
      <c r="AEB20" s="625"/>
      <c r="AEG20" s="625"/>
      <c r="AEH20" s="625"/>
      <c r="AEM20" s="625"/>
      <c r="AEN20" s="625"/>
      <c r="AES20" s="625"/>
      <c r="AET20" s="625"/>
      <c r="AEY20" s="625"/>
      <c r="AEZ20" s="625"/>
      <c r="AFE20" s="625"/>
      <c r="AFF20" s="625"/>
      <c r="AFK20" s="625"/>
      <c r="AFL20" s="625"/>
      <c r="AFQ20" s="625"/>
      <c r="AFR20" s="625"/>
      <c r="AFW20" s="625"/>
      <c r="AFX20" s="625"/>
      <c r="AGC20" s="625"/>
      <c r="AGD20" s="625"/>
      <c r="AGI20" s="625"/>
      <c r="AGJ20" s="625"/>
      <c r="AGO20" s="625"/>
      <c r="AGP20" s="625"/>
      <c r="AGU20" s="625"/>
      <c r="AGV20" s="625"/>
      <c r="AHA20" s="625"/>
      <c r="AHB20" s="625"/>
      <c r="AHG20" s="625"/>
      <c r="AHH20" s="625"/>
      <c r="AHM20" s="625"/>
      <c r="AHN20" s="625"/>
      <c r="AHS20" s="625"/>
      <c r="AHT20" s="625"/>
      <c r="AHY20" s="625"/>
      <c r="AHZ20" s="625"/>
      <c r="AIE20" s="625"/>
      <c r="AIF20" s="625"/>
      <c r="AIK20" s="625"/>
      <c r="AIL20" s="625"/>
      <c r="AIQ20" s="625"/>
      <c r="AIR20" s="625"/>
      <c r="AIW20" s="625"/>
      <c r="AIX20" s="625"/>
      <c r="AJC20" s="625"/>
      <c r="AJD20" s="625"/>
      <c r="AJI20" s="625"/>
      <c r="AJJ20" s="625"/>
      <c r="AJO20" s="625"/>
      <c r="AJP20" s="625"/>
      <c r="AJU20" s="625"/>
      <c r="AJV20" s="625"/>
      <c r="AKA20" s="625"/>
      <c r="AKB20" s="625"/>
      <c r="AKG20" s="625"/>
      <c r="AKH20" s="625"/>
      <c r="AKM20" s="625"/>
      <c r="AKN20" s="625"/>
      <c r="AKS20" s="625"/>
      <c r="AKT20" s="625"/>
      <c r="AKY20" s="625"/>
      <c r="AKZ20" s="625"/>
      <c r="ALE20" s="625"/>
      <c r="ALF20" s="625"/>
      <c r="ALK20" s="625"/>
      <c r="ALL20" s="625"/>
      <c r="ALQ20" s="625"/>
      <c r="ALR20" s="625"/>
      <c r="ALW20" s="625"/>
      <c r="ALX20" s="625"/>
      <c r="AMC20" s="625"/>
      <c r="AMD20" s="625"/>
      <c r="AMI20" s="625"/>
      <c r="AMJ20" s="625"/>
      <c r="AMO20" s="625"/>
      <c r="AMP20" s="625"/>
      <c r="AMU20" s="625"/>
      <c r="AMV20" s="625"/>
      <c r="ANA20" s="625"/>
      <c r="ANB20" s="625"/>
      <c r="ANG20" s="625"/>
      <c r="ANH20" s="625"/>
      <c r="ANM20" s="625"/>
      <c r="ANN20" s="625"/>
      <c r="ANS20" s="625"/>
      <c r="ANT20" s="625"/>
      <c r="ANY20" s="625"/>
      <c r="ANZ20" s="625"/>
      <c r="AOE20" s="625"/>
      <c r="AOF20" s="625"/>
      <c r="AOK20" s="625"/>
      <c r="AOL20" s="625"/>
      <c r="AOQ20" s="625"/>
      <c r="AOR20" s="625"/>
      <c r="AOW20" s="625"/>
      <c r="AOX20" s="625"/>
      <c r="APC20" s="625"/>
      <c r="APD20" s="625"/>
      <c r="API20" s="625"/>
      <c r="APJ20" s="625"/>
      <c r="APO20" s="625"/>
      <c r="APP20" s="625"/>
      <c r="APU20" s="625"/>
      <c r="APV20" s="625"/>
      <c r="AQA20" s="625"/>
      <c r="AQB20" s="625"/>
      <c r="AQG20" s="625"/>
      <c r="AQH20" s="625"/>
      <c r="AQM20" s="625"/>
      <c r="AQN20" s="625"/>
      <c r="AQS20" s="625"/>
      <c r="AQT20" s="625"/>
      <c r="AQY20" s="625"/>
      <c r="AQZ20" s="625"/>
      <c r="ARE20" s="625"/>
      <c r="ARF20" s="625"/>
      <c r="ARK20" s="625"/>
      <c r="ARL20" s="625"/>
      <c r="ARQ20" s="625"/>
      <c r="ARR20" s="625"/>
      <c r="ARW20" s="625"/>
      <c r="ARX20" s="625"/>
      <c r="ASC20" s="625"/>
      <c r="ASD20" s="625"/>
      <c r="ASI20" s="625"/>
      <c r="ASJ20" s="625"/>
      <c r="ASO20" s="625"/>
      <c r="ASP20" s="625"/>
      <c r="ASU20" s="625"/>
      <c r="ASV20" s="625"/>
      <c r="ATA20" s="625"/>
      <c r="ATB20" s="625"/>
      <c r="ATG20" s="625"/>
      <c r="ATH20" s="625"/>
      <c r="ATM20" s="625"/>
      <c r="ATN20" s="625"/>
      <c r="ATS20" s="625"/>
      <c r="ATT20" s="625"/>
      <c r="ATY20" s="625"/>
      <c r="ATZ20" s="625"/>
      <c r="AUE20" s="625"/>
      <c r="AUF20" s="625"/>
      <c r="AUK20" s="625"/>
      <c r="AUL20" s="625"/>
      <c r="AUQ20" s="625"/>
      <c r="AUR20" s="625"/>
      <c r="AUW20" s="625"/>
      <c r="AUX20" s="625"/>
      <c r="AVC20" s="625"/>
      <c r="AVD20" s="625"/>
      <c r="AVI20" s="625"/>
      <c r="AVJ20" s="625"/>
      <c r="AVO20" s="625"/>
      <c r="AVP20" s="625"/>
      <c r="AVU20" s="625"/>
      <c r="AVV20" s="625"/>
      <c r="AWA20" s="625"/>
      <c r="AWB20" s="625"/>
      <c r="AWG20" s="625"/>
      <c r="AWH20" s="625"/>
      <c r="AWM20" s="625"/>
      <c r="AWN20" s="625"/>
      <c r="AWS20" s="625"/>
      <c r="AWT20" s="625"/>
      <c r="AWY20" s="625"/>
      <c r="AWZ20" s="625"/>
      <c r="AXE20" s="625"/>
      <c r="AXF20" s="625"/>
      <c r="AXK20" s="625"/>
      <c r="AXL20" s="625"/>
      <c r="AXQ20" s="625"/>
      <c r="AXR20" s="625"/>
      <c r="AXW20" s="625"/>
      <c r="AXX20" s="625"/>
      <c r="AYC20" s="625"/>
      <c r="AYD20" s="625"/>
      <c r="AYI20" s="625"/>
      <c r="AYJ20" s="625"/>
      <c r="AYO20" s="625"/>
      <c r="AYP20" s="625"/>
      <c r="AYU20" s="625"/>
      <c r="AYV20" s="625"/>
      <c r="AZA20" s="625"/>
      <c r="AZB20" s="625"/>
      <c r="AZG20" s="625"/>
      <c r="AZH20" s="625"/>
      <c r="AZM20" s="625"/>
      <c r="AZN20" s="625"/>
      <c r="AZS20" s="625"/>
      <c r="AZT20" s="625"/>
      <c r="AZY20" s="625"/>
      <c r="AZZ20" s="625"/>
      <c r="BAE20" s="625"/>
      <c r="BAF20" s="625"/>
      <c r="BAK20" s="625"/>
      <c r="BAL20" s="625"/>
      <c r="BAQ20" s="625"/>
      <c r="BAR20" s="625"/>
      <c r="BAW20" s="625"/>
      <c r="BAX20" s="625"/>
      <c r="BBC20" s="625"/>
      <c r="BBD20" s="625"/>
      <c r="BBI20" s="625"/>
      <c r="BBJ20" s="625"/>
      <c r="BBO20" s="625"/>
      <c r="BBP20" s="625"/>
      <c r="BBU20" s="625"/>
      <c r="BBV20" s="625"/>
      <c r="BCA20" s="625"/>
      <c r="BCB20" s="625"/>
      <c r="BCG20" s="625"/>
      <c r="BCH20" s="625"/>
      <c r="BCM20" s="625"/>
      <c r="BCN20" s="625"/>
      <c r="BCS20" s="625"/>
      <c r="BCT20" s="625"/>
      <c r="BCY20" s="625"/>
      <c r="BCZ20" s="625"/>
      <c r="BDE20" s="625"/>
      <c r="BDF20" s="625"/>
      <c r="BDK20" s="625"/>
      <c r="BDL20" s="625"/>
      <c r="BDQ20" s="625"/>
      <c r="BDR20" s="625"/>
      <c r="BDW20" s="625"/>
      <c r="BDX20" s="625"/>
      <c r="BEC20" s="625"/>
      <c r="BED20" s="625"/>
      <c r="BEI20" s="625"/>
      <c r="BEJ20" s="625"/>
      <c r="BEO20" s="625"/>
      <c r="BEP20" s="625"/>
      <c r="BEU20" s="625"/>
      <c r="BEV20" s="625"/>
      <c r="BFA20" s="625"/>
      <c r="BFB20" s="625"/>
      <c r="BFG20" s="625"/>
      <c r="BFH20" s="625"/>
      <c r="BFM20" s="625"/>
      <c r="BFN20" s="625"/>
      <c r="BFS20" s="625"/>
      <c r="BFT20" s="625"/>
      <c r="BFY20" s="625"/>
      <c r="BFZ20" s="625"/>
      <c r="BGE20" s="625"/>
      <c r="BGF20" s="625"/>
      <c r="BGK20" s="625"/>
      <c r="BGL20" s="625"/>
      <c r="BGQ20" s="625"/>
      <c r="BGR20" s="625"/>
      <c r="BGW20" s="625"/>
      <c r="BGX20" s="625"/>
      <c r="BHC20" s="625"/>
      <c r="BHD20" s="625"/>
      <c r="BHI20" s="625"/>
      <c r="BHJ20" s="625"/>
      <c r="BHO20" s="625"/>
      <c r="BHP20" s="625"/>
      <c r="BHU20" s="625"/>
      <c r="BHV20" s="625"/>
      <c r="BIA20" s="625"/>
      <c r="BIB20" s="625"/>
      <c r="BIG20" s="625"/>
      <c r="BIH20" s="625"/>
      <c r="BIM20" s="625"/>
      <c r="BIN20" s="625"/>
      <c r="BIS20" s="625"/>
      <c r="BIT20" s="625"/>
      <c r="BIY20" s="625"/>
      <c r="BIZ20" s="625"/>
      <c r="BJE20" s="625"/>
      <c r="BJF20" s="625"/>
      <c r="BJK20" s="625"/>
      <c r="BJL20" s="625"/>
      <c r="BJQ20" s="625"/>
      <c r="BJR20" s="625"/>
      <c r="BJW20" s="625"/>
      <c r="BJX20" s="625"/>
      <c r="BKC20" s="625"/>
      <c r="BKD20" s="625"/>
      <c r="BKI20" s="625"/>
      <c r="BKJ20" s="625"/>
      <c r="BKO20" s="625"/>
      <c r="BKP20" s="625"/>
      <c r="BKU20" s="625"/>
      <c r="BKV20" s="625"/>
      <c r="BLA20" s="625"/>
      <c r="BLB20" s="625"/>
      <c r="BLG20" s="625"/>
      <c r="BLH20" s="625"/>
      <c r="BLM20" s="625"/>
      <c r="BLN20" s="625"/>
      <c r="BLS20" s="625"/>
      <c r="BLT20" s="625"/>
      <c r="BLY20" s="625"/>
      <c r="BLZ20" s="625"/>
      <c r="BME20" s="625"/>
      <c r="BMF20" s="625"/>
      <c r="BMK20" s="625"/>
      <c r="BML20" s="625"/>
      <c r="BMQ20" s="625"/>
      <c r="BMR20" s="625"/>
      <c r="BMW20" s="625"/>
      <c r="BMX20" s="625"/>
      <c r="BNC20" s="625"/>
      <c r="BND20" s="625"/>
      <c r="BNI20" s="625"/>
      <c r="BNJ20" s="625"/>
      <c r="BNO20" s="625"/>
      <c r="BNP20" s="625"/>
      <c r="BNU20" s="625"/>
      <c r="BNV20" s="625"/>
      <c r="BOA20" s="625"/>
      <c r="BOB20" s="625"/>
      <c r="BOG20" s="625"/>
      <c r="BOH20" s="625"/>
      <c r="BOM20" s="625"/>
      <c r="BON20" s="625"/>
      <c r="BOS20" s="625"/>
      <c r="BOT20" s="625"/>
      <c r="BOY20" s="625"/>
      <c r="BOZ20" s="625"/>
      <c r="BPE20" s="625"/>
      <c r="BPF20" s="625"/>
      <c r="BPK20" s="625"/>
      <c r="BPL20" s="625"/>
      <c r="BPQ20" s="625"/>
      <c r="BPR20" s="625"/>
      <c r="BPW20" s="625"/>
      <c r="BPX20" s="625"/>
      <c r="BQC20" s="625"/>
      <c r="BQD20" s="625"/>
      <c r="BQI20" s="625"/>
      <c r="BQJ20" s="625"/>
      <c r="BQO20" s="625"/>
      <c r="BQP20" s="625"/>
      <c r="BQU20" s="625"/>
      <c r="BQV20" s="625"/>
      <c r="BRA20" s="625"/>
      <c r="BRB20" s="625"/>
      <c r="BRG20" s="625"/>
      <c r="BRH20" s="625"/>
      <c r="BRM20" s="625"/>
      <c r="BRN20" s="625"/>
      <c r="BRS20" s="625"/>
      <c r="BRT20" s="625"/>
      <c r="BRY20" s="625"/>
      <c r="BRZ20" s="625"/>
      <c r="BSE20" s="625"/>
      <c r="BSF20" s="625"/>
      <c r="BSK20" s="625"/>
      <c r="BSL20" s="625"/>
      <c r="BSQ20" s="625"/>
      <c r="BSR20" s="625"/>
      <c r="BSW20" s="625"/>
      <c r="BSX20" s="625"/>
      <c r="BTC20" s="625"/>
      <c r="BTD20" s="625"/>
      <c r="BTI20" s="625"/>
      <c r="BTJ20" s="625"/>
      <c r="BTO20" s="625"/>
      <c r="BTP20" s="625"/>
      <c r="BTU20" s="625"/>
      <c r="BTV20" s="625"/>
      <c r="BUA20" s="625"/>
      <c r="BUB20" s="625"/>
      <c r="BUG20" s="625"/>
      <c r="BUH20" s="625"/>
      <c r="BUM20" s="625"/>
      <c r="BUN20" s="625"/>
      <c r="BUS20" s="625"/>
      <c r="BUT20" s="625"/>
      <c r="BUY20" s="625"/>
      <c r="BUZ20" s="625"/>
      <c r="BVE20" s="625"/>
      <c r="BVF20" s="625"/>
      <c r="BVK20" s="625"/>
      <c r="BVL20" s="625"/>
      <c r="BVQ20" s="625"/>
      <c r="BVR20" s="625"/>
      <c r="BVW20" s="625"/>
      <c r="BVX20" s="625"/>
      <c r="BWC20" s="625"/>
      <c r="BWD20" s="625"/>
      <c r="BWI20" s="625"/>
      <c r="BWJ20" s="625"/>
      <c r="BWO20" s="625"/>
      <c r="BWP20" s="625"/>
      <c r="BWU20" s="625"/>
      <c r="BWV20" s="625"/>
      <c r="BXA20" s="625"/>
      <c r="BXB20" s="625"/>
      <c r="BXG20" s="625"/>
      <c r="BXH20" s="625"/>
      <c r="BXM20" s="625"/>
      <c r="BXN20" s="625"/>
      <c r="BXS20" s="625"/>
      <c r="BXT20" s="625"/>
      <c r="BXY20" s="625"/>
      <c r="BXZ20" s="625"/>
      <c r="BYE20" s="625"/>
      <c r="BYF20" s="625"/>
      <c r="BYK20" s="625"/>
      <c r="BYL20" s="625"/>
      <c r="BYQ20" s="625"/>
      <c r="BYR20" s="625"/>
      <c r="BYW20" s="625"/>
      <c r="BYX20" s="625"/>
      <c r="BZC20" s="625"/>
      <c r="BZD20" s="625"/>
      <c r="BZI20" s="625"/>
      <c r="BZJ20" s="625"/>
      <c r="BZO20" s="625"/>
      <c r="BZP20" s="625"/>
      <c r="BZU20" s="625"/>
      <c r="BZV20" s="625"/>
      <c r="CAA20" s="625"/>
      <c r="CAB20" s="625"/>
      <c r="CAG20" s="625"/>
      <c r="CAH20" s="625"/>
      <c r="CAM20" s="625"/>
      <c r="CAN20" s="625"/>
      <c r="CAS20" s="625"/>
      <c r="CAT20" s="625"/>
      <c r="CAY20" s="625"/>
      <c r="CAZ20" s="625"/>
      <c r="CBE20" s="625"/>
      <c r="CBF20" s="625"/>
      <c r="CBK20" s="625"/>
      <c r="CBL20" s="625"/>
      <c r="CBQ20" s="625"/>
      <c r="CBR20" s="625"/>
      <c r="CBW20" s="625"/>
      <c r="CBX20" s="625"/>
      <c r="CCC20" s="625"/>
      <c r="CCD20" s="625"/>
      <c r="CCI20" s="625"/>
      <c r="CCJ20" s="625"/>
      <c r="CCO20" s="625"/>
      <c r="CCP20" s="625"/>
      <c r="CCU20" s="625"/>
      <c r="CCV20" s="625"/>
      <c r="CDA20" s="625"/>
      <c r="CDB20" s="625"/>
      <c r="CDG20" s="625"/>
      <c r="CDH20" s="625"/>
      <c r="CDM20" s="625"/>
      <c r="CDN20" s="625"/>
      <c r="CDS20" s="625"/>
      <c r="CDT20" s="625"/>
      <c r="CDY20" s="625"/>
      <c r="CDZ20" s="625"/>
      <c r="CEE20" s="625"/>
      <c r="CEF20" s="625"/>
      <c r="CEK20" s="625"/>
      <c r="CEL20" s="625"/>
      <c r="CEQ20" s="625"/>
      <c r="CER20" s="625"/>
      <c r="CEW20" s="625"/>
      <c r="CEX20" s="625"/>
      <c r="CFC20" s="625"/>
      <c r="CFD20" s="625"/>
      <c r="CFI20" s="625"/>
      <c r="CFJ20" s="625"/>
      <c r="CFO20" s="625"/>
      <c r="CFP20" s="625"/>
      <c r="CFU20" s="625"/>
      <c r="CFV20" s="625"/>
      <c r="CGA20" s="625"/>
      <c r="CGB20" s="625"/>
      <c r="CGG20" s="625"/>
      <c r="CGH20" s="625"/>
      <c r="CGM20" s="625"/>
      <c r="CGN20" s="625"/>
      <c r="CGS20" s="625"/>
      <c r="CGT20" s="625"/>
      <c r="CGY20" s="625"/>
      <c r="CGZ20" s="625"/>
      <c r="CHE20" s="625"/>
      <c r="CHF20" s="625"/>
      <c r="CHK20" s="625"/>
      <c r="CHL20" s="625"/>
      <c r="CHQ20" s="625"/>
      <c r="CHR20" s="625"/>
      <c r="CHW20" s="625"/>
      <c r="CHX20" s="625"/>
      <c r="CIC20" s="625"/>
      <c r="CID20" s="625"/>
      <c r="CII20" s="625"/>
      <c r="CIJ20" s="625"/>
      <c r="CIO20" s="625"/>
      <c r="CIP20" s="625"/>
      <c r="CIU20" s="625"/>
      <c r="CIV20" s="625"/>
      <c r="CJA20" s="625"/>
      <c r="CJB20" s="625"/>
      <c r="CJG20" s="625"/>
      <c r="CJH20" s="625"/>
      <c r="CJM20" s="625"/>
      <c r="CJN20" s="625"/>
      <c r="CJS20" s="625"/>
      <c r="CJT20" s="625"/>
      <c r="CJY20" s="625"/>
      <c r="CJZ20" s="625"/>
      <c r="CKE20" s="625"/>
      <c r="CKF20" s="625"/>
      <c r="CKK20" s="625"/>
      <c r="CKL20" s="625"/>
      <c r="CKQ20" s="625"/>
      <c r="CKR20" s="625"/>
      <c r="CKW20" s="625"/>
      <c r="CKX20" s="625"/>
      <c r="CLC20" s="625"/>
      <c r="CLD20" s="625"/>
      <c r="CLI20" s="625"/>
      <c r="CLJ20" s="625"/>
      <c r="CLO20" s="625"/>
      <c r="CLP20" s="625"/>
      <c r="CLU20" s="625"/>
      <c r="CLV20" s="625"/>
      <c r="CMA20" s="625"/>
      <c r="CMB20" s="625"/>
      <c r="CMG20" s="625"/>
      <c r="CMH20" s="625"/>
      <c r="CMM20" s="625"/>
      <c r="CMN20" s="625"/>
      <c r="CMS20" s="625"/>
      <c r="CMT20" s="625"/>
      <c r="CMY20" s="625"/>
      <c r="CMZ20" s="625"/>
      <c r="CNE20" s="625"/>
      <c r="CNF20" s="625"/>
      <c r="CNK20" s="625"/>
      <c r="CNL20" s="625"/>
      <c r="CNQ20" s="625"/>
      <c r="CNR20" s="625"/>
      <c r="CNW20" s="625"/>
      <c r="CNX20" s="625"/>
      <c r="COC20" s="625"/>
      <c r="COD20" s="625"/>
      <c r="COI20" s="625"/>
      <c r="COJ20" s="625"/>
      <c r="COO20" s="625"/>
      <c r="COP20" s="625"/>
      <c r="COU20" s="625"/>
      <c r="COV20" s="625"/>
      <c r="CPA20" s="625"/>
      <c r="CPB20" s="625"/>
      <c r="CPG20" s="625"/>
      <c r="CPH20" s="625"/>
      <c r="CPM20" s="625"/>
      <c r="CPN20" s="625"/>
      <c r="CPS20" s="625"/>
      <c r="CPT20" s="625"/>
      <c r="CPY20" s="625"/>
      <c r="CPZ20" s="625"/>
      <c r="CQE20" s="625"/>
      <c r="CQF20" s="625"/>
      <c r="CQK20" s="625"/>
      <c r="CQL20" s="625"/>
      <c r="CQQ20" s="625"/>
      <c r="CQR20" s="625"/>
      <c r="CQW20" s="625"/>
      <c r="CQX20" s="625"/>
      <c r="CRC20" s="625"/>
      <c r="CRD20" s="625"/>
      <c r="CRI20" s="625"/>
      <c r="CRJ20" s="625"/>
      <c r="CRO20" s="625"/>
      <c r="CRP20" s="625"/>
      <c r="CRU20" s="625"/>
      <c r="CRV20" s="625"/>
      <c r="CSA20" s="625"/>
      <c r="CSB20" s="625"/>
      <c r="CSG20" s="625"/>
      <c r="CSH20" s="625"/>
      <c r="CSM20" s="625"/>
      <c r="CSN20" s="625"/>
      <c r="CSS20" s="625"/>
      <c r="CST20" s="625"/>
      <c r="CSY20" s="625"/>
      <c r="CSZ20" s="625"/>
      <c r="CTE20" s="625"/>
      <c r="CTF20" s="625"/>
      <c r="CTK20" s="625"/>
      <c r="CTL20" s="625"/>
      <c r="CTQ20" s="625"/>
      <c r="CTR20" s="625"/>
      <c r="CTW20" s="625"/>
      <c r="CTX20" s="625"/>
      <c r="CUC20" s="625"/>
      <c r="CUD20" s="625"/>
      <c r="CUI20" s="625"/>
      <c r="CUJ20" s="625"/>
      <c r="CUO20" s="625"/>
      <c r="CUP20" s="625"/>
      <c r="CUU20" s="625"/>
      <c r="CUV20" s="625"/>
      <c r="CVA20" s="625"/>
      <c r="CVB20" s="625"/>
      <c r="CVG20" s="625"/>
      <c r="CVH20" s="625"/>
      <c r="CVM20" s="625"/>
      <c r="CVN20" s="625"/>
      <c r="CVS20" s="625"/>
      <c r="CVT20" s="625"/>
      <c r="CVY20" s="625"/>
      <c r="CVZ20" s="625"/>
      <c r="CWE20" s="625"/>
      <c r="CWF20" s="625"/>
      <c r="CWK20" s="625"/>
      <c r="CWL20" s="625"/>
      <c r="CWQ20" s="625"/>
      <c r="CWR20" s="625"/>
      <c r="CWW20" s="625"/>
      <c r="CWX20" s="625"/>
      <c r="CXC20" s="625"/>
      <c r="CXD20" s="625"/>
      <c r="CXI20" s="625"/>
      <c r="CXJ20" s="625"/>
      <c r="CXO20" s="625"/>
      <c r="CXP20" s="625"/>
      <c r="CXU20" s="625"/>
      <c r="CXV20" s="625"/>
      <c r="CYA20" s="625"/>
      <c r="CYB20" s="625"/>
      <c r="CYG20" s="625"/>
      <c r="CYH20" s="625"/>
      <c r="CYM20" s="625"/>
      <c r="CYN20" s="625"/>
      <c r="CYS20" s="625"/>
      <c r="CYT20" s="625"/>
      <c r="CYY20" s="625"/>
      <c r="CYZ20" s="625"/>
      <c r="CZE20" s="625"/>
      <c r="CZF20" s="625"/>
      <c r="CZK20" s="625"/>
      <c r="CZL20" s="625"/>
      <c r="CZQ20" s="625"/>
      <c r="CZR20" s="625"/>
      <c r="CZW20" s="625"/>
      <c r="CZX20" s="625"/>
      <c r="DAC20" s="625"/>
      <c r="DAD20" s="625"/>
      <c r="DAI20" s="625"/>
      <c r="DAJ20" s="625"/>
      <c r="DAO20" s="625"/>
      <c r="DAP20" s="625"/>
      <c r="DAU20" s="625"/>
      <c r="DAV20" s="625"/>
      <c r="DBA20" s="625"/>
      <c r="DBB20" s="625"/>
      <c r="DBG20" s="625"/>
      <c r="DBH20" s="625"/>
      <c r="DBM20" s="625"/>
      <c r="DBN20" s="625"/>
      <c r="DBS20" s="625"/>
      <c r="DBT20" s="625"/>
      <c r="DBY20" s="625"/>
      <c r="DBZ20" s="625"/>
      <c r="DCE20" s="625"/>
      <c r="DCF20" s="625"/>
      <c r="DCK20" s="625"/>
      <c r="DCL20" s="625"/>
      <c r="DCQ20" s="625"/>
      <c r="DCR20" s="625"/>
      <c r="DCW20" s="625"/>
      <c r="DCX20" s="625"/>
      <c r="DDC20" s="625"/>
      <c r="DDD20" s="625"/>
      <c r="DDI20" s="625"/>
      <c r="DDJ20" s="625"/>
      <c r="DDO20" s="625"/>
      <c r="DDP20" s="625"/>
      <c r="DDU20" s="625"/>
      <c r="DDV20" s="625"/>
      <c r="DEA20" s="625"/>
      <c r="DEB20" s="625"/>
      <c r="DEG20" s="625"/>
      <c r="DEH20" s="625"/>
      <c r="DEM20" s="625"/>
      <c r="DEN20" s="625"/>
      <c r="DES20" s="625"/>
      <c r="DET20" s="625"/>
      <c r="DEY20" s="625"/>
      <c r="DEZ20" s="625"/>
      <c r="DFE20" s="625"/>
      <c r="DFF20" s="625"/>
      <c r="DFK20" s="625"/>
      <c r="DFL20" s="625"/>
      <c r="DFQ20" s="625"/>
      <c r="DFR20" s="625"/>
      <c r="DFW20" s="625"/>
      <c r="DFX20" s="625"/>
      <c r="DGC20" s="625"/>
      <c r="DGD20" s="625"/>
      <c r="DGI20" s="625"/>
      <c r="DGJ20" s="625"/>
      <c r="DGO20" s="625"/>
      <c r="DGP20" s="625"/>
      <c r="DGU20" s="625"/>
      <c r="DGV20" s="625"/>
      <c r="DHA20" s="625"/>
      <c r="DHB20" s="625"/>
      <c r="DHG20" s="625"/>
      <c r="DHH20" s="625"/>
      <c r="DHM20" s="625"/>
      <c r="DHN20" s="625"/>
      <c r="DHS20" s="625"/>
      <c r="DHT20" s="625"/>
      <c r="DHY20" s="625"/>
      <c r="DHZ20" s="625"/>
      <c r="DIE20" s="625"/>
      <c r="DIF20" s="625"/>
      <c r="DIK20" s="625"/>
      <c r="DIL20" s="625"/>
      <c r="DIQ20" s="625"/>
      <c r="DIR20" s="625"/>
      <c r="DIW20" s="625"/>
      <c r="DIX20" s="625"/>
      <c r="DJC20" s="625"/>
      <c r="DJD20" s="625"/>
      <c r="DJI20" s="625"/>
      <c r="DJJ20" s="625"/>
      <c r="DJO20" s="625"/>
      <c r="DJP20" s="625"/>
      <c r="DJU20" s="625"/>
      <c r="DJV20" s="625"/>
      <c r="DKA20" s="625"/>
      <c r="DKB20" s="625"/>
      <c r="DKG20" s="625"/>
      <c r="DKH20" s="625"/>
      <c r="DKM20" s="625"/>
      <c r="DKN20" s="625"/>
      <c r="DKS20" s="625"/>
      <c r="DKT20" s="625"/>
      <c r="DKY20" s="625"/>
      <c r="DKZ20" s="625"/>
      <c r="DLE20" s="625"/>
      <c r="DLF20" s="625"/>
      <c r="DLK20" s="625"/>
      <c r="DLL20" s="625"/>
      <c r="DLQ20" s="625"/>
      <c r="DLR20" s="625"/>
      <c r="DLW20" s="625"/>
      <c r="DLX20" s="625"/>
      <c r="DMC20" s="625"/>
      <c r="DMD20" s="625"/>
      <c r="DMI20" s="625"/>
      <c r="DMJ20" s="625"/>
      <c r="DMO20" s="625"/>
      <c r="DMP20" s="625"/>
      <c r="DMU20" s="625"/>
      <c r="DMV20" s="625"/>
      <c r="DNA20" s="625"/>
      <c r="DNB20" s="625"/>
      <c r="DNG20" s="625"/>
      <c r="DNH20" s="625"/>
      <c r="DNM20" s="625"/>
      <c r="DNN20" s="625"/>
      <c r="DNS20" s="625"/>
      <c r="DNT20" s="625"/>
      <c r="DNY20" s="625"/>
      <c r="DNZ20" s="625"/>
      <c r="DOE20" s="625"/>
      <c r="DOF20" s="625"/>
      <c r="DOK20" s="625"/>
      <c r="DOL20" s="625"/>
      <c r="DOQ20" s="625"/>
      <c r="DOR20" s="625"/>
      <c r="DOW20" s="625"/>
      <c r="DOX20" s="625"/>
      <c r="DPC20" s="625"/>
      <c r="DPD20" s="625"/>
      <c r="DPI20" s="625"/>
      <c r="DPJ20" s="625"/>
      <c r="DPO20" s="625"/>
      <c r="DPP20" s="625"/>
      <c r="DPU20" s="625"/>
      <c r="DPV20" s="625"/>
      <c r="DQA20" s="625"/>
      <c r="DQB20" s="625"/>
      <c r="DQG20" s="625"/>
      <c r="DQH20" s="625"/>
      <c r="DQM20" s="625"/>
      <c r="DQN20" s="625"/>
      <c r="DQS20" s="625"/>
      <c r="DQT20" s="625"/>
      <c r="DQY20" s="625"/>
      <c r="DQZ20" s="625"/>
      <c r="DRE20" s="625"/>
      <c r="DRF20" s="625"/>
      <c r="DRK20" s="625"/>
      <c r="DRL20" s="625"/>
      <c r="DRQ20" s="625"/>
      <c r="DRR20" s="625"/>
      <c r="DRW20" s="625"/>
      <c r="DRX20" s="625"/>
      <c r="DSC20" s="625"/>
      <c r="DSD20" s="625"/>
      <c r="DSI20" s="625"/>
      <c r="DSJ20" s="625"/>
      <c r="DSO20" s="625"/>
      <c r="DSP20" s="625"/>
      <c r="DSU20" s="625"/>
      <c r="DSV20" s="625"/>
      <c r="DTA20" s="625"/>
      <c r="DTB20" s="625"/>
      <c r="DTG20" s="625"/>
      <c r="DTH20" s="625"/>
      <c r="DTM20" s="625"/>
      <c r="DTN20" s="625"/>
      <c r="DTS20" s="625"/>
      <c r="DTT20" s="625"/>
      <c r="DTY20" s="625"/>
      <c r="DTZ20" s="625"/>
      <c r="DUE20" s="625"/>
      <c r="DUF20" s="625"/>
      <c r="DUK20" s="625"/>
      <c r="DUL20" s="625"/>
      <c r="DUQ20" s="625"/>
      <c r="DUR20" s="625"/>
      <c r="DUW20" s="625"/>
      <c r="DUX20" s="625"/>
      <c r="DVC20" s="625"/>
      <c r="DVD20" s="625"/>
      <c r="DVI20" s="625"/>
      <c r="DVJ20" s="625"/>
      <c r="DVO20" s="625"/>
      <c r="DVP20" s="625"/>
      <c r="DVU20" s="625"/>
      <c r="DVV20" s="625"/>
      <c r="DWA20" s="625"/>
      <c r="DWB20" s="625"/>
      <c r="DWG20" s="625"/>
      <c r="DWH20" s="625"/>
      <c r="DWM20" s="625"/>
      <c r="DWN20" s="625"/>
      <c r="DWS20" s="625"/>
      <c r="DWT20" s="625"/>
      <c r="DWY20" s="625"/>
      <c r="DWZ20" s="625"/>
      <c r="DXE20" s="625"/>
      <c r="DXF20" s="625"/>
      <c r="DXK20" s="625"/>
      <c r="DXL20" s="625"/>
      <c r="DXQ20" s="625"/>
      <c r="DXR20" s="625"/>
      <c r="DXW20" s="625"/>
      <c r="DXX20" s="625"/>
      <c r="DYC20" s="625"/>
      <c r="DYD20" s="625"/>
      <c r="DYI20" s="625"/>
      <c r="DYJ20" s="625"/>
      <c r="DYO20" s="625"/>
      <c r="DYP20" s="625"/>
      <c r="DYU20" s="625"/>
      <c r="DYV20" s="625"/>
      <c r="DZA20" s="625"/>
      <c r="DZB20" s="625"/>
      <c r="DZG20" s="625"/>
      <c r="DZH20" s="625"/>
      <c r="DZM20" s="625"/>
      <c r="DZN20" s="625"/>
      <c r="DZS20" s="625"/>
      <c r="DZT20" s="625"/>
      <c r="DZY20" s="625"/>
      <c r="DZZ20" s="625"/>
      <c r="EAE20" s="625"/>
      <c r="EAF20" s="625"/>
      <c r="EAK20" s="625"/>
      <c r="EAL20" s="625"/>
      <c r="EAQ20" s="625"/>
      <c r="EAR20" s="625"/>
      <c r="EAW20" s="625"/>
      <c r="EAX20" s="625"/>
      <c r="EBC20" s="625"/>
      <c r="EBD20" s="625"/>
      <c r="EBI20" s="625"/>
      <c r="EBJ20" s="625"/>
      <c r="EBO20" s="625"/>
      <c r="EBP20" s="625"/>
      <c r="EBU20" s="625"/>
      <c r="EBV20" s="625"/>
      <c r="ECA20" s="625"/>
      <c r="ECB20" s="625"/>
      <c r="ECG20" s="625"/>
      <c r="ECH20" s="625"/>
      <c r="ECM20" s="625"/>
      <c r="ECN20" s="625"/>
      <c r="ECS20" s="625"/>
      <c r="ECT20" s="625"/>
      <c r="ECY20" s="625"/>
      <c r="ECZ20" s="625"/>
      <c r="EDE20" s="625"/>
      <c r="EDF20" s="625"/>
      <c r="EDK20" s="625"/>
      <c r="EDL20" s="625"/>
      <c r="EDQ20" s="625"/>
      <c r="EDR20" s="625"/>
      <c r="EDW20" s="625"/>
      <c r="EDX20" s="625"/>
      <c r="EEC20" s="625"/>
      <c r="EED20" s="625"/>
      <c r="EEI20" s="625"/>
      <c r="EEJ20" s="625"/>
      <c r="EEO20" s="625"/>
      <c r="EEP20" s="625"/>
      <c r="EEU20" s="625"/>
      <c r="EEV20" s="625"/>
      <c r="EFA20" s="625"/>
      <c r="EFB20" s="625"/>
      <c r="EFG20" s="625"/>
      <c r="EFH20" s="625"/>
      <c r="EFM20" s="625"/>
      <c r="EFN20" s="625"/>
      <c r="EFS20" s="625"/>
      <c r="EFT20" s="625"/>
      <c r="EFY20" s="625"/>
      <c r="EFZ20" s="625"/>
      <c r="EGE20" s="625"/>
      <c r="EGF20" s="625"/>
      <c r="EGK20" s="625"/>
      <c r="EGL20" s="625"/>
      <c r="EGQ20" s="625"/>
      <c r="EGR20" s="625"/>
      <c r="EGW20" s="625"/>
      <c r="EGX20" s="625"/>
      <c r="EHC20" s="625"/>
      <c r="EHD20" s="625"/>
      <c r="EHI20" s="625"/>
      <c r="EHJ20" s="625"/>
      <c r="EHO20" s="625"/>
      <c r="EHP20" s="625"/>
      <c r="EHU20" s="625"/>
      <c r="EHV20" s="625"/>
      <c r="EIA20" s="625"/>
      <c r="EIB20" s="625"/>
      <c r="EIG20" s="625"/>
      <c r="EIH20" s="625"/>
      <c r="EIM20" s="625"/>
      <c r="EIN20" s="625"/>
      <c r="EIS20" s="625"/>
      <c r="EIT20" s="625"/>
      <c r="EIY20" s="625"/>
      <c r="EIZ20" s="625"/>
      <c r="EJE20" s="625"/>
      <c r="EJF20" s="625"/>
      <c r="EJK20" s="625"/>
      <c r="EJL20" s="625"/>
      <c r="EJQ20" s="625"/>
      <c r="EJR20" s="625"/>
      <c r="EJW20" s="625"/>
      <c r="EJX20" s="625"/>
      <c r="EKC20" s="625"/>
      <c r="EKD20" s="625"/>
      <c r="EKI20" s="625"/>
      <c r="EKJ20" s="625"/>
      <c r="EKO20" s="625"/>
      <c r="EKP20" s="625"/>
      <c r="EKU20" s="625"/>
      <c r="EKV20" s="625"/>
      <c r="ELA20" s="625"/>
      <c r="ELB20" s="625"/>
      <c r="ELG20" s="625"/>
      <c r="ELH20" s="625"/>
      <c r="ELM20" s="625"/>
      <c r="ELN20" s="625"/>
      <c r="ELS20" s="625"/>
      <c r="ELT20" s="625"/>
      <c r="ELY20" s="625"/>
      <c r="ELZ20" s="625"/>
      <c r="EME20" s="625"/>
      <c r="EMF20" s="625"/>
      <c r="EMK20" s="625"/>
      <c r="EML20" s="625"/>
      <c r="EMQ20" s="625"/>
      <c r="EMR20" s="625"/>
      <c r="EMW20" s="625"/>
      <c r="EMX20" s="625"/>
      <c r="ENC20" s="625"/>
      <c r="END20" s="625"/>
      <c r="ENI20" s="625"/>
      <c r="ENJ20" s="625"/>
      <c r="ENO20" s="625"/>
      <c r="ENP20" s="625"/>
      <c r="ENU20" s="625"/>
      <c r="ENV20" s="625"/>
      <c r="EOA20" s="625"/>
      <c r="EOB20" s="625"/>
      <c r="EOG20" s="625"/>
      <c r="EOH20" s="625"/>
      <c r="EOM20" s="625"/>
      <c r="EON20" s="625"/>
      <c r="EOS20" s="625"/>
      <c r="EOT20" s="625"/>
      <c r="EOY20" s="625"/>
      <c r="EOZ20" s="625"/>
      <c r="EPE20" s="625"/>
      <c r="EPF20" s="625"/>
      <c r="EPK20" s="625"/>
      <c r="EPL20" s="625"/>
      <c r="EPQ20" s="625"/>
      <c r="EPR20" s="625"/>
      <c r="EPW20" s="625"/>
      <c r="EPX20" s="625"/>
      <c r="EQC20" s="625"/>
      <c r="EQD20" s="625"/>
      <c r="EQI20" s="625"/>
      <c r="EQJ20" s="625"/>
      <c r="EQO20" s="625"/>
      <c r="EQP20" s="625"/>
      <c r="EQU20" s="625"/>
      <c r="EQV20" s="625"/>
      <c r="ERA20" s="625"/>
      <c r="ERB20" s="625"/>
      <c r="ERG20" s="625"/>
      <c r="ERH20" s="625"/>
      <c r="ERM20" s="625"/>
      <c r="ERN20" s="625"/>
      <c r="ERS20" s="625"/>
      <c r="ERT20" s="625"/>
      <c r="ERY20" s="625"/>
      <c r="ERZ20" s="625"/>
      <c r="ESE20" s="625"/>
      <c r="ESF20" s="625"/>
      <c r="ESK20" s="625"/>
      <c r="ESL20" s="625"/>
      <c r="ESQ20" s="625"/>
      <c r="ESR20" s="625"/>
      <c r="ESW20" s="625"/>
      <c r="ESX20" s="625"/>
      <c r="ETC20" s="625"/>
      <c r="ETD20" s="625"/>
      <c r="ETI20" s="625"/>
      <c r="ETJ20" s="625"/>
      <c r="ETO20" s="625"/>
      <c r="ETP20" s="625"/>
      <c r="ETU20" s="625"/>
      <c r="ETV20" s="625"/>
      <c r="EUA20" s="625"/>
      <c r="EUB20" s="625"/>
      <c r="EUG20" s="625"/>
      <c r="EUH20" s="625"/>
      <c r="EUM20" s="625"/>
      <c r="EUN20" s="625"/>
      <c r="EUS20" s="625"/>
      <c r="EUT20" s="625"/>
      <c r="EUY20" s="625"/>
      <c r="EUZ20" s="625"/>
      <c r="EVE20" s="625"/>
      <c r="EVF20" s="625"/>
      <c r="EVK20" s="625"/>
      <c r="EVL20" s="625"/>
      <c r="EVQ20" s="625"/>
      <c r="EVR20" s="625"/>
      <c r="EVW20" s="625"/>
      <c r="EVX20" s="625"/>
      <c r="EWC20" s="625"/>
      <c r="EWD20" s="625"/>
      <c r="EWI20" s="625"/>
      <c r="EWJ20" s="625"/>
      <c r="EWO20" s="625"/>
      <c r="EWP20" s="625"/>
      <c r="EWU20" s="625"/>
      <c r="EWV20" s="625"/>
      <c r="EXA20" s="625"/>
      <c r="EXB20" s="625"/>
      <c r="EXG20" s="625"/>
      <c r="EXH20" s="625"/>
      <c r="EXM20" s="625"/>
      <c r="EXN20" s="625"/>
      <c r="EXS20" s="625"/>
      <c r="EXT20" s="625"/>
      <c r="EXY20" s="625"/>
      <c r="EXZ20" s="625"/>
      <c r="EYE20" s="625"/>
      <c r="EYF20" s="625"/>
      <c r="EYK20" s="625"/>
      <c r="EYL20" s="625"/>
      <c r="EYQ20" s="625"/>
      <c r="EYR20" s="625"/>
      <c r="EYW20" s="625"/>
      <c r="EYX20" s="625"/>
      <c r="EZC20" s="625"/>
      <c r="EZD20" s="625"/>
      <c r="EZI20" s="625"/>
      <c r="EZJ20" s="625"/>
      <c r="EZO20" s="625"/>
      <c r="EZP20" s="625"/>
      <c r="EZU20" s="625"/>
      <c r="EZV20" s="625"/>
      <c r="FAA20" s="625"/>
      <c r="FAB20" s="625"/>
      <c r="FAG20" s="625"/>
      <c r="FAH20" s="625"/>
      <c r="FAM20" s="625"/>
      <c r="FAN20" s="625"/>
      <c r="FAS20" s="625"/>
      <c r="FAT20" s="625"/>
      <c r="FAY20" s="625"/>
      <c r="FAZ20" s="625"/>
      <c r="FBE20" s="625"/>
      <c r="FBF20" s="625"/>
      <c r="FBK20" s="625"/>
      <c r="FBL20" s="625"/>
      <c r="FBQ20" s="625"/>
      <c r="FBR20" s="625"/>
      <c r="FBW20" s="625"/>
      <c r="FBX20" s="625"/>
      <c r="FCC20" s="625"/>
      <c r="FCD20" s="625"/>
      <c r="FCI20" s="625"/>
      <c r="FCJ20" s="625"/>
      <c r="FCO20" s="625"/>
      <c r="FCP20" s="625"/>
      <c r="FCU20" s="625"/>
      <c r="FCV20" s="625"/>
      <c r="FDA20" s="625"/>
      <c r="FDB20" s="625"/>
      <c r="FDG20" s="625"/>
      <c r="FDH20" s="625"/>
      <c r="FDM20" s="625"/>
      <c r="FDN20" s="625"/>
      <c r="FDS20" s="625"/>
      <c r="FDT20" s="625"/>
      <c r="FDY20" s="625"/>
      <c r="FDZ20" s="625"/>
      <c r="FEE20" s="625"/>
      <c r="FEF20" s="625"/>
      <c r="FEK20" s="625"/>
      <c r="FEL20" s="625"/>
      <c r="FEQ20" s="625"/>
      <c r="FER20" s="625"/>
      <c r="FEW20" s="625"/>
      <c r="FEX20" s="625"/>
      <c r="FFC20" s="625"/>
      <c r="FFD20" s="625"/>
      <c r="FFI20" s="625"/>
      <c r="FFJ20" s="625"/>
      <c r="FFO20" s="625"/>
      <c r="FFP20" s="625"/>
      <c r="FFU20" s="625"/>
      <c r="FFV20" s="625"/>
      <c r="FGA20" s="625"/>
      <c r="FGB20" s="625"/>
      <c r="FGG20" s="625"/>
      <c r="FGH20" s="625"/>
      <c r="FGM20" s="625"/>
      <c r="FGN20" s="625"/>
      <c r="FGS20" s="625"/>
      <c r="FGT20" s="625"/>
      <c r="FGY20" s="625"/>
      <c r="FGZ20" s="625"/>
      <c r="FHE20" s="625"/>
      <c r="FHF20" s="625"/>
      <c r="FHK20" s="625"/>
      <c r="FHL20" s="625"/>
      <c r="FHQ20" s="625"/>
      <c r="FHR20" s="625"/>
      <c r="FHW20" s="625"/>
      <c r="FHX20" s="625"/>
      <c r="FIC20" s="625"/>
      <c r="FID20" s="625"/>
      <c r="FII20" s="625"/>
      <c r="FIJ20" s="625"/>
      <c r="FIO20" s="625"/>
      <c r="FIP20" s="625"/>
      <c r="FIU20" s="625"/>
      <c r="FIV20" s="625"/>
      <c r="FJA20" s="625"/>
      <c r="FJB20" s="625"/>
      <c r="FJG20" s="625"/>
      <c r="FJH20" s="625"/>
      <c r="FJM20" s="625"/>
      <c r="FJN20" s="625"/>
      <c r="FJS20" s="625"/>
      <c r="FJT20" s="625"/>
      <c r="FJY20" s="625"/>
      <c r="FJZ20" s="625"/>
      <c r="FKE20" s="625"/>
      <c r="FKF20" s="625"/>
      <c r="FKK20" s="625"/>
      <c r="FKL20" s="625"/>
      <c r="FKQ20" s="625"/>
      <c r="FKR20" s="625"/>
      <c r="FKW20" s="625"/>
      <c r="FKX20" s="625"/>
      <c r="FLC20" s="625"/>
      <c r="FLD20" s="625"/>
      <c r="FLI20" s="625"/>
      <c r="FLJ20" s="625"/>
      <c r="FLO20" s="625"/>
      <c r="FLP20" s="625"/>
      <c r="FLU20" s="625"/>
      <c r="FLV20" s="625"/>
      <c r="FMA20" s="625"/>
      <c r="FMB20" s="625"/>
      <c r="FMG20" s="625"/>
      <c r="FMH20" s="625"/>
      <c r="FMM20" s="625"/>
      <c r="FMN20" s="625"/>
      <c r="FMS20" s="625"/>
      <c r="FMT20" s="625"/>
      <c r="FMY20" s="625"/>
      <c r="FMZ20" s="625"/>
      <c r="FNE20" s="625"/>
      <c r="FNF20" s="625"/>
      <c r="FNK20" s="625"/>
      <c r="FNL20" s="625"/>
      <c r="FNQ20" s="625"/>
      <c r="FNR20" s="625"/>
      <c r="FNW20" s="625"/>
      <c r="FNX20" s="625"/>
      <c r="FOC20" s="625"/>
      <c r="FOD20" s="625"/>
      <c r="FOI20" s="625"/>
      <c r="FOJ20" s="625"/>
      <c r="FOO20" s="625"/>
      <c r="FOP20" s="625"/>
      <c r="FOU20" s="625"/>
      <c r="FOV20" s="625"/>
      <c r="FPA20" s="625"/>
      <c r="FPB20" s="625"/>
      <c r="FPG20" s="625"/>
      <c r="FPH20" s="625"/>
      <c r="FPM20" s="625"/>
      <c r="FPN20" s="625"/>
      <c r="FPS20" s="625"/>
      <c r="FPT20" s="625"/>
      <c r="FPY20" s="625"/>
      <c r="FPZ20" s="625"/>
      <c r="FQE20" s="625"/>
      <c r="FQF20" s="625"/>
      <c r="FQK20" s="625"/>
      <c r="FQL20" s="625"/>
      <c r="FQQ20" s="625"/>
      <c r="FQR20" s="625"/>
      <c r="FQW20" s="625"/>
      <c r="FQX20" s="625"/>
      <c r="FRC20" s="625"/>
      <c r="FRD20" s="625"/>
      <c r="FRI20" s="625"/>
      <c r="FRJ20" s="625"/>
      <c r="FRO20" s="625"/>
      <c r="FRP20" s="625"/>
      <c r="FRU20" s="625"/>
      <c r="FRV20" s="625"/>
      <c r="FSA20" s="625"/>
      <c r="FSB20" s="625"/>
      <c r="FSG20" s="625"/>
      <c r="FSH20" s="625"/>
      <c r="FSM20" s="625"/>
      <c r="FSN20" s="625"/>
      <c r="FSS20" s="625"/>
      <c r="FST20" s="625"/>
      <c r="FSY20" s="625"/>
      <c r="FSZ20" s="625"/>
      <c r="FTE20" s="625"/>
      <c r="FTF20" s="625"/>
      <c r="FTK20" s="625"/>
      <c r="FTL20" s="625"/>
      <c r="FTQ20" s="625"/>
      <c r="FTR20" s="625"/>
      <c r="FTW20" s="625"/>
      <c r="FTX20" s="625"/>
      <c r="FUC20" s="625"/>
      <c r="FUD20" s="625"/>
      <c r="FUI20" s="625"/>
      <c r="FUJ20" s="625"/>
      <c r="FUO20" s="625"/>
      <c r="FUP20" s="625"/>
      <c r="FUU20" s="625"/>
      <c r="FUV20" s="625"/>
      <c r="FVA20" s="625"/>
      <c r="FVB20" s="625"/>
      <c r="FVG20" s="625"/>
      <c r="FVH20" s="625"/>
      <c r="FVM20" s="625"/>
      <c r="FVN20" s="625"/>
      <c r="FVS20" s="625"/>
      <c r="FVT20" s="625"/>
      <c r="FVY20" s="625"/>
      <c r="FVZ20" s="625"/>
      <c r="FWE20" s="625"/>
      <c r="FWF20" s="625"/>
      <c r="FWK20" s="625"/>
      <c r="FWL20" s="625"/>
      <c r="FWQ20" s="625"/>
      <c r="FWR20" s="625"/>
      <c r="FWW20" s="625"/>
      <c r="FWX20" s="625"/>
      <c r="FXC20" s="625"/>
      <c r="FXD20" s="625"/>
      <c r="FXI20" s="625"/>
      <c r="FXJ20" s="625"/>
      <c r="FXO20" s="625"/>
      <c r="FXP20" s="625"/>
      <c r="FXU20" s="625"/>
      <c r="FXV20" s="625"/>
      <c r="FYA20" s="625"/>
      <c r="FYB20" s="625"/>
      <c r="FYG20" s="625"/>
      <c r="FYH20" s="625"/>
      <c r="FYM20" s="625"/>
      <c r="FYN20" s="625"/>
      <c r="FYS20" s="625"/>
      <c r="FYT20" s="625"/>
      <c r="FYY20" s="625"/>
      <c r="FYZ20" s="625"/>
      <c r="FZE20" s="625"/>
      <c r="FZF20" s="625"/>
      <c r="FZK20" s="625"/>
      <c r="FZL20" s="625"/>
      <c r="FZQ20" s="625"/>
      <c r="FZR20" s="625"/>
      <c r="FZW20" s="625"/>
      <c r="FZX20" s="625"/>
      <c r="GAC20" s="625"/>
      <c r="GAD20" s="625"/>
      <c r="GAI20" s="625"/>
      <c r="GAJ20" s="625"/>
      <c r="GAO20" s="625"/>
      <c r="GAP20" s="625"/>
      <c r="GAU20" s="625"/>
      <c r="GAV20" s="625"/>
      <c r="GBA20" s="625"/>
      <c r="GBB20" s="625"/>
      <c r="GBG20" s="625"/>
      <c r="GBH20" s="625"/>
      <c r="GBM20" s="625"/>
      <c r="GBN20" s="625"/>
      <c r="GBS20" s="625"/>
      <c r="GBT20" s="625"/>
      <c r="GBY20" s="625"/>
      <c r="GBZ20" s="625"/>
      <c r="GCE20" s="625"/>
      <c r="GCF20" s="625"/>
      <c r="GCK20" s="625"/>
      <c r="GCL20" s="625"/>
      <c r="GCQ20" s="625"/>
      <c r="GCR20" s="625"/>
      <c r="GCW20" s="625"/>
      <c r="GCX20" s="625"/>
      <c r="GDC20" s="625"/>
      <c r="GDD20" s="625"/>
      <c r="GDI20" s="625"/>
      <c r="GDJ20" s="625"/>
      <c r="GDO20" s="625"/>
      <c r="GDP20" s="625"/>
      <c r="GDU20" s="625"/>
      <c r="GDV20" s="625"/>
      <c r="GEA20" s="625"/>
      <c r="GEB20" s="625"/>
      <c r="GEG20" s="625"/>
      <c r="GEH20" s="625"/>
      <c r="GEM20" s="625"/>
      <c r="GEN20" s="625"/>
      <c r="GES20" s="625"/>
      <c r="GET20" s="625"/>
      <c r="GEY20" s="625"/>
      <c r="GEZ20" s="625"/>
      <c r="GFE20" s="625"/>
      <c r="GFF20" s="625"/>
      <c r="GFK20" s="625"/>
      <c r="GFL20" s="625"/>
      <c r="GFQ20" s="625"/>
      <c r="GFR20" s="625"/>
      <c r="GFW20" s="625"/>
      <c r="GFX20" s="625"/>
      <c r="GGC20" s="625"/>
      <c r="GGD20" s="625"/>
      <c r="GGI20" s="625"/>
      <c r="GGJ20" s="625"/>
      <c r="GGO20" s="625"/>
      <c r="GGP20" s="625"/>
      <c r="GGU20" s="625"/>
      <c r="GGV20" s="625"/>
      <c r="GHA20" s="625"/>
      <c r="GHB20" s="625"/>
      <c r="GHG20" s="625"/>
      <c r="GHH20" s="625"/>
      <c r="GHM20" s="625"/>
      <c r="GHN20" s="625"/>
      <c r="GHS20" s="625"/>
      <c r="GHT20" s="625"/>
      <c r="GHY20" s="625"/>
      <c r="GHZ20" s="625"/>
      <c r="GIE20" s="625"/>
      <c r="GIF20" s="625"/>
      <c r="GIK20" s="625"/>
      <c r="GIL20" s="625"/>
      <c r="GIQ20" s="625"/>
      <c r="GIR20" s="625"/>
      <c r="GIW20" s="625"/>
      <c r="GIX20" s="625"/>
      <c r="GJC20" s="625"/>
      <c r="GJD20" s="625"/>
      <c r="GJI20" s="625"/>
      <c r="GJJ20" s="625"/>
      <c r="GJO20" s="625"/>
      <c r="GJP20" s="625"/>
      <c r="GJU20" s="625"/>
      <c r="GJV20" s="625"/>
      <c r="GKA20" s="625"/>
      <c r="GKB20" s="625"/>
      <c r="GKG20" s="625"/>
      <c r="GKH20" s="625"/>
      <c r="GKM20" s="625"/>
      <c r="GKN20" s="625"/>
      <c r="GKS20" s="625"/>
      <c r="GKT20" s="625"/>
      <c r="GKY20" s="625"/>
      <c r="GKZ20" s="625"/>
      <c r="GLE20" s="625"/>
      <c r="GLF20" s="625"/>
      <c r="GLK20" s="625"/>
      <c r="GLL20" s="625"/>
      <c r="GLQ20" s="625"/>
      <c r="GLR20" s="625"/>
      <c r="GLW20" s="625"/>
      <c r="GLX20" s="625"/>
      <c r="GMC20" s="625"/>
      <c r="GMD20" s="625"/>
      <c r="GMI20" s="625"/>
      <c r="GMJ20" s="625"/>
      <c r="GMO20" s="625"/>
      <c r="GMP20" s="625"/>
      <c r="GMU20" s="625"/>
      <c r="GMV20" s="625"/>
      <c r="GNA20" s="625"/>
      <c r="GNB20" s="625"/>
      <c r="GNG20" s="625"/>
      <c r="GNH20" s="625"/>
      <c r="GNM20" s="625"/>
      <c r="GNN20" s="625"/>
      <c r="GNS20" s="625"/>
      <c r="GNT20" s="625"/>
      <c r="GNY20" s="625"/>
      <c r="GNZ20" s="625"/>
      <c r="GOE20" s="625"/>
      <c r="GOF20" s="625"/>
      <c r="GOK20" s="625"/>
      <c r="GOL20" s="625"/>
      <c r="GOQ20" s="625"/>
      <c r="GOR20" s="625"/>
      <c r="GOW20" s="625"/>
      <c r="GOX20" s="625"/>
      <c r="GPC20" s="625"/>
      <c r="GPD20" s="625"/>
      <c r="GPI20" s="625"/>
      <c r="GPJ20" s="625"/>
      <c r="GPO20" s="625"/>
      <c r="GPP20" s="625"/>
      <c r="GPU20" s="625"/>
      <c r="GPV20" s="625"/>
      <c r="GQA20" s="625"/>
      <c r="GQB20" s="625"/>
      <c r="GQG20" s="625"/>
      <c r="GQH20" s="625"/>
      <c r="GQM20" s="625"/>
      <c r="GQN20" s="625"/>
      <c r="GQS20" s="625"/>
      <c r="GQT20" s="625"/>
      <c r="GQY20" s="625"/>
      <c r="GQZ20" s="625"/>
      <c r="GRE20" s="625"/>
      <c r="GRF20" s="625"/>
      <c r="GRK20" s="625"/>
      <c r="GRL20" s="625"/>
      <c r="GRQ20" s="625"/>
      <c r="GRR20" s="625"/>
      <c r="GRW20" s="625"/>
      <c r="GRX20" s="625"/>
      <c r="GSC20" s="625"/>
      <c r="GSD20" s="625"/>
      <c r="GSI20" s="625"/>
      <c r="GSJ20" s="625"/>
      <c r="GSO20" s="625"/>
      <c r="GSP20" s="625"/>
      <c r="GSU20" s="625"/>
      <c r="GSV20" s="625"/>
      <c r="GTA20" s="625"/>
      <c r="GTB20" s="625"/>
      <c r="GTG20" s="625"/>
      <c r="GTH20" s="625"/>
      <c r="GTM20" s="625"/>
      <c r="GTN20" s="625"/>
      <c r="GTS20" s="625"/>
      <c r="GTT20" s="625"/>
      <c r="GTY20" s="625"/>
      <c r="GTZ20" s="625"/>
      <c r="GUE20" s="625"/>
      <c r="GUF20" s="625"/>
      <c r="GUK20" s="625"/>
      <c r="GUL20" s="625"/>
      <c r="GUQ20" s="625"/>
      <c r="GUR20" s="625"/>
      <c r="GUW20" s="625"/>
      <c r="GUX20" s="625"/>
      <c r="GVC20" s="625"/>
      <c r="GVD20" s="625"/>
      <c r="GVI20" s="625"/>
      <c r="GVJ20" s="625"/>
      <c r="GVO20" s="625"/>
      <c r="GVP20" s="625"/>
      <c r="GVU20" s="625"/>
      <c r="GVV20" s="625"/>
      <c r="GWA20" s="625"/>
      <c r="GWB20" s="625"/>
      <c r="GWG20" s="625"/>
      <c r="GWH20" s="625"/>
      <c r="GWM20" s="625"/>
      <c r="GWN20" s="625"/>
      <c r="GWS20" s="625"/>
      <c r="GWT20" s="625"/>
      <c r="GWY20" s="625"/>
      <c r="GWZ20" s="625"/>
      <c r="GXE20" s="625"/>
      <c r="GXF20" s="625"/>
      <c r="GXK20" s="625"/>
      <c r="GXL20" s="625"/>
      <c r="GXQ20" s="625"/>
      <c r="GXR20" s="625"/>
      <c r="GXW20" s="625"/>
      <c r="GXX20" s="625"/>
      <c r="GYC20" s="625"/>
      <c r="GYD20" s="625"/>
      <c r="GYI20" s="625"/>
      <c r="GYJ20" s="625"/>
      <c r="GYO20" s="625"/>
      <c r="GYP20" s="625"/>
      <c r="GYU20" s="625"/>
      <c r="GYV20" s="625"/>
      <c r="GZA20" s="625"/>
      <c r="GZB20" s="625"/>
      <c r="GZG20" s="625"/>
      <c r="GZH20" s="625"/>
      <c r="GZM20" s="625"/>
      <c r="GZN20" s="625"/>
      <c r="GZS20" s="625"/>
      <c r="GZT20" s="625"/>
      <c r="GZY20" s="625"/>
      <c r="GZZ20" s="625"/>
      <c r="HAE20" s="625"/>
      <c r="HAF20" s="625"/>
      <c r="HAK20" s="625"/>
      <c r="HAL20" s="625"/>
      <c r="HAQ20" s="625"/>
      <c r="HAR20" s="625"/>
      <c r="HAW20" s="625"/>
      <c r="HAX20" s="625"/>
      <c r="HBC20" s="625"/>
      <c r="HBD20" s="625"/>
      <c r="HBI20" s="625"/>
      <c r="HBJ20" s="625"/>
      <c r="HBO20" s="625"/>
      <c r="HBP20" s="625"/>
      <c r="HBU20" s="625"/>
      <c r="HBV20" s="625"/>
      <c r="HCA20" s="625"/>
      <c r="HCB20" s="625"/>
      <c r="HCG20" s="625"/>
      <c r="HCH20" s="625"/>
      <c r="HCM20" s="625"/>
      <c r="HCN20" s="625"/>
      <c r="HCS20" s="625"/>
      <c r="HCT20" s="625"/>
      <c r="HCY20" s="625"/>
      <c r="HCZ20" s="625"/>
      <c r="HDE20" s="625"/>
      <c r="HDF20" s="625"/>
      <c r="HDK20" s="625"/>
      <c r="HDL20" s="625"/>
      <c r="HDQ20" s="625"/>
      <c r="HDR20" s="625"/>
      <c r="HDW20" s="625"/>
      <c r="HDX20" s="625"/>
      <c r="HEC20" s="625"/>
      <c r="HED20" s="625"/>
      <c r="HEI20" s="625"/>
      <c r="HEJ20" s="625"/>
      <c r="HEO20" s="625"/>
      <c r="HEP20" s="625"/>
      <c r="HEU20" s="625"/>
      <c r="HEV20" s="625"/>
      <c r="HFA20" s="625"/>
      <c r="HFB20" s="625"/>
      <c r="HFG20" s="625"/>
      <c r="HFH20" s="625"/>
      <c r="HFM20" s="625"/>
      <c r="HFN20" s="625"/>
      <c r="HFS20" s="625"/>
      <c r="HFT20" s="625"/>
      <c r="HFY20" s="625"/>
      <c r="HFZ20" s="625"/>
      <c r="HGE20" s="625"/>
      <c r="HGF20" s="625"/>
      <c r="HGK20" s="625"/>
      <c r="HGL20" s="625"/>
      <c r="HGQ20" s="625"/>
      <c r="HGR20" s="625"/>
      <c r="HGW20" s="625"/>
      <c r="HGX20" s="625"/>
      <c r="HHC20" s="625"/>
      <c r="HHD20" s="625"/>
      <c r="HHI20" s="625"/>
      <c r="HHJ20" s="625"/>
      <c r="HHO20" s="625"/>
      <c r="HHP20" s="625"/>
      <c r="HHU20" s="625"/>
      <c r="HHV20" s="625"/>
      <c r="HIA20" s="625"/>
      <c r="HIB20" s="625"/>
      <c r="HIG20" s="625"/>
      <c r="HIH20" s="625"/>
      <c r="HIM20" s="625"/>
      <c r="HIN20" s="625"/>
      <c r="HIS20" s="625"/>
      <c r="HIT20" s="625"/>
      <c r="HIY20" s="625"/>
      <c r="HIZ20" s="625"/>
      <c r="HJE20" s="625"/>
      <c r="HJF20" s="625"/>
      <c r="HJK20" s="625"/>
      <c r="HJL20" s="625"/>
      <c r="HJQ20" s="625"/>
      <c r="HJR20" s="625"/>
      <c r="HJW20" s="625"/>
      <c r="HJX20" s="625"/>
      <c r="HKC20" s="625"/>
      <c r="HKD20" s="625"/>
      <c r="HKI20" s="625"/>
      <c r="HKJ20" s="625"/>
      <c r="HKO20" s="625"/>
      <c r="HKP20" s="625"/>
      <c r="HKU20" s="625"/>
      <c r="HKV20" s="625"/>
      <c r="HLA20" s="625"/>
      <c r="HLB20" s="625"/>
      <c r="HLG20" s="625"/>
      <c r="HLH20" s="625"/>
      <c r="HLM20" s="625"/>
      <c r="HLN20" s="625"/>
      <c r="HLS20" s="625"/>
      <c r="HLT20" s="625"/>
      <c r="HLY20" s="625"/>
      <c r="HLZ20" s="625"/>
      <c r="HME20" s="625"/>
      <c r="HMF20" s="625"/>
      <c r="HMK20" s="625"/>
      <c r="HML20" s="625"/>
      <c r="HMQ20" s="625"/>
      <c r="HMR20" s="625"/>
      <c r="HMW20" s="625"/>
      <c r="HMX20" s="625"/>
      <c r="HNC20" s="625"/>
      <c r="HND20" s="625"/>
      <c r="HNI20" s="625"/>
      <c r="HNJ20" s="625"/>
      <c r="HNO20" s="625"/>
      <c r="HNP20" s="625"/>
      <c r="HNU20" s="625"/>
      <c r="HNV20" s="625"/>
      <c r="HOA20" s="625"/>
      <c r="HOB20" s="625"/>
      <c r="HOG20" s="625"/>
      <c r="HOH20" s="625"/>
      <c r="HOM20" s="625"/>
      <c r="HON20" s="625"/>
      <c r="HOS20" s="625"/>
      <c r="HOT20" s="625"/>
      <c r="HOY20" s="625"/>
      <c r="HOZ20" s="625"/>
      <c r="HPE20" s="625"/>
      <c r="HPF20" s="625"/>
      <c r="HPK20" s="625"/>
      <c r="HPL20" s="625"/>
      <c r="HPQ20" s="625"/>
      <c r="HPR20" s="625"/>
      <c r="HPW20" s="625"/>
      <c r="HPX20" s="625"/>
      <c r="HQC20" s="625"/>
      <c r="HQD20" s="625"/>
      <c r="HQI20" s="625"/>
      <c r="HQJ20" s="625"/>
      <c r="HQO20" s="625"/>
      <c r="HQP20" s="625"/>
      <c r="HQU20" s="625"/>
      <c r="HQV20" s="625"/>
      <c r="HRA20" s="625"/>
      <c r="HRB20" s="625"/>
      <c r="HRG20" s="625"/>
      <c r="HRH20" s="625"/>
      <c r="HRM20" s="625"/>
      <c r="HRN20" s="625"/>
      <c r="HRS20" s="625"/>
      <c r="HRT20" s="625"/>
      <c r="HRY20" s="625"/>
      <c r="HRZ20" s="625"/>
      <c r="HSE20" s="625"/>
      <c r="HSF20" s="625"/>
      <c r="HSK20" s="625"/>
      <c r="HSL20" s="625"/>
      <c r="HSQ20" s="625"/>
      <c r="HSR20" s="625"/>
      <c r="HSW20" s="625"/>
      <c r="HSX20" s="625"/>
      <c r="HTC20" s="625"/>
      <c r="HTD20" s="625"/>
      <c r="HTI20" s="625"/>
      <c r="HTJ20" s="625"/>
      <c r="HTO20" s="625"/>
      <c r="HTP20" s="625"/>
      <c r="HTU20" s="625"/>
      <c r="HTV20" s="625"/>
      <c r="HUA20" s="625"/>
      <c r="HUB20" s="625"/>
      <c r="HUG20" s="625"/>
      <c r="HUH20" s="625"/>
      <c r="HUM20" s="625"/>
      <c r="HUN20" s="625"/>
      <c r="HUS20" s="625"/>
      <c r="HUT20" s="625"/>
      <c r="HUY20" s="625"/>
      <c r="HUZ20" s="625"/>
      <c r="HVE20" s="625"/>
      <c r="HVF20" s="625"/>
      <c r="HVK20" s="625"/>
      <c r="HVL20" s="625"/>
      <c r="HVQ20" s="625"/>
      <c r="HVR20" s="625"/>
      <c r="HVW20" s="625"/>
      <c r="HVX20" s="625"/>
      <c r="HWC20" s="625"/>
      <c r="HWD20" s="625"/>
      <c r="HWI20" s="625"/>
      <c r="HWJ20" s="625"/>
      <c r="HWO20" s="625"/>
      <c r="HWP20" s="625"/>
      <c r="HWU20" s="625"/>
      <c r="HWV20" s="625"/>
      <c r="HXA20" s="625"/>
      <c r="HXB20" s="625"/>
      <c r="HXG20" s="625"/>
      <c r="HXH20" s="625"/>
      <c r="HXM20" s="625"/>
      <c r="HXN20" s="625"/>
      <c r="HXS20" s="625"/>
      <c r="HXT20" s="625"/>
      <c r="HXY20" s="625"/>
      <c r="HXZ20" s="625"/>
      <c r="HYE20" s="625"/>
      <c r="HYF20" s="625"/>
      <c r="HYK20" s="625"/>
      <c r="HYL20" s="625"/>
      <c r="HYQ20" s="625"/>
      <c r="HYR20" s="625"/>
      <c r="HYW20" s="625"/>
      <c r="HYX20" s="625"/>
      <c r="HZC20" s="625"/>
      <c r="HZD20" s="625"/>
      <c r="HZI20" s="625"/>
      <c r="HZJ20" s="625"/>
      <c r="HZO20" s="625"/>
      <c r="HZP20" s="625"/>
      <c r="HZU20" s="625"/>
      <c r="HZV20" s="625"/>
      <c r="IAA20" s="625"/>
      <c r="IAB20" s="625"/>
      <c r="IAG20" s="625"/>
      <c r="IAH20" s="625"/>
      <c r="IAM20" s="625"/>
      <c r="IAN20" s="625"/>
      <c r="IAS20" s="625"/>
      <c r="IAT20" s="625"/>
      <c r="IAY20" s="625"/>
      <c r="IAZ20" s="625"/>
      <c r="IBE20" s="625"/>
      <c r="IBF20" s="625"/>
      <c r="IBK20" s="625"/>
      <c r="IBL20" s="625"/>
      <c r="IBQ20" s="625"/>
      <c r="IBR20" s="625"/>
      <c r="IBW20" s="625"/>
      <c r="IBX20" s="625"/>
      <c r="ICC20" s="625"/>
      <c r="ICD20" s="625"/>
      <c r="ICI20" s="625"/>
      <c r="ICJ20" s="625"/>
      <c r="ICO20" s="625"/>
      <c r="ICP20" s="625"/>
      <c r="ICU20" s="625"/>
      <c r="ICV20" s="625"/>
      <c r="IDA20" s="625"/>
      <c r="IDB20" s="625"/>
      <c r="IDG20" s="625"/>
      <c r="IDH20" s="625"/>
      <c r="IDM20" s="625"/>
      <c r="IDN20" s="625"/>
      <c r="IDS20" s="625"/>
      <c r="IDT20" s="625"/>
      <c r="IDY20" s="625"/>
      <c r="IDZ20" s="625"/>
      <c r="IEE20" s="625"/>
      <c r="IEF20" s="625"/>
      <c r="IEK20" s="625"/>
      <c r="IEL20" s="625"/>
      <c r="IEQ20" s="625"/>
      <c r="IER20" s="625"/>
      <c r="IEW20" s="625"/>
      <c r="IEX20" s="625"/>
      <c r="IFC20" s="625"/>
      <c r="IFD20" s="625"/>
      <c r="IFI20" s="625"/>
      <c r="IFJ20" s="625"/>
      <c r="IFO20" s="625"/>
      <c r="IFP20" s="625"/>
      <c r="IFU20" s="625"/>
      <c r="IFV20" s="625"/>
      <c r="IGA20" s="625"/>
      <c r="IGB20" s="625"/>
      <c r="IGG20" s="625"/>
      <c r="IGH20" s="625"/>
      <c r="IGM20" s="625"/>
      <c r="IGN20" s="625"/>
      <c r="IGS20" s="625"/>
      <c r="IGT20" s="625"/>
      <c r="IGY20" s="625"/>
      <c r="IGZ20" s="625"/>
      <c r="IHE20" s="625"/>
      <c r="IHF20" s="625"/>
      <c r="IHK20" s="625"/>
      <c r="IHL20" s="625"/>
      <c r="IHQ20" s="625"/>
      <c r="IHR20" s="625"/>
      <c r="IHW20" s="625"/>
      <c r="IHX20" s="625"/>
      <c r="IIC20" s="625"/>
      <c r="IID20" s="625"/>
      <c r="III20" s="625"/>
      <c r="IIJ20" s="625"/>
      <c r="IIO20" s="625"/>
      <c r="IIP20" s="625"/>
      <c r="IIU20" s="625"/>
      <c r="IIV20" s="625"/>
      <c r="IJA20" s="625"/>
      <c r="IJB20" s="625"/>
      <c r="IJG20" s="625"/>
      <c r="IJH20" s="625"/>
      <c r="IJM20" s="625"/>
      <c r="IJN20" s="625"/>
      <c r="IJS20" s="625"/>
      <c r="IJT20" s="625"/>
      <c r="IJY20" s="625"/>
      <c r="IJZ20" s="625"/>
      <c r="IKE20" s="625"/>
      <c r="IKF20" s="625"/>
      <c r="IKK20" s="625"/>
      <c r="IKL20" s="625"/>
      <c r="IKQ20" s="625"/>
      <c r="IKR20" s="625"/>
      <c r="IKW20" s="625"/>
      <c r="IKX20" s="625"/>
      <c r="ILC20" s="625"/>
      <c r="ILD20" s="625"/>
      <c r="ILI20" s="625"/>
      <c r="ILJ20" s="625"/>
      <c r="ILO20" s="625"/>
      <c r="ILP20" s="625"/>
      <c r="ILU20" s="625"/>
      <c r="ILV20" s="625"/>
      <c r="IMA20" s="625"/>
      <c r="IMB20" s="625"/>
      <c r="IMG20" s="625"/>
      <c r="IMH20" s="625"/>
      <c r="IMM20" s="625"/>
      <c r="IMN20" s="625"/>
      <c r="IMS20" s="625"/>
      <c r="IMT20" s="625"/>
      <c r="IMY20" s="625"/>
      <c r="IMZ20" s="625"/>
      <c r="INE20" s="625"/>
      <c r="INF20" s="625"/>
      <c r="INK20" s="625"/>
      <c r="INL20" s="625"/>
      <c r="INQ20" s="625"/>
      <c r="INR20" s="625"/>
      <c r="INW20" s="625"/>
      <c r="INX20" s="625"/>
      <c r="IOC20" s="625"/>
      <c r="IOD20" s="625"/>
      <c r="IOI20" s="625"/>
      <c r="IOJ20" s="625"/>
      <c r="IOO20" s="625"/>
      <c r="IOP20" s="625"/>
      <c r="IOU20" s="625"/>
      <c r="IOV20" s="625"/>
      <c r="IPA20" s="625"/>
      <c r="IPB20" s="625"/>
      <c r="IPG20" s="625"/>
      <c r="IPH20" s="625"/>
      <c r="IPM20" s="625"/>
      <c r="IPN20" s="625"/>
      <c r="IPS20" s="625"/>
      <c r="IPT20" s="625"/>
      <c r="IPY20" s="625"/>
      <c r="IPZ20" s="625"/>
      <c r="IQE20" s="625"/>
      <c r="IQF20" s="625"/>
      <c r="IQK20" s="625"/>
      <c r="IQL20" s="625"/>
      <c r="IQQ20" s="625"/>
      <c r="IQR20" s="625"/>
      <c r="IQW20" s="625"/>
      <c r="IQX20" s="625"/>
      <c r="IRC20" s="625"/>
      <c r="IRD20" s="625"/>
      <c r="IRI20" s="625"/>
      <c r="IRJ20" s="625"/>
      <c r="IRO20" s="625"/>
      <c r="IRP20" s="625"/>
      <c r="IRU20" s="625"/>
      <c r="IRV20" s="625"/>
      <c r="ISA20" s="625"/>
      <c r="ISB20" s="625"/>
      <c r="ISG20" s="625"/>
      <c r="ISH20" s="625"/>
      <c r="ISM20" s="625"/>
      <c r="ISN20" s="625"/>
      <c r="ISS20" s="625"/>
      <c r="IST20" s="625"/>
      <c r="ISY20" s="625"/>
      <c r="ISZ20" s="625"/>
      <c r="ITE20" s="625"/>
      <c r="ITF20" s="625"/>
      <c r="ITK20" s="625"/>
      <c r="ITL20" s="625"/>
      <c r="ITQ20" s="625"/>
      <c r="ITR20" s="625"/>
      <c r="ITW20" s="625"/>
      <c r="ITX20" s="625"/>
      <c r="IUC20" s="625"/>
      <c r="IUD20" s="625"/>
      <c r="IUI20" s="625"/>
      <c r="IUJ20" s="625"/>
      <c r="IUO20" s="625"/>
      <c r="IUP20" s="625"/>
      <c r="IUU20" s="625"/>
      <c r="IUV20" s="625"/>
      <c r="IVA20" s="625"/>
      <c r="IVB20" s="625"/>
      <c r="IVG20" s="625"/>
      <c r="IVH20" s="625"/>
      <c r="IVM20" s="625"/>
      <c r="IVN20" s="625"/>
      <c r="IVS20" s="625"/>
      <c r="IVT20" s="625"/>
      <c r="IVY20" s="625"/>
      <c r="IVZ20" s="625"/>
      <c r="IWE20" s="625"/>
      <c r="IWF20" s="625"/>
      <c r="IWK20" s="625"/>
      <c r="IWL20" s="625"/>
      <c r="IWQ20" s="625"/>
      <c r="IWR20" s="625"/>
      <c r="IWW20" s="625"/>
      <c r="IWX20" s="625"/>
      <c r="IXC20" s="625"/>
      <c r="IXD20" s="625"/>
      <c r="IXI20" s="625"/>
      <c r="IXJ20" s="625"/>
      <c r="IXO20" s="625"/>
      <c r="IXP20" s="625"/>
      <c r="IXU20" s="625"/>
      <c r="IXV20" s="625"/>
      <c r="IYA20" s="625"/>
      <c r="IYB20" s="625"/>
      <c r="IYG20" s="625"/>
      <c r="IYH20" s="625"/>
      <c r="IYM20" s="625"/>
      <c r="IYN20" s="625"/>
      <c r="IYS20" s="625"/>
      <c r="IYT20" s="625"/>
      <c r="IYY20" s="625"/>
      <c r="IYZ20" s="625"/>
      <c r="IZE20" s="625"/>
      <c r="IZF20" s="625"/>
      <c r="IZK20" s="625"/>
      <c r="IZL20" s="625"/>
      <c r="IZQ20" s="625"/>
      <c r="IZR20" s="625"/>
      <c r="IZW20" s="625"/>
      <c r="IZX20" s="625"/>
      <c r="JAC20" s="625"/>
      <c r="JAD20" s="625"/>
      <c r="JAI20" s="625"/>
      <c r="JAJ20" s="625"/>
      <c r="JAO20" s="625"/>
      <c r="JAP20" s="625"/>
      <c r="JAU20" s="625"/>
      <c r="JAV20" s="625"/>
      <c r="JBA20" s="625"/>
      <c r="JBB20" s="625"/>
      <c r="JBG20" s="625"/>
      <c r="JBH20" s="625"/>
      <c r="JBM20" s="625"/>
      <c r="JBN20" s="625"/>
      <c r="JBS20" s="625"/>
      <c r="JBT20" s="625"/>
      <c r="JBY20" s="625"/>
      <c r="JBZ20" s="625"/>
      <c r="JCE20" s="625"/>
      <c r="JCF20" s="625"/>
      <c r="JCK20" s="625"/>
      <c r="JCL20" s="625"/>
      <c r="JCQ20" s="625"/>
      <c r="JCR20" s="625"/>
      <c r="JCW20" s="625"/>
      <c r="JCX20" s="625"/>
      <c r="JDC20" s="625"/>
      <c r="JDD20" s="625"/>
      <c r="JDI20" s="625"/>
      <c r="JDJ20" s="625"/>
      <c r="JDO20" s="625"/>
      <c r="JDP20" s="625"/>
      <c r="JDU20" s="625"/>
      <c r="JDV20" s="625"/>
      <c r="JEA20" s="625"/>
      <c r="JEB20" s="625"/>
      <c r="JEG20" s="625"/>
      <c r="JEH20" s="625"/>
      <c r="JEM20" s="625"/>
      <c r="JEN20" s="625"/>
      <c r="JES20" s="625"/>
      <c r="JET20" s="625"/>
      <c r="JEY20" s="625"/>
      <c r="JEZ20" s="625"/>
      <c r="JFE20" s="625"/>
      <c r="JFF20" s="625"/>
      <c r="JFK20" s="625"/>
      <c r="JFL20" s="625"/>
      <c r="JFQ20" s="625"/>
      <c r="JFR20" s="625"/>
      <c r="JFW20" s="625"/>
      <c r="JFX20" s="625"/>
      <c r="JGC20" s="625"/>
      <c r="JGD20" s="625"/>
      <c r="JGI20" s="625"/>
      <c r="JGJ20" s="625"/>
      <c r="JGO20" s="625"/>
      <c r="JGP20" s="625"/>
      <c r="JGU20" s="625"/>
      <c r="JGV20" s="625"/>
      <c r="JHA20" s="625"/>
      <c r="JHB20" s="625"/>
      <c r="JHG20" s="625"/>
      <c r="JHH20" s="625"/>
      <c r="JHM20" s="625"/>
      <c r="JHN20" s="625"/>
      <c r="JHS20" s="625"/>
      <c r="JHT20" s="625"/>
      <c r="JHY20" s="625"/>
      <c r="JHZ20" s="625"/>
      <c r="JIE20" s="625"/>
      <c r="JIF20" s="625"/>
      <c r="JIK20" s="625"/>
      <c r="JIL20" s="625"/>
      <c r="JIQ20" s="625"/>
      <c r="JIR20" s="625"/>
      <c r="JIW20" s="625"/>
      <c r="JIX20" s="625"/>
      <c r="JJC20" s="625"/>
      <c r="JJD20" s="625"/>
      <c r="JJI20" s="625"/>
      <c r="JJJ20" s="625"/>
      <c r="JJO20" s="625"/>
      <c r="JJP20" s="625"/>
      <c r="JJU20" s="625"/>
      <c r="JJV20" s="625"/>
      <c r="JKA20" s="625"/>
      <c r="JKB20" s="625"/>
      <c r="JKG20" s="625"/>
      <c r="JKH20" s="625"/>
      <c r="JKM20" s="625"/>
      <c r="JKN20" s="625"/>
      <c r="JKS20" s="625"/>
      <c r="JKT20" s="625"/>
      <c r="JKY20" s="625"/>
      <c r="JKZ20" s="625"/>
      <c r="JLE20" s="625"/>
      <c r="JLF20" s="625"/>
      <c r="JLK20" s="625"/>
      <c r="JLL20" s="625"/>
      <c r="JLQ20" s="625"/>
      <c r="JLR20" s="625"/>
      <c r="JLW20" s="625"/>
      <c r="JLX20" s="625"/>
      <c r="JMC20" s="625"/>
      <c r="JMD20" s="625"/>
      <c r="JMI20" s="625"/>
      <c r="JMJ20" s="625"/>
      <c r="JMO20" s="625"/>
      <c r="JMP20" s="625"/>
      <c r="JMU20" s="625"/>
      <c r="JMV20" s="625"/>
      <c r="JNA20" s="625"/>
      <c r="JNB20" s="625"/>
      <c r="JNG20" s="625"/>
      <c r="JNH20" s="625"/>
      <c r="JNM20" s="625"/>
      <c r="JNN20" s="625"/>
      <c r="JNS20" s="625"/>
      <c r="JNT20" s="625"/>
      <c r="JNY20" s="625"/>
      <c r="JNZ20" s="625"/>
      <c r="JOE20" s="625"/>
      <c r="JOF20" s="625"/>
      <c r="JOK20" s="625"/>
      <c r="JOL20" s="625"/>
      <c r="JOQ20" s="625"/>
      <c r="JOR20" s="625"/>
      <c r="JOW20" s="625"/>
      <c r="JOX20" s="625"/>
      <c r="JPC20" s="625"/>
      <c r="JPD20" s="625"/>
      <c r="JPI20" s="625"/>
      <c r="JPJ20" s="625"/>
      <c r="JPO20" s="625"/>
      <c r="JPP20" s="625"/>
      <c r="JPU20" s="625"/>
      <c r="JPV20" s="625"/>
      <c r="JQA20" s="625"/>
      <c r="JQB20" s="625"/>
      <c r="JQG20" s="625"/>
      <c r="JQH20" s="625"/>
      <c r="JQM20" s="625"/>
      <c r="JQN20" s="625"/>
      <c r="JQS20" s="625"/>
      <c r="JQT20" s="625"/>
      <c r="JQY20" s="625"/>
      <c r="JQZ20" s="625"/>
      <c r="JRE20" s="625"/>
      <c r="JRF20" s="625"/>
      <c r="JRK20" s="625"/>
      <c r="JRL20" s="625"/>
      <c r="JRQ20" s="625"/>
      <c r="JRR20" s="625"/>
      <c r="JRW20" s="625"/>
      <c r="JRX20" s="625"/>
      <c r="JSC20" s="625"/>
      <c r="JSD20" s="625"/>
      <c r="JSI20" s="625"/>
      <c r="JSJ20" s="625"/>
      <c r="JSO20" s="625"/>
      <c r="JSP20" s="625"/>
      <c r="JSU20" s="625"/>
      <c r="JSV20" s="625"/>
      <c r="JTA20" s="625"/>
      <c r="JTB20" s="625"/>
      <c r="JTG20" s="625"/>
      <c r="JTH20" s="625"/>
      <c r="JTM20" s="625"/>
      <c r="JTN20" s="625"/>
      <c r="JTS20" s="625"/>
      <c r="JTT20" s="625"/>
      <c r="JTY20" s="625"/>
      <c r="JTZ20" s="625"/>
      <c r="JUE20" s="625"/>
      <c r="JUF20" s="625"/>
      <c r="JUK20" s="625"/>
      <c r="JUL20" s="625"/>
      <c r="JUQ20" s="625"/>
      <c r="JUR20" s="625"/>
      <c r="JUW20" s="625"/>
      <c r="JUX20" s="625"/>
      <c r="JVC20" s="625"/>
      <c r="JVD20" s="625"/>
      <c r="JVI20" s="625"/>
      <c r="JVJ20" s="625"/>
      <c r="JVO20" s="625"/>
      <c r="JVP20" s="625"/>
      <c r="JVU20" s="625"/>
      <c r="JVV20" s="625"/>
      <c r="JWA20" s="625"/>
      <c r="JWB20" s="625"/>
      <c r="JWG20" s="625"/>
      <c r="JWH20" s="625"/>
      <c r="JWM20" s="625"/>
      <c r="JWN20" s="625"/>
      <c r="JWS20" s="625"/>
      <c r="JWT20" s="625"/>
      <c r="JWY20" s="625"/>
      <c r="JWZ20" s="625"/>
      <c r="JXE20" s="625"/>
      <c r="JXF20" s="625"/>
      <c r="JXK20" s="625"/>
      <c r="JXL20" s="625"/>
      <c r="JXQ20" s="625"/>
      <c r="JXR20" s="625"/>
      <c r="JXW20" s="625"/>
      <c r="JXX20" s="625"/>
      <c r="JYC20" s="625"/>
      <c r="JYD20" s="625"/>
      <c r="JYI20" s="625"/>
      <c r="JYJ20" s="625"/>
      <c r="JYO20" s="625"/>
      <c r="JYP20" s="625"/>
      <c r="JYU20" s="625"/>
      <c r="JYV20" s="625"/>
      <c r="JZA20" s="625"/>
      <c r="JZB20" s="625"/>
      <c r="JZG20" s="625"/>
      <c r="JZH20" s="625"/>
      <c r="JZM20" s="625"/>
      <c r="JZN20" s="625"/>
      <c r="JZS20" s="625"/>
      <c r="JZT20" s="625"/>
      <c r="JZY20" s="625"/>
      <c r="JZZ20" s="625"/>
      <c r="KAE20" s="625"/>
      <c r="KAF20" s="625"/>
      <c r="KAK20" s="625"/>
      <c r="KAL20" s="625"/>
      <c r="KAQ20" s="625"/>
      <c r="KAR20" s="625"/>
      <c r="KAW20" s="625"/>
      <c r="KAX20" s="625"/>
      <c r="KBC20" s="625"/>
      <c r="KBD20" s="625"/>
      <c r="KBI20" s="625"/>
      <c r="KBJ20" s="625"/>
      <c r="KBO20" s="625"/>
      <c r="KBP20" s="625"/>
      <c r="KBU20" s="625"/>
      <c r="KBV20" s="625"/>
      <c r="KCA20" s="625"/>
      <c r="KCB20" s="625"/>
      <c r="KCG20" s="625"/>
      <c r="KCH20" s="625"/>
      <c r="KCM20" s="625"/>
      <c r="KCN20" s="625"/>
      <c r="KCS20" s="625"/>
      <c r="KCT20" s="625"/>
      <c r="KCY20" s="625"/>
      <c r="KCZ20" s="625"/>
      <c r="KDE20" s="625"/>
      <c r="KDF20" s="625"/>
      <c r="KDK20" s="625"/>
      <c r="KDL20" s="625"/>
      <c r="KDQ20" s="625"/>
      <c r="KDR20" s="625"/>
      <c r="KDW20" s="625"/>
      <c r="KDX20" s="625"/>
      <c r="KEC20" s="625"/>
      <c r="KED20" s="625"/>
      <c r="KEI20" s="625"/>
      <c r="KEJ20" s="625"/>
      <c r="KEO20" s="625"/>
      <c r="KEP20" s="625"/>
      <c r="KEU20" s="625"/>
      <c r="KEV20" s="625"/>
      <c r="KFA20" s="625"/>
      <c r="KFB20" s="625"/>
      <c r="KFG20" s="625"/>
      <c r="KFH20" s="625"/>
      <c r="KFM20" s="625"/>
      <c r="KFN20" s="625"/>
      <c r="KFS20" s="625"/>
      <c r="KFT20" s="625"/>
      <c r="KFY20" s="625"/>
      <c r="KFZ20" s="625"/>
      <c r="KGE20" s="625"/>
      <c r="KGF20" s="625"/>
      <c r="KGK20" s="625"/>
      <c r="KGL20" s="625"/>
      <c r="KGQ20" s="625"/>
      <c r="KGR20" s="625"/>
      <c r="KGW20" s="625"/>
      <c r="KGX20" s="625"/>
      <c r="KHC20" s="625"/>
      <c r="KHD20" s="625"/>
      <c r="KHI20" s="625"/>
      <c r="KHJ20" s="625"/>
      <c r="KHO20" s="625"/>
      <c r="KHP20" s="625"/>
      <c r="KHU20" s="625"/>
      <c r="KHV20" s="625"/>
      <c r="KIA20" s="625"/>
      <c r="KIB20" s="625"/>
      <c r="KIG20" s="625"/>
      <c r="KIH20" s="625"/>
      <c r="KIM20" s="625"/>
      <c r="KIN20" s="625"/>
      <c r="KIS20" s="625"/>
      <c r="KIT20" s="625"/>
      <c r="KIY20" s="625"/>
      <c r="KIZ20" s="625"/>
      <c r="KJE20" s="625"/>
      <c r="KJF20" s="625"/>
      <c r="KJK20" s="625"/>
      <c r="KJL20" s="625"/>
      <c r="KJQ20" s="625"/>
      <c r="KJR20" s="625"/>
      <c r="KJW20" s="625"/>
      <c r="KJX20" s="625"/>
      <c r="KKC20" s="625"/>
      <c r="KKD20" s="625"/>
      <c r="KKI20" s="625"/>
      <c r="KKJ20" s="625"/>
      <c r="KKO20" s="625"/>
      <c r="KKP20" s="625"/>
      <c r="KKU20" s="625"/>
      <c r="KKV20" s="625"/>
      <c r="KLA20" s="625"/>
      <c r="KLB20" s="625"/>
      <c r="KLG20" s="625"/>
      <c r="KLH20" s="625"/>
      <c r="KLM20" s="625"/>
      <c r="KLN20" s="625"/>
      <c r="KLS20" s="625"/>
      <c r="KLT20" s="625"/>
      <c r="KLY20" s="625"/>
      <c r="KLZ20" s="625"/>
      <c r="KME20" s="625"/>
      <c r="KMF20" s="625"/>
      <c r="KMK20" s="625"/>
      <c r="KML20" s="625"/>
      <c r="KMQ20" s="625"/>
      <c r="KMR20" s="625"/>
      <c r="KMW20" s="625"/>
      <c r="KMX20" s="625"/>
      <c r="KNC20" s="625"/>
      <c r="KND20" s="625"/>
      <c r="KNI20" s="625"/>
      <c r="KNJ20" s="625"/>
      <c r="KNO20" s="625"/>
      <c r="KNP20" s="625"/>
      <c r="KNU20" s="625"/>
      <c r="KNV20" s="625"/>
      <c r="KOA20" s="625"/>
      <c r="KOB20" s="625"/>
      <c r="KOG20" s="625"/>
      <c r="KOH20" s="625"/>
      <c r="KOM20" s="625"/>
      <c r="KON20" s="625"/>
      <c r="KOS20" s="625"/>
      <c r="KOT20" s="625"/>
      <c r="KOY20" s="625"/>
      <c r="KOZ20" s="625"/>
      <c r="KPE20" s="625"/>
      <c r="KPF20" s="625"/>
      <c r="KPK20" s="625"/>
      <c r="KPL20" s="625"/>
      <c r="KPQ20" s="625"/>
      <c r="KPR20" s="625"/>
      <c r="KPW20" s="625"/>
      <c r="KPX20" s="625"/>
      <c r="KQC20" s="625"/>
      <c r="KQD20" s="625"/>
      <c r="KQI20" s="625"/>
      <c r="KQJ20" s="625"/>
      <c r="KQO20" s="625"/>
      <c r="KQP20" s="625"/>
      <c r="KQU20" s="625"/>
      <c r="KQV20" s="625"/>
      <c r="KRA20" s="625"/>
      <c r="KRB20" s="625"/>
      <c r="KRG20" s="625"/>
      <c r="KRH20" s="625"/>
      <c r="KRM20" s="625"/>
      <c r="KRN20" s="625"/>
      <c r="KRS20" s="625"/>
      <c r="KRT20" s="625"/>
      <c r="KRY20" s="625"/>
      <c r="KRZ20" s="625"/>
      <c r="KSE20" s="625"/>
      <c r="KSF20" s="625"/>
      <c r="KSK20" s="625"/>
      <c r="KSL20" s="625"/>
      <c r="KSQ20" s="625"/>
      <c r="KSR20" s="625"/>
      <c r="KSW20" s="625"/>
      <c r="KSX20" s="625"/>
      <c r="KTC20" s="625"/>
      <c r="KTD20" s="625"/>
      <c r="KTI20" s="625"/>
      <c r="KTJ20" s="625"/>
      <c r="KTO20" s="625"/>
      <c r="KTP20" s="625"/>
      <c r="KTU20" s="625"/>
      <c r="KTV20" s="625"/>
      <c r="KUA20" s="625"/>
      <c r="KUB20" s="625"/>
      <c r="KUG20" s="625"/>
      <c r="KUH20" s="625"/>
      <c r="KUM20" s="625"/>
      <c r="KUN20" s="625"/>
      <c r="KUS20" s="625"/>
      <c r="KUT20" s="625"/>
      <c r="KUY20" s="625"/>
      <c r="KUZ20" s="625"/>
      <c r="KVE20" s="625"/>
      <c r="KVF20" s="625"/>
      <c r="KVK20" s="625"/>
      <c r="KVL20" s="625"/>
      <c r="KVQ20" s="625"/>
      <c r="KVR20" s="625"/>
      <c r="KVW20" s="625"/>
      <c r="KVX20" s="625"/>
      <c r="KWC20" s="625"/>
      <c r="KWD20" s="625"/>
      <c r="KWI20" s="625"/>
      <c r="KWJ20" s="625"/>
      <c r="KWO20" s="625"/>
      <c r="KWP20" s="625"/>
      <c r="KWU20" s="625"/>
      <c r="KWV20" s="625"/>
      <c r="KXA20" s="625"/>
      <c r="KXB20" s="625"/>
      <c r="KXG20" s="625"/>
      <c r="KXH20" s="625"/>
      <c r="KXM20" s="625"/>
      <c r="KXN20" s="625"/>
      <c r="KXS20" s="625"/>
      <c r="KXT20" s="625"/>
      <c r="KXY20" s="625"/>
      <c r="KXZ20" s="625"/>
      <c r="KYE20" s="625"/>
      <c r="KYF20" s="625"/>
      <c r="KYK20" s="625"/>
      <c r="KYL20" s="625"/>
      <c r="KYQ20" s="625"/>
      <c r="KYR20" s="625"/>
      <c r="KYW20" s="625"/>
      <c r="KYX20" s="625"/>
      <c r="KZC20" s="625"/>
      <c r="KZD20" s="625"/>
      <c r="KZI20" s="625"/>
      <c r="KZJ20" s="625"/>
      <c r="KZO20" s="625"/>
      <c r="KZP20" s="625"/>
      <c r="KZU20" s="625"/>
      <c r="KZV20" s="625"/>
      <c r="LAA20" s="625"/>
      <c r="LAB20" s="625"/>
      <c r="LAG20" s="625"/>
      <c r="LAH20" s="625"/>
      <c r="LAM20" s="625"/>
      <c r="LAN20" s="625"/>
      <c r="LAS20" s="625"/>
      <c r="LAT20" s="625"/>
      <c r="LAY20" s="625"/>
      <c r="LAZ20" s="625"/>
      <c r="LBE20" s="625"/>
      <c r="LBF20" s="625"/>
      <c r="LBK20" s="625"/>
      <c r="LBL20" s="625"/>
      <c r="LBQ20" s="625"/>
      <c r="LBR20" s="625"/>
      <c r="LBW20" s="625"/>
      <c r="LBX20" s="625"/>
      <c r="LCC20" s="625"/>
      <c r="LCD20" s="625"/>
      <c r="LCI20" s="625"/>
      <c r="LCJ20" s="625"/>
      <c r="LCO20" s="625"/>
      <c r="LCP20" s="625"/>
      <c r="LCU20" s="625"/>
      <c r="LCV20" s="625"/>
      <c r="LDA20" s="625"/>
      <c r="LDB20" s="625"/>
      <c r="LDG20" s="625"/>
      <c r="LDH20" s="625"/>
      <c r="LDM20" s="625"/>
      <c r="LDN20" s="625"/>
      <c r="LDS20" s="625"/>
      <c r="LDT20" s="625"/>
      <c r="LDY20" s="625"/>
      <c r="LDZ20" s="625"/>
      <c r="LEE20" s="625"/>
      <c r="LEF20" s="625"/>
      <c r="LEK20" s="625"/>
      <c r="LEL20" s="625"/>
      <c r="LEQ20" s="625"/>
      <c r="LER20" s="625"/>
      <c r="LEW20" s="625"/>
      <c r="LEX20" s="625"/>
      <c r="LFC20" s="625"/>
      <c r="LFD20" s="625"/>
      <c r="LFI20" s="625"/>
      <c r="LFJ20" s="625"/>
      <c r="LFO20" s="625"/>
      <c r="LFP20" s="625"/>
      <c r="LFU20" s="625"/>
      <c r="LFV20" s="625"/>
      <c r="LGA20" s="625"/>
      <c r="LGB20" s="625"/>
      <c r="LGG20" s="625"/>
      <c r="LGH20" s="625"/>
      <c r="LGM20" s="625"/>
      <c r="LGN20" s="625"/>
      <c r="LGS20" s="625"/>
      <c r="LGT20" s="625"/>
      <c r="LGY20" s="625"/>
      <c r="LGZ20" s="625"/>
      <c r="LHE20" s="625"/>
      <c r="LHF20" s="625"/>
      <c r="LHK20" s="625"/>
      <c r="LHL20" s="625"/>
      <c r="LHQ20" s="625"/>
      <c r="LHR20" s="625"/>
      <c r="LHW20" s="625"/>
      <c r="LHX20" s="625"/>
      <c r="LIC20" s="625"/>
      <c r="LID20" s="625"/>
      <c r="LII20" s="625"/>
      <c r="LIJ20" s="625"/>
      <c r="LIO20" s="625"/>
      <c r="LIP20" s="625"/>
      <c r="LIU20" s="625"/>
      <c r="LIV20" s="625"/>
      <c r="LJA20" s="625"/>
      <c r="LJB20" s="625"/>
      <c r="LJG20" s="625"/>
      <c r="LJH20" s="625"/>
      <c r="LJM20" s="625"/>
      <c r="LJN20" s="625"/>
      <c r="LJS20" s="625"/>
      <c r="LJT20" s="625"/>
      <c r="LJY20" s="625"/>
      <c r="LJZ20" s="625"/>
      <c r="LKE20" s="625"/>
      <c r="LKF20" s="625"/>
      <c r="LKK20" s="625"/>
      <c r="LKL20" s="625"/>
      <c r="LKQ20" s="625"/>
      <c r="LKR20" s="625"/>
      <c r="LKW20" s="625"/>
      <c r="LKX20" s="625"/>
      <c r="LLC20" s="625"/>
      <c r="LLD20" s="625"/>
      <c r="LLI20" s="625"/>
      <c r="LLJ20" s="625"/>
      <c r="LLO20" s="625"/>
      <c r="LLP20" s="625"/>
      <c r="LLU20" s="625"/>
      <c r="LLV20" s="625"/>
      <c r="LMA20" s="625"/>
      <c r="LMB20" s="625"/>
      <c r="LMG20" s="625"/>
      <c r="LMH20" s="625"/>
      <c r="LMM20" s="625"/>
      <c r="LMN20" s="625"/>
      <c r="LMS20" s="625"/>
      <c r="LMT20" s="625"/>
      <c r="LMY20" s="625"/>
      <c r="LMZ20" s="625"/>
      <c r="LNE20" s="625"/>
      <c r="LNF20" s="625"/>
      <c r="LNK20" s="625"/>
      <c r="LNL20" s="625"/>
      <c r="LNQ20" s="625"/>
      <c r="LNR20" s="625"/>
      <c r="LNW20" s="625"/>
      <c r="LNX20" s="625"/>
      <c r="LOC20" s="625"/>
      <c r="LOD20" s="625"/>
      <c r="LOI20" s="625"/>
      <c r="LOJ20" s="625"/>
      <c r="LOO20" s="625"/>
      <c r="LOP20" s="625"/>
      <c r="LOU20" s="625"/>
      <c r="LOV20" s="625"/>
      <c r="LPA20" s="625"/>
      <c r="LPB20" s="625"/>
      <c r="LPG20" s="625"/>
      <c r="LPH20" s="625"/>
      <c r="LPM20" s="625"/>
      <c r="LPN20" s="625"/>
      <c r="LPS20" s="625"/>
      <c r="LPT20" s="625"/>
      <c r="LPY20" s="625"/>
      <c r="LPZ20" s="625"/>
      <c r="LQE20" s="625"/>
      <c r="LQF20" s="625"/>
      <c r="LQK20" s="625"/>
      <c r="LQL20" s="625"/>
      <c r="LQQ20" s="625"/>
      <c r="LQR20" s="625"/>
      <c r="LQW20" s="625"/>
      <c r="LQX20" s="625"/>
      <c r="LRC20" s="625"/>
      <c r="LRD20" s="625"/>
      <c r="LRI20" s="625"/>
      <c r="LRJ20" s="625"/>
      <c r="LRO20" s="625"/>
      <c r="LRP20" s="625"/>
      <c r="LRU20" s="625"/>
      <c r="LRV20" s="625"/>
      <c r="LSA20" s="625"/>
      <c r="LSB20" s="625"/>
      <c r="LSG20" s="625"/>
      <c r="LSH20" s="625"/>
      <c r="LSM20" s="625"/>
      <c r="LSN20" s="625"/>
      <c r="LSS20" s="625"/>
      <c r="LST20" s="625"/>
      <c r="LSY20" s="625"/>
      <c r="LSZ20" s="625"/>
      <c r="LTE20" s="625"/>
      <c r="LTF20" s="625"/>
      <c r="LTK20" s="625"/>
      <c r="LTL20" s="625"/>
      <c r="LTQ20" s="625"/>
      <c r="LTR20" s="625"/>
      <c r="LTW20" s="625"/>
      <c r="LTX20" s="625"/>
      <c r="LUC20" s="625"/>
      <c r="LUD20" s="625"/>
      <c r="LUI20" s="625"/>
      <c r="LUJ20" s="625"/>
      <c r="LUO20" s="625"/>
      <c r="LUP20" s="625"/>
      <c r="LUU20" s="625"/>
      <c r="LUV20" s="625"/>
      <c r="LVA20" s="625"/>
      <c r="LVB20" s="625"/>
      <c r="LVG20" s="625"/>
      <c r="LVH20" s="625"/>
      <c r="LVM20" s="625"/>
      <c r="LVN20" s="625"/>
      <c r="LVS20" s="625"/>
      <c r="LVT20" s="625"/>
      <c r="LVY20" s="625"/>
      <c r="LVZ20" s="625"/>
      <c r="LWE20" s="625"/>
      <c r="LWF20" s="625"/>
      <c r="LWK20" s="625"/>
      <c r="LWL20" s="625"/>
      <c r="LWQ20" s="625"/>
      <c r="LWR20" s="625"/>
      <c r="LWW20" s="625"/>
      <c r="LWX20" s="625"/>
      <c r="LXC20" s="625"/>
      <c r="LXD20" s="625"/>
      <c r="LXI20" s="625"/>
      <c r="LXJ20" s="625"/>
      <c r="LXO20" s="625"/>
      <c r="LXP20" s="625"/>
      <c r="LXU20" s="625"/>
      <c r="LXV20" s="625"/>
      <c r="LYA20" s="625"/>
      <c r="LYB20" s="625"/>
      <c r="LYG20" s="625"/>
      <c r="LYH20" s="625"/>
      <c r="LYM20" s="625"/>
      <c r="LYN20" s="625"/>
      <c r="LYS20" s="625"/>
      <c r="LYT20" s="625"/>
      <c r="LYY20" s="625"/>
      <c r="LYZ20" s="625"/>
      <c r="LZE20" s="625"/>
      <c r="LZF20" s="625"/>
      <c r="LZK20" s="625"/>
      <c r="LZL20" s="625"/>
      <c r="LZQ20" s="625"/>
      <c r="LZR20" s="625"/>
      <c r="LZW20" s="625"/>
      <c r="LZX20" s="625"/>
      <c r="MAC20" s="625"/>
      <c r="MAD20" s="625"/>
      <c r="MAI20" s="625"/>
      <c r="MAJ20" s="625"/>
      <c r="MAO20" s="625"/>
      <c r="MAP20" s="625"/>
      <c r="MAU20" s="625"/>
      <c r="MAV20" s="625"/>
      <c r="MBA20" s="625"/>
      <c r="MBB20" s="625"/>
      <c r="MBG20" s="625"/>
      <c r="MBH20" s="625"/>
      <c r="MBM20" s="625"/>
      <c r="MBN20" s="625"/>
      <c r="MBS20" s="625"/>
      <c r="MBT20" s="625"/>
      <c r="MBY20" s="625"/>
      <c r="MBZ20" s="625"/>
      <c r="MCE20" s="625"/>
      <c r="MCF20" s="625"/>
      <c r="MCK20" s="625"/>
      <c r="MCL20" s="625"/>
      <c r="MCQ20" s="625"/>
      <c r="MCR20" s="625"/>
      <c r="MCW20" s="625"/>
      <c r="MCX20" s="625"/>
      <c r="MDC20" s="625"/>
      <c r="MDD20" s="625"/>
      <c r="MDI20" s="625"/>
      <c r="MDJ20" s="625"/>
      <c r="MDO20" s="625"/>
      <c r="MDP20" s="625"/>
      <c r="MDU20" s="625"/>
      <c r="MDV20" s="625"/>
      <c r="MEA20" s="625"/>
      <c r="MEB20" s="625"/>
      <c r="MEG20" s="625"/>
      <c r="MEH20" s="625"/>
      <c r="MEM20" s="625"/>
      <c r="MEN20" s="625"/>
      <c r="MES20" s="625"/>
      <c r="MET20" s="625"/>
      <c r="MEY20" s="625"/>
      <c r="MEZ20" s="625"/>
      <c r="MFE20" s="625"/>
      <c r="MFF20" s="625"/>
      <c r="MFK20" s="625"/>
      <c r="MFL20" s="625"/>
      <c r="MFQ20" s="625"/>
      <c r="MFR20" s="625"/>
      <c r="MFW20" s="625"/>
      <c r="MFX20" s="625"/>
      <c r="MGC20" s="625"/>
      <c r="MGD20" s="625"/>
      <c r="MGI20" s="625"/>
      <c r="MGJ20" s="625"/>
      <c r="MGO20" s="625"/>
      <c r="MGP20" s="625"/>
      <c r="MGU20" s="625"/>
      <c r="MGV20" s="625"/>
      <c r="MHA20" s="625"/>
      <c r="MHB20" s="625"/>
      <c r="MHG20" s="625"/>
      <c r="MHH20" s="625"/>
      <c r="MHM20" s="625"/>
      <c r="MHN20" s="625"/>
      <c r="MHS20" s="625"/>
      <c r="MHT20" s="625"/>
      <c r="MHY20" s="625"/>
      <c r="MHZ20" s="625"/>
      <c r="MIE20" s="625"/>
      <c r="MIF20" s="625"/>
      <c r="MIK20" s="625"/>
      <c r="MIL20" s="625"/>
      <c r="MIQ20" s="625"/>
      <c r="MIR20" s="625"/>
      <c r="MIW20" s="625"/>
      <c r="MIX20" s="625"/>
      <c r="MJC20" s="625"/>
      <c r="MJD20" s="625"/>
      <c r="MJI20" s="625"/>
      <c r="MJJ20" s="625"/>
      <c r="MJO20" s="625"/>
      <c r="MJP20" s="625"/>
      <c r="MJU20" s="625"/>
      <c r="MJV20" s="625"/>
      <c r="MKA20" s="625"/>
      <c r="MKB20" s="625"/>
      <c r="MKG20" s="625"/>
      <c r="MKH20" s="625"/>
      <c r="MKM20" s="625"/>
      <c r="MKN20" s="625"/>
      <c r="MKS20" s="625"/>
      <c r="MKT20" s="625"/>
      <c r="MKY20" s="625"/>
      <c r="MKZ20" s="625"/>
      <c r="MLE20" s="625"/>
      <c r="MLF20" s="625"/>
      <c r="MLK20" s="625"/>
      <c r="MLL20" s="625"/>
      <c r="MLQ20" s="625"/>
      <c r="MLR20" s="625"/>
      <c r="MLW20" s="625"/>
      <c r="MLX20" s="625"/>
      <c r="MMC20" s="625"/>
      <c r="MMD20" s="625"/>
      <c r="MMI20" s="625"/>
      <c r="MMJ20" s="625"/>
      <c r="MMO20" s="625"/>
      <c r="MMP20" s="625"/>
      <c r="MMU20" s="625"/>
      <c r="MMV20" s="625"/>
      <c r="MNA20" s="625"/>
      <c r="MNB20" s="625"/>
      <c r="MNG20" s="625"/>
      <c r="MNH20" s="625"/>
      <c r="MNM20" s="625"/>
      <c r="MNN20" s="625"/>
      <c r="MNS20" s="625"/>
      <c r="MNT20" s="625"/>
      <c r="MNY20" s="625"/>
      <c r="MNZ20" s="625"/>
      <c r="MOE20" s="625"/>
      <c r="MOF20" s="625"/>
      <c r="MOK20" s="625"/>
      <c r="MOL20" s="625"/>
      <c r="MOQ20" s="625"/>
      <c r="MOR20" s="625"/>
      <c r="MOW20" s="625"/>
      <c r="MOX20" s="625"/>
      <c r="MPC20" s="625"/>
      <c r="MPD20" s="625"/>
      <c r="MPI20" s="625"/>
      <c r="MPJ20" s="625"/>
      <c r="MPO20" s="625"/>
      <c r="MPP20" s="625"/>
      <c r="MPU20" s="625"/>
      <c r="MPV20" s="625"/>
      <c r="MQA20" s="625"/>
      <c r="MQB20" s="625"/>
      <c r="MQG20" s="625"/>
      <c r="MQH20" s="625"/>
      <c r="MQM20" s="625"/>
      <c r="MQN20" s="625"/>
      <c r="MQS20" s="625"/>
      <c r="MQT20" s="625"/>
      <c r="MQY20" s="625"/>
      <c r="MQZ20" s="625"/>
      <c r="MRE20" s="625"/>
      <c r="MRF20" s="625"/>
      <c r="MRK20" s="625"/>
      <c r="MRL20" s="625"/>
      <c r="MRQ20" s="625"/>
      <c r="MRR20" s="625"/>
      <c r="MRW20" s="625"/>
      <c r="MRX20" s="625"/>
      <c r="MSC20" s="625"/>
      <c r="MSD20" s="625"/>
      <c r="MSI20" s="625"/>
      <c r="MSJ20" s="625"/>
      <c r="MSO20" s="625"/>
      <c r="MSP20" s="625"/>
      <c r="MSU20" s="625"/>
      <c r="MSV20" s="625"/>
      <c r="MTA20" s="625"/>
      <c r="MTB20" s="625"/>
      <c r="MTG20" s="625"/>
      <c r="MTH20" s="625"/>
      <c r="MTM20" s="625"/>
      <c r="MTN20" s="625"/>
      <c r="MTS20" s="625"/>
      <c r="MTT20" s="625"/>
      <c r="MTY20" s="625"/>
      <c r="MTZ20" s="625"/>
      <c r="MUE20" s="625"/>
      <c r="MUF20" s="625"/>
      <c r="MUK20" s="625"/>
      <c r="MUL20" s="625"/>
      <c r="MUQ20" s="625"/>
      <c r="MUR20" s="625"/>
      <c r="MUW20" s="625"/>
      <c r="MUX20" s="625"/>
      <c r="MVC20" s="625"/>
      <c r="MVD20" s="625"/>
      <c r="MVI20" s="625"/>
      <c r="MVJ20" s="625"/>
      <c r="MVO20" s="625"/>
      <c r="MVP20" s="625"/>
      <c r="MVU20" s="625"/>
      <c r="MVV20" s="625"/>
      <c r="MWA20" s="625"/>
      <c r="MWB20" s="625"/>
      <c r="MWG20" s="625"/>
      <c r="MWH20" s="625"/>
      <c r="MWM20" s="625"/>
      <c r="MWN20" s="625"/>
      <c r="MWS20" s="625"/>
      <c r="MWT20" s="625"/>
      <c r="MWY20" s="625"/>
      <c r="MWZ20" s="625"/>
      <c r="MXE20" s="625"/>
      <c r="MXF20" s="625"/>
      <c r="MXK20" s="625"/>
      <c r="MXL20" s="625"/>
      <c r="MXQ20" s="625"/>
      <c r="MXR20" s="625"/>
      <c r="MXW20" s="625"/>
      <c r="MXX20" s="625"/>
      <c r="MYC20" s="625"/>
      <c r="MYD20" s="625"/>
      <c r="MYI20" s="625"/>
      <c r="MYJ20" s="625"/>
      <c r="MYO20" s="625"/>
      <c r="MYP20" s="625"/>
      <c r="MYU20" s="625"/>
      <c r="MYV20" s="625"/>
      <c r="MZA20" s="625"/>
      <c r="MZB20" s="625"/>
      <c r="MZG20" s="625"/>
      <c r="MZH20" s="625"/>
      <c r="MZM20" s="625"/>
      <c r="MZN20" s="625"/>
      <c r="MZS20" s="625"/>
      <c r="MZT20" s="625"/>
      <c r="MZY20" s="625"/>
      <c r="MZZ20" s="625"/>
      <c r="NAE20" s="625"/>
      <c r="NAF20" s="625"/>
      <c r="NAK20" s="625"/>
      <c r="NAL20" s="625"/>
      <c r="NAQ20" s="625"/>
      <c r="NAR20" s="625"/>
      <c r="NAW20" s="625"/>
      <c r="NAX20" s="625"/>
      <c r="NBC20" s="625"/>
      <c r="NBD20" s="625"/>
      <c r="NBI20" s="625"/>
      <c r="NBJ20" s="625"/>
      <c r="NBO20" s="625"/>
      <c r="NBP20" s="625"/>
      <c r="NBU20" s="625"/>
      <c r="NBV20" s="625"/>
      <c r="NCA20" s="625"/>
      <c r="NCB20" s="625"/>
      <c r="NCG20" s="625"/>
      <c r="NCH20" s="625"/>
      <c r="NCM20" s="625"/>
      <c r="NCN20" s="625"/>
      <c r="NCS20" s="625"/>
      <c r="NCT20" s="625"/>
      <c r="NCY20" s="625"/>
      <c r="NCZ20" s="625"/>
      <c r="NDE20" s="625"/>
      <c r="NDF20" s="625"/>
      <c r="NDK20" s="625"/>
      <c r="NDL20" s="625"/>
      <c r="NDQ20" s="625"/>
      <c r="NDR20" s="625"/>
      <c r="NDW20" s="625"/>
      <c r="NDX20" s="625"/>
      <c r="NEC20" s="625"/>
      <c r="NED20" s="625"/>
      <c r="NEI20" s="625"/>
      <c r="NEJ20" s="625"/>
      <c r="NEO20" s="625"/>
      <c r="NEP20" s="625"/>
      <c r="NEU20" s="625"/>
      <c r="NEV20" s="625"/>
      <c r="NFA20" s="625"/>
      <c r="NFB20" s="625"/>
      <c r="NFG20" s="625"/>
      <c r="NFH20" s="625"/>
      <c r="NFM20" s="625"/>
      <c r="NFN20" s="625"/>
      <c r="NFS20" s="625"/>
      <c r="NFT20" s="625"/>
      <c r="NFY20" s="625"/>
      <c r="NFZ20" s="625"/>
      <c r="NGE20" s="625"/>
      <c r="NGF20" s="625"/>
      <c r="NGK20" s="625"/>
      <c r="NGL20" s="625"/>
      <c r="NGQ20" s="625"/>
      <c r="NGR20" s="625"/>
      <c r="NGW20" s="625"/>
      <c r="NGX20" s="625"/>
      <c r="NHC20" s="625"/>
      <c r="NHD20" s="625"/>
      <c r="NHI20" s="625"/>
      <c r="NHJ20" s="625"/>
      <c r="NHO20" s="625"/>
      <c r="NHP20" s="625"/>
      <c r="NHU20" s="625"/>
      <c r="NHV20" s="625"/>
      <c r="NIA20" s="625"/>
      <c r="NIB20" s="625"/>
      <c r="NIG20" s="625"/>
      <c r="NIH20" s="625"/>
      <c r="NIM20" s="625"/>
      <c r="NIN20" s="625"/>
      <c r="NIS20" s="625"/>
      <c r="NIT20" s="625"/>
      <c r="NIY20" s="625"/>
      <c r="NIZ20" s="625"/>
      <c r="NJE20" s="625"/>
      <c r="NJF20" s="625"/>
      <c r="NJK20" s="625"/>
      <c r="NJL20" s="625"/>
      <c r="NJQ20" s="625"/>
      <c r="NJR20" s="625"/>
      <c r="NJW20" s="625"/>
      <c r="NJX20" s="625"/>
      <c r="NKC20" s="625"/>
      <c r="NKD20" s="625"/>
      <c r="NKI20" s="625"/>
      <c r="NKJ20" s="625"/>
      <c r="NKO20" s="625"/>
      <c r="NKP20" s="625"/>
      <c r="NKU20" s="625"/>
      <c r="NKV20" s="625"/>
      <c r="NLA20" s="625"/>
      <c r="NLB20" s="625"/>
      <c r="NLG20" s="625"/>
      <c r="NLH20" s="625"/>
      <c r="NLM20" s="625"/>
      <c r="NLN20" s="625"/>
      <c r="NLS20" s="625"/>
      <c r="NLT20" s="625"/>
      <c r="NLY20" s="625"/>
      <c r="NLZ20" s="625"/>
      <c r="NME20" s="625"/>
      <c r="NMF20" s="625"/>
      <c r="NMK20" s="625"/>
      <c r="NML20" s="625"/>
      <c r="NMQ20" s="625"/>
      <c r="NMR20" s="625"/>
      <c r="NMW20" s="625"/>
      <c r="NMX20" s="625"/>
      <c r="NNC20" s="625"/>
      <c r="NND20" s="625"/>
      <c r="NNI20" s="625"/>
      <c r="NNJ20" s="625"/>
      <c r="NNO20" s="625"/>
      <c r="NNP20" s="625"/>
      <c r="NNU20" s="625"/>
      <c r="NNV20" s="625"/>
      <c r="NOA20" s="625"/>
      <c r="NOB20" s="625"/>
      <c r="NOG20" s="625"/>
      <c r="NOH20" s="625"/>
      <c r="NOM20" s="625"/>
      <c r="NON20" s="625"/>
      <c r="NOS20" s="625"/>
      <c r="NOT20" s="625"/>
      <c r="NOY20" s="625"/>
      <c r="NOZ20" s="625"/>
      <c r="NPE20" s="625"/>
      <c r="NPF20" s="625"/>
      <c r="NPK20" s="625"/>
      <c r="NPL20" s="625"/>
      <c r="NPQ20" s="625"/>
      <c r="NPR20" s="625"/>
      <c r="NPW20" s="625"/>
      <c r="NPX20" s="625"/>
      <c r="NQC20" s="625"/>
      <c r="NQD20" s="625"/>
      <c r="NQI20" s="625"/>
      <c r="NQJ20" s="625"/>
      <c r="NQO20" s="625"/>
      <c r="NQP20" s="625"/>
      <c r="NQU20" s="625"/>
      <c r="NQV20" s="625"/>
      <c r="NRA20" s="625"/>
      <c r="NRB20" s="625"/>
      <c r="NRG20" s="625"/>
      <c r="NRH20" s="625"/>
      <c r="NRM20" s="625"/>
      <c r="NRN20" s="625"/>
      <c r="NRS20" s="625"/>
      <c r="NRT20" s="625"/>
      <c r="NRY20" s="625"/>
      <c r="NRZ20" s="625"/>
      <c r="NSE20" s="625"/>
      <c r="NSF20" s="625"/>
      <c r="NSK20" s="625"/>
      <c r="NSL20" s="625"/>
      <c r="NSQ20" s="625"/>
      <c r="NSR20" s="625"/>
      <c r="NSW20" s="625"/>
      <c r="NSX20" s="625"/>
      <c r="NTC20" s="625"/>
      <c r="NTD20" s="625"/>
      <c r="NTI20" s="625"/>
      <c r="NTJ20" s="625"/>
      <c r="NTO20" s="625"/>
      <c r="NTP20" s="625"/>
      <c r="NTU20" s="625"/>
      <c r="NTV20" s="625"/>
      <c r="NUA20" s="625"/>
      <c r="NUB20" s="625"/>
      <c r="NUG20" s="625"/>
      <c r="NUH20" s="625"/>
      <c r="NUM20" s="625"/>
      <c r="NUN20" s="625"/>
      <c r="NUS20" s="625"/>
      <c r="NUT20" s="625"/>
      <c r="NUY20" s="625"/>
      <c r="NUZ20" s="625"/>
      <c r="NVE20" s="625"/>
      <c r="NVF20" s="625"/>
      <c r="NVK20" s="625"/>
      <c r="NVL20" s="625"/>
      <c r="NVQ20" s="625"/>
      <c r="NVR20" s="625"/>
      <c r="NVW20" s="625"/>
      <c r="NVX20" s="625"/>
      <c r="NWC20" s="625"/>
      <c r="NWD20" s="625"/>
      <c r="NWI20" s="625"/>
      <c r="NWJ20" s="625"/>
      <c r="NWO20" s="625"/>
      <c r="NWP20" s="625"/>
      <c r="NWU20" s="625"/>
      <c r="NWV20" s="625"/>
      <c r="NXA20" s="625"/>
      <c r="NXB20" s="625"/>
      <c r="NXG20" s="625"/>
      <c r="NXH20" s="625"/>
      <c r="NXM20" s="625"/>
      <c r="NXN20" s="625"/>
      <c r="NXS20" s="625"/>
      <c r="NXT20" s="625"/>
      <c r="NXY20" s="625"/>
      <c r="NXZ20" s="625"/>
      <c r="NYE20" s="625"/>
      <c r="NYF20" s="625"/>
      <c r="NYK20" s="625"/>
      <c r="NYL20" s="625"/>
      <c r="NYQ20" s="625"/>
      <c r="NYR20" s="625"/>
      <c r="NYW20" s="625"/>
      <c r="NYX20" s="625"/>
      <c r="NZC20" s="625"/>
      <c r="NZD20" s="625"/>
      <c r="NZI20" s="625"/>
      <c r="NZJ20" s="625"/>
      <c r="NZO20" s="625"/>
      <c r="NZP20" s="625"/>
      <c r="NZU20" s="625"/>
      <c r="NZV20" s="625"/>
      <c r="OAA20" s="625"/>
      <c r="OAB20" s="625"/>
      <c r="OAG20" s="625"/>
      <c r="OAH20" s="625"/>
      <c r="OAM20" s="625"/>
      <c r="OAN20" s="625"/>
      <c r="OAS20" s="625"/>
      <c r="OAT20" s="625"/>
      <c r="OAY20" s="625"/>
      <c r="OAZ20" s="625"/>
      <c r="OBE20" s="625"/>
      <c r="OBF20" s="625"/>
      <c r="OBK20" s="625"/>
      <c r="OBL20" s="625"/>
      <c r="OBQ20" s="625"/>
      <c r="OBR20" s="625"/>
      <c r="OBW20" s="625"/>
      <c r="OBX20" s="625"/>
      <c r="OCC20" s="625"/>
      <c r="OCD20" s="625"/>
      <c r="OCI20" s="625"/>
      <c r="OCJ20" s="625"/>
      <c r="OCO20" s="625"/>
      <c r="OCP20" s="625"/>
      <c r="OCU20" s="625"/>
      <c r="OCV20" s="625"/>
      <c r="ODA20" s="625"/>
      <c r="ODB20" s="625"/>
      <c r="ODG20" s="625"/>
      <c r="ODH20" s="625"/>
      <c r="ODM20" s="625"/>
      <c r="ODN20" s="625"/>
      <c r="ODS20" s="625"/>
      <c r="ODT20" s="625"/>
      <c r="ODY20" s="625"/>
      <c r="ODZ20" s="625"/>
      <c r="OEE20" s="625"/>
      <c r="OEF20" s="625"/>
      <c r="OEK20" s="625"/>
      <c r="OEL20" s="625"/>
      <c r="OEQ20" s="625"/>
      <c r="OER20" s="625"/>
      <c r="OEW20" s="625"/>
      <c r="OEX20" s="625"/>
      <c r="OFC20" s="625"/>
      <c r="OFD20" s="625"/>
      <c r="OFI20" s="625"/>
      <c r="OFJ20" s="625"/>
      <c r="OFO20" s="625"/>
      <c r="OFP20" s="625"/>
      <c r="OFU20" s="625"/>
      <c r="OFV20" s="625"/>
      <c r="OGA20" s="625"/>
      <c r="OGB20" s="625"/>
      <c r="OGG20" s="625"/>
      <c r="OGH20" s="625"/>
      <c r="OGM20" s="625"/>
      <c r="OGN20" s="625"/>
      <c r="OGS20" s="625"/>
      <c r="OGT20" s="625"/>
      <c r="OGY20" s="625"/>
      <c r="OGZ20" s="625"/>
      <c r="OHE20" s="625"/>
      <c r="OHF20" s="625"/>
      <c r="OHK20" s="625"/>
      <c r="OHL20" s="625"/>
      <c r="OHQ20" s="625"/>
      <c r="OHR20" s="625"/>
      <c r="OHW20" s="625"/>
      <c r="OHX20" s="625"/>
      <c r="OIC20" s="625"/>
      <c r="OID20" s="625"/>
      <c r="OII20" s="625"/>
      <c r="OIJ20" s="625"/>
      <c r="OIO20" s="625"/>
      <c r="OIP20" s="625"/>
      <c r="OIU20" s="625"/>
      <c r="OIV20" s="625"/>
      <c r="OJA20" s="625"/>
      <c r="OJB20" s="625"/>
      <c r="OJG20" s="625"/>
      <c r="OJH20" s="625"/>
      <c r="OJM20" s="625"/>
      <c r="OJN20" s="625"/>
      <c r="OJS20" s="625"/>
      <c r="OJT20" s="625"/>
      <c r="OJY20" s="625"/>
      <c r="OJZ20" s="625"/>
      <c r="OKE20" s="625"/>
      <c r="OKF20" s="625"/>
      <c r="OKK20" s="625"/>
      <c r="OKL20" s="625"/>
      <c r="OKQ20" s="625"/>
      <c r="OKR20" s="625"/>
      <c r="OKW20" s="625"/>
      <c r="OKX20" s="625"/>
      <c r="OLC20" s="625"/>
      <c r="OLD20" s="625"/>
      <c r="OLI20" s="625"/>
      <c r="OLJ20" s="625"/>
      <c r="OLO20" s="625"/>
      <c r="OLP20" s="625"/>
      <c r="OLU20" s="625"/>
      <c r="OLV20" s="625"/>
      <c r="OMA20" s="625"/>
      <c r="OMB20" s="625"/>
      <c r="OMG20" s="625"/>
      <c r="OMH20" s="625"/>
      <c r="OMM20" s="625"/>
      <c r="OMN20" s="625"/>
      <c r="OMS20" s="625"/>
      <c r="OMT20" s="625"/>
      <c r="OMY20" s="625"/>
      <c r="OMZ20" s="625"/>
      <c r="ONE20" s="625"/>
      <c r="ONF20" s="625"/>
      <c r="ONK20" s="625"/>
      <c r="ONL20" s="625"/>
      <c r="ONQ20" s="625"/>
      <c r="ONR20" s="625"/>
      <c r="ONW20" s="625"/>
      <c r="ONX20" s="625"/>
      <c r="OOC20" s="625"/>
      <c r="OOD20" s="625"/>
      <c r="OOI20" s="625"/>
      <c r="OOJ20" s="625"/>
      <c r="OOO20" s="625"/>
      <c r="OOP20" s="625"/>
      <c r="OOU20" s="625"/>
      <c r="OOV20" s="625"/>
      <c r="OPA20" s="625"/>
      <c r="OPB20" s="625"/>
      <c r="OPG20" s="625"/>
      <c r="OPH20" s="625"/>
      <c r="OPM20" s="625"/>
      <c r="OPN20" s="625"/>
      <c r="OPS20" s="625"/>
      <c r="OPT20" s="625"/>
      <c r="OPY20" s="625"/>
      <c r="OPZ20" s="625"/>
      <c r="OQE20" s="625"/>
      <c r="OQF20" s="625"/>
      <c r="OQK20" s="625"/>
      <c r="OQL20" s="625"/>
      <c r="OQQ20" s="625"/>
      <c r="OQR20" s="625"/>
      <c r="OQW20" s="625"/>
      <c r="OQX20" s="625"/>
      <c r="ORC20" s="625"/>
      <c r="ORD20" s="625"/>
      <c r="ORI20" s="625"/>
      <c r="ORJ20" s="625"/>
      <c r="ORO20" s="625"/>
      <c r="ORP20" s="625"/>
      <c r="ORU20" s="625"/>
      <c r="ORV20" s="625"/>
      <c r="OSA20" s="625"/>
      <c r="OSB20" s="625"/>
      <c r="OSG20" s="625"/>
      <c r="OSH20" s="625"/>
      <c r="OSM20" s="625"/>
      <c r="OSN20" s="625"/>
      <c r="OSS20" s="625"/>
      <c r="OST20" s="625"/>
      <c r="OSY20" s="625"/>
      <c r="OSZ20" s="625"/>
      <c r="OTE20" s="625"/>
      <c r="OTF20" s="625"/>
      <c r="OTK20" s="625"/>
      <c r="OTL20" s="625"/>
      <c r="OTQ20" s="625"/>
      <c r="OTR20" s="625"/>
      <c r="OTW20" s="625"/>
      <c r="OTX20" s="625"/>
      <c r="OUC20" s="625"/>
      <c r="OUD20" s="625"/>
      <c r="OUI20" s="625"/>
      <c r="OUJ20" s="625"/>
      <c r="OUO20" s="625"/>
      <c r="OUP20" s="625"/>
      <c r="OUU20" s="625"/>
      <c r="OUV20" s="625"/>
      <c r="OVA20" s="625"/>
      <c r="OVB20" s="625"/>
      <c r="OVG20" s="625"/>
      <c r="OVH20" s="625"/>
      <c r="OVM20" s="625"/>
      <c r="OVN20" s="625"/>
      <c r="OVS20" s="625"/>
      <c r="OVT20" s="625"/>
      <c r="OVY20" s="625"/>
      <c r="OVZ20" s="625"/>
      <c r="OWE20" s="625"/>
      <c r="OWF20" s="625"/>
      <c r="OWK20" s="625"/>
      <c r="OWL20" s="625"/>
      <c r="OWQ20" s="625"/>
      <c r="OWR20" s="625"/>
      <c r="OWW20" s="625"/>
      <c r="OWX20" s="625"/>
      <c r="OXC20" s="625"/>
      <c r="OXD20" s="625"/>
      <c r="OXI20" s="625"/>
      <c r="OXJ20" s="625"/>
      <c r="OXO20" s="625"/>
      <c r="OXP20" s="625"/>
      <c r="OXU20" s="625"/>
      <c r="OXV20" s="625"/>
      <c r="OYA20" s="625"/>
      <c r="OYB20" s="625"/>
      <c r="OYG20" s="625"/>
      <c r="OYH20" s="625"/>
      <c r="OYM20" s="625"/>
      <c r="OYN20" s="625"/>
      <c r="OYS20" s="625"/>
      <c r="OYT20" s="625"/>
      <c r="OYY20" s="625"/>
      <c r="OYZ20" s="625"/>
      <c r="OZE20" s="625"/>
      <c r="OZF20" s="625"/>
      <c r="OZK20" s="625"/>
      <c r="OZL20" s="625"/>
      <c r="OZQ20" s="625"/>
      <c r="OZR20" s="625"/>
      <c r="OZW20" s="625"/>
      <c r="OZX20" s="625"/>
      <c r="PAC20" s="625"/>
      <c r="PAD20" s="625"/>
      <c r="PAI20" s="625"/>
      <c r="PAJ20" s="625"/>
      <c r="PAO20" s="625"/>
      <c r="PAP20" s="625"/>
      <c r="PAU20" s="625"/>
      <c r="PAV20" s="625"/>
      <c r="PBA20" s="625"/>
      <c r="PBB20" s="625"/>
      <c r="PBG20" s="625"/>
      <c r="PBH20" s="625"/>
      <c r="PBM20" s="625"/>
      <c r="PBN20" s="625"/>
      <c r="PBS20" s="625"/>
      <c r="PBT20" s="625"/>
      <c r="PBY20" s="625"/>
      <c r="PBZ20" s="625"/>
      <c r="PCE20" s="625"/>
      <c r="PCF20" s="625"/>
      <c r="PCK20" s="625"/>
      <c r="PCL20" s="625"/>
      <c r="PCQ20" s="625"/>
      <c r="PCR20" s="625"/>
      <c r="PCW20" s="625"/>
      <c r="PCX20" s="625"/>
      <c r="PDC20" s="625"/>
      <c r="PDD20" s="625"/>
      <c r="PDI20" s="625"/>
      <c r="PDJ20" s="625"/>
      <c r="PDO20" s="625"/>
      <c r="PDP20" s="625"/>
      <c r="PDU20" s="625"/>
      <c r="PDV20" s="625"/>
      <c r="PEA20" s="625"/>
      <c r="PEB20" s="625"/>
      <c r="PEG20" s="625"/>
      <c r="PEH20" s="625"/>
      <c r="PEM20" s="625"/>
      <c r="PEN20" s="625"/>
      <c r="PES20" s="625"/>
      <c r="PET20" s="625"/>
      <c r="PEY20" s="625"/>
      <c r="PEZ20" s="625"/>
      <c r="PFE20" s="625"/>
      <c r="PFF20" s="625"/>
      <c r="PFK20" s="625"/>
      <c r="PFL20" s="625"/>
      <c r="PFQ20" s="625"/>
      <c r="PFR20" s="625"/>
      <c r="PFW20" s="625"/>
      <c r="PFX20" s="625"/>
      <c r="PGC20" s="625"/>
      <c r="PGD20" s="625"/>
      <c r="PGI20" s="625"/>
      <c r="PGJ20" s="625"/>
      <c r="PGO20" s="625"/>
      <c r="PGP20" s="625"/>
      <c r="PGU20" s="625"/>
      <c r="PGV20" s="625"/>
      <c r="PHA20" s="625"/>
      <c r="PHB20" s="625"/>
      <c r="PHG20" s="625"/>
      <c r="PHH20" s="625"/>
      <c r="PHM20" s="625"/>
      <c r="PHN20" s="625"/>
      <c r="PHS20" s="625"/>
      <c r="PHT20" s="625"/>
      <c r="PHY20" s="625"/>
      <c r="PHZ20" s="625"/>
      <c r="PIE20" s="625"/>
      <c r="PIF20" s="625"/>
      <c r="PIK20" s="625"/>
      <c r="PIL20" s="625"/>
      <c r="PIQ20" s="625"/>
      <c r="PIR20" s="625"/>
      <c r="PIW20" s="625"/>
      <c r="PIX20" s="625"/>
      <c r="PJC20" s="625"/>
      <c r="PJD20" s="625"/>
      <c r="PJI20" s="625"/>
      <c r="PJJ20" s="625"/>
      <c r="PJO20" s="625"/>
      <c r="PJP20" s="625"/>
      <c r="PJU20" s="625"/>
      <c r="PJV20" s="625"/>
      <c r="PKA20" s="625"/>
      <c r="PKB20" s="625"/>
      <c r="PKG20" s="625"/>
      <c r="PKH20" s="625"/>
      <c r="PKM20" s="625"/>
      <c r="PKN20" s="625"/>
      <c r="PKS20" s="625"/>
      <c r="PKT20" s="625"/>
      <c r="PKY20" s="625"/>
      <c r="PKZ20" s="625"/>
      <c r="PLE20" s="625"/>
      <c r="PLF20" s="625"/>
      <c r="PLK20" s="625"/>
      <c r="PLL20" s="625"/>
      <c r="PLQ20" s="625"/>
      <c r="PLR20" s="625"/>
      <c r="PLW20" s="625"/>
      <c r="PLX20" s="625"/>
      <c r="PMC20" s="625"/>
      <c r="PMD20" s="625"/>
      <c r="PMI20" s="625"/>
      <c r="PMJ20" s="625"/>
      <c r="PMO20" s="625"/>
      <c r="PMP20" s="625"/>
      <c r="PMU20" s="625"/>
      <c r="PMV20" s="625"/>
      <c r="PNA20" s="625"/>
      <c r="PNB20" s="625"/>
      <c r="PNG20" s="625"/>
      <c r="PNH20" s="625"/>
      <c r="PNM20" s="625"/>
      <c r="PNN20" s="625"/>
      <c r="PNS20" s="625"/>
      <c r="PNT20" s="625"/>
      <c r="PNY20" s="625"/>
      <c r="PNZ20" s="625"/>
      <c r="POE20" s="625"/>
      <c r="POF20" s="625"/>
      <c r="POK20" s="625"/>
      <c r="POL20" s="625"/>
      <c r="POQ20" s="625"/>
      <c r="POR20" s="625"/>
      <c r="POW20" s="625"/>
      <c r="POX20" s="625"/>
      <c r="PPC20" s="625"/>
      <c r="PPD20" s="625"/>
      <c r="PPI20" s="625"/>
      <c r="PPJ20" s="625"/>
      <c r="PPO20" s="625"/>
      <c r="PPP20" s="625"/>
      <c r="PPU20" s="625"/>
      <c r="PPV20" s="625"/>
      <c r="PQA20" s="625"/>
      <c r="PQB20" s="625"/>
      <c r="PQG20" s="625"/>
      <c r="PQH20" s="625"/>
      <c r="PQM20" s="625"/>
      <c r="PQN20" s="625"/>
      <c r="PQS20" s="625"/>
      <c r="PQT20" s="625"/>
      <c r="PQY20" s="625"/>
      <c r="PQZ20" s="625"/>
      <c r="PRE20" s="625"/>
      <c r="PRF20" s="625"/>
      <c r="PRK20" s="625"/>
      <c r="PRL20" s="625"/>
      <c r="PRQ20" s="625"/>
      <c r="PRR20" s="625"/>
      <c r="PRW20" s="625"/>
      <c r="PRX20" s="625"/>
      <c r="PSC20" s="625"/>
      <c r="PSD20" s="625"/>
      <c r="PSI20" s="625"/>
      <c r="PSJ20" s="625"/>
      <c r="PSO20" s="625"/>
      <c r="PSP20" s="625"/>
      <c r="PSU20" s="625"/>
      <c r="PSV20" s="625"/>
      <c r="PTA20" s="625"/>
      <c r="PTB20" s="625"/>
      <c r="PTG20" s="625"/>
      <c r="PTH20" s="625"/>
      <c r="PTM20" s="625"/>
      <c r="PTN20" s="625"/>
      <c r="PTS20" s="625"/>
      <c r="PTT20" s="625"/>
      <c r="PTY20" s="625"/>
      <c r="PTZ20" s="625"/>
      <c r="PUE20" s="625"/>
      <c r="PUF20" s="625"/>
      <c r="PUK20" s="625"/>
      <c r="PUL20" s="625"/>
      <c r="PUQ20" s="625"/>
      <c r="PUR20" s="625"/>
      <c r="PUW20" s="625"/>
      <c r="PUX20" s="625"/>
      <c r="PVC20" s="625"/>
      <c r="PVD20" s="625"/>
      <c r="PVI20" s="625"/>
      <c r="PVJ20" s="625"/>
      <c r="PVO20" s="625"/>
      <c r="PVP20" s="625"/>
      <c r="PVU20" s="625"/>
      <c r="PVV20" s="625"/>
      <c r="PWA20" s="625"/>
      <c r="PWB20" s="625"/>
      <c r="PWG20" s="625"/>
      <c r="PWH20" s="625"/>
      <c r="PWM20" s="625"/>
      <c r="PWN20" s="625"/>
      <c r="PWS20" s="625"/>
      <c r="PWT20" s="625"/>
      <c r="PWY20" s="625"/>
      <c r="PWZ20" s="625"/>
      <c r="PXE20" s="625"/>
      <c r="PXF20" s="625"/>
      <c r="PXK20" s="625"/>
      <c r="PXL20" s="625"/>
      <c r="PXQ20" s="625"/>
      <c r="PXR20" s="625"/>
      <c r="PXW20" s="625"/>
      <c r="PXX20" s="625"/>
      <c r="PYC20" s="625"/>
      <c r="PYD20" s="625"/>
      <c r="PYI20" s="625"/>
      <c r="PYJ20" s="625"/>
      <c r="PYO20" s="625"/>
      <c r="PYP20" s="625"/>
      <c r="PYU20" s="625"/>
      <c r="PYV20" s="625"/>
      <c r="PZA20" s="625"/>
      <c r="PZB20" s="625"/>
      <c r="PZG20" s="625"/>
      <c r="PZH20" s="625"/>
      <c r="PZM20" s="625"/>
      <c r="PZN20" s="625"/>
      <c r="PZS20" s="625"/>
      <c r="PZT20" s="625"/>
      <c r="PZY20" s="625"/>
      <c r="PZZ20" s="625"/>
      <c r="QAE20" s="625"/>
      <c r="QAF20" s="625"/>
      <c r="QAK20" s="625"/>
      <c r="QAL20" s="625"/>
      <c r="QAQ20" s="625"/>
      <c r="QAR20" s="625"/>
      <c r="QAW20" s="625"/>
      <c r="QAX20" s="625"/>
      <c r="QBC20" s="625"/>
      <c r="QBD20" s="625"/>
      <c r="QBI20" s="625"/>
      <c r="QBJ20" s="625"/>
      <c r="QBO20" s="625"/>
      <c r="QBP20" s="625"/>
      <c r="QBU20" s="625"/>
      <c r="QBV20" s="625"/>
      <c r="QCA20" s="625"/>
      <c r="QCB20" s="625"/>
      <c r="QCG20" s="625"/>
      <c r="QCH20" s="625"/>
      <c r="QCM20" s="625"/>
      <c r="QCN20" s="625"/>
      <c r="QCS20" s="625"/>
      <c r="QCT20" s="625"/>
      <c r="QCY20" s="625"/>
      <c r="QCZ20" s="625"/>
      <c r="QDE20" s="625"/>
      <c r="QDF20" s="625"/>
      <c r="QDK20" s="625"/>
      <c r="QDL20" s="625"/>
      <c r="QDQ20" s="625"/>
      <c r="QDR20" s="625"/>
      <c r="QDW20" s="625"/>
      <c r="QDX20" s="625"/>
      <c r="QEC20" s="625"/>
      <c r="QED20" s="625"/>
      <c r="QEI20" s="625"/>
      <c r="QEJ20" s="625"/>
      <c r="QEO20" s="625"/>
      <c r="QEP20" s="625"/>
      <c r="QEU20" s="625"/>
      <c r="QEV20" s="625"/>
      <c r="QFA20" s="625"/>
      <c r="QFB20" s="625"/>
      <c r="QFG20" s="625"/>
      <c r="QFH20" s="625"/>
      <c r="QFM20" s="625"/>
      <c r="QFN20" s="625"/>
      <c r="QFS20" s="625"/>
      <c r="QFT20" s="625"/>
      <c r="QFY20" s="625"/>
      <c r="QFZ20" s="625"/>
      <c r="QGE20" s="625"/>
      <c r="QGF20" s="625"/>
      <c r="QGK20" s="625"/>
      <c r="QGL20" s="625"/>
      <c r="QGQ20" s="625"/>
      <c r="QGR20" s="625"/>
      <c r="QGW20" s="625"/>
      <c r="QGX20" s="625"/>
      <c r="QHC20" s="625"/>
      <c r="QHD20" s="625"/>
      <c r="QHI20" s="625"/>
      <c r="QHJ20" s="625"/>
      <c r="QHO20" s="625"/>
      <c r="QHP20" s="625"/>
      <c r="QHU20" s="625"/>
      <c r="QHV20" s="625"/>
      <c r="QIA20" s="625"/>
      <c r="QIB20" s="625"/>
      <c r="QIG20" s="625"/>
      <c r="QIH20" s="625"/>
      <c r="QIM20" s="625"/>
      <c r="QIN20" s="625"/>
      <c r="QIS20" s="625"/>
      <c r="QIT20" s="625"/>
      <c r="QIY20" s="625"/>
      <c r="QIZ20" s="625"/>
      <c r="QJE20" s="625"/>
      <c r="QJF20" s="625"/>
      <c r="QJK20" s="625"/>
      <c r="QJL20" s="625"/>
      <c r="QJQ20" s="625"/>
      <c r="QJR20" s="625"/>
      <c r="QJW20" s="625"/>
      <c r="QJX20" s="625"/>
      <c r="QKC20" s="625"/>
      <c r="QKD20" s="625"/>
      <c r="QKI20" s="625"/>
      <c r="QKJ20" s="625"/>
      <c r="QKO20" s="625"/>
      <c r="QKP20" s="625"/>
      <c r="QKU20" s="625"/>
      <c r="QKV20" s="625"/>
      <c r="QLA20" s="625"/>
      <c r="QLB20" s="625"/>
      <c r="QLG20" s="625"/>
      <c r="QLH20" s="625"/>
      <c r="QLM20" s="625"/>
      <c r="QLN20" s="625"/>
      <c r="QLS20" s="625"/>
      <c r="QLT20" s="625"/>
      <c r="QLY20" s="625"/>
      <c r="QLZ20" s="625"/>
      <c r="QME20" s="625"/>
      <c r="QMF20" s="625"/>
      <c r="QMK20" s="625"/>
      <c r="QML20" s="625"/>
      <c r="QMQ20" s="625"/>
      <c r="QMR20" s="625"/>
      <c r="QMW20" s="625"/>
      <c r="QMX20" s="625"/>
      <c r="QNC20" s="625"/>
      <c r="QND20" s="625"/>
      <c r="QNI20" s="625"/>
      <c r="QNJ20" s="625"/>
      <c r="QNO20" s="625"/>
      <c r="QNP20" s="625"/>
      <c r="QNU20" s="625"/>
      <c r="QNV20" s="625"/>
      <c r="QOA20" s="625"/>
      <c r="QOB20" s="625"/>
      <c r="QOG20" s="625"/>
      <c r="QOH20" s="625"/>
      <c r="QOM20" s="625"/>
      <c r="QON20" s="625"/>
      <c r="QOS20" s="625"/>
      <c r="QOT20" s="625"/>
      <c r="QOY20" s="625"/>
      <c r="QOZ20" s="625"/>
      <c r="QPE20" s="625"/>
      <c r="QPF20" s="625"/>
      <c r="QPK20" s="625"/>
      <c r="QPL20" s="625"/>
      <c r="QPQ20" s="625"/>
      <c r="QPR20" s="625"/>
      <c r="QPW20" s="625"/>
      <c r="QPX20" s="625"/>
      <c r="QQC20" s="625"/>
      <c r="QQD20" s="625"/>
      <c r="QQI20" s="625"/>
      <c r="QQJ20" s="625"/>
      <c r="QQO20" s="625"/>
      <c r="QQP20" s="625"/>
      <c r="QQU20" s="625"/>
      <c r="QQV20" s="625"/>
      <c r="QRA20" s="625"/>
      <c r="QRB20" s="625"/>
      <c r="QRG20" s="625"/>
      <c r="QRH20" s="625"/>
      <c r="QRM20" s="625"/>
      <c r="QRN20" s="625"/>
      <c r="QRS20" s="625"/>
      <c r="QRT20" s="625"/>
      <c r="QRY20" s="625"/>
      <c r="QRZ20" s="625"/>
      <c r="QSE20" s="625"/>
      <c r="QSF20" s="625"/>
      <c r="QSK20" s="625"/>
      <c r="QSL20" s="625"/>
      <c r="QSQ20" s="625"/>
      <c r="QSR20" s="625"/>
      <c r="QSW20" s="625"/>
      <c r="QSX20" s="625"/>
      <c r="QTC20" s="625"/>
      <c r="QTD20" s="625"/>
      <c r="QTI20" s="625"/>
      <c r="QTJ20" s="625"/>
      <c r="QTO20" s="625"/>
      <c r="QTP20" s="625"/>
      <c r="QTU20" s="625"/>
      <c r="QTV20" s="625"/>
      <c r="QUA20" s="625"/>
      <c r="QUB20" s="625"/>
      <c r="QUG20" s="625"/>
      <c r="QUH20" s="625"/>
      <c r="QUM20" s="625"/>
      <c r="QUN20" s="625"/>
      <c r="QUS20" s="625"/>
      <c r="QUT20" s="625"/>
      <c r="QUY20" s="625"/>
      <c r="QUZ20" s="625"/>
      <c r="QVE20" s="625"/>
      <c r="QVF20" s="625"/>
      <c r="QVK20" s="625"/>
      <c r="QVL20" s="625"/>
      <c r="QVQ20" s="625"/>
      <c r="QVR20" s="625"/>
      <c r="QVW20" s="625"/>
      <c r="QVX20" s="625"/>
      <c r="QWC20" s="625"/>
      <c r="QWD20" s="625"/>
      <c r="QWI20" s="625"/>
      <c r="QWJ20" s="625"/>
      <c r="QWO20" s="625"/>
      <c r="QWP20" s="625"/>
      <c r="QWU20" s="625"/>
      <c r="QWV20" s="625"/>
      <c r="QXA20" s="625"/>
      <c r="QXB20" s="625"/>
      <c r="QXG20" s="625"/>
      <c r="QXH20" s="625"/>
      <c r="QXM20" s="625"/>
      <c r="QXN20" s="625"/>
      <c r="QXS20" s="625"/>
      <c r="QXT20" s="625"/>
      <c r="QXY20" s="625"/>
      <c r="QXZ20" s="625"/>
      <c r="QYE20" s="625"/>
      <c r="QYF20" s="625"/>
      <c r="QYK20" s="625"/>
      <c r="QYL20" s="625"/>
      <c r="QYQ20" s="625"/>
      <c r="QYR20" s="625"/>
      <c r="QYW20" s="625"/>
      <c r="QYX20" s="625"/>
      <c r="QZC20" s="625"/>
      <c r="QZD20" s="625"/>
      <c r="QZI20" s="625"/>
      <c r="QZJ20" s="625"/>
      <c r="QZO20" s="625"/>
      <c r="QZP20" s="625"/>
      <c r="QZU20" s="625"/>
      <c r="QZV20" s="625"/>
      <c r="RAA20" s="625"/>
      <c r="RAB20" s="625"/>
      <c r="RAG20" s="625"/>
      <c r="RAH20" s="625"/>
      <c r="RAM20" s="625"/>
      <c r="RAN20" s="625"/>
      <c r="RAS20" s="625"/>
      <c r="RAT20" s="625"/>
      <c r="RAY20" s="625"/>
      <c r="RAZ20" s="625"/>
      <c r="RBE20" s="625"/>
      <c r="RBF20" s="625"/>
      <c r="RBK20" s="625"/>
      <c r="RBL20" s="625"/>
      <c r="RBQ20" s="625"/>
      <c r="RBR20" s="625"/>
      <c r="RBW20" s="625"/>
      <c r="RBX20" s="625"/>
      <c r="RCC20" s="625"/>
      <c r="RCD20" s="625"/>
      <c r="RCI20" s="625"/>
      <c r="RCJ20" s="625"/>
      <c r="RCO20" s="625"/>
      <c r="RCP20" s="625"/>
      <c r="RCU20" s="625"/>
      <c r="RCV20" s="625"/>
      <c r="RDA20" s="625"/>
      <c r="RDB20" s="625"/>
      <c r="RDG20" s="625"/>
      <c r="RDH20" s="625"/>
      <c r="RDM20" s="625"/>
      <c r="RDN20" s="625"/>
      <c r="RDS20" s="625"/>
      <c r="RDT20" s="625"/>
      <c r="RDY20" s="625"/>
      <c r="RDZ20" s="625"/>
      <c r="REE20" s="625"/>
      <c r="REF20" s="625"/>
      <c r="REK20" s="625"/>
      <c r="REL20" s="625"/>
      <c r="REQ20" s="625"/>
      <c r="RER20" s="625"/>
      <c r="REW20" s="625"/>
      <c r="REX20" s="625"/>
      <c r="RFC20" s="625"/>
      <c r="RFD20" s="625"/>
      <c r="RFI20" s="625"/>
      <c r="RFJ20" s="625"/>
      <c r="RFO20" s="625"/>
      <c r="RFP20" s="625"/>
      <c r="RFU20" s="625"/>
      <c r="RFV20" s="625"/>
      <c r="RGA20" s="625"/>
      <c r="RGB20" s="625"/>
      <c r="RGG20" s="625"/>
      <c r="RGH20" s="625"/>
      <c r="RGM20" s="625"/>
      <c r="RGN20" s="625"/>
      <c r="RGS20" s="625"/>
      <c r="RGT20" s="625"/>
      <c r="RGY20" s="625"/>
      <c r="RGZ20" s="625"/>
      <c r="RHE20" s="625"/>
      <c r="RHF20" s="625"/>
      <c r="RHK20" s="625"/>
      <c r="RHL20" s="625"/>
      <c r="RHQ20" s="625"/>
      <c r="RHR20" s="625"/>
      <c r="RHW20" s="625"/>
      <c r="RHX20" s="625"/>
      <c r="RIC20" s="625"/>
      <c r="RID20" s="625"/>
      <c r="RII20" s="625"/>
      <c r="RIJ20" s="625"/>
      <c r="RIO20" s="625"/>
      <c r="RIP20" s="625"/>
      <c r="RIU20" s="625"/>
      <c r="RIV20" s="625"/>
      <c r="RJA20" s="625"/>
      <c r="RJB20" s="625"/>
      <c r="RJG20" s="625"/>
      <c r="RJH20" s="625"/>
      <c r="RJM20" s="625"/>
      <c r="RJN20" s="625"/>
      <c r="RJS20" s="625"/>
      <c r="RJT20" s="625"/>
      <c r="RJY20" s="625"/>
      <c r="RJZ20" s="625"/>
      <c r="RKE20" s="625"/>
      <c r="RKF20" s="625"/>
      <c r="RKK20" s="625"/>
      <c r="RKL20" s="625"/>
      <c r="RKQ20" s="625"/>
      <c r="RKR20" s="625"/>
      <c r="RKW20" s="625"/>
      <c r="RKX20" s="625"/>
      <c r="RLC20" s="625"/>
      <c r="RLD20" s="625"/>
      <c r="RLI20" s="625"/>
      <c r="RLJ20" s="625"/>
      <c r="RLO20" s="625"/>
      <c r="RLP20" s="625"/>
      <c r="RLU20" s="625"/>
      <c r="RLV20" s="625"/>
      <c r="RMA20" s="625"/>
      <c r="RMB20" s="625"/>
      <c r="RMG20" s="625"/>
      <c r="RMH20" s="625"/>
      <c r="RMM20" s="625"/>
      <c r="RMN20" s="625"/>
      <c r="RMS20" s="625"/>
      <c r="RMT20" s="625"/>
      <c r="RMY20" s="625"/>
      <c r="RMZ20" s="625"/>
      <c r="RNE20" s="625"/>
      <c r="RNF20" s="625"/>
      <c r="RNK20" s="625"/>
      <c r="RNL20" s="625"/>
      <c r="RNQ20" s="625"/>
      <c r="RNR20" s="625"/>
      <c r="RNW20" s="625"/>
      <c r="RNX20" s="625"/>
      <c r="ROC20" s="625"/>
      <c r="ROD20" s="625"/>
      <c r="ROI20" s="625"/>
      <c r="ROJ20" s="625"/>
      <c r="ROO20" s="625"/>
      <c r="ROP20" s="625"/>
      <c r="ROU20" s="625"/>
      <c r="ROV20" s="625"/>
      <c r="RPA20" s="625"/>
      <c r="RPB20" s="625"/>
      <c r="RPG20" s="625"/>
      <c r="RPH20" s="625"/>
      <c r="RPM20" s="625"/>
      <c r="RPN20" s="625"/>
      <c r="RPS20" s="625"/>
      <c r="RPT20" s="625"/>
      <c r="RPY20" s="625"/>
      <c r="RPZ20" s="625"/>
      <c r="RQE20" s="625"/>
      <c r="RQF20" s="625"/>
      <c r="RQK20" s="625"/>
      <c r="RQL20" s="625"/>
      <c r="RQQ20" s="625"/>
      <c r="RQR20" s="625"/>
      <c r="RQW20" s="625"/>
      <c r="RQX20" s="625"/>
      <c r="RRC20" s="625"/>
      <c r="RRD20" s="625"/>
      <c r="RRI20" s="625"/>
      <c r="RRJ20" s="625"/>
      <c r="RRO20" s="625"/>
      <c r="RRP20" s="625"/>
      <c r="RRU20" s="625"/>
      <c r="RRV20" s="625"/>
      <c r="RSA20" s="625"/>
      <c r="RSB20" s="625"/>
      <c r="RSG20" s="625"/>
      <c r="RSH20" s="625"/>
      <c r="RSM20" s="625"/>
      <c r="RSN20" s="625"/>
      <c r="RSS20" s="625"/>
      <c r="RST20" s="625"/>
      <c r="RSY20" s="625"/>
      <c r="RSZ20" s="625"/>
      <c r="RTE20" s="625"/>
      <c r="RTF20" s="625"/>
      <c r="RTK20" s="625"/>
      <c r="RTL20" s="625"/>
      <c r="RTQ20" s="625"/>
      <c r="RTR20" s="625"/>
      <c r="RTW20" s="625"/>
      <c r="RTX20" s="625"/>
      <c r="RUC20" s="625"/>
      <c r="RUD20" s="625"/>
      <c r="RUI20" s="625"/>
      <c r="RUJ20" s="625"/>
      <c r="RUO20" s="625"/>
      <c r="RUP20" s="625"/>
      <c r="RUU20" s="625"/>
      <c r="RUV20" s="625"/>
      <c r="RVA20" s="625"/>
      <c r="RVB20" s="625"/>
      <c r="RVG20" s="625"/>
      <c r="RVH20" s="625"/>
      <c r="RVM20" s="625"/>
      <c r="RVN20" s="625"/>
      <c r="RVS20" s="625"/>
      <c r="RVT20" s="625"/>
      <c r="RVY20" s="625"/>
      <c r="RVZ20" s="625"/>
      <c r="RWE20" s="625"/>
      <c r="RWF20" s="625"/>
      <c r="RWK20" s="625"/>
      <c r="RWL20" s="625"/>
      <c r="RWQ20" s="625"/>
      <c r="RWR20" s="625"/>
      <c r="RWW20" s="625"/>
      <c r="RWX20" s="625"/>
      <c r="RXC20" s="625"/>
      <c r="RXD20" s="625"/>
      <c r="RXI20" s="625"/>
      <c r="RXJ20" s="625"/>
      <c r="RXO20" s="625"/>
      <c r="RXP20" s="625"/>
      <c r="RXU20" s="625"/>
      <c r="RXV20" s="625"/>
      <c r="RYA20" s="625"/>
      <c r="RYB20" s="625"/>
      <c r="RYG20" s="625"/>
      <c r="RYH20" s="625"/>
      <c r="RYM20" s="625"/>
      <c r="RYN20" s="625"/>
      <c r="RYS20" s="625"/>
      <c r="RYT20" s="625"/>
      <c r="RYY20" s="625"/>
      <c r="RYZ20" s="625"/>
      <c r="RZE20" s="625"/>
      <c r="RZF20" s="625"/>
      <c r="RZK20" s="625"/>
      <c r="RZL20" s="625"/>
      <c r="RZQ20" s="625"/>
      <c r="RZR20" s="625"/>
      <c r="RZW20" s="625"/>
      <c r="RZX20" s="625"/>
      <c r="SAC20" s="625"/>
      <c r="SAD20" s="625"/>
      <c r="SAI20" s="625"/>
      <c r="SAJ20" s="625"/>
      <c r="SAO20" s="625"/>
      <c r="SAP20" s="625"/>
      <c r="SAU20" s="625"/>
      <c r="SAV20" s="625"/>
      <c r="SBA20" s="625"/>
      <c r="SBB20" s="625"/>
      <c r="SBG20" s="625"/>
      <c r="SBH20" s="625"/>
      <c r="SBM20" s="625"/>
      <c r="SBN20" s="625"/>
      <c r="SBS20" s="625"/>
      <c r="SBT20" s="625"/>
      <c r="SBY20" s="625"/>
      <c r="SBZ20" s="625"/>
      <c r="SCE20" s="625"/>
      <c r="SCF20" s="625"/>
      <c r="SCK20" s="625"/>
      <c r="SCL20" s="625"/>
      <c r="SCQ20" s="625"/>
      <c r="SCR20" s="625"/>
      <c r="SCW20" s="625"/>
      <c r="SCX20" s="625"/>
      <c r="SDC20" s="625"/>
      <c r="SDD20" s="625"/>
      <c r="SDI20" s="625"/>
      <c r="SDJ20" s="625"/>
      <c r="SDO20" s="625"/>
      <c r="SDP20" s="625"/>
      <c r="SDU20" s="625"/>
      <c r="SDV20" s="625"/>
      <c r="SEA20" s="625"/>
      <c r="SEB20" s="625"/>
      <c r="SEG20" s="625"/>
      <c r="SEH20" s="625"/>
      <c r="SEM20" s="625"/>
      <c r="SEN20" s="625"/>
      <c r="SES20" s="625"/>
      <c r="SET20" s="625"/>
      <c r="SEY20" s="625"/>
      <c r="SEZ20" s="625"/>
      <c r="SFE20" s="625"/>
      <c r="SFF20" s="625"/>
      <c r="SFK20" s="625"/>
      <c r="SFL20" s="625"/>
      <c r="SFQ20" s="625"/>
      <c r="SFR20" s="625"/>
      <c r="SFW20" s="625"/>
      <c r="SFX20" s="625"/>
      <c r="SGC20" s="625"/>
      <c r="SGD20" s="625"/>
      <c r="SGI20" s="625"/>
      <c r="SGJ20" s="625"/>
      <c r="SGO20" s="625"/>
      <c r="SGP20" s="625"/>
      <c r="SGU20" s="625"/>
      <c r="SGV20" s="625"/>
      <c r="SHA20" s="625"/>
      <c r="SHB20" s="625"/>
      <c r="SHG20" s="625"/>
      <c r="SHH20" s="625"/>
      <c r="SHM20" s="625"/>
      <c r="SHN20" s="625"/>
      <c r="SHS20" s="625"/>
      <c r="SHT20" s="625"/>
      <c r="SHY20" s="625"/>
      <c r="SHZ20" s="625"/>
      <c r="SIE20" s="625"/>
      <c r="SIF20" s="625"/>
      <c r="SIK20" s="625"/>
      <c r="SIL20" s="625"/>
      <c r="SIQ20" s="625"/>
      <c r="SIR20" s="625"/>
      <c r="SIW20" s="625"/>
      <c r="SIX20" s="625"/>
      <c r="SJC20" s="625"/>
      <c r="SJD20" s="625"/>
      <c r="SJI20" s="625"/>
      <c r="SJJ20" s="625"/>
      <c r="SJO20" s="625"/>
      <c r="SJP20" s="625"/>
      <c r="SJU20" s="625"/>
      <c r="SJV20" s="625"/>
      <c r="SKA20" s="625"/>
      <c r="SKB20" s="625"/>
      <c r="SKG20" s="625"/>
      <c r="SKH20" s="625"/>
      <c r="SKM20" s="625"/>
      <c r="SKN20" s="625"/>
      <c r="SKS20" s="625"/>
      <c r="SKT20" s="625"/>
      <c r="SKY20" s="625"/>
      <c r="SKZ20" s="625"/>
      <c r="SLE20" s="625"/>
      <c r="SLF20" s="625"/>
      <c r="SLK20" s="625"/>
      <c r="SLL20" s="625"/>
      <c r="SLQ20" s="625"/>
      <c r="SLR20" s="625"/>
      <c r="SLW20" s="625"/>
      <c r="SLX20" s="625"/>
      <c r="SMC20" s="625"/>
      <c r="SMD20" s="625"/>
      <c r="SMI20" s="625"/>
      <c r="SMJ20" s="625"/>
      <c r="SMO20" s="625"/>
      <c r="SMP20" s="625"/>
      <c r="SMU20" s="625"/>
      <c r="SMV20" s="625"/>
      <c r="SNA20" s="625"/>
      <c r="SNB20" s="625"/>
      <c r="SNG20" s="625"/>
      <c r="SNH20" s="625"/>
      <c r="SNM20" s="625"/>
      <c r="SNN20" s="625"/>
      <c r="SNS20" s="625"/>
      <c r="SNT20" s="625"/>
      <c r="SNY20" s="625"/>
      <c r="SNZ20" s="625"/>
      <c r="SOE20" s="625"/>
      <c r="SOF20" s="625"/>
      <c r="SOK20" s="625"/>
      <c r="SOL20" s="625"/>
      <c r="SOQ20" s="625"/>
      <c r="SOR20" s="625"/>
      <c r="SOW20" s="625"/>
      <c r="SOX20" s="625"/>
      <c r="SPC20" s="625"/>
      <c r="SPD20" s="625"/>
      <c r="SPI20" s="625"/>
      <c r="SPJ20" s="625"/>
      <c r="SPO20" s="625"/>
      <c r="SPP20" s="625"/>
      <c r="SPU20" s="625"/>
      <c r="SPV20" s="625"/>
      <c r="SQA20" s="625"/>
      <c r="SQB20" s="625"/>
      <c r="SQG20" s="625"/>
      <c r="SQH20" s="625"/>
      <c r="SQM20" s="625"/>
      <c r="SQN20" s="625"/>
      <c r="SQS20" s="625"/>
      <c r="SQT20" s="625"/>
      <c r="SQY20" s="625"/>
      <c r="SQZ20" s="625"/>
      <c r="SRE20" s="625"/>
      <c r="SRF20" s="625"/>
      <c r="SRK20" s="625"/>
      <c r="SRL20" s="625"/>
      <c r="SRQ20" s="625"/>
      <c r="SRR20" s="625"/>
      <c r="SRW20" s="625"/>
      <c r="SRX20" s="625"/>
      <c r="SSC20" s="625"/>
      <c r="SSD20" s="625"/>
      <c r="SSI20" s="625"/>
      <c r="SSJ20" s="625"/>
      <c r="SSO20" s="625"/>
      <c r="SSP20" s="625"/>
      <c r="SSU20" s="625"/>
      <c r="SSV20" s="625"/>
      <c r="STA20" s="625"/>
      <c r="STB20" s="625"/>
      <c r="STG20" s="625"/>
      <c r="STH20" s="625"/>
      <c r="STM20" s="625"/>
      <c r="STN20" s="625"/>
      <c r="STS20" s="625"/>
      <c r="STT20" s="625"/>
      <c r="STY20" s="625"/>
      <c r="STZ20" s="625"/>
      <c r="SUE20" s="625"/>
      <c r="SUF20" s="625"/>
      <c r="SUK20" s="625"/>
      <c r="SUL20" s="625"/>
      <c r="SUQ20" s="625"/>
      <c r="SUR20" s="625"/>
      <c r="SUW20" s="625"/>
      <c r="SUX20" s="625"/>
      <c r="SVC20" s="625"/>
      <c r="SVD20" s="625"/>
      <c r="SVI20" s="625"/>
      <c r="SVJ20" s="625"/>
      <c r="SVO20" s="625"/>
      <c r="SVP20" s="625"/>
      <c r="SVU20" s="625"/>
      <c r="SVV20" s="625"/>
      <c r="SWA20" s="625"/>
      <c r="SWB20" s="625"/>
      <c r="SWG20" s="625"/>
      <c r="SWH20" s="625"/>
      <c r="SWM20" s="625"/>
      <c r="SWN20" s="625"/>
      <c r="SWS20" s="625"/>
      <c r="SWT20" s="625"/>
      <c r="SWY20" s="625"/>
      <c r="SWZ20" s="625"/>
      <c r="SXE20" s="625"/>
      <c r="SXF20" s="625"/>
      <c r="SXK20" s="625"/>
      <c r="SXL20" s="625"/>
      <c r="SXQ20" s="625"/>
      <c r="SXR20" s="625"/>
      <c r="SXW20" s="625"/>
      <c r="SXX20" s="625"/>
      <c r="SYC20" s="625"/>
      <c r="SYD20" s="625"/>
      <c r="SYI20" s="625"/>
      <c r="SYJ20" s="625"/>
      <c r="SYO20" s="625"/>
      <c r="SYP20" s="625"/>
      <c r="SYU20" s="625"/>
      <c r="SYV20" s="625"/>
      <c r="SZA20" s="625"/>
      <c r="SZB20" s="625"/>
      <c r="SZG20" s="625"/>
      <c r="SZH20" s="625"/>
      <c r="SZM20" s="625"/>
      <c r="SZN20" s="625"/>
      <c r="SZS20" s="625"/>
      <c r="SZT20" s="625"/>
      <c r="SZY20" s="625"/>
      <c r="SZZ20" s="625"/>
      <c r="TAE20" s="625"/>
      <c r="TAF20" s="625"/>
      <c r="TAK20" s="625"/>
      <c r="TAL20" s="625"/>
      <c r="TAQ20" s="625"/>
      <c r="TAR20" s="625"/>
      <c r="TAW20" s="625"/>
      <c r="TAX20" s="625"/>
      <c r="TBC20" s="625"/>
      <c r="TBD20" s="625"/>
      <c r="TBI20" s="625"/>
      <c r="TBJ20" s="625"/>
      <c r="TBO20" s="625"/>
      <c r="TBP20" s="625"/>
      <c r="TBU20" s="625"/>
      <c r="TBV20" s="625"/>
      <c r="TCA20" s="625"/>
      <c r="TCB20" s="625"/>
      <c r="TCG20" s="625"/>
      <c r="TCH20" s="625"/>
      <c r="TCM20" s="625"/>
      <c r="TCN20" s="625"/>
      <c r="TCS20" s="625"/>
      <c r="TCT20" s="625"/>
      <c r="TCY20" s="625"/>
      <c r="TCZ20" s="625"/>
      <c r="TDE20" s="625"/>
      <c r="TDF20" s="625"/>
      <c r="TDK20" s="625"/>
      <c r="TDL20" s="625"/>
      <c r="TDQ20" s="625"/>
      <c r="TDR20" s="625"/>
      <c r="TDW20" s="625"/>
      <c r="TDX20" s="625"/>
      <c r="TEC20" s="625"/>
      <c r="TED20" s="625"/>
      <c r="TEI20" s="625"/>
      <c r="TEJ20" s="625"/>
      <c r="TEO20" s="625"/>
      <c r="TEP20" s="625"/>
      <c r="TEU20" s="625"/>
      <c r="TEV20" s="625"/>
      <c r="TFA20" s="625"/>
      <c r="TFB20" s="625"/>
      <c r="TFG20" s="625"/>
      <c r="TFH20" s="625"/>
      <c r="TFM20" s="625"/>
      <c r="TFN20" s="625"/>
      <c r="TFS20" s="625"/>
      <c r="TFT20" s="625"/>
      <c r="TFY20" s="625"/>
      <c r="TFZ20" s="625"/>
      <c r="TGE20" s="625"/>
      <c r="TGF20" s="625"/>
      <c r="TGK20" s="625"/>
      <c r="TGL20" s="625"/>
      <c r="TGQ20" s="625"/>
      <c r="TGR20" s="625"/>
      <c r="TGW20" s="625"/>
      <c r="TGX20" s="625"/>
      <c r="THC20" s="625"/>
      <c r="THD20" s="625"/>
      <c r="THI20" s="625"/>
      <c r="THJ20" s="625"/>
      <c r="THO20" s="625"/>
      <c r="THP20" s="625"/>
      <c r="THU20" s="625"/>
      <c r="THV20" s="625"/>
      <c r="TIA20" s="625"/>
      <c r="TIB20" s="625"/>
      <c r="TIG20" s="625"/>
      <c r="TIH20" s="625"/>
      <c r="TIM20" s="625"/>
      <c r="TIN20" s="625"/>
      <c r="TIS20" s="625"/>
      <c r="TIT20" s="625"/>
      <c r="TIY20" s="625"/>
      <c r="TIZ20" s="625"/>
      <c r="TJE20" s="625"/>
      <c r="TJF20" s="625"/>
      <c r="TJK20" s="625"/>
      <c r="TJL20" s="625"/>
      <c r="TJQ20" s="625"/>
      <c r="TJR20" s="625"/>
      <c r="TJW20" s="625"/>
      <c r="TJX20" s="625"/>
      <c r="TKC20" s="625"/>
      <c r="TKD20" s="625"/>
      <c r="TKI20" s="625"/>
      <c r="TKJ20" s="625"/>
      <c r="TKO20" s="625"/>
      <c r="TKP20" s="625"/>
      <c r="TKU20" s="625"/>
      <c r="TKV20" s="625"/>
      <c r="TLA20" s="625"/>
      <c r="TLB20" s="625"/>
      <c r="TLG20" s="625"/>
      <c r="TLH20" s="625"/>
      <c r="TLM20" s="625"/>
      <c r="TLN20" s="625"/>
      <c r="TLS20" s="625"/>
      <c r="TLT20" s="625"/>
      <c r="TLY20" s="625"/>
      <c r="TLZ20" s="625"/>
      <c r="TME20" s="625"/>
      <c r="TMF20" s="625"/>
      <c r="TMK20" s="625"/>
      <c r="TML20" s="625"/>
      <c r="TMQ20" s="625"/>
      <c r="TMR20" s="625"/>
      <c r="TMW20" s="625"/>
      <c r="TMX20" s="625"/>
      <c r="TNC20" s="625"/>
      <c r="TND20" s="625"/>
      <c r="TNI20" s="625"/>
      <c r="TNJ20" s="625"/>
      <c r="TNO20" s="625"/>
      <c r="TNP20" s="625"/>
      <c r="TNU20" s="625"/>
      <c r="TNV20" s="625"/>
      <c r="TOA20" s="625"/>
      <c r="TOB20" s="625"/>
      <c r="TOG20" s="625"/>
      <c r="TOH20" s="625"/>
      <c r="TOM20" s="625"/>
      <c r="TON20" s="625"/>
      <c r="TOS20" s="625"/>
      <c r="TOT20" s="625"/>
      <c r="TOY20" s="625"/>
      <c r="TOZ20" s="625"/>
      <c r="TPE20" s="625"/>
      <c r="TPF20" s="625"/>
      <c r="TPK20" s="625"/>
      <c r="TPL20" s="625"/>
      <c r="TPQ20" s="625"/>
      <c r="TPR20" s="625"/>
      <c r="TPW20" s="625"/>
      <c r="TPX20" s="625"/>
      <c r="TQC20" s="625"/>
      <c r="TQD20" s="625"/>
      <c r="TQI20" s="625"/>
      <c r="TQJ20" s="625"/>
      <c r="TQO20" s="625"/>
      <c r="TQP20" s="625"/>
      <c r="TQU20" s="625"/>
      <c r="TQV20" s="625"/>
      <c r="TRA20" s="625"/>
      <c r="TRB20" s="625"/>
      <c r="TRG20" s="625"/>
      <c r="TRH20" s="625"/>
      <c r="TRM20" s="625"/>
      <c r="TRN20" s="625"/>
      <c r="TRS20" s="625"/>
      <c r="TRT20" s="625"/>
      <c r="TRY20" s="625"/>
      <c r="TRZ20" s="625"/>
      <c r="TSE20" s="625"/>
      <c r="TSF20" s="625"/>
      <c r="TSK20" s="625"/>
      <c r="TSL20" s="625"/>
      <c r="TSQ20" s="625"/>
      <c r="TSR20" s="625"/>
      <c r="TSW20" s="625"/>
      <c r="TSX20" s="625"/>
      <c r="TTC20" s="625"/>
      <c r="TTD20" s="625"/>
      <c r="TTI20" s="625"/>
      <c r="TTJ20" s="625"/>
      <c r="TTO20" s="625"/>
      <c r="TTP20" s="625"/>
      <c r="TTU20" s="625"/>
      <c r="TTV20" s="625"/>
      <c r="TUA20" s="625"/>
      <c r="TUB20" s="625"/>
      <c r="TUG20" s="625"/>
      <c r="TUH20" s="625"/>
      <c r="TUM20" s="625"/>
      <c r="TUN20" s="625"/>
      <c r="TUS20" s="625"/>
      <c r="TUT20" s="625"/>
      <c r="TUY20" s="625"/>
      <c r="TUZ20" s="625"/>
      <c r="TVE20" s="625"/>
      <c r="TVF20" s="625"/>
      <c r="TVK20" s="625"/>
      <c r="TVL20" s="625"/>
      <c r="TVQ20" s="625"/>
      <c r="TVR20" s="625"/>
      <c r="TVW20" s="625"/>
      <c r="TVX20" s="625"/>
      <c r="TWC20" s="625"/>
      <c r="TWD20" s="625"/>
      <c r="TWI20" s="625"/>
      <c r="TWJ20" s="625"/>
      <c r="TWO20" s="625"/>
      <c r="TWP20" s="625"/>
      <c r="TWU20" s="625"/>
      <c r="TWV20" s="625"/>
      <c r="TXA20" s="625"/>
      <c r="TXB20" s="625"/>
      <c r="TXG20" s="625"/>
      <c r="TXH20" s="625"/>
      <c r="TXM20" s="625"/>
      <c r="TXN20" s="625"/>
      <c r="TXS20" s="625"/>
      <c r="TXT20" s="625"/>
      <c r="TXY20" s="625"/>
      <c r="TXZ20" s="625"/>
      <c r="TYE20" s="625"/>
      <c r="TYF20" s="625"/>
      <c r="TYK20" s="625"/>
      <c r="TYL20" s="625"/>
      <c r="TYQ20" s="625"/>
      <c r="TYR20" s="625"/>
      <c r="TYW20" s="625"/>
      <c r="TYX20" s="625"/>
      <c r="TZC20" s="625"/>
      <c r="TZD20" s="625"/>
      <c r="TZI20" s="625"/>
      <c r="TZJ20" s="625"/>
      <c r="TZO20" s="625"/>
      <c r="TZP20" s="625"/>
      <c r="TZU20" s="625"/>
      <c r="TZV20" s="625"/>
      <c r="UAA20" s="625"/>
      <c r="UAB20" s="625"/>
      <c r="UAG20" s="625"/>
      <c r="UAH20" s="625"/>
      <c r="UAM20" s="625"/>
      <c r="UAN20" s="625"/>
      <c r="UAS20" s="625"/>
      <c r="UAT20" s="625"/>
      <c r="UAY20" s="625"/>
      <c r="UAZ20" s="625"/>
      <c r="UBE20" s="625"/>
      <c r="UBF20" s="625"/>
      <c r="UBK20" s="625"/>
      <c r="UBL20" s="625"/>
      <c r="UBQ20" s="625"/>
      <c r="UBR20" s="625"/>
      <c r="UBW20" s="625"/>
      <c r="UBX20" s="625"/>
      <c r="UCC20" s="625"/>
      <c r="UCD20" s="625"/>
      <c r="UCI20" s="625"/>
      <c r="UCJ20" s="625"/>
      <c r="UCO20" s="625"/>
      <c r="UCP20" s="625"/>
      <c r="UCU20" s="625"/>
      <c r="UCV20" s="625"/>
      <c r="UDA20" s="625"/>
      <c r="UDB20" s="625"/>
      <c r="UDG20" s="625"/>
      <c r="UDH20" s="625"/>
      <c r="UDM20" s="625"/>
      <c r="UDN20" s="625"/>
      <c r="UDS20" s="625"/>
      <c r="UDT20" s="625"/>
      <c r="UDY20" s="625"/>
      <c r="UDZ20" s="625"/>
      <c r="UEE20" s="625"/>
      <c r="UEF20" s="625"/>
      <c r="UEK20" s="625"/>
      <c r="UEL20" s="625"/>
      <c r="UEQ20" s="625"/>
      <c r="UER20" s="625"/>
      <c r="UEW20" s="625"/>
      <c r="UEX20" s="625"/>
      <c r="UFC20" s="625"/>
      <c r="UFD20" s="625"/>
      <c r="UFI20" s="625"/>
      <c r="UFJ20" s="625"/>
      <c r="UFO20" s="625"/>
      <c r="UFP20" s="625"/>
      <c r="UFU20" s="625"/>
      <c r="UFV20" s="625"/>
      <c r="UGA20" s="625"/>
      <c r="UGB20" s="625"/>
      <c r="UGG20" s="625"/>
      <c r="UGH20" s="625"/>
      <c r="UGM20" s="625"/>
      <c r="UGN20" s="625"/>
      <c r="UGS20" s="625"/>
      <c r="UGT20" s="625"/>
      <c r="UGY20" s="625"/>
      <c r="UGZ20" s="625"/>
      <c r="UHE20" s="625"/>
      <c r="UHF20" s="625"/>
      <c r="UHK20" s="625"/>
      <c r="UHL20" s="625"/>
      <c r="UHQ20" s="625"/>
      <c r="UHR20" s="625"/>
      <c r="UHW20" s="625"/>
      <c r="UHX20" s="625"/>
      <c r="UIC20" s="625"/>
      <c r="UID20" s="625"/>
      <c r="UII20" s="625"/>
      <c r="UIJ20" s="625"/>
      <c r="UIO20" s="625"/>
      <c r="UIP20" s="625"/>
      <c r="UIU20" s="625"/>
      <c r="UIV20" s="625"/>
      <c r="UJA20" s="625"/>
      <c r="UJB20" s="625"/>
      <c r="UJG20" s="625"/>
      <c r="UJH20" s="625"/>
      <c r="UJM20" s="625"/>
      <c r="UJN20" s="625"/>
      <c r="UJS20" s="625"/>
      <c r="UJT20" s="625"/>
      <c r="UJY20" s="625"/>
      <c r="UJZ20" s="625"/>
      <c r="UKE20" s="625"/>
      <c r="UKF20" s="625"/>
      <c r="UKK20" s="625"/>
      <c r="UKL20" s="625"/>
      <c r="UKQ20" s="625"/>
      <c r="UKR20" s="625"/>
      <c r="UKW20" s="625"/>
      <c r="UKX20" s="625"/>
      <c r="ULC20" s="625"/>
      <c r="ULD20" s="625"/>
      <c r="ULI20" s="625"/>
      <c r="ULJ20" s="625"/>
      <c r="ULO20" s="625"/>
      <c r="ULP20" s="625"/>
      <c r="ULU20" s="625"/>
      <c r="ULV20" s="625"/>
      <c r="UMA20" s="625"/>
      <c r="UMB20" s="625"/>
      <c r="UMG20" s="625"/>
      <c r="UMH20" s="625"/>
      <c r="UMM20" s="625"/>
      <c r="UMN20" s="625"/>
      <c r="UMS20" s="625"/>
      <c r="UMT20" s="625"/>
      <c r="UMY20" s="625"/>
      <c r="UMZ20" s="625"/>
      <c r="UNE20" s="625"/>
      <c r="UNF20" s="625"/>
      <c r="UNK20" s="625"/>
      <c r="UNL20" s="625"/>
      <c r="UNQ20" s="625"/>
      <c r="UNR20" s="625"/>
      <c r="UNW20" s="625"/>
      <c r="UNX20" s="625"/>
      <c r="UOC20" s="625"/>
      <c r="UOD20" s="625"/>
      <c r="UOI20" s="625"/>
      <c r="UOJ20" s="625"/>
      <c r="UOO20" s="625"/>
      <c r="UOP20" s="625"/>
      <c r="UOU20" s="625"/>
      <c r="UOV20" s="625"/>
      <c r="UPA20" s="625"/>
      <c r="UPB20" s="625"/>
      <c r="UPG20" s="625"/>
      <c r="UPH20" s="625"/>
      <c r="UPM20" s="625"/>
      <c r="UPN20" s="625"/>
      <c r="UPS20" s="625"/>
      <c r="UPT20" s="625"/>
      <c r="UPY20" s="625"/>
      <c r="UPZ20" s="625"/>
      <c r="UQE20" s="625"/>
      <c r="UQF20" s="625"/>
      <c r="UQK20" s="625"/>
      <c r="UQL20" s="625"/>
      <c r="UQQ20" s="625"/>
      <c r="UQR20" s="625"/>
      <c r="UQW20" s="625"/>
      <c r="UQX20" s="625"/>
      <c r="URC20" s="625"/>
      <c r="URD20" s="625"/>
      <c r="URI20" s="625"/>
      <c r="URJ20" s="625"/>
      <c r="URO20" s="625"/>
      <c r="URP20" s="625"/>
      <c r="URU20" s="625"/>
      <c r="URV20" s="625"/>
      <c r="USA20" s="625"/>
      <c r="USB20" s="625"/>
      <c r="USG20" s="625"/>
      <c r="USH20" s="625"/>
      <c r="USM20" s="625"/>
      <c r="USN20" s="625"/>
      <c r="USS20" s="625"/>
      <c r="UST20" s="625"/>
      <c r="USY20" s="625"/>
      <c r="USZ20" s="625"/>
      <c r="UTE20" s="625"/>
      <c r="UTF20" s="625"/>
      <c r="UTK20" s="625"/>
      <c r="UTL20" s="625"/>
      <c r="UTQ20" s="625"/>
      <c r="UTR20" s="625"/>
      <c r="UTW20" s="625"/>
      <c r="UTX20" s="625"/>
      <c r="UUC20" s="625"/>
      <c r="UUD20" s="625"/>
      <c r="UUI20" s="625"/>
      <c r="UUJ20" s="625"/>
      <c r="UUO20" s="625"/>
      <c r="UUP20" s="625"/>
      <c r="UUU20" s="625"/>
      <c r="UUV20" s="625"/>
      <c r="UVA20" s="625"/>
      <c r="UVB20" s="625"/>
      <c r="UVG20" s="625"/>
      <c r="UVH20" s="625"/>
      <c r="UVM20" s="625"/>
      <c r="UVN20" s="625"/>
      <c r="UVS20" s="625"/>
      <c r="UVT20" s="625"/>
      <c r="UVY20" s="625"/>
      <c r="UVZ20" s="625"/>
      <c r="UWE20" s="625"/>
      <c r="UWF20" s="625"/>
      <c r="UWK20" s="625"/>
      <c r="UWL20" s="625"/>
      <c r="UWQ20" s="625"/>
      <c r="UWR20" s="625"/>
      <c r="UWW20" s="625"/>
      <c r="UWX20" s="625"/>
      <c r="UXC20" s="625"/>
      <c r="UXD20" s="625"/>
      <c r="UXI20" s="625"/>
      <c r="UXJ20" s="625"/>
      <c r="UXO20" s="625"/>
      <c r="UXP20" s="625"/>
      <c r="UXU20" s="625"/>
      <c r="UXV20" s="625"/>
      <c r="UYA20" s="625"/>
      <c r="UYB20" s="625"/>
      <c r="UYG20" s="625"/>
      <c r="UYH20" s="625"/>
      <c r="UYM20" s="625"/>
      <c r="UYN20" s="625"/>
      <c r="UYS20" s="625"/>
      <c r="UYT20" s="625"/>
      <c r="UYY20" s="625"/>
      <c r="UYZ20" s="625"/>
      <c r="UZE20" s="625"/>
      <c r="UZF20" s="625"/>
      <c r="UZK20" s="625"/>
      <c r="UZL20" s="625"/>
      <c r="UZQ20" s="625"/>
      <c r="UZR20" s="625"/>
      <c r="UZW20" s="625"/>
      <c r="UZX20" s="625"/>
      <c r="VAC20" s="625"/>
      <c r="VAD20" s="625"/>
      <c r="VAI20" s="625"/>
      <c r="VAJ20" s="625"/>
      <c r="VAO20" s="625"/>
      <c r="VAP20" s="625"/>
      <c r="VAU20" s="625"/>
      <c r="VAV20" s="625"/>
      <c r="VBA20" s="625"/>
      <c r="VBB20" s="625"/>
      <c r="VBG20" s="625"/>
      <c r="VBH20" s="625"/>
      <c r="VBM20" s="625"/>
      <c r="VBN20" s="625"/>
      <c r="VBS20" s="625"/>
      <c r="VBT20" s="625"/>
      <c r="VBY20" s="625"/>
      <c r="VBZ20" s="625"/>
      <c r="VCE20" s="625"/>
      <c r="VCF20" s="625"/>
      <c r="VCK20" s="625"/>
      <c r="VCL20" s="625"/>
      <c r="VCQ20" s="625"/>
      <c r="VCR20" s="625"/>
      <c r="VCW20" s="625"/>
      <c r="VCX20" s="625"/>
      <c r="VDC20" s="625"/>
      <c r="VDD20" s="625"/>
      <c r="VDI20" s="625"/>
      <c r="VDJ20" s="625"/>
      <c r="VDO20" s="625"/>
      <c r="VDP20" s="625"/>
      <c r="VDU20" s="625"/>
      <c r="VDV20" s="625"/>
      <c r="VEA20" s="625"/>
      <c r="VEB20" s="625"/>
      <c r="VEG20" s="625"/>
      <c r="VEH20" s="625"/>
      <c r="VEM20" s="625"/>
      <c r="VEN20" s="625"/>
      <c r="VES20" s="625"/>
      <c r="VET20" s="625"/>
      <c r="VEY20" s="625"/>
      <c r="VEZ20" s="625"/>
      <c r="VFE20" s="625"/>
      <c r="VFF20" s="625"/>
      <c r="VFK20" s="625"/>
      <c r="VFL20" s="625"/>
      <c r="VFQ20" s="625"/>
      <c r="VFR20" s="625"/>
      <c r="VFW20" s="625"/>
      <c r="VFX20" s="625"/>
      <c r="VGC20" s="625"/>
      <c r="VGD20" s="625"/>
      <c r="VGI20" s="625"/>
      <c r="VGJ20" s="625"/>
      <c r="VGO20" s="625"/>
      <c r="VGP20" s="625"/>
      <c r="VGU20" s="625"/>
      <c r="VGV20" s="625"/>
      <c r="VHA20" s="625"/>
      <c r="VHB20" s="625"/>
      <c r="VHG20" s="625"/>
      <c r="VHH20" s="625"/>
      <c r="VHM20" s="625"/>
      <c r="VHN20" s="625"/>
      <c r="VHS20" s="625"/>
      <c r="VHT20" s="625"/>
      <c r="VHY20" s="625"/>
      <c r="VHZ20" s="625"/>
      <c r="VIE20" s="625"/>
      <c r="VIF20" s="625"/>
      <c r="VIK20" s="625"/>
      <c r="VIL20" s="625"/>
      <c r="VIQ20" s="625"/>
      <c r="VIR20" s="625"/>
      <c r="VIW20" s="625"/>
      <c r="VIX20" s="625"/>
      <c r="VJC20" s="625"/>
      <c r="VJD20" s="625"/>
      <c r="VJI20" s="625"/>
      <c r="VJJ20" s="625"/>
      <c r="VJO20" s="625"/>
      <c r="VJP20" s="625"/>
      <c r="VJU20" s="625"/>
      <c r="VJV20" s="625"/>
      <c r="VKA20" s="625"/>
      <c r="VKB20" s="625"/>
      <c r="VKG20" s="625"/>
      <c r="VKH20" s="625"/>
      <c r="VKM20" s="625"/>
      <c r="VKN20" s="625"/>
      <c r="VKS20" s="625"/>
      <c r="VKT20" s="625"/>
      <c r="VKY20" s="625"/>
      <c r="VKZ20" s="625"/>
      <c r="VLE20" s="625"/>
      <c r="VLF20" s="625"/>
      <c r="VLK20" s="625"/>
      <c r="VLL20" s="625"/>
      <c r="VLQ20" s="625"/>
      <c r="VLR20" s="625"/>
      <c r="VLW20" s="625"/>
      <c r="VLX20" s="625"/>
      <c r="VMC20" s="625"/>
      <c r="VMD20" s="625"/>
      <c r="VMI20" s="625"/>
      <c r="VMJ20" s="625"/>
      <c r="VMO20" s="625"/>
      <c r="VMP20" s="625"/>
      <c r="VMU20" s="625"/>
      <c r="VMV20" s="625"/>
      <c r="VNA20" s="625"/>
      <c r="VNB20" s="625"/>
      <c r="VNG20" s="625"/>
      <c r="VNH20" s="625"/>
      <c r="VNM20" s="625"/>
      <c r="VNN20" s="625"/>
      <c r="VNS20" s="625"/>
      <c r="VNT20" s="625"/>
      <c r="VNY20" s="625"/>
      <c r="VNZ20" s="625"/>
      <c r="VOE20" s="625"/>
      <c r="VOF20" s="625"/>
      <c r="VOK20" s="625"/>
      <c r="VOL20" s="625"/>
      <c r="VOQ20" s="625"/>
      <c r="VOR20" s="625"/>
      <c r="VOW20" s="625"/>
      <c r="VOX20" s="625"/>
      <c r="VPC20" s="625"/>
      <c r="VPD20" s="625"/>
      <c r="VPI20" s="625"/>
      <c r="VPJ20" s="625"/>
      <c r="VPO20" s="625"/>
      <c r="VPP20" s="625"/>
      <c r="VPU20" s="625"/>
      <c r="VPV20" s="625"/>
      <c r="VQA20" s="625"/>
      <c r="VQB20" s="625"/>
      <c r="VQG20" s="625"/>
      <c r="VQH20" s="625"/>
      <c r="VQM20" s="625"/>
      <c r="VQN20" s="625"/>
      <c r="VQS20" s="625"/>
      <c r="VQT20" s="625"/>
      <c r="VQY20" s="625"/>
      <c r="VQZ20" s="625"/>
      <c r="VRE20" s="625"/>
      <c r="VRF20" s="625"/>
      <c r="VRK20" s="625"/>
      <c r="VRL20" s="625"/>
      <c r="VRQ20" s="625"/>
      <c r="VRR20" s="625"/>
      <c r="VRW20" s="625"/>
      <c r="VRX20" s="625"/>
      <c r="VSC20" s="625"/>
      <c r="VSD20" s="625"/>
      <c r="VSI20" s="625"/>
      <c r="VSJ20" s="625"/>
      <c r="VSO20" s="625"/>
      <c r="VSP20" s="625"/>
      <c r="VSU20" s="625"/>
      <c r="VSV20" s="625"/>
      <c r="VTA20" s="625"/>
      <c r="VTB20" s="625"/>
      <c r="VTG20" s="625"/>
      <c r="VTH20" s="625"/>
      <c r="VTM20" s="625"/>
      <c r="VTN20" s="625"/>
      <c r="VTS20" s="625"/>
      <c r="VTT20" s="625"/>
      <c r="VTY20" s="625"/>
      <c r="VTZ20" s="625"/>
      <c r="VUE20" s="625"/>
      <c r="VUF20" s="625"/>
      <c r="VUK20" s="625"/>
      <c r="VUL20" s="625"/>
      <c r="VUQ20" s="625"/>
      <c r="VUR20" s="625"/>
      <c r="VUW20" s="625"/>
      <c r="VUX20" s="625"/>
      <c r="VVC20" s="625"/>
      <c r="VVD20" s="625"/>
      <c r="VVI20" s="625"/>
      <c r="VVJ20" s="625"/>
      <c r="VVO20" s="625"/>
      <c r="VVP20" s="625"/>
      <c r="VVU20" s="625"/>
      <c r="VVV20" s="625"/>
      <c r="VWA20" s="625"/>
      <c r="VWB20" s="625"/>
      <c r="VWG20" s="625"/>
      <c r="VWH20" s="625"/>
      <c r="VWM20" s="625"/>
      <c r="VWN20" s="625"/>
      <c r="VWS20" s="625"/>
      <c r="VWT20" s="625"/>
      <c r="VWY20" s="625"/>
      <c r="VWZ20" s="625"/>
      <c r="VXE20" s="625"/>
      <c r="VXF20" s="625"/>
      <c r="VXK20" s="625"/>
      <c r="VXL20" s="625"/>
      <c r="VXQ20" s="625"/>
      <c r="VXR20" s="625"/>
      <c r="VXW20" s="625"/>
      <c r="VXX20" s="625"/>
      <c r="VYC20" s="625"/>
      <c r="VYD20" s="625"/>
      <c r="VYI20" s="625"/>
      <c r="VYJ20" s="625"/>
      <c r="VYO20" s="625"/>
      <c r="VYP20" s="625"/>
      <c r="VYU20" s="625"/>
      <c r="VYV20" s="625"/>
      <c r="VZA20" s="625"/>
      <c r="VZB20" s="625"/>
      <c r="VZG20" s="625"/>
      <c r="VZH20" s="625"/>
      <c r="VZM20" s="625"/>
      <c r="VZN20" s="625"/>
      <c r="VZS20" s="625"/>
      <c r="VZT20" s="625"/>
      <c r="VZY20" s="625"/>
      <c r="VZZ20" s="625"/>
      <c r="WAE20" s="625"/>
      <c r="WAF20" s="625"/>
      <c r="WAK20" s="625"/>
      <c r="WAL20" s="625"/>
      <c r="WAQ20" s="625"/>
      <c r="WAR20" s="625"/>
      <c r="WAW20" s="625"/>
      <c r="WAX20" s="625"/>
      <c r="WBC20" s="625"/>
      <c r="WBD20" s="625"/>
      <c r="WBI20" s="625"/>
      <c r="WBJ20" s="625"/>
      <c r="WBO20" s="625"/>
      <c r="WBP20" s="625"/>
      <c r="WBU20" s="625"/>
      <c r="WBV20" s="625"/>
      <c r="WCA20" s="625"/>
      <c r="WCB20" s="625"/>
      <c r="WCG20" s="625"/>
      <c r="WCH20" s="625"/>
      <c r="WCM20" s="625"/>
      <c r="WCN20" s="625"/>
      <c r="WCS20" s="625"/>
      <c r="WCT20" s="625"/>
      <c r="WCY20" s="625"/>
      <c r="WCZ20" s="625"/>
      <c r="WDE20" s="625"/>
      <c r="WDF20" s="625"/>
      <c r="WDK20" s="625"/>
      <c r="WDL20" s="625"/>
      <c r="WDQ20" s="625"/>
      <c r="WDR20" s="625"/>
      <c r="WDW20" s="625"/>
      <c r="WDX20" s="625"/>
      <c r="WEC20" s="625"/>
      <c r="WED20" s="625"/>
      <c r="WEI20" s="625"/>
      <c r="WEJ20" s="625"/>
      <c r="WEO20" s="625"/>
      <c r="WEP20" s="625"/>
      <c r="WEU20" s="625"/>
      <c r="WEV20" s="625"/>
      <c r="WFA20" s="625"/>
      <c r="WFB20" s="625"/>
      <c r="WFG20" s="625"/>
      <c r="WFH20" s="625"/>
      <c r="WFM20" s="625"/>
      <c r="WFN20" s="625"/>
      <c r="WFS20" s="625"/>
      <c r="WFT20" s="625"/>
      <c r="WFY20" s="625"/>
      <c r="WFZ20" s="625"/>
      <c r="WGE20" s="625"/>
      <c r="WGF20" s="625"/>
      <c r="WGK20" s="625"/>
      <c r="WGL20" s="625"/>
      <c r="WGQ20" s="625"/>
      <c r="WGR20" s="625"/>
      <c r="WGW20" s="625"/>
      <c r="WGX20" s="625"/>
      <c r="WHC20" s="625"/>
      <c r="WHD20" s="625"/>
      <c r="WHI20" s="625"/>
      <c r="WHJ20" s="625"/>
      <c r="WHO20" s="625"/>
      <c r="WHP20" s="625"/>
      <c r="WHU20" s="625"/>
      <c r="WHV20" s="625"/>
      <c r="WIA20" s="625"/>
      <c r="WIB20" s="625"/>
      <c r="WIG20" s="625"/>
      <c r="WIH20" s="625"/>
      <c r="WIM20" s="625"/>
      <c r="WIN20" s="625"/>
      <c r="WIS20" s="625"/>
      <c r="WIT20" s="625"/>
      <c r="WIY20" s="625"/>
      <c r="WIZ20" s="625"/>
      <c r="WJE20" s="625"/>
      <c r="WJF20" s="625"/>
      <c r="WJK20" s="625"/>
      <c r="WJL20" s="625"/>
      <c r="WJQ20" s="625"/>
      <c r="WJR20" s="625"/>
      <c r="WJW20" s="625"/>
      <c r="WJX20" s="625"/>
      <c r="WKC20" s="625"/>
      <c r="WKD20" s="625"/>
      <c r="WKI20" s="625"/>
      <c r="WKJ20" s="625"/>
      <c r="WKO20" s="625"/>
      <c r="WKP20" s="625"/>
      <c r="WKU20" s="625"/>
      <c r="WKV20" s="625"/>
      <c r="WLA20" s="625"/>
      <c r="WLB20" s="625"/>
      <c r="WLG20" s="625"/>
      <c r="WLH20" s="625"/>
      <c r="WLM20" s="625"/>
      <c r="WLN20" s="625"/>
      <c r="WLS20" s="625"/>
      <c r="WLT20" s="625"/>
      <c r="WLY20" s="625"/>
      <c r="WLZ20" s="625"/>
      <c r="WME20" s="625"/>
      <c r="WMF20" s="625"/>
      <c r="WMK20" s="625"/>
      <c r="WML20" s="625"/>
      <c r="WMQ20" s="625"/>
      <c r="WMR20" s="625"/>
      <c r="WMW20" s="625"/>
      <c r="WMX20" s="625"/>
      <c r="WNC20" s="625"/>
      <c r="WND20" s="625"/>
      <c r="WNI20" s="625"/>
      <c r="WNJ20" s="625"/>
      <c r="WNO20" s="625"/>
      <c r="WNP20" s="625"/>
      <c r="WNU20" s="625"/>
      <c r="WNV20" s="625"/>
      <c r="WOA20" s="625"/>
      <c r="WOB20" s="625"/>
      <c r="WOG20" s="625"/>
      <c r="WOH20" s="625"/>
      <c r="WOM20" s="625"/>
      <c r="WON20" s="625"/>
      <c r="WOS20" s="625"/>
      <c r="WOT20" s="625"/>
      <c r="WOY20" s="625"/>
      <c r="WOZ20" s="625"/>
      <c r="WPE20" s="625"/>
      <c r="WPF20" s="625"/>
      <c r="WPK20" s="625"/>
      <c r="WPL20" s="625"/>
      <c r="WPQ20" s="625"/>
      <c r="WPR20" s="625"/>
      <c r="WPW20" s="625"/>
      <c r="WPX20" s="625"/>
      <c r="WQC20" s="625"/>
      <c r="WQD20" s="625"/>
      <c r="WQI20" s="625"/>
      <c r="WQJ20" s="625"/>
      <c r="WQO20" s="625"/>
      <c r="WQP20" s="625"/>
      <c r="WQU20" s="625"/>
      <c r="WQV20" s="625"/>
      <c r="WRA20" s="625"/>
      <c r="WRB20" s="625"/>
      <c r="WRG20" s="625"/>
      <c r="WRH20" s="625"/>
      <c r="WRM20" s="625"/>
      <c r="WRN20" s="625"/>
      <c r="WRS20" s="625"/>
      <c r="WRT20" s="625"/>
      <c r="WRY20" s="625"/>
      <c r="WRZ20" s="625"/>
      <c r="WSE20" s="625"/>
      <c r="WSF20" s="625"/>
      <c r="WSK20" s="625"/>
      <c r="WSL20" s="625"/>
      <c r="WSQ20" s="625"/>
      <c r="WSR20" s="625"/>
      <c r="WSW20" s="625"/>
      <c r="WSX20" s="625"/>
      <c r="WTC20" s="625"/>
      <c r="WTD20" s="625"/>
      <c r="WTI20" s="625"/>
      <c r="WTJ20" s="625"/>
      <c r="WTO20" s="625"/>
      <c r="WTP20" s="625"/>
      <c r="WTU20" s="625"/>
      <c r="WTV20" s="625"/>
      <c r="WUA20" s="625"/>
      <c r="WUB20" s="625"/>
      <c r="WUG20" s="625"/>
      <c r="WUH20" s="625"/>
      <c r="WUM20" s="625"/>
      <c r="WUN20" s="625"/>
      <c r="WUS20" s="625"/>
      <c r="WUT20" s="625"/>
      <c r="WUY20" s="625"/>
      <c r="WUZ20" s="625"/>
      <c r="WVE20" s="625"/>
      <c r="WVF20" s="625"/>
      <c r="WVK20" s="625"/>
      <c r="WVL20" s="625"/>
      <c r="WVQ20" s="625"/>
      <c r="WVR20" s="625"/>
      <c r="WVW20" s="625"/>
      <c r="WVX20" s="625"/>
      <c r="WWC20" s="625"/>
      <c r="WWD20" s="625"/>
      <c r="WWI20" s="625"/>
      <c r="WWJ20" s="625"/>
      <c r="WWO20" s="625"/>
      <c r="WWP20" s="625"/>
      <c r="WWU20" s="625"/>
      <c r="WWV20" s="625"/>
      <c r="WXA20" s="625"/>
      <c r="WXB20" s="625"/>
      <c r="WXG20" s="625"/>
      <c r="WXH20" s="625"/>
      <c r="WXM20" s="625"/>
      <c r="WXN20" s="625"/>
      <c r="WXS20" s="625"/>
      <c r="WXT20" s="625"/>
      <c r="WXY20" s="625"/>
      <c r="WXZ20" s="625"/>
      <c r="WYE20" s="625"/>
      <c r="WYF20" s="625"/>
      <c r="WYK20" s="625"/>
      <c r="WYL20" s="625"/>
      <c r="WYQ20" s="625"/>
      <c r="WYR20" s="625"/>
      <c r="WYW20" s="625"/>
      <c r="WYX20" s="625"/>
      <c r="WZC20" s="625"/>
      <c r="WZD20" s="625"/>
      <c r="WZI20" s="625"/>
      <c r="WZJ20" s="625"/>
      <c r="WZO20" s="625"/>
      <c r="WZP20" s="625"/>
      <c r="WZU20" s="625"/>
      <c r="WZV20" s="625"/>
      <c r="XAA20" s="625"/>
      <c r="XAB20" s="625"/>
      <c r="XAG20" s="625"/>
      <c r="XAH20" s="625"/>
      <c r="XAM20" s="625"/>
      <c r="XAN20" s="625"/>
      <c r="XAS20" s="625"/>
      <c r="XAT20" s="625"/>
      <c r="XAY20" s="625"/>
      <c r="XAZ20" s="625"/>
      <c r="XBE20" s="625"/>
      <c r="XBF20" s="625"/>
      <c r="XBK20" s="625"/>
      <c r="XBL20" s="625"/>
      <c r="XBQ20" s="625"/>
      <c r="XBR20" s="625"/>
      <c r="XBW20" s="625"/>
      <c r="XBX20" s="625"/>
      <c r="XCC20" s="625"/>
      <c r="XCD20" s="625"/>
      <c r="XCI20" s="625"/>
      <c r="XCJ20" s="625"/>
      <c r="XCO20" s="625"/>
      <c r="XCP20" s="625"/>
      <c r="XCU20" s="625"/>
      <c r="XCV20" s="625"/>
      <c r="XDA20" s="625"/>
      <c r="XDB20" s="625"/>
      <c r="XDG20" s="625"/>
      <c r="XDH20" s="625"/>
      <c r="XDM20" s="625"/>
      <c r="XDN20" s="625"/>
      <c r="XDS20" s="625"/>
      <c r="XDT20" s="625"/>
      <c r="XDY20" s="625"/>
      <c r="XDZ20" s="625"/>
      <c r="XEE20" s="625"/>
      <c r="XEF20" s="625"/>
      <c r="XEK20" s="625"/>
      <c r="XEL20" s="625"/>
      <c r="XEQ20" s="625"/>
      <c r="XER20" s="625"/>
      <c r="XEW20" s="625"/>
      <c r="XEX20" s="625"/>
      <c r="XFC20" s="625"/>
      <c r="XFD20" s="625"/>
    </row>
    <row r="21" spans="1:1024 1029:2044 2049:3070 3075:4096 4101:5116 5121:6142 6147:7168 7173:8188 8193:9214 9219:10240 10245:11260 11265:12286 12291:13312 13317:14332 14337:15358 15363:16384" ht="15.75">
      <c r="A21" s="697"/>
      <c r="B21" s="698"/>
      <c r="C21" s="698"/>
      <c r="D21" s="699"/>
      <c r="E21" s="700"/>
      <c r="F21" s="701"/>
      <c r="I21" s="625"/>
      <c r="J21" s="625"/>
      <c r="O21" s="625"/>
      <c r="P21" s="625"/>
      <c r="U21" s="625"/>
      <c r="V21" s="625"/>
      <c r="AA21" s="625"/>
      <c r="AB21" s="625"/>
      <c r="AG21" s="625"/>
      <c r="AH21" s="625"/>
      <c r="AM21" s="625"/>
      <c r="AN21" s="625"/>
      <c r="AS21" s="625"/>
      <c r="AT21" s="625"/>
      <c r="AY21" s="625"/>
      <c r="AZ21" s="625"/>
      <c r="BE21" s="625"/>
      <c r="BF21" s="625"/>
      <c r="BK21" s="625"/>
      <c r="BL21" s="625"/>
      <c r="BQ21" s="625"/>
      <c r="BR21" s="625"/>
      <c r="BW21" s="625"/>
      <c r="BX21" s="625"/>
      <c r="CC21" s="625"/>
      <c r="CD21" s="625"/>
      <c r="CI21" s="625"/>
      <c r="CJ21" s="625"/>
      <c r="CO21" s="625"/>
      <c r="CP21" s="625"/>
      <c r="CU21" s="625"/>
      <c r="CV21" s="625"/>
      <c r="DA21" s="625"/>
      <c r="DB21" s="625"/>
      <c r="DG21" s="625"/>
      <c r="DH21" s="625"/>
      <c r="DM21" s="625"/>
      <c r="DN21" s="625"/>
      <c r="DS21" s="625"/>
      <c r="DT21" s="625"/>
      <c r="DY21" s="625"/>
      <c r="DZ21" s="625"/>
      <c r="EE21" s="625"/>
      <c r="EF21" s="625"/>
      <c r="EK21" s="625"/>
      <c r="EL21" s="625"/>
      <c r="EQ21" s="625"/>
      <c r="ER21" s="625"/>
      <c r="EW21" s="625"/>
      <c r="EX21" s="625"/>
      <c r="FC21" s="625"/>
      <c r="FD21" s="625"/>
      <c r="FI21" s="625"/>
      <c r="FJ21" s="625"/>
      <c r="FO21" s="625"/>
      <c r="FP21" s="625"/>
      <c r="FU21" s="625"/>
      <c r="FV21" s="625"/>
      <c r="GA21" s="625"/>
      <c r="GB21" s="625"/>
      <c r="GG21" s="625"/>
      <c r="GH21" s="625"/>
      <c r="GM21" s="625"/>
      <c r="GN21" s="625"/>
      <c r="GS21" s="625"/>
      <c r="GT21" s="625"/>
      <c r="GY21" s="625"/>
      <c r="GZ21" s="625"/>
      <c r="HE21" s="625"/>
      <c r="HF21" s="625"/>
      <c r="HK21" s="625"/>
      <c r="HL21" s="625"/>
      <c r="HQ21" s="625"/>
      <c r="HR21" s="625"/>
      <c r="HW21" s="625"/>
      <c r="HX21" s="625"/>
      <c r="IC21" s="625"/>
      <c r="ID21" s="625"/>
      <c r="II21" s="625"/>
      <c r="IJ21" s="625"/>
      <c r="IO21" s="625"/>
      <c r="IP21" s="625"/>
      <c r="IU21" s="625"/>
      <c r="IV21" s="625"/>
      <c r="JA21" s="625"/>
      <c r="JB21" s="625"/>
      <c r="JG21" s="625"/>
      <c r="JH21" s="625"/>
      <c r="JM21" s="625"/>
      <c r="JN21" s="625"/>
      <c r="JS21" s="625"/>
      <c r="JT21" s="625"/>
      <c r="JY21" s="625"/>
      <c r="JZ21" s="625"/>
      <c r="KE21" s="625"/>
      <c r="KF21" s="625"/>
      <c r="KK21" s="625"/>
      <c r="KL21" s="625"/>
      <c r="KQ21" s="625"/>
      <c r="KR21" s="625"/>
      <c r="KW21" s="625"/>
      <c r="KX21" s="625"/>
      <c r="LC21" s="625"/>
      <c r="LD21" s="625"/>
      <c r="LI21" s="625"/>
      <c r="LJ21" s="625"/>
      <c r="LO21" s="625"/>
      <c r="LP21" s="625"/>
      <c r="LU21" s="625"/>
      <c r="LV21" s="625"/>
      <c r="MA21" s="625"/>
      <c r="MB21" s="625"/>
      <c r="MG21" s="625"/>
      <c r="MH21" s="625"/>
      <c r="MM21" s="625"/>
      <c r="MN21" s="625"/>
      <c r="MS21" s="625"/>
      <c r="MT21" s="625"/>
      <c r="MY21" s="625"/>
      <c r="MZ21" s="625"/>
      <c r="NE21" s="625"/>
      <c r="NF21" s="625"/>
      <c r="NK21" s="625"/>
      <c r="NL21" s="625"/>
      <c r="NQ21" s="625"/>
      <c r="NR21" s="625"/>
      <c r="NW21" s="625"/>
      <c r="NX21" s="625"/>
      <c r="OC21" s="625"/>
      <c r="OD21" s="625"/>
      <c r="OI21" s="625"/>
      <c r="OJ21" s="625"/>
      <c r="OO21" s="625"/>
      <c r="OP21" s="625"/>
      <c r="OU21" s="625"/>
      <c r="OV21" s="625"/>
      <c r="PA21" s="625"/>
      <c r="PB21" s="625"/>
      <c r="PG21" s="625"/>
      <c r="PH21" s="625"/>
      <c r="PM21" s="625"/>
      <c r="PN21" s="625"/>
      <c r="PS21" s="625"/>
      <c r="PT21" s="625"/>
      <c r="PY21" s="625"/>
      <c r="PZ21" s="625"/>
      <c r="QE21" s="625"/>
      <c r="QF21" s="625"/>
      <c r="QK21" s="625"/>
      <c r="QL21" s="625"/>
      <c r="QQ21" s="625"/>
      <c r="QR21" s="625"/>
      <c r="QW21" s="625"/>
      <c r="QX21" s="625"/>
      <c r="RC21" s="625"/>
      <c r="RD21" s="625"/>
      <c r="RI21" s="625"/>
      <c r="RJ21" s="625"/>
      <c r="RO21" s="625"/>
      <c r="RP21" s="625"/>
      <c r="RU21" s="625"/>
      <c r="RV21" s="625"/>
      <c r="SA21" s="625"/>
      <c r="SB21" s="625"/>
      <c r="SG21" s="625"/>
      <c r="SH21" s="625"/>
      <c r="SM21" s="625"/>
      <c r="SN21" s="625"/>
      <c r="SS21" s="625"/>
      <c r="ST21" s="625"/>
      <c r="SY21" s="625"/>
      <c r="SZ21" s="625"/>
      <c r="TE21" s="625"/>
      <c r="TF21" s="625"/>
      <c r="TK21" s="625"/>
      <c r="TL21" s="625"/>
      <c r="TQ21" s="625"/>
      <c r="TR21" s="625"/>
      <c r="TW21" s="625"/>
      <c r="TX21" s="625"/>
      <c r="UC21" s="625"/>
      <c r="UD21" s="625"/>
      <c r="UI21" s="625"/>
      <c r="UJ21" s="625"/>
      <c r="UO21" s="625"/>
      <c r="UP21" s="625"/>
      <c r="UU21" s="625"/>
      <c r="UV21" s="625"/>
      <c r="VA21" s="625"/>
      <c r="VB21" s="625"/>
      <c r="VG21" s="625"/>
      <c r="VH21" s="625"/>
      <c r="VM21" s="625"/>
      <c r="VN21" s="625"/>
      <c r="VS21" s="625"/>
      <c r="VT21" s="625"/>
      <c r="VY21" s="625"/>
      <c r="VZ21" s="625"/>
      <c r="WE21" s="625"/>
      <c r="WF21" s="625"/>
      <c r="WK21" s="625"/>
      <c r="WL21" s="625"/>
      <c r="WQ21" s="625"/>
      <c r="WR21" s="625"/>
      <c r="WW21" s="625"/>
      <c r="WX21" s="625"/>
      <c r="XC21" s="625"/>
      <c r="XD21" s="625"/>
      <c r="XI21" s="625"/>
      <c r="XJ21" s="625"/>
      <c r="XO21" s="625"/>
      <c r="XP21" s="625"/>
      <c r="XU21" s="625"/>
      <c r="XV21" s="625"/>
      <c r="YA21" s="625"/>
      <c r="YB21" s="625"/>
      <c r="YG21" s="625"/>
      <c r="YH21" s="625"/>
      <c r="YM21" s="625"/>
      <c r="YN21" s="625"/>
      <c r="YS21" s="625"/>
      <c r="YT21" s="625"/>
      <c r="YY21" s="625"/>
      <c r="YZ21" s="625"/>
      <c r="ZE21" s="625"/>
      <c r="ZF21" s="625"/>
      <c r="ZK21" s="625"/>
      <c r="ZL21" s="625"/>
      <c r="ZQ21" s="625"/>
      <c r="ZR21" s="625"/>
      <c r="ZW21" s="625"/>
      <c r="ZX21" s="625"/>
      <c r="AAC21" s="625"/>
      <c r="AAD21" s="625"/>
      <c r="AAI21" s="625"/>
      <c r="AAJ21" s="625"/>
      <c r="AAO21" s="625"/>
      <c r="AAP21" s="625"/>
      <c r="AAU21" s="625"/>
      <c r="AAV21" s="625"/>
      <c r="ABA21" s="625"/>
      <c r="ABB21" s="625"/>
      <c r="ABG21" s="625"/>
      <c r="ABH21" s="625"/>
      <c r="ABM21" s="625"/>
      <c r="ABN21" s="625"/>
      <c r="ABS21" s="625"/>
      <c r="ABT21" s="625"/>
      <c r="ABY21" s="625"/>
      <c r="ABZ21" s="625"/>
      <c r="ACE21" s="625"/>
      <c r="ACF21" s="625"/>
      <c r="ACK21" s="625"/>
      <c r="ACL21" s="625"/>
      <c r="ACQ21" s="625"/>
      <c r="ACR21" s="625"/>
      <c r="ACW21" s="625"/>
      <c r="ACX21" s="625"/>
      <c r="ADC21" s="625"/>
      <c r="ADD21" s="625"/>
      <c r="ADI21" s="625"/>
      <c r="ADJ21" s="625"/>
      <c r="ADO21" s="625"/>
      <c r="ADP21" s="625"/>
      <c r="ADU21" s="625"/>
      <c r="ADV21" s="625"/>
      <c r="AEA21" s="625"/>
      <c r="AEB21" s="625"/>
      <c r="AEG21" s="625"/>
      <c r="AEH21" s="625"/>
      <c r="AEM21" s="625"/>
      <c r="AEN21" s="625"/>
      <c r="AES21" s="625"/>
      <c r="AET21" s="625"/>
      <c r="AEY21" s="625"/>
      <c r="AEZ21" s="625"/>
      <c r="AFE21" s="625"/>
      <c r="AFF21" s="625"/>
      <c r="AFK21" s="625"/>
      <c r="AFL21" s="625"/>
      <c r="AFQ21" s="625"/>
      <c r="AFR21" s="625"/>
      <c r="AFW21" s="625"/>
      <c r="AFX21" s="625"/>
      <c r="AGC21" s="625"/>
      <c r="AGD21" s="625"/>
      <c r="AGI21" s="625"/>
      <c r="AGJ21" s="625"/>
      <c r="AGO21" s="625"/>
      <c r="AGP21" s="625"/>
      <c r="AGU21" s="625"/>
      <c r="AGV21" s="625"/>
      <c r="AHA21" s="625"/>
      <c r="AHB21" s="625"/>
      <c r="AHG21" s="625"/>
      <c r="AHH21" s="625"/>
      <c r="AHM21" s="625"/>
      <c r="AHN21" s="625"/>
      <c r="AHS21" s="625"/>
      <c r="AHT21" s="625"/>
      <c r="AHY21" s="625"/>
      <c r="AHZ21" s="625"/>
      <c r="AIE21" s="625"/>
      <c r="AIF21" s="625"/>
      <c r="AIK21" s="625"/>
      <c r="AIL21" s="625"/>
      <c r="AIQ21" s="625"/>
      <c r="AIR21" s="625"/>
      <c r="AIW21" s="625"/>
      <c r="AIX21" s="625"/>
      <c r="AJC21" s="625"/>
      <c r="AJD21" s="625"/>
      <c r="AJI21" s="625"/>
      <c r="AJJ21" s="625"/>
      <c r="AJO21" s="625"/>
      <c r="AJP21" s="625"/>
      <c r="AJU21" s="625"/>
      <c r="AJV21" s="625"/>
      <c r="AKA21" s="625"/>
      <c r="AKB21" s="625"/>
      <c r="AKG21" s="625"/>
      <c r="AKH21" s="625"/>
      <c r="AKM21" s="625"/>
      <c r="AKN21" s="625"/>
      <c r="AKS21" s="625"/>
      <c r="AKT21" s="625"/>
      <c r="AKY21" s="625"/>
      <c r="AKZ21" s="625"/>
      <c r="ALE21" s="625"/>
      <c r="ALF21" s="625"/>
      <c r="ALK21" s="625"/>
      <c r="ALL21" s="625"/>
      <c r="ALQ21" s="625"/>
      <c r="ALR21" s="625"/>
      <c r="ALW21" s="625"/>
      <c r="ALX21" s="625"/>
      <c r="AMC21" s="625"/>
      <c r="AMD21" s="625"/>
      <c r="AMI21" s="625"/>
      <c r="AMJ21" s="625"/>
      <c r="AMO21" s="625"/>
      <c r="AMP21" s="625"/>
      <c r="AMU21" s="625"/>
      <c r="AMV21" s="625"/>
      <c r="ANA21" s="625"/>
      <c r="ANB21" s="625"/>
      <c r="ANG21" s="625"/>
      <c r="ANH21" s="625"/>
      <c r="ANM21" s="625"/>
      <c r="ANN21" s="625"/>
      <c r="ANS21" s="625"/>
      <c r="ANT21" s="625"/>
      <c r="ANY21" s="625"/>
      <c r="ANZ21" s="625"/>
      <c r="AOE21" s="625"/>
      <c r="AOF21" s="625"/>
      <c r="AOK21" s="625"/>
      <c r="AOL21" s="625"/>
      <c r="AOQ21" s="625"/>
      <c r="AOR21" s="625"/>
      <c r="AOW21" s="625"/>
      <c r="AOX21" s="625"/>
      <c r="APC21" s="625"/>
      <c r="APD21" s="625"/>
      <c r="API21" s="625"/>
      <c r="APJ21" s="625"/>
      <c r="APO21" s="625"/>
      <c r="APP21" s="625"/>
      <c r="APU21" s="625"/>
      <c r="APV21" s="625"/>
      <c r="AQA21" s="625"/>
      <c r="AQB21" s="625"/>
      <c r="AQG21" s="625"/>
      <c r="AQH21" s="625"/>
      <c r="AQM21" s="625"/>
      <c r="AQN21" s="625"/>
      <c r="AQS21" s="625"/>
      <c r="AQT21" s="625"/>
      <c r="AQY21" s="625"/>
      <c r="AQZ21" s="625"/>
      <c r="ARE21" s="625"/>
      <c r="ARF21" s="625"/>
      <c r="ARK21" s="625"/>
      <c r="ARL21" s="625"/>
      <c r="ARQ21" s="625"/>
      <c r="ARR21" s="625"/>
      <c r="ARW21" s="625"/>
      <c r="ARX21" s="625"/>
      <c r="ASC21" s="625"/>
      <c r="ASD21" s="625"/>
      <c r="ASI21" s="625"/>
      <c r="ASJ21" s="625"/>
      <c r="ASO21" s="625"/>
      <c r="ASP21" s="625"/>
      <c r="ASU21" s="625"/>
      <c r="ASV21" s="625"/>
      <c r="ATA21" s="625"/>
      <c r="ATB21" s="625"/>
      <c r="ATG21" s="625"/>
      <c r="ATH21" s="625"/>
      <c r="ATM21" s="625"/>
      <c r="ATN21" s="625"/>
      <c r="ATS21" s="625"/>
      <c r="ATT21" s="625"/>
      <c r="ATY21" s="625"/>
      <c r="ATZ21" s="625"/>
      <c r="AUE21" s="625"/>
      <c r="AUF21" s="625"/>
      <c r="AUK21" s="625"/>
      <c r="AUL21" s="625"/>
      <c r="AUQ21" s="625"/>
      <c r="AUR21" s="625"/>
      <c r="AUW21" s="625"/>
      <c r="AUX21" s="625"/>
      <c r="AVC21" s="625"/>
      <c r="AVD21" s="625"/>
      <c r="AVI21" s="625"/>
      <c r="AVJ21" s="625"/>
      <c r="AVO21" s="625"/>
      <c r="AVP21" s="625"/>
      <c r="AVU21" s="625"/>
      <c r="AVV21" s="625"/>
      <c r="AWA21" s="625"/>
      <c r="AWB21" s="625"/>
      <c r="AWG21" s="625"/>
      <c r="AWH21" s="625"/>
      <c r="AWM21" s="625"/>
      <c r="AWN21" s="625"/>
      <c r="AWS21" s="625"/>
      <c r="AWT21" s="625"/>
      <c r="AWY21" s="625"/>
      <c r="AWZ21" s="625"/>
      <c r="AXE21" s="625"/>
      <c r="AXF21" s="625"/>
      <c r="AXK21" s="625"/>
      <c r="AXL21" s="625"/>
      <c r="AXQ21" s="625"/>
      <c r="AXR21" s="625"/>
      <c r="AXW21" s="625"/>
      <c r="AXX21" s="625"/>
      <c r="AYC21" s="625"/>
      <c r="AYD21" s="625"/>
      <c r="AYI21" s="625"/>
      <c r="AYJ21" s="625"/>
      <c r="AYO21" s="625"/>
      <c r="AYP21" s="625"/>
      <c r="AYU21" s="625"/>
      <c r="AYV21" s="625"/>
      <c r="AZA21" s="625"/>
      <c r="AZB21" s="625"/>
      <c r="AZG21" s="625"/>
      <c r="AZH21" s="625"/>
      <c r="AZM21" s="625"/>
      <c r="AZN21" s="625"/>
      <c r="AZS21" s="625"/>
      <c r="AZT21" s="625"/>
      <c r="AZY21" s="625"/>
      <c r="AZZ21" s="625"/>
      <c r="BAE21" s="625"/>
      <c r="BAF21" s="625"/>
      <c r="BAK21" s="625"/>
      <c r="BAL21" s="625"/>
      <c r="BAQ21" s="625"/>
      <c r="BAR21" s="625"/>
      <c r="BAW21" s="625"/>
      <c r="BAX21" s="625"/>
      <c r="BBC21" s="625"/>
      <c r="BBD21" s="625"/>
      <c r="BBI21" s="625"/>
      <c r="BBJ21" s="625"/>
      <c r="BBO21" s="625"/>
      <c r="BBP21" s="625"/>
      <c r="BBU21" s="625"/>
      <c r="BBV21" s="625"/>
      <c r="BCA21" s="625"/>
      <c r="BCB21" s="625"/>
      <c r="BCG21" s="625"/>
      <c r="BCH21" s="625"/>
      <c r="BCM21" s="625"/>
      <c r="BCN21" s="625"/>
      <c r="BCS21" s="625"/>
      <c r="BCT21" s="625"/>
      <c r="BCY21" s="625"/>
      <c r="BCZ21" s="625"/>
      <c r="BDE21" s="625"/>
      <c r="BDF21" s="625"/>
      <c r="BDK21" s="625"/>
      <c r="BDL21" s="625"/>
      <c r="BDQ21" s="625"/>
      <c r="BDR21" s="625"/>
      <c r="BDW21" s="625"/>
      <c r="BDX21" s="625"/>
      <c r="BEC21" s="625"/>
      <c r="BED21" s="625"/>
      <c r="BEI21" s="625"/>
      <c r="BEJ21" s="625"/>
      <c r="BEO21" s="625"/>
      <c r="BEP21" s="625"/>
      <c r="BEU21" s="625"/>
      <c r="BEV21" s="625"/>
      <c r="BFA21" s="625"/>
      <c r="BFB21" s="625"/>
      <c r="BFG21" s="625"/>
      <c r="BFH21" s="625"/>
      <c r="BFM21" s="625"/>
      <c r="BFN21" s="625"/>
      <c r="BFS21" s="625"/>
      <c r="BFT21" s="625"/>
      <c r="BFY21" s="625"/>
      <c r="BFZ21" s="625"/>
      <c r="BGE21" s="625"/>
      <c r="BGF21" s="625"/>
      <c r="BGK21" s="625"/>
      <c r="BGL21" s="625"/>
      <c r="BGQ21" s="625"/>
      <c r="BGR21" s="625"/>
      <c r="BGW21" s="625"/>
      <c r="BGX21" s="625"/>
      <c r="BHC21" s="625"/>
      <c r="BHD21" s="625"/>
      <c r="BHI21" s="625"/>
      <c r="BHJ21" s="625"/>
      <c r="BHO21" s="625"/>
      <c r="BHP21" s="625"/>
      <c r="BHU21" s="625"/>
      <c r="BHV21" s="625"/>
      <c r="BIA21" s="625"/>
      <c r="BIB21" s="625"/>
      <c r="BIG21" s="625"/>
      <c r="BIH21" s="625"/>
      <c r="BIM21" s="625"/>
      <c r="BIN21" s="625"/>
      <c r="BIS21" s="625"/>
      <c r="BIT21" s="625"/>
      <c r="BIY21" s="625"/>
      <c r="BIZ21" s="625"/>
      <c r="BJE21" s="625"/>
      <c r="BJF21" s="625"/>
      <c r="BJK21" s="625"/>
      <c r="BJL21" s="625"/>
      <c r="BJQ21" s="625"/>
      <c r="BJR21" s="625"/>
      <c r="BJW21" s="625"/>
      <c r="BJX21" s="625"/>
      <c r="BKC21" s="625"/>
      <c r="BKD21" s="625"/>
      <c r="BKI21" s="625"/>
      <c r="BKJ21" s="625"/>
      <c r="BKO21" s="625"/>
      <c r="BKP21" s="625"/>
      <c r="BKU21" s="625"/>
      <c r="BKV21" s="625"/>
      <c r="BLA21" s="625"/>
      <c r="BLB21" s="625"/>
      <c r="BLG21" s="625"/>
      <c r="BLH21" s="625"/>
      <c r="BLM21" s="625"/>
      <c r="BLN21" s="625"/>
      <c r="BLS21" s="625"/>
      <c r="BLT21" s="625"/>
      <c r="BLY21" s="625"/>
      <c r="BLZ21" s="625"/>
      <c r="BME21" s="625"/>
      <c r="BMF21" s="625"/>
      <c r="BMK21" s="625"/>
      <c r="BML21" s="625"/>
      <c r="BMQ21" s="625"/>
      <c r="BMR21" s="625"/>
      <c r="BMW21" s="625"/>
      <c r="BMX21" s="625"/>
      <c r="BNC21" s="625"/>
      <c r="BND21" s="625"/>
      <c r="BNI21" s="625"/>
      <c r="BNJ21" s="625"/>
      <c r="BNO21" s="625"/>
      <c r="BNP21" s="625"/>
      <c r="BNU21" s="625"/>
      <c r="BNV21" s="625"/>
      <c r="BOA21" s="625"/>
      <c r="BOB21" s="625"/>
      <c r="BOG21" s="625"/>
      <c r="BOH21" s="625"/>
      <c r="BOM21" s="625"/>
      <c r="BON21" s="625"/>
      <c r="BOS21" s="625"/>
      <c r="BOT21" s="625"/>
      <c r="BOY21" s="625"/>
      <c r="BOZ21" s="625"/>
      <c r="BPE21" s="625"/>
      <c r="BPF21" s="625"/>
      <c r="BPK21" s="625"/>
      <c r="BPL21" s="625"/>
      <c r="BPQ21" s="625"/>
      <c r="BPR21" s="625"/>
      <c r="BPW21" s="625"/>
      <c r="BPX21" s="625"/>
      <c r="BQC21" s="625"/>
      <c r="BQD21" s="625"/>
      <c r="BQI21" s="625"/>
      <c r="BQJ21" s="625"/>
      <c r="BQO21" s="625"/>
      <c r="BQP21" s="625"/>
      <c r="BQU21" s="625"/>
      <c r="BQV21" s="625"/>
      <c r="BRA21" s="625"/>
      <c r="BRB21" s="625"/>
      <c r="BRG21" s="625"/>
      <c r="BRH21" s="625"/>
      <c r="BRM21" s="625"/>
      <c r="BRN21" s="625"/>
      <c r="BRS21" s="625"/>
      <c r="BRT21" s="625"/>
      <c r="BRY21" s="625"/>
      <c r="BRZ21" s="625"/>
      <c r="BSE21" s="625"/>
      <c r="BSF21" s="625"/>
      <c r="BSK21" s="625"/>
      <c r="BSL21" s="625"/>
      <c r="BSQ21" s="625"/>
      <c r="BSR21" s="625"/>
      <c r="BSW21" s="625"/>
      <c r="BSX21" s="625"/>
      <c r="BTC21" s="625"/>
      <c r="BTD21" s="625"/>
      <c r="BTI21" s="625"/>
      <c r="BTJ21" s="625"/>
      <c r="BTO21" s="625"/>
      <c r="BTP21" s="625"/>
      <c r="BTU21" s="625"/>
      <c r="BTV21" s="625"/>
      <c r="BUA21" s="625"/>
      <c r="BUB21" s="625"/>
      <c r="BUG21" s="625"/>
      <c r="BUH21" s="625"/>
      <c r="BUM21" s="625"/>
      <c r="BUN21" s="625"/>
      <c r="BUS21" s="625"/>
      <c r="BUT21" s="625"/>
      <c r="BUY21" s="625"/>
      <c r="BUZ21" s="625"/>
      <c r="BVE21" s="625"/>
      <c r="BVF21" s="625"/>
      <c r="BVK21" s="625"/>
      <c r="BVL21" s="625"/>
      <c r="BVQ21" s="625"/>
      <c r="BVR21" s="625"/>
      <c r="BVW21" s="625"/>
      <c r="BVX21" s="625"/>
      <c r="BWC21" s="625"/>
      <c r="BWD21" s="625"/>
      <c r="BWI21" s="625"/>
      <c r="BWJ21" s="625"/>
      <c r="BWO21" s="625"/>
      <c r="BWP21" s="625"/>
      <c r="BWU21" s="625"/>
      <c r="BWV21" s="625"/>
      <c r="BXA21" s="625"/>
      <c r="BXB21" s="625"/>
      <c r="BXG21" s="625"/>
      <c r="BXH21" s="625"/>
      <c r="BXM21" s="625"/>
      <c r="BXN21" s="625"/>
      <c r="BXS21" s="625"/>
      <c r="BXT21" s="625"/>
      <c r="BXY21" s="625"/>
      <c r="BXZ21" s="625"/>
      <c r="BYE21" s="625"/>
      <c r="BYF21" s="625"/>
      <c r="BYK21" s="625"/>
      <c r="BYL21" s="625"/>
      <c r="BYQ21" s="625"/>
      <c r="BYR21" s="625"/>
      <c r="BYW21" s="625"/>
      <c r="BYX21" s="625"/>
      <c r="BZC21" s="625"/>
      <c r="BZD21" s="625"/>
      <c r="BZI21" s="625"/>
      <c r="BZJ21" s="625"/>
      <c r="BZO21" s="625"/>
      <c r="BZP21" s="625"/>
      <c r="BZU21" s="625"/>
      <c r="BZV21" s="625"/>
      <c r="CAA21" s="625"/>
      <c r="CAB21" s="625"/>
      <c r="CAG21" s="625"/>
      <c r="CAH21" s="625"/>
      <c r="CAM21" s="625"/>
      <c r="CAN21" s="625"/>
      <c r="CAS21" s="625"/>
      <c r="CAT21" s="625"/>
      <c r="CAY21" s="625"/>
      <c r="CAZ21" s="625"/>
      <c r="CBE21" s="625"/>
      <c r="CBF21" s="625"/>
      <c r="CBK21" s="625"/>
      <c r="CBL21" s="625"/>
      <c r="CBQ21" s="625"/>
      <c r="CBR21" s="625"/>
      <c r="CBW21" s="625"/>
      <c r="CBX21" s="625"/>
      <c r="CCC21" s="625"/>
      <c r="CCD21" s="625"/>
      <c r="CCI21" s="625"/>
      <c r="CCJ21" s="625"/>
      <c r="CCO21" s="625"/>
      <c r="CCP21" s="625"/>
      <c r="CCU21" s="625"/>
      <c r="CCV21" s="625"/>
      <c r="CDA21" s="625"/>
      <c r="CDB21" s="625"/>
      <c r="CDG21" s="625"/>
      <c r="CDH21" s="625"/>
      <c r="CDM21" s="625"/>
      <c r="CDN21" s="625"/>
      <c r="CDS21" s="625"/>
      <c r="CDT21" s="625"/>
      <c r="CDY21" s="625"/>
      <c r="CDZ21" s="625"/>
      <c r="CEE21" s="625"/>
      <c r="CEF21" s="625"/>
      <c r="CEK21" s="625"/>
      <c r="CEL21" s="625"/>
      <c r="CEQ21" s="625"/>
      <c r="CER21" s="625"/>
      <c r="CEW21" s="625"/>
      <c r="CEX21" s="625"/>
      <c r="CFC21" s="625"/>
      <c r="CFD21" s="625"/>
      <c r="CFI21" s="625"/>
      <c r="CFJ21" s="625"/>
      <c r="CFO21" s="625"/>
      <c r="CFP21" s="625"/>
      <c r="CFU21" s="625"/>
      <c r="CFV21" s="625"/>
      <c r="CGA21" s="625"/>
      <c r="CGB21" s="625"/>
      <c r="CGG21" s="625"/>
      <c r="CGH21" s="625"/>
      <c r="CGM21" s="625"/>
      <c r="CGN21" s="625"/>
      <c r="CGS21" s="625"/>
      <c r="CGT21" s="625"/>
      <c r="CGY21" s="625"/>
      <c r="CGZ21" s="625"/>
      <c r="CHE21" s="625"/>
      <c r="CHF21" s="625"/>
      <c r="CHK21" s="625"/>
      <c r="CHL21" s="625"/>
      <c r="CHQ21" s="625"/>
      <c r="CHR21" s="625"/>
      <c r="CHW21" s="625"/>
      <c r="CHX21" s="625"/>
      <c r="CIC21" s="625"/>
      <c r="CID21" s="625"/>
      <c r="CII21" s="625"/>
      <c r="CIJ21" s="625"/>
      <c r="CIO21" s="625"/>
      <c r="CIP21" s="625"/>
      <c r="CIU21" s="625"/>
      <c r="CIV21" s="625"/>
      <c r="CJA21" s="625"/>
      <c r="CJB21" s="625"/>
      <c r="CJG21" s="625"/>
      <c r="CJH21" s="625"/>
      <c r="CJM21" s="625"/>
      <c r="CJN21" s="625"/>
      <c r="CJS21" s="625"/>
      <c r="CJT21" s="625"/>
      <c r="CJY21" s="625"/>
      <c r="CJZ21" s="625"/>
      <c r="CKE21" s="625"/>
      <c r="CKF21" s="625"/>
      <c r="CKK21" s="625"/>
      <c r="CKL21" s="625"/>
      <c r="CKQ21" s="625"/>
      <c r="CKR21" s="625"/>
      <c r="CKW21" s="625"/>
      <c r="CKX21" s="625"/>
      <c r="CLC21" s="625"/>
      <c r="CLD21" s="625"/>
      <c r="CLI21" s="625"/>
      <c r="CLJ21" s="625"/>
      <c r="CLO21" s="625"/>
      <c r="CLP21" s="625"/>
      <c r="CLU21" s="625"/>
      <c r="CLV21" s="625"/>
      <c r="CMA21" s="625"/>
      <c r="CMB21" s="625"/>
      <c r="CMG21" s="625"/>
      <c r="CMH21" s="625"/>
      <c r="CMM21" s="625"/>
      <c r="CMN21" s="625"/>
      <c r="CMS21" s="625"/>
      <c r="CMT21" s="625"/>
      <c r="CMY21" s="625"/>
      <c r="CMZ21" s="625"/>
      <c r="CNE21" s="625"/>
      <c r="CNF21" s="625"/>
      <c r="CNK21" s="625"/>
      <c r="CNL21" s="625"/>
      <c r="CNQ21" s="625"/>
      <c r="CNR21" s="625"/>
      <c r="CNW21" s="625"/>
      <c r="CNX21" s="625"/>
      <c r="COC21" s="625"/>
      <c r="COD21" s="625"/>
      <c r="COI21" s="625"/>
      <c r="COJ21" s="625"/>
      <c r="COO21" s="625"/>
      <c r="COP21" s="625"/>
      <c r="COU21" s="625"/>
      <c r="COV21" s="625"/>
      <c r="CPA21" s="625"/>
      <c r="CPB21" s="625"/>
      <c r="CPG21" s="625"/>
      <c r="CPH21" s="625"/>
      <c r="CPM21" s="625"/>
      <c r="CPN21" s="625"/>
      <c r="CPS21" s="625"/>
      <c r="CPT21" s="625"/>
      <c r="CPY21" s="625"/>
      <c r="CPZ21" s="625"/>
      <c r="CQE21" s="625"/>
      <c r="CQF21" s="625"/>
      <c r="CQK21" s="625"/>
      <c r="CQL21" s="625"/>
      <c r="CQQ21" s="625"/>
      <c r="CQR21" s="625"/>
      <c r="CQW21" s="625"/>
      <c r="CQX21" s="625"/>
      <c r="CRC21" s="625"/>
      <c r="CRD21" s="625"/>
      <c r="CRI21" s="625"/>
      <c r="CRJ21" s="625"/>
      <c r="CRO21" s="625"/>
      <c r="CRP21" s="625"/>
      <c r="CRU21" s="625"/>
      <c r="CRV21" s="625"/>
      <c r="CSA21" s="625"/>
      <c r="CSB21" s="625"/>
      <c r="CSG21" s="625"/>
      <c r="CSH21" s="625"/>
      <c r="CSM21" s="625"/>
      <c r="CSN21" s="625"/>
      <c r="CSS21" s="625"/>
      <c r="CST21" s="625"/>
      <c r="CSY21" s="625"/>
      <c r="CSZ21" s="625"/>
      <c r="CTE21" s="625"/>
      <c r="CTF21" s="625"/>
      <c r="CTK21" s="625"/>
      <c r="CTL21" s="625"/>
      <c r="CTQ21" s="625"/>
      <c r="CTR21" s="625"/>
      <c r="CTW21" s="625"/>
      <c r="CTX21" s="625"/>
      <c r="CUC21" s="625"/>
      <c r="CUD21" s="625"/>
      <c r="CUI21" s="625"/>
      <c r="CUJ21" s="625"/>
      <c r="CUO21" s="625"/>
      <c r="CUP21" s="625"/>
      <c r="CUU21" s="625"/>
      <c r="CUV21" s="625"/>
      <c r="CVA21" s="625"/>
      <c r="CVB21" s="625"/>
      <c r="CVG21" s="625"/>
      <c r="CVH21" s="625"/>
      <c r="CVM21" s="625"/>
      <c r="CVN21" s="625"/>
      <c r="CVS21" s="625"/>
      <c r="CVT21" s="625"/>
      <c r="CVY21" s="625"/>
      <c r="CVZ21" s="625"/>
      <c r="CWE21" s="625"/>
      <c r="CWF21" s="625"/>
      <c r="CWK21" s="625"/>
      <c r="CWL21" s="625"/>
      <c r="CWQ21" s="625"/>
      <c r="CWR21" s="625"/>
      <c r="CWW21" s="625"/>
      <c r="CWX21" s="625"/>
      <c r="CXC21" s="625"/>
      <c r="CXD21" s="625"/>
      <c r="CXI21" s="625"/>
      <c r="CXJ21" s="625"/>
      <c r="CXO21" s="625"/>
      <c r="CXP21" s="625"/>
      <c r="CXU21" s="625"/>
      <c r="CXV21" s="625"/>
      <c r="CYA21" s="625"/>
      <c r="CYB21" s="625"/>
      <c r="CYG21" s="625"/>
      <c r="CYH21" s="625"/>
      <c r="CYM21" s="625"/>
      <c r="CYN21" s="625"/>
      <c r="CYS21" s="625"/>
      <c r="CYT21" s="625"/>
      <c r="CYY21" s="625"/>
      <c r="CYZ21" s="625"/>
      <c r="CZE21" s="625"/>
      <c r="CZF21" s="625"/>
      <c r="CZK21" s="625"/>
      <c r="CZL21" s="625"/>
      <c r="CZQ21" s="625"/>
      <c r="CZR21" s="625"/>
      <c r="CZW21" s="625"/>
      <c r="CZX21" s="625"/>
      <c r="DAC21" s="625"/>
      <c r="DAD21" s="625"/>
      <c r="DAI21" s="625"/>
      <c r="DAJ21" s="625"/>
      <c r="DAO21" s="625"/>
      <c r="DAP21" s="625"/>
      <c r="DAU21" s="625"/>
      <c r="DAV21" s="625"/>
      <c r="DBA21" s="625"/>
      <c r="DBB21" s="625"/>
      <c r="DBG21" s="625"/>
      <c r="DBH21" s="625"/>
      <c r="DBM21" s="625"/>
      <c r="DBN21" s="625"/>
      <c r="DBS21" s="625"/>
      <c r="DBT21" s="625"/>
      <c r="DBY21" s="625"/>
      <c r="DBZ21" s="625"/>
      <c r="DCE21" s="625"/>
      <c r="DCF21" s="625"/>
      <c r="DCK21" s="625"/>
      <c r="DCL21" s="625"/>
      <c r="DCQ21" s="625"/>
      <c r="DCR21" s="625"/>
      <c r="DCW21" s="625"/>
      <c r="DCX21" s="625"/>
      <c r="DDC21" s="625"/>
      <c r="DDD21" s="625"/>
      <c r="DDI21" s="625"/>
      <c r="DDJ21" s="625"/>
      <c r="DDO21" s="625"/>
      <c r="DDP21" s="625"/>
      <c r="DDU21" s="625"/>
      <c r="DDV21" s="625"/>
      <c r="DEA21" s="625"/>
      <c r="DEB21" s="625"/>
      <c r="DEG21" s="625"/>
      <c r="DEH21" s="625"/>
      <c r="DEM21" s="625"/>
      <c r="DEN21" s="625"/>
      <c r="DES21" s="625"/>
      <c r="DET21" s="625"/>
      <c r="DEY21" s="625"/>
      <c r="DEZ21" s="625"/>
      <c r="DFE21" s="625"/>
      <c r="DFF21" s="625"/>
      <c r="DFK21" s="625"/>
      <c r="DFL21" s="625"/>
      <c r="DFQ21" s="625"/>
      <c r="DFR21" s="625"/>
      <c r="DFW21" s="625"/>
      <c r="DFX21" s="625"/>
      <c r="DGC21" s="625"/>
      <c r="DGD21" s="625"/>
      <c r="DGI21" s="625"/>
      <c r="DGJ21" s="625"/>
      <c r="DGO21" s="625"/>
      <c r="DGP21" s="625"/>
      <c r="DGU21" s="625"/>
      <c r="DGV21" s="625"/>
      <c r="DHA21" s="625"/>
      <c r="DHB21" s="625"/>
      <c r="DHG21" s="625"/>
      <c r="DHH21" s="625"/>
      <c r="DHM21" s="625"/>
      <c r="DHN21" s="625"/>
      <c r="DHS21" s="625"/>
      <c r="DHT21" s="625"/>
      <c r="DHY21" s="625"/>
      <c r="DHZ21" s="625"/>
      <c r="DIE21" s="625"/>
      <c r="DIF21" s="625"/>
      <c r="DIK21" s="625"/>
      <c r="DIL21" s="625"/>
      <c r="DIQ21" s="625"/>
      <c r="DIR21" s="625"/>
      <c r="DIW21" s="625"/>
      <c r="DIX21" s="625"/>
      <c r="DJC21" s="625"/>
      <c r="DJD21" s="625"/>
      <c r="DJI21" s="625"/>
      <c r="DJJ21" s="625"/>
      <c r="DJO21" s="625"/>
      <c r="DJP21" s="625"/>
      <c r="DJU21" s="625"/>
      <c r="DJV21" s="625"/>
      <c r="DKA21" s="625"/>
      <c r="DKB21" s="625"/>
      <c r="DKG21" s="625"/>
      <c r="DKH21" s="625"/>
      <c r="DKM21" s="625"/>
      <c r="DKN21" s="625"/>
      <c r="DKS21" s="625"/>
      <c r="DKT21" s="625"/>
      <c r="DKY21" s="625"/>
      <c r="DKZ21" s="625"/>
      <c r="DLE21" s="625"/>
      <c r="DLF21" s="625"/>
      <c r="DLK21" s="625"/>
      <c r="DLL21" s="625"/>
      <c r="DLQ21" s="625"/>
      <c r="DLR21" s="625"/>
      <c r="DLW21" s="625"/>
      <c r="DLX21" s="625"/>
      <c r="DMC21" s="625"/>
      <c r="DMD21" s="625"/>
      <c r="DMI21" s="625"/>
      <c r="DMJ21" s="625"/>
      <c r="DMO21" s="625"/>
      <c r="DMP21" s="625"/>
      <c r="DMU21" s="625"/>
      <c r="DMV21" s="625"/>
      <c r="DNA21" s="625"/>
      <c r="DNB21" s="625"/>
      <c r="DNG21" s="625"/>
      <c r="DNH21" s="625"/>
      <c r="DNM21" s="625"/>
      <c r="DNN21" s="625"/>
      <c r="DNS21" s="625"/>
      <c r="DNT21" s="625"/>
      <c r="DNY21" s="625"/>
      <c r="DNZ21" s="625"/>
      <c r="DOE21" s="625"/>
      <c r="DOF21" s="625"/>
      <c r="DOK21" s="625"/>
      <c r="DOL21" s="625"/>
      <c r="DOQ21" s="625"/>
      <c r="DOR21" s="625"/>
      <c r="DOW21" s="625"/>
      <c r="DOX21" s="625"/>
      <c r="DPC21" s="625"/>
      <c r="DPD21" s="625"/>
      <c r="DPI21" s="625"/>
      <c r="DPJ21" s="625"/>
      <c r="DPO21" s="625"/>
      <c r="DPP21" s="625"/>
      <c r="DPU21" s="625"/>
      <c r="DPV21" s="625"/>
      <c r="DQA21" s="625"/>
      <c r="DQB21" s="625"/>
      <c r="DQG21" s="625"/>
      <c r="DQH21" s="625"/>
      <c r="DQM21" s="625"/>
      <c r="DQN21" s="625"/>
      <c r="DQS21" s="625"/>
      <c r="DQT21" s="625"/>
      <c r="DQY21" s="625"/>
      <c r="DQZ21" s="625"/>
      <c r="DRE21" s="625"/>
      <c r="DRF21" s="625"/>
      <c r="DRK21" s="625"/>
      <c r="DRL21" s="625"/>
      <c r="DRQ21" s="625"/>
      <c r="DRR21" s="625"/>
      <c r="DRW21" s="625"/>
      <c r="DRX21" s="625"/>
      <c r="DSC21" s="625"/>
      <c r="DSD21" s="625"/>
      <c r="DSI21" s="625"/>
      <c r="DSJ21" s="625"/>
      <c r="DSO21" s="625"/>
      <c r="DSP21" s="625"/>
      <c r="DSU21" s="625"/>
      <c r="DSV21" s="625"/>
      <c r="DTA21" s="625"/>
      <c r="DTB21" s="625"/>
      <c r="DTG21" s="625"/>
      <c r="DTH21" s="625"/>
      <c r="DTM21" s="625"/>
      <c r="DTN21" s="625"/>
      <c r="DTS21" s="625"/>
      <c r="DTT21" s="625"/>
      <c r="DTY21" s="625"/>
      <c r="DTZ21" s="625"/>
      <c r="DUE21" s="625"/>
      <c r="DUF21" s="625"/>
      <c r="DUK21" s="625"/>
      <c r="DUL21" s="625"/>
      <c r="DUQ21" s="625"/>
      <c r="DUR21" s="625"/>
      <c r="DUW21" s="625"/>
      <c r="DUX21" s="625"/>
      <c r="DVC21" s="625"/>
      <c r="DVD21" s="625"/>
      <c r="DVI21" s="625"/>
      <c r="DVJ21" s="625"/>
      <c r="DVO21" s="625"/>
      <c r="DVP21" s="625"/>
      <c r="DVU21" s="625"/>
      <c r="DVV21" s="625"/>
      <c r="DWA21" s="625"/>
      <c r="DWB21" s="625"/>
      <c r="DWG21" s="625"/>
      <c r="DWH21" s="625"/>
      <c r="DWM21" s="625"/>
      <c r="DWN21" s="625"/>
      <c r="DWS21" s="625"/>
      <c r="DWT21" s="625"/>
      <c r="DWY21" s="625"/>
      <c r="DWZ21" s="625"/>
      <c r="DXE21" s="625"/>
      <c r="DXF21" s="625"/>
      <c r="DXK21" s="625"/>
      <c r="DXL21" s="625"/>
      <c r="DXQ21" s="625"/>
      <c r="DXR21" s="625"/>
      <c r="DXW21" s="625"/>
      <c r="DXX21" s="625"/>
      <c r="DYC21" s="625"/>
      <c r="DYD21" s="625"/>
      <c r="DYI21" s="625"/>
      <c r="DYJ21" s="625"/>
      <c r="DYO21" s="625"/>
      <c r="DYP21" s="625"/>
      <c r="DYU21" s="625"/>
      <c r="DYV21" s="625"/>
      <c r="DZA21" s="625"/>
      <c r="DZB21" s="625"/>
      <c r="DZG21" s="625"/>
      <c r="DZH21" s="625"/>
      <c r="DZM21" s="625"/>
      <c r="DZN21" s="625"/>
      <c r="DZS21" s="625"/>
      <c r="DZT21" s="625"/>
      <c r="DZY21" s="625"/>
      <c r="DZZ21" s="625"/>
      <c r="EAE21" s="625"/>
      <c r="EAF21" s="625"/>
      <c r="EAK21" s="625"/>
      <c r="EAL21" s="625"/>
      <c r="EAQ21" s="625"/>
      <c r="EAR21" s="625"/>
      <c r="EAW21" s="625"/>
      <c r="EAX21" s="625"/>
      <c r="EBC21" s="625"/>
      <c r="EBD21" s="625"/>
      <c r="EBI21" s="625"/>
      <c r="EBJ21" s="625"/>
      <c r="EBO21" s="625"/>
      <c r="EBP21" s="625"/>
      <c r="EBU21" s="625"/>
      <c r="EBV21" s="625"/>
      <c r="ECA21" s="625"/>
      <c r="ECB21" s="625"/>
      <c r="ECG21" s="625"/>
      <c r="ECH21" s="625"/>
      <c r="ECM21" s="625"/>
      <c r="ECN21" s="625"/>
      <c r="ECS21" s="625"/>
      <c r="ECT21" s="625"/>
      <c r="ECY21" s="625"/>
      <c r="ECZ21" s="625"/>
      <c r="EDE21" s="625"/>
      <c r="EDF21" s="625"/>
      <c r="EDK21" s="625"/>
      <c r="EDL21" s="625"/>
      <c r="EDQ21" s="625"/>
      <c r="EDR21" s="625"/>
      <c r="EDW21" s="625"/>
      <c r="EDX21" s="625"/>
      <c r="EEC21" s="625"/>
      <c r="EED21" s="625"/>
      <c r="EEI21" s="625"/>
      <c r="EEJ21" s="625"/>
      <c r="EEO21" s="625"/>
      <c r="EEP21" s="625"/>
      <c r="EEU21" s="625"/>
      <c r="EEV21" s="625"/>
      <c r="EFA21" s="625"/>
      <c r="EFB21" s="625"/>
      <c r="EFG21" s="625"/>
      <c r="EFH21" s="625"/>
      <c r="EFM21" s="625"/>
      <c r="EFN21" s="625"/>
      <c r="EFS21" s="625"/>
      <c r="EFT21" s="625"/>
      <c r="EFY21" s="625"/>
      <c r="EFZ21" s="625"/>
      <c r="EGE21" s="625"/>
      <c r="EGF21" s="625"/>
      <c r="EGK21" s="625"/>
      <c r="EGL21" s="625"/>
      <c r="EGQ21" s="625"/>
      <c r="EGR21" s="625"/>
      <c r="EGW21" s="625"/>
      <c r="EGX21" s="625"/>
      <c r="EHC21" s="625"/>
      <c r="EHD21" s="625"/>
      <c r="EHI21" s="625"/>
      <c r="EHJ21" s="625"/>
      <c r="EHO21" s="625"/>
      <c r="EHP21" s="625"/>
      <c r="EHU21" s="625"/>
      <c r="EHV21" s="625"/>
      <c r="EIA21" s="625"/>
      <c r="EIB21" s="625"/>
      <c r="EIG21" s="625"/>
      <c r="EIH21" s="625"/>
      <c r="EIM21" s="625"/>
      <c r="EIN21" s="625"/>
      <c r="EIS21" s="625"/>
      <c r="EIT21" s="625"/>
      <c r="EIY21" s="625"/>
      <c r="EIZ21" s="625"/>
      <c r="EJE21" s="625"/>
      <c r="EJF21" s="625"/>
      <c r="EJK21" s="625"/>
      <c r="EJL21" s="625"/>
      <c r="EJQ21" s="625"/>
      <c r="EJR21" s="625"/>
      <c r="EJW21" s="625"/>
      <c r="EJX21" s="625"/>
      <c r="EKC21" s="625"/>
      <c r="EKD21" s="625"/>
      <c r="EKI21" s="625"/>
      <c r="EKJ21" s="625"/>
      <c r="EKO21" s="625"/>
      <c r="EKP21" s="625"/>
      <c r="EKU21" s="625"/>
      <c r="EKV21" s="625"/>
      <c r="ELA21" s="625"/>
      <c r="ELB21" s="625"/>
      <c r="ELG21" s="625"/>
      <c r="ELH21" s="625"/>
      <c r="ELM21" s="625"/>
      <c r="ELN21" s="625"/>
      <c r="ELS21" s="625"/>
      <c r="ELT21" s="625"/>
      <c r="ELY21" s="625"/>
      <c r="ELZ21" s="625"/>
      <c r="EME21" s="625"/>
      <c r="EMF21" s="625"/>
      <c r="EMK21" s="625"/>
      <c r="EML21" s="625"/>
      <c r="EMQ21" s="625"/>
      <c r="EMR21" s="625"/>
      <c r="EMW21" s="625"/>
      <c r="EMX21" s="625"/>
      <c r="ENC21" s="625"/>
      <c r="END21" s="625"/>
      <c r="ENI21" s="625"/>
      <c r="ENJ21" s="625"/>
      <c r="ENO21" s="625"/>
      <c r="ENP21" s="625"/>
      <c r="ENU21" s="625"/>
      <c r="ENV21" s="625"/>
      <c r="EOA21" s="625"/>
      <c r="EOB21" s="625"/>
      <c r="EOG21" s="625"/>
      <c r="EOH21" s="625"/>
      <c r="EOM21" s="625"/>
      <c r="EON21" s="625"/>
      <c r="EOS21" s="625"/>
      <c r="EOT21" s="625"/>
      <c r="EOY21" s="625"/>
      <c r="EOZ21" s="625"/>
      <c r="EPE21" s="625"/>
      <c r="EPF21" s="625"/>
      <c r="EPK21" s="625"/>
      <c r="EPL21" s="625"/>
      <c r="EPQ21" s="625"/>
      <c r="EPR21" s="625"/>
      <c r="EPW21" s="625"/>
      <c r="EPX21" s="625"/>
      <c r="EQC21" s="625"/>
      <c r="EQD21" s="625"/>
      <c r="EQI21" s="625"/>
      <c r="EQJ21" s="625"/>
      <c r="EQO21" s="625"/>
      <c r="EQP21" s="625"/>
      <c r="EQU21" s="625"/>
      <c r="EQV21" s="625"/>
      <c r="ERA21" s="625"/>
      <c r="ERB21" s="625"/>
      <c r="ERG21" s="625"/>
      <c r="ERH21" s="625"/>
      <c r="ERM21" s="625"/>
      <c r="ERN21" s="625"/>
      <c r="ERS21" s="625"/>
      <c r="ERT21" s="625"/>
      <c r="ERY21" s="625"/>
      <c r="ERZ21" s="625"/>
      <c r="ESE21" s="625"/>
      <c r="ESF21" s="625"/>
      <c r="ESK21" s="625"/>
      <c r="ESL21" s="625"/>
      <c r="ESQ21" s="625"/>
      <c r="ESR21" s="625"/>
      <c r="ESW21" s="625"/>
      <c r="ESX21" s="625"/>
      <c r="ETC21" s="625"/>
      <c r="ETD21" s="625"/>
      <c r="ETI21" s="625"/>
      <c r="ETJ21" s="625"/>
      <c r="ETO21" s="625"/>
      <c r="ETP21" s="625"/>
      <c r="ETU21" s="625"/>
      <c r="ETV21" s="625"/>
      <c r="EUA21" s="625"/>
      <c r="EUB21" s="625"/>
      <c r="EUG21" s="625"/>
      <c r="EUH21" s="625"/>
      <c r="EUM21" s="625"/>
      <c r="EUN21" s="625"/>
      <c r="EUS21" s="625"/>
      <c r="EUT21" s="625"/>
      <c r="EUY21" s="625"/>
      <c r="EUZ21" s="625"/>
      <c r="EVE21" s="625"/>
      <c r="EVF21" s="625"/>
      <c r="EVK21" s="625"/>
      <c r="EVL21" s="625"/>
      <c r="EVQ21" s="625"/>
      <c r="EVR21" s="625"/>
      <c r="EVW21" s="625"/>
      <c r="EVX21" s="625"/>
      <c r="EWC21" s="625"/>
      <c r="EWD21" s="625"/>
      <c r="EWI21" s="625"/>
      <c r="EWJ21" s="625"/>
      <c r="EWO21" s="625"/>
      <c r="EWP21" s="625"/>
      <c r="EWU21" s="625"/>
      <c r="EWV21" s="625"/>
      <c r="EXA21" s="625"/>
      <c r="EXB21" s="625"/>
      <c r="EXG21" s="625"/>
      <c r="EXH21" s="625"/>
      <c r="EXM21" s="625"/>
      <c r="EXN21" s="625"/>
      <c r="EXS21" s="625"/>
      <c r="EXT21" s="625"/>
      <c r="EXY21" s="625"/>
      <c r="EXZ21" s="625"/>
      <c r="EYE21" s="625"/>
      <c r="EYF21" s="625"/>
      <c r="EYK21" s="625"/>
      <c r="EYL21" s="625"/>
      <c r="EYQ21" s="625"/>
      <c r="EYR21" s="625"/>
      <c r="EYW21" s="625"/>
      <c r="EYX21" s="625"/>
      <c r="EZC21" s="625"/>
      <c r="EZD21" s="625"/>
      <c r="EZI21" s="625"/>
      <c r="EZJ21" s="625"/>
      <c r="EZO21" s="625"/>
      <c r="EZP21" s="625"/>
      <c r="EZU21" s="625"/>
      <c r="EZV21" s="625"/>
      <c r="FAA21" s="625"/>
      <c r="FAB21" s="625"/>
      <c r="FAG21" s="625"/>
      <c r="FAH21" s="625"/>
      <c r="FAM21" s="625"/>
      <c r="FAN21" s="625"/>
      <c r="FAS21" s="625"/>
      <c r="FAT21" s="625"/>
      <c r="FAY21" s="625"/>
      <c r="FAZ21" s="625"/>
      <c r="FBE21" s="625"/>
      <c r="FBF21" s="625"/>
      <c r="FBK21" s="625"/>
      <c r="FBL21" s="625"/>
      <c r="FBQ21" s="625"/>
      <c r="FBR21" s="625"/>
      <c r="FBW21" s="625"/>
      <c r="FBX21" s="625"/>
      <c r="FCC21" s="625"/>
      <c r="FCD21" s="625"/>
      <c r="FCI21" s="625"/>
      <c r="FCJ21" s="625"/>
      <c r="FCO21" s="625"/>
      <c r="FCP21" s="625"/>
      <c r="FCU21" s="625"/>
      <c r="FCV21" s="625"/>
      <c r="FDA21" s="625"/>
      <c r="FDB21" s="625"/>
      <c r="FDG21" s="625"/>
      <c r="FDH21" s="625"/>
      <c r="FDM21" s="625"/>
      <c r="FDN21" s="625"/>
      <c r="FDS21" s="625"/>
      <c r="FDT21" s="625"/>
      <c r="FDY21" s="625"/>
      <c r="FDZ21" s="625"/>
      <c r="FEE21" s="625"/>
      <c r="FEF21" s="625"/>
      <c r="FEK21" s="625"/>
      <c r="FEL21" s="625"/>
      <c r="FEQ21" s="625"/>
      <c r="FER21" s="625"/>
      <c r="FEW21" s="625"/>
      <c r="FEX21" s="625"/>
      <c r="FFC21" s="625"/>
      <c r="FFD21" s="625"/>
      <c r="FFI21" s="625"/>
      <c r="FFJ21" s="625"/>
      <c r="FFO21" s="625"/>
      <c r="FFP21" s="625"/>
      <c r="FFU21" s="625"/>
      <c r="FFV21" s="625"/>
      <c r="FGA21" s="625"/>
      <c r="FGB21" s="625"/>
      <c r="FGG21" s="625"/>
      <c r="FGH21" s="625"/>
      <c r="FGM21" s="625"/>
      <c r="FGN21" s="625"/>
      <c r="FGS21" s="625"/>
      <c r="FGT21" s="625"/>
      <c r="FGY21" s="625"/>
      <c r="FGZ21" s="625"/>
      <c r="FHE21" s="625"/>
      <c r="FHF21" s="625"/>
      <c r="FHK21" s="625"/>
      <c r="FHL21" s="625"/>
      <c r="FHQ21" s="625"/>
      <c r="FHR21" s="625"/>
      <c r="FHW21" s="625"/>
      <c r="FHX21" s="625"/>
      <c r="FIC21" s="625"/>
      <c r="FID21" s="625"/>
      <c r="FII21" s="625"/>
      <c r="FIJ21" s="625"/>
      <c r="FIO21" s="625"/>
      <c r="FIP21" s="625"/>
      <c r="FIU21" s="625"/>
      <c r="FIV21" s="625"/>
      <c r="FJA21" s="625"/>
      <c r="FJB21" s="625"/>
      <c r="FJG21" s="625"/>
      <c r="FJH21" s="625"/>
      <c r="FJM21" s="625"/>
      <c r="FJN21" s="625"/>
      <c r="FJS21" s="625"/>
      <c r="FJT21" s="625"/>
      <c r="FJY21" s="625"/>
      <c r="FJZ21" s="625"/>
      <c r="FKE21" s="625"/>
      <c r="FKF21" s="625"/>
      <c r="FKK21" s="625"/>
      <c r="FKL21" s="625"/>
      <c r="FKQ21" s="625"/>
      <c r="FKR21" s="625"/>
      <c r="FKW21" s="625"/>
      <c r="FKX21" s="625"/>
      <c r="FLC21" s="625"/>
      <c r="FLD21" s="625"/>
      <c r="FLI21" s="625"/>
      <c r="FLJ21" s="625"/>
      <c r="FLO21" s="625"/>
      <c r="FLP21" s="625"/>
      <c r="FLU21" s="625"/>
      <c r="FLV21" s="625"/>
      <c r="FMA21" s="625"/>
      <c r="FMB21" s="625"/>
      <c r="FMG21" s="625"/>
      <c r="FMH21" s="625"/>
      <c r="FMM21" s="625"/>
      <c r="FMN21" s="625"/>
      <c r="FMS21" s="625"/>
      <c r="FMT21" s="625"/>
      <c r="FMY21" s="625"/>
      <c r="FMZ21" s="625"/>
      <c r="FNE21" s="625"/>
      <c r="FNF21" s="625"/>
      <c r="FNK21" s="625"/>
      <c r="FNL21" s="625"/>
      <c r="FNQ21" s="625"/>
      <c r="FNR21" s="625"/>
      <c r="FNW21" s="625"/>
      <c r="FNX21" s="625"/>
      <c r="FOC21" s="625"/>
      <c r="FOD21" s="625"/>
      <c r="FOI21" s="625"/>
      <c r="FOJ21" s="625"/>
      <c r="FOO21" s="625"/>
      <c r="FOP21" s="625"/>
      <c r="FOU21" s="625"/>
      <c r="FOV21" s="625"/>
      <c r="FPA21" s="625"/>
      <c r="FPB21" s="625"/>
      <c r="FPG21" s="625"/>
      <c r="FPH21" s="625"/>
      <c r="FPM21" s="625"/>
      <c r="FPN21" s="625"/>
      <c r="FPS21" s="625"/>
      <c r="FPT21" s="625"/>
      <c r="FPY21" s="625"/>
      <c r="FPZ21" s="625"/>
      <c r="FQE21" s="625"/>
      <c r="FQF21" s="625"/>
      <c r="FQK21" s="625"/>
      <c r="FQL21" s="625"/>
      <c r="FQQ21" s="625"/>
      <c r="FQR21" s="625"/>
      <c r="FQW21" s="625"/>
      <c r="FQX21" s="625"/>
      <c r="FRC21" s="625"/>
      <c r="FRD21" s="625"/>
      <c r="FRI21" s="625"/>
      <c r="FRJ21" s="625"/>
      <c r="FRO21" s="625"/>
      <c r="FRP21" s="625"/>
      <c r="FRU21" s="625"/>
      <c r="FRV21" s="625"/>
      <c r="FSA21" s="625"/>
      <c r="FSB21" s="625"/>
      <c r="FSG21" s="625"/>
      <c r="FSH21" s="625"/>
      <c r="FSM21" s="625"/>
      <c r="FSN21" s="625"/>
      <c r="FSS21" s="625"/>
      <c r="FST21" s="625"/>
      <c r="FSY21" s="625"/>
      <c r="FSZ21" s="625"/>
      <c r="FTE21" s="625"/>
      <c r="FTF21" s="625"/>
      <c r="FTK21" s="625"/>
      <c r="FTL21" s="625"/>
      <c r="FTQ21" s="625"/>
      <c r="FTR21" s="625"/>
      <c r="FTW21" s="625"/>
      <c r="FTX21" s="625"/>
      <c r="FUC21" s="625"/>
      <c r="FUD21" s="625"/>
      <c r="FUI21" s="625"/>
      <c r="FUJ21" s="625"/>
      <c r="FUO21" s="625"/>
      <c r="FUP21" s="625"/>
      <c r="FUU21" s="625"/>
      <c r="FUV21" s="625"/>
      <c r="FVA21" s="625"/>
      <c r="FVB21" s="625"/>
      <c r="FVG21" s="625"/>
      <c r="FVH21" s="625"/>
      <c r="FVM21" s="625"/>
      <c r="FVN21" s="625"/>
      <c r="FVS21" s="625"/>
      <c r="FVT21" s="625"/>
      <c r="FVY21" s="625"/>
      <c r="FVZ21" s="625"/>
      <c r="FWE21" s="625"/>
      <c r="FWF21" s="625"/>
      <c r="FWK21" s="625"/>
      <c r="FWL21" s="625"/>
      <c r="FWQ21" s="625"/>
      <c r="FWR21" s="625"/>
      <c r="FWW21" s="625"/>
      <c r="FWX21" s="625"/>
      <c r="FXC21" s="625"/>
      <c r="FXD21" s="625"/>
      <c r="FXI21" s="625"/>
      <c r="FXJ21" s="625"/>
      <c r="FXO21" s="625"/>
      <c r="FXP21" s="625"/>
      <c r="FXU21" s="625"/>
      <c r="FXV21" s="625"/>
      <c r="FYA21" s="625"/>
      <c r="FYB21" s="625"/>
      <c r="FYG21" s="625"/>
      <c r="FYH21" s="625"/>
      <c r="FYM21" s="625"/>
      <c r="FYN21" s="625"/>
      <c r="FYS21" s="625"/>
      <c r="FYT21" s="625"/>
      <c r="FYY21" s="625"/>
      <c r="FYZ21" s="625"/>
      <c r="FZE21" s="625"/>
      <c r="FZF21" s="625"/>
      <c r="FZK21" s="625"/>
      <c r="FZL21" s="625"/>
      <c r="FZQ21" s="625"/>
      <c r="FZR21" s="625"/>
      <c r="FZW21" s="625"/>
      <c r="FZX21" s="625"/>
      <c r="GAC21" s="625"/>
      <c r="GAD21" s="625"/>
      <c r="GAI21" s="625"/>
      <c r="GAJ21" s="625"/>
      <c r="GAO21" s="625"/>
      <c r="GAP21" s="625"/>
      <c r="GAU21" s="625"/>
      <c r="GAV21" s="625"/>
      <c r="GBA21" s="625"/>
      <c r="GBB21" s="625"/>
      <c r="GBG21" s="625"/>
      <c r="GBH21" s="625"/>
      <c r="GBM21" s="625"/>
      <c r="GBN21" s="625"/>
      <c r="GBS21" s="625"/>
      <c r="GBT21" s="625"/>
      <c r="GBY21" s="625"/>
      <c r="GBZ21" s="625"/>
      <c r="GCE21" s="625"/>
      <c r="GCF21" s="625"/>
      <c r="GCK21" s="625"/>
      <c r="GCL21" s="625"/>
      <c r="GCQ21" s="625"/>
      <c r="GCR21" s="625"/>
      <c r="GCW21" s="625"/>
      <c r="GCX21" s="625"/>
      <c r="GDC21" s="625"/>
      <c r="GDD21" s="625"/>
      <c r="GDI21" s="625"/>
      <c r="GDJ21" s="625"/>
      <c r="GDO21" s="625"/>
      <c r="GDP21" s="625"/>
      <c r="GDU21" s="625"/>
      <c r="GDV21" s="625"/>
      <c r="GEA21" s="625"/>
      <c r="GEB21" s="625"/>
      <c r="GEG21" s="625"/>
      <c r="GEH21" s="625"/>
      <c r="GEM21" s="625"/>
      <c r="GEN21" s="625"/>
      <c r="GES21" s="625"/>
      <c r="GET21" s="625"/>
      <c r="GEY21" s="625"/>
      <c r="GEZ21" s="625"/>
      <c r="GFE21" s="625"/>
      <c r="GFF21" s="625"/>
      <c r="GFK21" s="625"/>
      <c r="GFL21" s="625"/>
      <c r="GFQ21" s="625"/>
      <c r="GFR21" s="625"/>
      <c r="GFW21" s="625"/>
      <c r="GFX21" s="625"/>
      <c r="GGC21" s="625"/>
      <c r="GGD21" s="625"/>
      <c r="GGI21" s="625"/>
      <c r="GGJ21" s="625"/>
      <c r="GGO21" s="625"/>
      <c r="GGP21" s="625"/>
      <c r="GGU21" s="625"/>
      <c r="GGV21" s="625"/>
      <c r="GHA21" s="625"/>
      <c r="GHB21" s="625"/>
      <c r="GHG21" s="625"/>
      <c r="GHH21" s="625"/>
      <c r="GHM21" s="625"/>
      <c r="GHN21" s="625"/>
      <c r="GHS21" s="625"/>
      <c r="GHT21" s="625"/>
      <c r="GHY21" s="625"/>
      <c r="GHZ21" s="625"/>
      <c r="GIE21" s="625"/>
      <c r="GIF21" s="625"/>
      <c r="GIK21" s="625"/>
      <c r="GIL21" s="625"/>
      <c r="GIQ21" s="625"/>
      <c r="GIR21" s="625"/>
      <c r="GIW21" s="625"/>
      <c r="GIX21" s="625"/>
      <c r="GJC21" s="625"/>
      <c r="GJD21" s="625"/>
      <c r="GJI21" s="625"/>
      <c r="GJJ21" s="625"/>
      <c r="GJO21" s="625"/>
      <c r="GJP21" s="625"/>
      <c r="GJU21" s="625"/>
      <c r="GJV21" s="625"/>
      <c r="GKA21" s="625"/>
      <c r="GKB21" s="625"/>
      <c r="GKG21" s="625"/>
      <c r="GKH21" s="625"/>
      <c r="GKM21" s="625"/>
      <c r="GKN21" s="625"/>
      <c r="GKS21" s="625"/>
      <c r="GKT21" s="625"/>
      <c r="GKY21" s="625"/>
      <c r="GKZ21" s="625"/>
      <c r="GLE21" s="625"/>
      <c r="GLF21" s="625"/>
      <c r="GLK21" s="625"/>
      <c r="GLL21" s="625"/>
      <c r="GLQ21" s="625"/>
      <c r="GLR21" s="625"/>
      <c r="GLW21" s="625"/>
      <c r="GLX21" s="625"/>
      <c r="GMC21" s="625"/>
      <c r="GMD21" s="625"/>
      <c r="GMI21" s="625"/>
      <c r="GMJ21" s="625"/>
      <c r="GMO21" s="625"/>
      <c r="GMP21" s="625"/>
      <c r="GMU21" s="625"/>
      <c r="GMV21" s="625"/>
      <c r="GNA21" s="625"/>
      <c r="GNB21" s="625"/>
      <c r="GNG21" s="625"/>
      <c r="GNH21" s="625"/>
      <c r="GNM21" s="625"/>
      <c r="GNN21" s="625"/>
      <c r="GNS21" s="625"/>
      <c r="GNT21" s="625"/>
      <c r="GNY21" s="625"/>
      <c r="GNZ21" s="625"/>
      <c r="GOE21" s="625"/>
      <c r="GOF21" s="625"/>
      <c r="GOK21" s="625"/>
      <c r="GOL21" s="625"/>
      <c r="GOQ21" s="625"/>
      <c r="GOR21" s="625"/>
      <c r="GOW21" s="625"/>
      <c r="GOX21" s="625"/>
      <c r="GPC21" s="625"/>
      <c r="GPD21" s="625"/>
      <c r="GPI21" s="625"/>
      <c r="GPJ21" s="625"/>
      <c r="GPO21" s="625"/>
      <c r="GPP21" s="625"/>
      <c r="GPU21" s="625"/>
      <c r="GPV21" s="625"/>
      <c r="GQA21" s="625"/>
      <c r="GQB21" s="625"/>
      <c r="GQG21" s="625"/>
      <c r="GQH21" s="625"/>
      <c r="GQM21" s="625"/>
      <c r="GQN21" s="625"/>
      <c r="GQS21" s="625"/>
      <c r="GQT21" s="625"/>
      <c r="GQY21" s="625"/>
      <c r="GQZ21" s="625"/>
      <c r="GRE21" s="625"/>
      <c r="GRF21" s="625"/>
      <c r="GRK21" s="625"/>
      <c r="GRL21" s="625"/>
      <c r="GRQ21" s="625"/>
      <c r="GRR21" s="625"/>
      <c r="GRW21" s="625"/>
      <c r="GRX21" s="625"/>
      <c r="GSC21" s="625"/>
      <c r="GSD21" s="625"/>
      <c r="GSI21" s="625"/>
      <c r="GSJ21" s="625"/>
      <c r="GSO21" s="625"/>
      <c r="GSP21" s="625"/>
      <c r="GSU21" s="625"/>
      <c r="GSV21" s="625"/>
      <c r="GTA21" s="625"/>
      <c r="GTB21" s="625"/>
      <c r="GTG21" s="625"/>
      <c r="GTH21" s="625"/>
      <c r="GTM21" s="625"/>
      <c r="GTN21" s="625"/>
      <c r="GTS21" s="625"/>
      <c r="GTT21" s="625"/>
      <c r="GTY21" s="625"/>
      <c r="GTZ21" s="625"/>
      <c r="GUE21" s="625"/>
      <c r="GUF21" s="625"/>
      <c r="GUK21" s="625"/>
      <c r="GUL21" s="625"/>
      <c r="GUQ21" s="625"/>
      <c r="GUR21" s="625"/>
      <c r="GUW21" s="625"/>
      <c r="GUX21" s="625"/>
      <c r="GVC21" s="625"/>
      <c r="GVD21" s="625"/>
      <c r="GVI21" s="625"/>
      <c r="GVJ21" s="625"/>
      <c r="GVO21" s="625"/>
      <c r="GVP21" s="625"/>
      <c r="GVU21" s="625"/>
      <c r="GVV21" s="625"/>
      <c r="GWA21" s="625"/>
      <c r="GWB21" s="625"/>
      <c r="GWG21" s="625"/>
      <c r="GWH21" s="625"/>
      <c r="GWM21" s="625"/>
      <c r="GWN21" s="625"/>
      <c r="GWS21" s="625"/>
      <c r="GWT21" s="625"/>
      <c r="GWY21" s="625"/>
      <c r="GWZ21" s="625"/>
      <c r="GXE21" s="625"/>
      <c r="GXF21" s="625"/>
      <c r="GXK21" s="625"/>
      <c r="GXL21" s="625"/>
      <c r="GXQ21" s="625"/>
      <c r="GXR21" s="625"/>
      <c r="GXW21" s="625"/>
      <c r="GXX21" s="625"/>
      <c r="GYC21" s="625"/>
      <c r="GYD21" s="625"/>
      <c r="GYI21" s="625"/>
      <c r="GYJ21" s="625"/>
      <c r="GYO21" s="625"/>
      <c r="GYP21" s="625"/>
      <c r="GYU21" s="625"/>
      <c r="GYV21" s="625"/>
      <c r="GZA21" s="625"/>
      <c r="GZB21" s="625"/>
      <c r="GZG21" s="625"/>
      <c r="GZH21" s="625"/>
      <c r="GZM21" s="625"/>
      <c r="GZN21" s="625"/>
      <c r="GZS21" s="625"/>
      <c r="GZT21" s="625"/>
      <c r="GZY21" s="625"/>
      <c r="GZZ21" s="625"/>
      <c r="HAE21" s="625"/>
      <c r="HAF21" s="625"/>
      <c r="HAK21" s="625"/>
      <c r="HAL21" s="625"/>
      <c r="HAQ21" s="625"/>
      <c r="HAR21" s="625"/>
      <c r="HAW21" s="625"/>
      <c r="HAX21" s="625"/>
      <c r="HBC21" s="625"/>
      <c r="HBD21" s="625"/>
      <c r="HBI21" s="625"/>
      <c r="HBJ21" s="625"/>
      <c r="HBO21" s="625"/>
      <c r="HBP21" s="625"/>
      <c r="HBU21" s="625"/>
      <c r="HBV21" s="625"/>
      <c r="HCA21" s="625"/>
      <c r="HCB21" s="625"/>
      <c r="HCG21" s="625"/>
      <c r="HCH21" s="625"/>
      <c r="HCM21" s="625"/>
      <c r="HCN21" s="625"/>
      <c r="HCS21" s="625"/>
      <c r="HCT21" s="625"/>
      <c r="HCY21" s="625"/>
      <c r="HCZ21" s="625"/>
      <c r="HDE21" s="625"/>
      <c r="HDF21" s="625"/>
      <c r="HDK21" s="625"/>
      <c r="HDL21" s="625"/>
      <c r="HDQ21" s="625"/>
      <c r="HDR21" s="625"/>
      <c r="HDW21" s="625"/>
      <c r="HDX21" s="625"/>
      <c r="HEC21" s="625"/>
      <c r="HED21" s="625"/>
      <c r="HEI21" s="625"/>
      <c r="HEJ21" s="625"/>
      <c r="HEO21" s="625"/>
      <c r="HEP21" s="625"/>
      <c r="HEU21" s="625"/>
      <c r="HEV21" s="625"/>
      <c r="HFA21" s="625"/>
      <c r="HFB21" s="625"/>
      <c r="HFG21" s="625"/>
      <c r="HFH21" s="625"/>
      <c r="HFM21" s="625"/>
      <c r="HFN21" s="625"/>
      <c r="HFS21" s="625"/>
      <c r="HFT21" s="625"/>
      <c r="HFY21" s="625"/>
      <c r="HFZ21" s="625"/>
      <c r="HGE21" s="625"/>
      <c r="HGF21" s="625"/>
      <c r="HGK21" s="625"/>
      <c r="HGL21" s="625"/>
      <c r="HGQ21" s="625"/>
      <c r="HGR21" s="625"/>
      <c r="HGW21" s="625"/>
      <c r="HGX21" s="625"/>
      <c r="HHC21" s="625"/>
      <c r="HHD21" s="625"/>
      <c r="HHI21" s="625"/>
      <c r="HHJ21" s="625"/>
      <c r="HHO21" s="625"/>
      <c r="HHP21" s="625"/>
      <c r="HHU21" s="625"/>
      <c r="HHV21" s="625"/>
      <c r="HIA21" s="625"/>
      <c r="HIB21" s="625"/>
      <c r="HIG21" s="625"/>
      <c r="HIH21" s="625"/>
      <c r="HIM21" s="625"/>
      <c r="HIN21" s="625"/>
      <c r="HIS21" s="625"/>
      <c r="HIT21" s="625"/>
      <c r="HIY21" s="625"/>
      <c r="HIZ21" s="625"/>
      <c r="HJE21" s="625"/>
      <c r="HJF21" s="625"/>
      <c r="HJK21" s="625"/>
      <c r="HJL21" s="625"/>
      <c r="HJQ21" s="625"/>
      <c r="HJR21" s="625"/>
      <c r="HJW21" s="625"/>
      <c r="HJX21" s="625"/>
      <c r="HKC21" s="625"/>
      <c r="HKD21" s="625"/>
      <c r="HKI21" s="625"/>
      <c r="HKJ21" s="625"/>
      <c r="HKO21" s="625"/>
      <c r="HKP21" s="625"/>
      <c r="HKU21" s="625"/>
      <c r="HKV21" s="625"/>
      <c r="HLA21" s="625"/>
      <c r="HLB21" s="625"/>
      <c r="HLG21" s="625"/>
      <c r="HLH21" s="625"/>
      <c r="HLM21" s="625"/>
      <c r="HLN21" s="625"/>
      <c r="HLS21" s="625"/>
      <c r="HLT21" s="625"/>
      <c r="HLY21" s="625"/>
      <c r="HLZ21" s="625"/>
      <c r="HME21" s="625"/>
      <c r="HMF21" s="625"/>
      <c r="HMK21" s="625"/>
      <c r="HML21" s="625"/>
      <c r="HMQ21" s="625"/>
      <c r="HMR21" s="625"/>
      <c r="HMW21" s="625"/>
      <c r="HMX21" s="625"/>
      <c r="HNC21" s="625"/>
      <c r="HND21" s="625"/>
      <c r="HNI21" s="625"/>
      <c r="HNJ21" s="625"/>
      <c r="HNO21" s="625"/>
      <c r="HNP21" s="625"/>
      <c r="HNU21" s="625"/>
      <c r="HNV21" s="625"/>
      <c r="HOA21" s="625"/>
      <c r="HOB21" s="625"/>
      <c r="HOG21" s="625"/>
      <c r="HOH21" s="625"/>
      <c r="HOM21" s="625"/>
      <c r="HON21" s="625"/>
      <c r="HOS21" s="625"/>
      <c r="HOT21" s="625"/>
      <c r="HOY21" s="625"/>
      <c r="HOZ21" s="625"/>
      <c r="HPE21" s="625"/>
      <c r="HPF21" s="625"/>
      <c r="HPK21" s="625"/>
      <c r="HPL21" s="625"/>
      <c r="HPQ21" s="625"/>
      <c r="HPR21" s="625"/>
      <c r="HPW21" s="625"/>
      <c r="HPX21" s="625"/>
      <c r="HQC21" s="625"/>
      <c r="HQD21" s="625"/>
      <c r="HQI21" s="625"/>
      <c r="HQJ21" s="625"/>
      <c r="HQO21" s="625"/>
      <c r="HQP21" s="625"/>
      <c r="HQU21" s="625"/>
      <c r="HQV21" s="625"/>
      <c r="HRA21" s="625"/>
      <c r="HRB21" s="625"/>
      <c r="HRG21" s="625"/>
      <c r="HRH21" s="625"/>
      <c r="HRM21" s="625"/>
      <c r="HRN21" s="625"/>
      <c r="HRS21" s="625"/>
      <c r="HRT21" s="625"/>
      <c r="HRY21" s="625"/>
      <c r="HRZ21" s="625"/>
      <c r="HSE21" s="625"/>
      <c r="HSF21" s="625"/>
      <c r="HSK21" s="625"/>
      <c r="HSL21" s="625"/>
      <c r="HSQ21" s="625"/>
      <c r="HSR21" s="625"/>
      <c r="HSW21" s="625"/>
      <c r="HSX21" s="625"/>
      <c r="HTC21" s="625"/>
      <c r="HTD21" s="625"/>
      <c r="HTI21" s="625"/>
      <c r="HTJ21" s="625"/>
      <c r="HTO21" s="625"/>
      <c r="HTP21" s="625"/>
      <c r="HTU21" s="625"/>
      <c r="HTV21" s="625"/>
      <c r="HUA21" s="625"/>
      <c r="HUB21" s="625"/>
      <c r="HUG21" s="625"/>
      <c r="HUH21" s="625"/>
      <c r="HUM21" s="625"/>
      <c r="HUN21" s="625"/>
      <c r="HUS21" s="625"/>
      <c r="HUT21" s="625"/>
      <c r="HUY21" s="625"/>
      <c r="HUZ21" s="625"/>
      <c r="HVE21" s="625"/>
      <c r="HVF21" s="625"/>
      <c r="HVK21" s="625"/>
      <c r="HVL21" s="625"/>
      <c r="HVQ21" s="625"/>
      <c r="HVR21" s="625"/>
      <c r="HVW21" s="625"/>
      <c r="HVX21" s="625"/>
      <c r="HWC21" s="625"/>
      <c r="HWD21" s="625"/>
      <c r="HWI21" s="625"/>
      <c r="HWJ21" s="625"/>
      <c r="HWO21" s="625"/>
      <c r="HWP21" s="625"/>
      <c r="HWU21" s="625"/>
      <c r="HWV21" s="625"/>
      <c r="HXA21" s="625"/>
      <c r="HXB21" s="625"/>
      <c r="HXG21" s="625"/>
      <c r="HXH21" s="625"/>
      <c r="HXM21" s="625"/>
      <c r="HXN21" s="625"/>
      <c r="HXS21" s="625"/>
      <c r="HXT21" s="625"/>
      <c r="HXY21" s="625"/>
      <c r="HXZ21" s="625"/>
      <c r="HYE21" s="625"/>
      <c r="HYF21" s="625"/>
      <c r="HYK21" s="625"/>
      <c r="HYL21" s="625"/>
      <c r="HYQ21" s="625"/>
      <c r="HYR21" s="625"/>
      <c r="HYW21" s="625"/>
      <c r="HYX21" s="625"/>
      <c r="HZC21" s="625"/>
      <c r="HZD21" s="625"/>
      <c r="HZI21" s="625"/>
      <c r="HZJ21" s="625"/>
      <c r="HZO21" s="625"/>
      <c r="HZP21" s="625"/>
      <c r="HZU21" s="625"/>
      <c r="HZV21" s="625"/>
      <c r="IAA21" s="625"/>
      <c r="IAB21" s="625"/>
      <c r="IAG21" s="625"/>
      <c r="IAH21" s="625"/>
      <c r="IAM21" s="625"/>
      <c r="IAN21" s="625"/>
      <c r="IAS21" s="625"/>
      <c r="IAT21" s="625"/>
      <c r="IAY21" s="625"/>
      <c r="IAZ21" s="625"/>
      <c r="IBE21" s="625"/>
      <c r="IBF21" s="625"/>
      <c r="IBK21" s="625"/>
      <c r="IBL21" s="625"/>
      <c r="IBQ21" s="625"/>
      <c r="IBR21" s="625"/>
      <c r="IBW21" s="625"/>
      <c r="IBX21" s="625"/>
      <c r="ICC21" s="625"/>
      <c r="ICD21" s="625"/>
      <c r="ICI21" s="625"/>
      <c r="ICJ21" s="625"/>
      <c r="ICO21" s="625"/>
      <c r="ICP21" s="625"/>
      <c r="ICU21" s="625"/>
      <c r="ICV21" s="625"/>
      <c r="IDA21" s="625"/>
      <c r="IDB21" s="625"/>
      <c r="IDG21" s="625"/>
      <c r="IDH21" s="625"/>
      <c r="IDM21" s="625"/>
      <c r="IDN21" s="625"/>
      <c r="IDS21" s="625"/>
      <c r="IDT21" s="625"/>
      <c r="IDY21" s="625"/>
      <c r="IDZ21" s="625"/>
      <c r="IEE21" s="625"/>
      <c r="IEF21" s="625"/>
      <c r="IEK21" s="625"/>
      <c r="IEL21" s="625"/>
      <c r="IEQ21" s="625"/>
      <c r="IER21" s="625"/>
      <c r="IEW21" s="625"/>
      <c r="IEX21" s="625"/>
      <c r="IFC21" s="625"/>
      <c r="IFD21" s="625"/>
      <c r="IFI21" s="625"/>
      <c r="IFJ21" s="625"/>
      <c r="IFO21" s="625"/>
      <c r="IFP21" s="625"/>
      <c r="IFU21" s="625"/>
      <c r="IFV21" s="625"/>
      <c r="IGA21" s="625"/>
      <c r="IGB21" s="625"/>
      <c r="IGG21" s="625"/>
      <c r="IGH21" s="625"/>
      <c r="IGM21" s="625"/>
      <c r="IGN21" s="625"/>
      <c r="IGS21" s="625"/>
      <c r="IGT21" s="625"/>
      <c r="IGY21" s="625"/>
      <c r="IGZ21" s="625"/>
      <c r="IHE21" s="625"/>
      <c r="IHF21" s="625"/>
      <c r="IHK21" s="625"/>
      <c r="IHL21" s="625"/>
      <c r="IHQ21" s="625"/>
      <c r="IHR21" s="625"/>
      <c r="IHW21" s="625"/>
      <c r="IHX21" s="625"/>
      <c r="IIC21" s="625"/>
      <c r="IID21" s="625"/>
      <c r="III21" s="625"/>
      <c r="IIJ21" s="625"/>
      <c r="IIO21" s="625"/>
      <c r="IIP21" s="625"/>
      <c r="IIU21" s="625"/>
      <c r="IIV21" s="625"/>
      <c r="IJA21" s="625"/>
      <c r="IJB21" s="625"/>
      <c r="IJG21" s="625"/>
      <c r="IJH21" s="625"/>
      <c r="IJM21" s="625"/>
      <c r="IJN21" s="625"/>
      <c r="IJS21" s="625"/>
      <c r="IJT21" s="625"/>
      <c r="IJY21" s="625"/>
      <c r="IJZ21" s="625"/>
      <c r="IKE21" s="625"/>
      <c r="IKF21" s="625"/>
      <c r="IKK21" s="625"/>
      <c r="IKL21" s="625"/>
      <c r="IKQ21" s="625"/>
      <c r="IKR21" s="625"/>
      <c r="IKW21" s="625"/>
      <c r="IKX21" s="625"/>
      <c r="ILC21" s="625"/>
      <c r="ILD21" s="625"/>
      <c r="ILI21" s="625"/>
      <c r="ILJ21" s="625"/>
      <c r="ILO21" s="625"/>
      <c r="ILP21" s="625"/>
      <c r="ILU21" s="625"/>
      <c r="ILV21" s="625"/>
      <c r="IMA21" s="625"/>
      <c r="IMB21" s="625"/>
      <c r="IMG21" s="625"/>
      <c r="IMH21" s="625"/>
      <c r="IMM21" s="625"/>
      <c r="IMN21" s="625"/>
      <c r="IMS21" s="625"/>
      <c r="IMT21" s="625"/>
      <c r="IMY21" s="625"/>
      <c r="IMZ21" s="625"/>
      <c r="INE21" s="625"/>
      <c r="INF21" s="625"/>
      <c r="INK21" s="625"/>
      <c r="INL21" s="625"/>
      <c r="INQ21" s="625"/>
      <c r="INR21" s="625"/>
      <c r="INW21" s="625"/>
      <c r="INX21" s="625"/>
      <c r="IOC21" s="625"/>
      <c r="IOD21" s="625"/>
      <c r="IOI21" s="625"/>
      <c r="IOJ21" s="625"/>
      <c r="IOO21" s="625"/>
      <c r="IOP21" s="625"/>
      <c r="IOU21" s="625"/>
      <c r="IOV21" s="625"/>
      <c r="IPA21" s="625"/>
      <c r="IPB21" s="625"/>
      <c r="IPG21" s="625"/>
      <c r="IPH21" s="625"/>
      <c r="IPM21" s="625"/>
      <c r="IPN21" s="625"/>
      <c r="IPS21" s="625"/>
      <c r="IPT21" s="625"/>
      <c r="IPY21" s="625"/>
      <c r="IPZ21" s="625"/>
      <c r="IQE21" s="625"/>
      <c r="IQF21" s="625"/>
      <c r="IQK21" s="625"/>
      <c r="IQL21" s="625"/>
      <c r="IQQ21" s="625"/>
      <c r="IQR21" s="625"/>
      <c r="IQW21" s="625"/>
      <c r="IQX21" s="625"/>
      <c r="IRC21" s="625"/>
      <c r="IRD21" s="625"/>
      <c r="IRI21" s="625"/>
      <c r="IRJ21" s="625"/>
      <c r="IRO21" s="625"/>
      <c r="IRP21" s="625"/>
      <c r="IRU21" s="625"/>
      <c r="IRV21" s="625"/>
      <c r="ISA21" s="625"/>
      <c r="ISB21" s="625"/>
      <c r="ISG21" s="625"/>
      <c r="ISH21" s="625"/>
      <c r="ISM21" s="625"/>
      <c r="ISN21" s="625"/>
      <c r="ISS21" s="625"/>
      <c r="IST21" s="625"/>
      <c r="ISY21" s="625"/>
      <c r="ISZ21" s="625"/>
      <c r="ITE21" s="625"/>
      <c r="ITF21" s="625"/>
      <c r="ITK21" s="625"/>
      <c r="ITL21" s="625"/>
      <c r="ITQ21" s="625"/>
      <c r="ITR21" s="625"/>
      <c r="ITW21" s="625"/>
      <c r="ITX21" s="625"/>
      <c r="IUC21" s="625"/>
      <c r="IUD21" s="625"/>
      <c r="IUI21" s="625"/>
      <c r="IUJ21" s="625"/>
      <c r="IUO21" s="625"/>
      <c r="IUP21" s="625"/>
      <c r="IUU21" s="625"/>
      <c r="IUV21" s="625"/>
      <c r="IVA21" s="625"/>
      <c r="IVB21" s="625"/>
      <c r="IVG21" s="625"/>
      <c r="IVH21" s="625"/>
      <c r="IVM21" s="625"/>
      <c r="IVN21" s="625"/>
      <c r="IVS21" s="625"/>
      <c r="IVT21" s="625"/>
      <c r="IVY21" s="625"/>
      <c r="IVZ21" s="625"/>
      <c r="IWE21" s="625"/>
      <c r="IWF21" s="625"/>
      <c r="IWK21" s="625"/>
      <c r="IWL21" s="625"/>
      <c r="IWQ21" s="625"/>
      <c r="IWR21" s="625"/>
      <c r="IWW21" s="625"/>
      <c r="IWX21" s="625"/>
      <c r="IXC21" s="625"/>
      <c r="IXD21" s="625"/>
      <c r="IXI21" s="625"/>
      <c r="IXJ21" s="625"/>
      <c r="IXO21" s="625"/>
      <c r="IXP21" s="625"/>
      <c r="IXU21" s="625"/>
      <c r="IXV21" s="625"/>
      <c r="IYA21" s="625"/>
      <c r="IYB21" s="625"/>
      <c r="IYG21" s="625"/>
      <c r="IYH21" s="625"/>
      <c r="IYM21" s="625"/>
      <c r="IYN21" s="625"/>
      <c r="IYS21" s="625"/>
      <c r="IYT21" s="625"/>
      <c r="IYY21" s="625"/>
      <c r="IYZ21" s="625"/>
      <c r="IZE21" s="625"/>
      <c r="IZF21" s="625"/>
      <c r="IZK21" s="625"/>
      <c r="IZL21" s="625"/>
      <c r="IZQ21" s="625"/>
      <c r="IZR21" s="625"/>
      <c r="IZW21" s="625"/>
      <c r="IZX21" s="625"/>
      <c r="JAC21" s="625"/>
      <c r="JAD21" s="625"/>
      <c r="JAI21" s="625"/>
      <c r="JAJ21" s="625"/>
      <c r="JAO21" s="625"/>
      <c r="JAP21" s="625"/>
      <c r="JAU21" s="625"/>
      <c r="JAV21" s="625"/>
      <c r="JBA21" s="625"/>
      <c r="JBB21" s="625"/>
      <c r="JBG21" s="625"/>
      <c r="JBH21" s="625"/>
      <c r="JBM21" s="625"/>
      <c r="JBN21" s="625"/>
      <c r="JBS21" s="625"/>
      <c r="JBT21" s="625"/>
      <c r="JBY21" s="625"/>
      <c r="JBZ21" s="625"/>
      <c r="JCE21" s="625"/>
      <c r="JCF21" s="625"/>
      <c r="JCK21" s="625"/>
      <c r="JCL21" s="625"/>
      <c r="JCQ21" s="625"/>
      <c r="JCR21" s="625"/>
      <c r="JCW21" s="625"/>
      <c r="JCX21" s="625"/>
      <c r="JDC21" s="625"/>
      <c r="JDD21" s="625"/>
      <c r="JDI21" s="625"/>
      <c r="JDJ21" s="625"/>
      <c r="JDO21" s="625"/>
      <c r="JDP21" s="625"/>
      <c r="JDU21" s="625"/>
      <c r="JDV21" s="625"/>
      <c r="JEA21" s="625"/>
      <c r="JEB21" s="625"/>
      <c r="JEG21" s="625"/>
      <c r="JEH21" s="625"/>
      <c r="JEM21" s="625"/>
      <c r="JEN21" s="625"/>
      <c r="JES21" s="625"/>
      <c r="JET21" s="625"/>
      <c r="JEY21" s="625"/>
      <c r="JEZ21" s="625"/>
      <c r="JFE21" s="625"/>
      <c r="JFF21" s="625"/>
      <c r="JFK21" s="625"/>
      <c r="JFL21" s="625"/>
      <c r="JFQ21" s="625"/>
      <c r="JFR21" s="625"/>
      <c r="JFW21" s="625"/>
      <c r="JFX21" s="625"/>
      <c r="JGC21" s="625"/>
      <c r="JGD21" s="625"/>
      <c r="JGI21" s="625"/>
      <c r="JGJ21" s="625"/>
      <c r="JGO21" s="625"/>
      <c r="JGP21" s="625"/>
      <c r="JGU21" s="625"/>
      <c r="JGV21" s="625"/>
      <c r="JHA21" s="625"/>
      <c r="JHB21" s="625"/>
      <c r="JHG21" s="625"/>
      <c r="JHH21" s="625"/>
      <c r="JHM21" s="625"/>
      <c r="JHN21" s="625"/>
      <c r="JHS21" s="625"/>
      <c r="JHT21" s="625"/>
      <c r="JHY21" s="625"/>
      <c r="JHZ21" s="625"/>
      <c r="JIE21" s="625"/>
      <c r="JIF21" s="625"/>
      <c r="JIK21" s="625"/>
      <c r="JIL21" s="625"/>
      <c r="JIQ21" s="625"/>
      <c r="JIR21" s="625"/>
      <c r="JIW21" s="625"/>
      <c r="JIX21" s="625"/>
      <c r="JJC21" s="625"/>
      <c r="JJD21" s="625"/>
      <c r="JJI21" s="625"/>
      <c r="JJJ21" s="625"/>
      <c r="JJO21" s="625"/>
      <c r="JJP21" s="625"/>
      <c r="JJU21" s="625"/>
      <c r="JJV21" s="625"/>
      <c r="JKA21" s="625"/>
      <c r="JKB21" s="625"/>
      <c r="JKG21" s="625"/>
      <c r="JKH21" s="625"/>
      <c r="JKM21" s="625"/>
      <c r="JKN21" s="625"/>
      <c r="JKS21" s="625"/>
      <c r="JKT21" s="625"/>
      <c r="JKY21" s="625"/>
      <c r="JKZ21" s="625"/>
      <c r="JLE21" s="625"/>
      <c r="JLF21" s="625"/>
      <c r="JLK21" s="625"/>
      <c r="JLL21" s="625"/>
      <c r="JLQ21" s="625"/>
      <c r="JLR21" s="625"/>
      <c r="JLW21" s="625"/>
      <c r="JLX21" s="625"/>
      <c r="JMC21" s="625"/>
      <c r="JMD21" s="625"/>
      <c r="JMI21" s="625"/>
      <c r="JMJ21" s="625"/>
      <c r="JMO21" s="625"/>
      <c r="JMP21" s="625"/>
      <c r="JMU21" s="625"/>
      <c r="JMV21" s="625"/>
      <c r="JNA21" s="625"/>
      <c r="JNB21" s="625"/>
      <c r="JNG21" s="625"/>
      <c r="JNH21" s="625"/>
      <c r="JNM21" s="625"/>
      <c r="JNN21" s="625"/>
      <c r="JNS21" s="625"/>
      <c r="JNT21" s="625"/>
      <c r="JNY21" s="625"/>
      <c r="JNZ21" s="625"/>
      <c r="JOE21" s="625"/>
      <c r="JOF21" s="625"/>
      <c r="JOK21" s="625"/>
      <c r="JOL21" s="625"/>
      <c r="JOQ21" s="625"/>
      <c r="JOR21" s="625"/>
      <c r="JOW21" s="625"/>
      <c r="JOX21" s="625"/>
      <c r="JPC21" s="625"/>
      <c r="JPD21" s="625"/>
      <c r="JPI21" s="625"/>
      <c r="JPJ21" s="625"/>
      <c r="JPO21" s="625"/>
      <c r="JPP21" s="625"/>
      <c r="JPU21" s="625"/>
      <c r="JPV21" s="625"/>
      <c r="JQA21" s="625"/>
      <c r="JQB21" s="625"/>
      <c r="JQG21" s="625"/>
      <c r="JQH21" s="625"/>
      <c r="JQM21" s="625"/>
      <c r="JQN21" s="625"/>
      <c r="JQS21" s="625"/>
      <c r="JQT21" s="625"/>
      <c r="JQY21" s="625"/>
      <c r="JQZ21" s="625"/>
      <c r="JRE21" s="625"/>
      <c r="JRF21" s="625"/>
      <c r="JRK21" s="625"/>
      <c r="JRL21" s="625"/>
      <c r="JRQ21" s="625"/>
      <c r="JRR21" s="625"/>
      <c r="JRW21" s="625"/>
      <c r="JRX21" s="625"/>
      <c r="JSC21" s="625"/>
      <c r="JSD21" s="625"/>
      <c r="JSI21" s="625"/>
      <c r="JSJ21" s="625"/>
      <c r="JSO21" s="625"/>
      <c r="JSP21" s="625"/>
      <c r="JSU21" s="625"/>
      <c r="JSV21" s="625"/>
      <c r="JTA21" s="625"/>
      <c r="JTB21" s="625"/>
      <c r="JTG21" s="625"/>
      <c r="JTH21" s="625"/>
      <c r="JTM21" s="625"/>
      <c r="JTN21" s="625"/>
      <c r="JTS21" s="625"/>
      <c r="JTT21" s="625"/>
      <c r="JTY21" s="625"/>
      <c r="JTZ21" s="625"/>
      <c r="JUE21" s="625"/>
      <c r="JUF21" s="625"/>
      <c r="JUK21" s="625"/>
      <c r="JUL21" s="625"/>
      <c r="JUQ21" s="625"/>
      <c r="JUR21" s="625"/>
      <c r="JUW21" s="625"/>
      <c r="JUX21" s="625"/>
      <c r="JVC21" s="625"/>
      <c r="JVD21" s="625"/>
      <c r="JVI21" s="625"/>
      <c r="JVJ21" s="625"/>
      <c r="JVO21" s="625"/>
      <c r="JVP21" s="625"/>
      <c r="JVU21" s="625"/>
      <c r="JVV21" s="625"/>
      <c r="JWA21" s="625"/>
      <c r="JWB21" s="625"/>
      <c r="JWG21" s="625"/>
      <c r="JWH21" s="625"/>
      <c r="JWM21" s="625"/>
      <c r="JWN21" s="625"/>
      <c r="JWS21" s="625"/>
      <c r="JWT21" s="625"/>
      <c r="JWY21" s="625"/>
      <c r="JWZ21" s="625"/>
      <c r="JXE21" s="625"/>
      <c r="JXF21" s="625"/>
      <c r="JXK21" s="625"/>
      <c r="JXL21" s="625"/>
      <c r="JXQ21" s="625"/>
      <c r="JXR21" s="625"/>
      <c r="JXW21" s="625"/>
      <c r="JXX21" s="625"/>
      <c r="JYC21" s="625"/>
      <c r="JYD21" s="625"/>
      <c r="JYI21" s="625"/>
      <c r="JYJ21" s="625"/>
      <c r="JYO21" s="625"/>
      <c r="JYP21" s="625"/>
      <c r="JYU21" s="625"/>
      <c r="JYV21" s="625"/>
      <c r="JZA21" s="625"/>
      <c r="JZB21" s="625"/>
      <c r="JZG21" s="625"/>
      <c r="JZH21" s="625"/>
      <c r="JZM21" s="625"/>
      <c r="JZN21" s="625"/>
      <c r="JZS21" s="625"/>
      <c r="JZT21" s="625"/>
      <c r="JZY21" s="625"/>
      <c r="JZZ21" s="625"/>
      <c r="KAE21" s="625"/>
      <c r="KAF21" s="625"/>
      <c r="KAK21" s="625"/>
      <c r="KAL21" s="625"/>
      <c r="KAQ21" s="625"/>
      <c r="KAR21" s="625"/>
      <c r="KAW21" s="625"/>
      <c r="KAX21" s="625"/>
      <c r="KBC21" s="625"/>
      <c r="KBD21" s="625"/>
      <c r="KBI21" s="625"/>
      <c r="KBJ21" s="625"/>
      <c r="KBO21" s="625"/>
      <c r="KBP21" s="625"/>
      <c r="KBU21" s="625"/>
      <c r="KBV21" s="625"/>
      <c r="KCA21" s="625"/>
      <c r="KCB21" s="625"/>
      <c r="KCG21" s="625"/>
      <c r="KCH21" s="625"/>
      <c r="KCM21" s="625"/>
      <c r="KCN21" s="625"/>
      <c r="KCS21" s="625"/>
      <c r="KCT21" s="625"/>
      <c r="KCY21" s="625"/>
      <c r="KCZ21" s="625"/>
      <c r="KDE21" s="625"/>
      <c r="KDF21" s="625"/>
      <c r="KDK21" s="625"/>
      <c r="KDL21" s="625"/>
      <c r="KDQ21" s="625"/>
      <c r="KDR21" s="625"/>
      <c r="KDW21" s="625"/>
      <c r="KDX21" s="625"/>
      <c r="KEC21" s="625"/>
      <c r="KED21" s="625"/>
      <c r="KEI21" s="625"/>
      <c r="KEJ21" s="625"/>
      <c r="KEO21" s="625"/>
      <c r="KEP21" s="625"/>
      <c r="KEU21" s="625"/>
      <c r="KEV21" s="625"/>
      <c r="KFA21" s="625"/>
      <c r="KFB21" s="625"/>
      <c r="KFG21" s="625"/>
      <c r="KFH21" s="625"/>
      <c r="KFM21" s="625"/>
      <c r="KFN21" s="625"/>
      <c r="KFS21" s="625"/>
      <c r="KFT21" s="625"/>
      <c r="KFY21" s="625"/>
      <c r="KFZ21" s="625"/>
      <c r="KGE21" s="625"/>
      <c r="KGF21" s="625"/>
      <c r="KGK21" s="625"/>
      <c r="KGL21" s="625"/>
      <c r="KGQ21" s="625"/>
      <c r="KGR21" s="625"/>
      <c r="KGW21" s="625"/>
      <c r="KGX21" s="625"/>
      <c r="KHC21" s="625"/>
      <c r="KHD21" s="625"/>
      <c r="KHI21" s="625"/>
      <c r="KHJ21" s="625"/>
      <c r="KHO21" s="625"/>
      <c r="KHP21" s="625"/>
      <c r="KHU21" s="625"/>
      <c r="KHV21" s="625"/>
      <c r="KIA21" s="625"/>
      <c r="KIB21" s="625"/>
      <c r="KIG21" s="625"/>
      <c r="KIH21" s="625"/>
      <c r="KIM21" s="625"/>
      <c r="KIN21" s="625"/>
      <c r="KIS21" s="625"/>
      <c r="KIT21" s="625"/>
      <c r="KIY21" s="625"/>
      <c r="KIZ21" s="625"/>
      <c r="KJE21" s="625"/>
      <c r="KJF21" s="625"/>
      <c r="KJK21" s="625"/>
      <c r="KJL21" s="625"/>
      <c r="KJQ21" s="625"/>
      <c r="KJR21" s="625"/>
      <c r="KJW21" s="625"/>
      <c r="KJX21" s="625"/>
      <c r="KKC21" s="625"/>
      <c r="KKD21" s="625"/>
      <c r="KKI21" s="625"/>
      <c r="KKJ21" s="625"/>
      <c r="KKO21" s="625"/>
      <c r="KKP21" s="625"/>
      <c r="KKU21" s="625"/>
      <c r="KKV21" s="625"/>
      <c r="KLA21" s="625"/>
      <c r="KLB21" s="625"/>
      <c r="KLG21" s="625"/>
      <c r="KLH21" s="625"/>
      <c r="KLM21" s="625"/>
      <c r="KLN21" s="625"/>
      <c r="KLS21" s="625"/>
      <c r="KLT21" s="625"/>
      <c r="KLY21" s="625"/>
      <c r="KLZ21" s="625"/>
      <c r="KME21" s="625"/>
      <c r="KMF21" s="625"/>
      <c r="KMK21" s="625"/>
      <c r="KML21" s="625"/>
      <c r="KMQ21" s="625"/>
      <c r="KMR21" s="625"/>
      <c r="KMW21" s="625"/>
      <c r="KMX21" s="625"/>
      <c r="KNC21" s="625"/>
      <c r="KND21" s="625"/>
      <c r="KNI21" s="625"/>
      <c r="KNJ21" s="625"/>
      <c r="KNO21" s="625"/>
      <c r="KNP21" s="625"/>
      <c r="KNU21" s="625"/>
      <c r="KNV21" s="625"/>
      <c r="KOA21" s="625"/>
      <c r="KOB21" s="625"/>
      <c r="KOG21" s="625"/>
      <c r="KOH21" s="625"/>
      <c r="KOM21" s="625"/>
      <c r="KON21" s="625"/>
      <c r="KOS21" s="625"/>
      <c r="KOT21" s="625"/>
      <c r="KOY21" s="625"/>
      <c r="KOZ21" s="625"/>
      <c r="KPE21" s="625"/>
      <c r="KPF21" s="625"/>
      <c r="KPK21" s="625"/>
      <c r="KPL21" s="625"/>
      <c r="KPQ21" s="625"/>
      <c r="KPR21" s="625"/>
      <c r="KPW21" s="625"/>
      <c r="KPX21" s="625"/>
      <c r="KQC21" s="625"/>
      <c r="KQD21" s="625"/>
      <c r="KQI21" s="625"/>
      <c r="KQJ21" s="625"/>
      <c r="KQO21" s="625"/>
      <c r="KQP21" s="625"/>
      <c r="KQU21" s="625"/>
      <c r="KQV21" s="625"/>
      <c r="KRA21" s="625"/>
      <c r="KRB21" s="625"/>
      <c r="KRG21" s="625"/>
      <c r="KRH21" s="625"/>
      <c r="KRM21" s="625"/>
      <c r="KRN21" s="625"/>
      <c r="KRS21" s="625"/>
      <c r="KRT21" s="625"/>
      <c r="KRY21" s="625"/>
      <c r="KRZ21" s="625"/>
      <c r="KSE21" s="625"/>
      <c r="KSF21" s="625"/>
      <c r="KSK21" s="625"/>
      <c r="KSL21" s="625"/>
      <c r="KSQ21" s="625"/>
      <c r="KSR21" s="625"/>
      <c r="KSW21" s="625"/>
      <c r="KSX21" s="625"/>
      <c r="KTC21" s="625"/>
      <c r="KTD21" s="625"/>
      <c r="KTI21" s="625"/>
      <c r="KTJ21" s="625"/>
      <c r="KTO21" s="625"/>
      <c r="KTP21" s="625"/>
      <c r="KTU21" s="625"/>
      <c r="KTV21" s="625"/>
      <c r="KUA21" s="625"/>
      <c r="KUB21" s="625"/>
      <c r="KUG21" s="625"/>
      <c r="KUH21" s="625"/>
      <c r="KUM21" s="625"/>
      <c r="KUN21" s="625"/>
      <c r="KUS21" s="625"/>
      <c r="KUT21" s="625"/>
      <c r="KUY21" s="625"/>
      <c r="KUZ21" s="625"/>
      <c r="KVE21" s="625"/>
      <c r="KVF21" s="625"/>
      <c r="KVK21" s="625"/>
      <c r="KVL21" s="625"/>
      <c r="KVQ21" s="625"/>
      <c r="KVR21" s="625"/>
      <c r="KVW21" s="625"/>
      <c r="KVX21" s="625"/>
      <c r="KWC21" s="625"/>
      <c r="KWD21" s="625"/>
      <c r="KWI21" s="625"/>
      <c r="KWJ21" s="625"/>
      <c r="KWO21" s="625"/>
      <c r="KWP21" s="625"/>
      <c r="KWU21" s="625"/>
      <c r="KWV21" s="625"/>
      <c r="KXA21" s="625"/>
      <c r="KXB21" s="625"/>
      <c r="KXG21" s="625"/>
      <c r="KXH21" s="625"/>
      <c r="KXM21" s="625"/>
      <c r="KXN21" s="625"/>
      <c r="KXS21" s="625"/>
      <c r="KXT21" s="625"/>
      <c r="KXY21" s="625"/>
      <c r="KXZ21" s="625"/>
      <c r="KYE21" s="625"/>
      <c r="KYF21" s="625"/>
      <c r="KYK21" s="625"/>
      <c r="KYL21" s="625"/>
      <c r="KYQ21" s="625"/>
      <c r="KYR21" s="625"/>
      <c r="KYW21" s="625"/>
      <c r="KYX21" s="625"/>
      <c r="KZC21" s="625"/>
      <c r="KZD21" s="625"/>
      <c r="KZI21" s="625"/>
      <c r="KZJ21" s="625"/>
      <c r="KZO21" s="625"/>
      <c r="KZP21" s="625"/>
      <c r="KZU21" s="625"/>
      <c r="KZV21" s="625"/>
      <c r="LAA21" s="625"/>
      <c r="LAB21" s="625"/>
      <c r="LAG21" s="625"/>
      <c r="LAH21" s="625"/>
      <c r="LAM21" s="625"/>
      <c r="LAN21" s="625"/>
      <c r="LAS21" s="625"/>
      <c r="LAT21" s="625"/>
      <c r="LAY21" s="625"/>
      <c r="LAZ21" s="625"/>
      <c r="LBE21" s="625"/>
      <c r="LBF21" s="625"/>
      <c r="LBK21" s="625"/>
      <c r="LBL21" s="625"/>
      <c r="LBQ21" s="625"/>
      <c r="LBR21" s="625"/>
      <c r="LBW21" s="625"/>
      <c r="LBX21" s="625"/>
      <c r="LCC21" s="625"/>
      <c r="LCD21" s="625"/>
      <c r="LCI21" s="625"/>
      <c r="LCJ21" s="625"/>
      <c r="LCO21" s="625"/>
      <c r="LCP21" s="625"/>
      <c r="LCU21" s="625"/>
      <c r="LCV21" s="625"/>
      <c r="LDA21" s="625"/>
      <c r="LDB21" s="625"/>
      <c r="LDG21" s="625"/>
      <c r="LDH21" s="625"/>
      <c r="LDM21" s="625"/>
      <c r="LDN21" s="625"/>
      <c r="LDS21" s="625"/>
      <c r="LDT21" s="625"/>
      <c r="LDY21" s="625"/>
      <c r="LDZ21" s="625"/>
      <c r="LEE21" s="625"/>
      <c r="LEF21" s="625"/>
      <c r="LEK21" s="625"/>
      <c r="LEL21" s="625"/>
      <c r="LEQ21" s="625"/>
      <c r="LER21" s="625"/>
      <c r="LEW21" s="625"/>
      <c r="LEX21" s="625"/>
      <c r="LFC21" s="625"/>
      <c r="LFD21" s="625"/>
      <c r="LFI21" s="625"/>
      <c r="LFJ21" s="625"/>
      <c r="LFO21" s="625"/>
      <c r="LFP21" s="625"/>
      <c r="LFU21" s="625"/>
      <c r="LFV21" s="625"/>
      <c r="LGA21" s="625"/>
      <c r="LGB21" s="625"/>
      <c r="LGG21" s="625"/>
      <c r="LGH21" s="625"/>
      <c r="LGM21" s="625"/>
      <c r="LGN21" s="625"/>
      <c r="LGS21" s="625"/>
      <c r="LGT21" s="625"/>
      <c r="LGY21" s="625"/>
      <c r="LGZ21" s="625"/>
      <c r="LHE21" s="625"/>
      <c r="LHF21" s="625"/>
      <c r="LHK21" s="625"/>
      <c r="LHL21" s="625"/>
      <c r="LHQ21" s="625"/>
      <c r="LHR21" s="625"/>
      <c r="LHW21" s="625"/>
      <c r="LHX21" s="625"/>
      <c r="LIC21" s="625"/>
      <c r="LID21" s="625"/>
      <c r="LII21" s="625"/>
      <c r="LIJ21" s="625"/>
      <c r="LIO21" s="625"/>
      <c r="LIP21" s="625"/>
      <c r="LIU21" s="625"/>
      <c r="LIV21" s="625"/>
      <c r="LJA21" s="625"/>
      <c r="LJB21" s="625"/>
      <c r="LJG21" s="625"/>
      <c r="LJH21" s="625"/>
      <c r="LJM21" s="625"/>
      <c r="LJN21" s="625"/>
      <c r="LJS21" s="625"/>
      <c r="LJT21" s="625"/>
      <c r="LJY21" s="625"/>
      <c r="LJZ21" s="625"/>
      <c r="LKE21" s="625"/>
      <c r="LKF21" s="625"/>
      <c r="LKK21" s="625"/>
      <c r="LKL21" s="625"/>
      <c r="LKQ21" s="625"/>
      <c r="LKR21" s="625"/>
      <c r="LKW21" s="625"/>
      <c r="LKX21" s="625"/>
      <c r="LLC21" s="625"/>
      <c r="LLD21" s="625"/>
      <c r="LLI21" s="625"/>
      <c r="LLJ21" s="625"/>
      <c r="LLO21" s="625"/>
      <c r="LLP21" s="625"/>
      <c r="LLU21" s="625"/>
      <c r="LLV21" s="625"/>
      <c r="LMA21" s="625"/>
      <c r="LMB21" s="625"/>
      <c r="LMG21" s="625"/>
      <c r="LMH21" s="625"/>
      <c r="LMM21" s="625"/>
      <c r="LMN21" s="625"/>
      <c r="LMS21" s="625"/>
      <c r="LMT21" s="625"/>
      <c r="LMY21" s="625"/>
      <c r="LMZ21" s="625"/>
      <c r="LNE21" s="625"/>
      <c r="LNF21" s="625"/>
      <c r="LNK21" s="625"/>
      <c r="LNL21" s="625"/>
      <c r="LNQ21" s="625"/>
      <c r="LNR21" s="625"/>
      <c r="LNW21" s="625"/>
      <c r="LNX21" s="625"/>
      <c r="LOC21" s="625"/>
      <c r="LOD21" s="625"/>
      <c r="LOI21" s="625"/>
      <c r="LOJ21" s="625"/>
      <c r="LOO21" s="625"/>
      <c r="LOP21" s="625"/>
      <c r="LOU21" s="625"/>
      <c r="LOV21" s="625"/>
      <c r="LPA21" s="625"/>
      <c r="LPB21" s="625"/>
      <c r="LPG21" s="625"/>
      <c r="LPH21" s="625"/>
      <c r="LPM21" s="625"/>
      <c r="LPN21" s="625"/>
      <c r="LPS21" s="625"/>
      <c r="LPT21" s="625"/>
      <c r="LPY21" s="625"/>
      <c r="LPZ21" s="625"/>
      <c r="LQE21" s="625"/>
      <c r="LQF21" s="625"/>
      <c r="LQK21" s="625"/>
      <c r="LQL21" s="625"/>
      <c r="LQQ21" s="625"/>
      <c r="LQR21" s="625"/>
      <c r="LQW21" s="625"/>
      <c r="LQX21" s="625"/>
      <c r="LRC21" s="625"/>
      <c r="LRD21" s="625"/>
      <c r="LRI21" s="625"/>
      <c r="LRJ21" s="625"/>
      <c r="LRO21" s="625"/>
      <c r="LRP21" s="625"/>
      <c r="LRU21" s="625"/>
      <c r="LRV21" s="625"/>
      <c r="LSA21" s="625"/>
      <c r="LSB21" s="625"/>
      <c r="LSG21" s="625"/>
      <c r="LSH21" s="625"/>
      <c r="LSM21" s="625"/>
      <c r="LSN21" s="625"/>
      <c r="LSS21" s="625"/>
      <c r="LST21" s="625"/>
      <c r="LSY21" s="625"/>
      <c r="LSZ21" s="625"/>
      <c r="LTE21" s="625"/>
      <c r="LTF21" s="625"/>
      <c r="LTK21" s="625"/>
      <c r="LTL21" s="625"/>
      <c r="LTQ21" s="625"/>
      <c r="LTR21" s="625"/>
      <c r="LTW21" s="625"/>
      <c r="LTX21" s="625"/>
      <c r="LUC21" s="625"/>
      <c r="LUD21" s="625"/>
      <c r="LUI21" s="625"/>
      <c r="LUJ21" s="625"/>
      <c r="LUO21" s="625"/>
      <c r="LUP21" s="625"/>
      <c r="LUU21" s="625"/>
      <c r="LUV21" s="625"/>
      <c r="LVA21" s="625"/>
      <c r="LVB21" s="625"/>
      <c r="LVG21" s="625"/>
      <c r="LVH21" s="625"/>
      <c r="LVM21" s="625"/>
      <c r="LVN21" s="625"/>
      <c r="LVS21" s="625"/>
      <c r="LVT21" s="625"/>
      <c r="LVY21" s="625"/>
      <c r="LVZ21" s="625"/>
      <c r="LWE21" s="625"/>
      <c r="LWF21" s="625"/>
      <c r="LWK21" s="625"/>
      <c r="LWL21" s="625"/>
      <c r="LWQ21" s="625"/>
      <c r="LWR21" s="625"/>
      <c r="LWW21" s="625"/>
      <c r="LWX21" s="625"/>
      <c r="LXC21" s="625"/>
      <c r="LXD21" s="625"/>
      <c r="LXI21" s="625"/>
      <c r="LXJ21" s="625"/>
      <c r="LXO21" s="625"/>
      <c r="LXP21" s="625"/>
      <c r="LXU21" s="625"/>
      <c r="LXV21" s="625"/>
      <c r="LYA21" s="625"/>
      <c r="LYB21" s="625"/>
      <c r="LYG21" s="625"/>
      <c r="LYH21" s="625"/>
      <c r="LYM21" s="625"/>
      <c r="LYN21" s="625"/>
      <c r="LYS21" s="625"/>
      <c r="LYT21" s="625"/>
      <c r="LYY21" s="625"/>
      <c r="LYZ21" s="625"/>
      <c r="LZE21" s="625"/>
      <c r="LZF21" s="625"/>
      <c r="LZK21" s="625"/>
      <c r="LZL21" s="625"/>
      <c r="LZQ21" s="625"/>
      <c r="LZR21" s="625"/>
      <c r="LZW21" s="625"/>
      <c r="LZX21" s="625"/>
      <c r="MAC21" s="625"/>
      <c r="MAD21" s="625"/>
      <c r="MAI21" s="625"/>
      <c r="MAJ21" s="625"/>
      <c r="MAO21" s="625"/>
      <c r="MAP21" s="625"/>
      <c r="MAU21" s="625"/>
      <c r="MAV21" s="625"/>
      <c r="MBA21" s="625"/>
      <c r="MBB21" s="625"/>
      <c r="MBG21" s="625"/>
      <c r="MBH21" s="625"/>
      <c r="MBM21" s="625"/>
      <c r="MBN21" s="625"/>
      <c r="MBS21" s="625"/>
      <c r="MBT21" s="625"/>
      <c r="MBY21" s="625"/>
      <c r="MBZ21" s="625"/>
      <c r="MCE21" s="625"/>
      <c r="MCF21" s="625"/>
      <c r="MCK21" s="625"/>
      <c r="MCL21" s="625"/>
      <c r="MCQ21" s="625"/>
      <c r="MCR21" s="625"/>
      <c r="MCW21" s="625"/>
      <c r="MCX21" s="625"/>
      <c r="MDC21" s="625"/>
      <c r="MDD21" s="625"/>
      <c r="MDI21" s="625"/>
      <c r="MDJ21" s="625"/>
      <c r="MDO21" s="625"/>
      <c r="MDP21" s="625"/>
      <c r="MDU21" s="625"/>
      <c r="MDV21" s="625"/>
      <c r="MEA21" s="625"/>
      <c r="MEB21" s="625"/>
      <c r="MEG21" s="625"/>
      <c r="MEH21" s="625"/>
      <c r="MEM21" s="625"/>
      <c r="MEN21" s="625"/>
      <c r="MES21" s="625"/>
      <c r="MET21" s="625"/>
      <c r="MEY21" s="625"/>
      <c r="MEZ21" s="625"/>
      <c r="MFE21" s="625"/>
      <c r="MFF21" s="625"/>
      <c r="MFK21" s="625"/>
      <c r="MFL21" s="625"/>
      <c r="MFQ21" s="625"/>
      <c r="MFR21" s="625"/>
      <c r="MFW21" s="625"/>
      <c r="MFX21" s="625"/>
      <c r="MGC21" s="625"/>
      <c r="MGD21" s="625"/>
      <c r="MGI21" s="625"/>
      <c r="MGJ21" s="625"/>
      <c r="MGO21" s="625"/>
      <c r="MGP21" s="625"/>
      <c r="MGU21" s="625"/>
      <c r="MGV21" s="625"/>
      <c r="MHA21" s="625"/>
      <c r="MHB21" s="625"/>
      <c r="MHG21" s="625"/>
      <c r="MHH21" s="625"/>
      <c r="MHM21" s="625"/>
      <c r="MHN21" s="625"/>
      <c r="MHS21" s="625"/>
      <c r="MHT21" s="625"/>
      <c r="MHY21" s="625"/>
      <c r="MHZ21" s="625"/>
      <c r="MIE21" s="625"/>
      <c r="MIF21" s="625"/>
      <c r="MIK21" s="625"/>
      <c r="MIL21" s="625"/>
      <c r="MIQ21" s="625"/>
      <c r="MIR21" s="625"/>
      <c r="MIW21" s="625"/>
      <c r="MIX21" s="625"/>
      <c r="MJC21" s="625"/>
      <c r="MJD21" s="625"/>
      <c r="MJI21" s="625"/>
      <c r="MJJ21" s="625"/>
      <c r="MJO21" s="625"/>
      <c r="MJP21" s="625"/>
      <c r="MJU21" s="625"/>
      <c r="MJV21" s="625"/>
      <c r="MKA21" s="625"/>
      <c r="MKB21" s="625"/>
      <c r="MKG21" s="625"/>
      <c r="MKH21" s="625"/>
      <c r="MKM21" s="625"/>
      <c r="MKN21" s="625"/>
      <c r="MKS21" s="625"/>
      <c r="MKT21" s="625"/>
      <c r="MKY21" s="625"/>
      <c r="MKZ21" s="625"/>
      <c r="MLE21" s="625"/>
      <c r="MLF21" s="625"/>
      <c r="MLK21" s="625"/>
      <c r="MLL21" s="625"/>
      <c r="MLQ21" s="625"/>
      <c r="MLR21" s="625"/>
      <c r="MLW21" s="625"/>
      <c r="MLX21" s="625"/>
      <c r="MMC21" s="625"/>
      <c r="MMD21" s="625"/>
      <c r="MMI21" s="625"/>
      <c r="MMJ21" s="625"/>
      <c r="MMO21" s="625"/>
      <c r="MMP21" s="625"/>
      <c r="MMU21" s="625"/>
      <c r="MMV21" s="625"/>
      <c r="MNA21" s="625"/>
      <c r="MNB21" s="625"/>
      <c r="MNG21" s="625"/>
      <c r="MNH21" s="625"/>
      <c r="MNM21" s="625"/>
      <c r="MNN21" s="625"/>
      <c r="MNS21" s="625"/>
      <c r="MNT21" s="625"/>
      <c r="MNY21" s="625"/>
      <c r="MNZ21" s="625"/>
      <c r="MOE21" s="625"/>
      <c r="MOF21" s="625"/>
      <c r="MOK21" s="625"/>
      <c r="MOL21" s="625"/>
      <c r="MOQ21" s="625"/>
      <c r="MOR21" s="625"/>
      <c r="MOW21" s="625"/>
      <c r="MOX21" s="625"/>
      <c r="MPC21" s="625"/>
      <c r="MPD21" s="625"/>
      <c r="MPI21" s="625"/>
      <c r="MPJ21" s="625"/>
      <c r="MPO21" s="625"/>
      <c r="MPP21" s="625"/>
      <c r="MPU21" s="625"/>
      <c r="MPV21" s="625"/>
      <c r="MQA21" s="625"/>
      <c r="MQB21" s="625"/>
      <c r="MQG21" s="625"/>
      <c r="MQH21" s="625"/>
      <c r="MQM21" s="625"/>
      <c r="MQN21" s="625"/>
      <c r="MQS21" s="625"/>
      <c r="MQT21" s="625"/>
      <c r="MQY21" s="625"/>
      <c r="MQZ21" s="625"/>
      <c r="MRE21" s="625"/>
      <c r="MRF21" s="625"/>
      <c r="MRK21" s="625"/>
      <c r="MRL21" s="625"/>
      <c r="MRQ21" s="625"/>
      <c r="MRR21" s="625"/>
      <c r="MRW21" s="625"/>
      <c r="MRX21" s="625"/>
      <c r="MSC21" s="625"/>
      <c r="MSD21" s="625"/>
      <c r="MSI21" s="625"/>
      <c r="MSJ21" s="625"/>
      <c r="MSO21" s="625"/>
      <c r="MSP21" s="625"/>
      <c r="MSU21" s="625"/>
      <c r="MSV21" s="625"/>
      <c r="MTA21" s="625"/>
      <c r="MTB21" s="625"/>
      <c r="MTG21" s="625"/>
      <c r="MTH21" s="625"/>
      <c r="MTM21" s="625"/>
      <c r="MTN21" s="625"/>
      <c r="MTS21" s="625"/>
      <c r="MTT21" s="625"/>
      <c r="MTY21" s="625"/>
      <c r="MTZ21" s="625"/>
      <c r="MUE21" s="625"/>
      <c r="MUF21" s="625"/>
      <c r="MUK21" s="625"/>
      <c r="MUL21" s="625"/>
      <c r="MUQ21" s="625"/>
      <c r="MUR21" s="625"/>
      <c r="MUW21" s="625"/>
      <c r="MUX21" s="625"/>
      <c r="MVC21" s="625"/>
      <c r="MVD21" s="625"/>
      <c r="MVI21" s="625"/>
      <c r="MVJ21" s="625"/>
      <c r="MVO21" s="625"/>
      <c r="MVP21" s="625"/>
      <c r="MVU21" s="625"/>
      <c r="MVV21" s="625"/>
      <c r="MWA21" s="625"/>
      <c r="MWB21" s="625"/>
      <c r="MWG21" s="625"/>
      <c r="MWH21" s="625"/>
      <c r="MWM21" s="625"/>
      <c r="MWN21" s="625"/>
      <c r="MWS21" s="625"/>
      <c r="MWT21" s="625"/>
      <c r="MWY21" s="625"/>
      <c r="MWZ21" s="625"/>
      <c r="MXE21" s="625"/>
      <c r="MXF21" s="625"/>
      <c r="MXK21" s="625"/>
      <c r="MXL21" s="625"/>
      <c r="MXQ21" s="625"/>
      <c r="MXR21" s="625"/>
      <c r="MXW21" s="625"/>
      <c r="MXX21" s="625"/>
      <c r="MYC21" s="625"/>
      <c r="MYD21" s="625"/>
      <c r="MYI21" s="625"/>
      <c r="MYJ21" s="625"/>
      <c r="MYO21" s="625"/>
      <c r="MYP21" s="625"/>
      <c r="MYU21" s="625"/>
      <c r="MYV21" s="625"/>
      <c r="MZA21" s="625"/>
      <c r="MZB21" s="625"/>
      <c r="MZG21" s="625"/>
      <c r="MZH21" s="625"/>
      <c r="MZM21" s="625"/>
      <c r="MZN21" s="625"/>
      <c r="MZS21" s="625"/>
      <c r="MZT21" s="625"/>
      <c r="MZY21" s="625"/>
      <c r="MZZ21" s="625"/>
      <c r="NAE21" s="625"/>
      <c r="NAF21" s="625"/>
      <c r="NAK21" s="625"/>
      <c r="NAL21" s="625"/>
      <c r="NAQ21" s="625"/>
      <c r="NAR21" s="625"/>
      <c r="NAW21" s="625"/>
      <c r="NAX21" s="625"/>
      <c r="NBC21" s="625"/>
      <c r="NBD21" s="625"/>
      <c r="NBI21" s="625"/>
      <c r="NBJ21" s="625"/>
      <c r="NBO21" s="625"/>
      <c r="NBP21" s="625"/>
      <c r="NBU21" s="625"/>
      <c r="NBV21" s="625"/>
      <c r="NCA21" s="625"/>
      <c r="NCB21" s="625"/>
      <c r="NCG21" s="625"/>
      <c r="NCH21" s="625"/>
      <c r="NCM21" s="625"/>
      <c r="NCN21" s="625"/>
      <c r="NCS21" s="625"/>
      <c r="NCT21" s="625"/>
      <c r="NCY21" s="625"/>
      <c r="NCZ21" s="625"/>
      <c r="NDE21" s="625"/>
      <c r="NDF21" s="625"/>
      <c r="NDK21" s="625"/>
      <c r="NDL21" s="625"/>
      <c r="NDQ21" s="625"/>
      <c r="NDR21" s="625"/>
      <c r="NDW21" s="625"/>
      <c r="NDX21" s="625"/>
      <c r="NEC21" s="625"/>
      <c r="NED21" s="625"/>
      <c r="NEI21" s="625"/>
      <c r="NEJ21" s="625"/>
      <c r="NEO21" s="625"/>
      <c r="NEP21" s="625"/>
      <c r="NEU21" s="625"/>
      <c r="NEV21" s="625"/>
      <c r="NFA21" s="625"/>
      <c r="NFB21" s="625"/>
      <c r="NFG21" s="625"/>
      <c r="NFH21" s="625"/>
      <c r="NFM21" s="625"/>
      <c r="NFN21" s="625"/>
      <c r="NFS21" s="625"/>
      <c r="NFT21" s="625"/>
      <c r="NFY21" s="625"/>
      <c r="NFZ21" s="625"/>
      <c r="NGE21" s="625"/>
      <c r="NGF21" s="625"/>
      <c r="NGK21" s="625"/>
      <c r="NGL21" s="625"/>
      <c r="NGQ21" s="625"/>
      <c r="NGR21" s="625"/>
      <c r="NGW21" s="625"/>
      <c r="NGX21" s="625"/>
      <c r="NHC21" s="625"/>
      <c r="NHD21" s="625"/>
      <c r="NHI21" s="625"/>
      <c r="NHJ21" s="625"/>
      <c r="NHO21" s="625"/>
      <c r="NHP21" s="625"/>
      <c r="NHU21" s="625"/>
      <c r="NHV21" s="625"/>
      <c r="NIA21" s="625"/>
      <c r="NIB21" s="625"/>
      <c r="NIG21" s="625"/>
      <c r="NIH21" s="625"/>
      <c r="NIM21" s="625"/>
      <c r="NIN21" s="625"/>
      <c r="NIS21" s="625"/>
      <c r="NIT21" s="625"/>
      <c r="NIY21" s="625"/>
      <c r="NIZ21" s="625"/>
      <c r="NJE21" s="625"/>
      <c r="NJF21" s="625"/>
      <c r="NJK21" s="625"/>
      <c r="NJL21" s="625"/>
      <c r="NJQ21" s="625"/>
      <c r="NJR21" s="625"/>
      <c r="NJW21" s="625"/>
      <c r="NJX21" s="625"/>
      <c r="NKC21" s="625"/>
      <c r="NKD21" s="625"/>
      <c r="NKI21" s="625"/>
      <c r="NKJ21" s="625"/>
      <c r="NKO21" s="625"/>
      <c r="NKP21" s="625"/>
      <c r="NKU21" s="625"/>
      <c r="NKV21" s="625"/>
      <c r="NLA21" s="625"/>
      <c r="NLB21" s="625"/>
      <c r="NLG21" s="625"/>
      <c r="NLH21" s="625"/>
      <c r="NLM21" s="625"/>
      <c r="NLN21" s="625"/>
      <c r="NLS21" s="625"/>
      <c r="NLT21" s="625"/>
      <c r="NLY21" s="625"/>
      <c r="NLZ21" s="625"/>
      <c r="NME21" s="625"/>
      <c r="NMF21" s="625"/>
      <c r="NMK21" s="625"/>
      <c r="NML21" s="625"/>
      <c r="NMQ21" s="625"/>
      <c r="NMR21" s="625"/>
      <c r="NMW21" s="625"/>
      <c r="NMX21" s="625"/>
      <c r="NNC21" s="625"/>
      <c r="NND21" s="625"/>
      <c r="NNI21" s="625"/>
      <c r="NNJ21" s="625"/>
      <c r="NNO21" s="625"/>
      <c r="NNP21" s="625"/>
      <c r="NNU21" s="625"/>
      <c r="NNV21" s="625"/>
      <c r="NOA21" s="625"/>
      <c r="NOB21" s="625"/>
      <c r="NOG21" s="625"/>
      <c r="NOH21" s="625"/>
      <c r="NOM21" s="625"/>
      <c r="NON21" s="625"/>
      <c r="NOS21" s="625"/>
      <c r="NOT21" s="625"/>
      <c r="NOY21" s="625"/>
      <c r="NOZ21" s="625"/>
      <c r="NPE21" s="625"/>
      <c r="NPF21" s="625"/>
      <c r="NPK21" s="625"/>
      <c r="NPL21" s="625"/>
      <c r="NPQ21" s="625"/>
      <c r="NPR21" s="625"/>
      <c r="NPW21" s="625"/>
      <c r="NPX21" s="625"/>
      <c r="NQC21" s="625"/>
      <c r="NQD21" s="625"/>
      <c r="NQI21" s="625"/>
      <c r="NQJ21" s="625"/>
      <c r="NQO21" s="625"/>
      <c r="NQP21" s="625"/>
      <c r="NQU21" s="625"/>
      <c r="NQV21" s="625"/>
      <c r="NRA21" s="625"/>
      <c r="NRB21" s="625"/>
      <c r="NRG21" s="625"/>
      <c r="NRH21" s="625"/>
      <c r="NRM21" s="625"/>
      <c r="NRN21" s="625"/>
      <c r="NRS21" s="625"/>
      <c r="NRT21" s="625"/>
      <c r="NRY21" s="625"/>
      <c r="NRZ21" s="625"/>
      <c r="NSE21" s="625"/>
      <c r="NSF21" s="625"/>
      <c r="NSK21" s="625"/>
      <c r="NSL21" s="625"/>
      <c r="NSQ21" s="625"/>
      <c r="NSR21" s="625"/>
      <c r="NSW21" s="625"/>
      <c r="NSX21" s="625"/>
      <c r="NTC21" s="625"/>
      <c r="NTD21" s="625"/>
      <c r="NTI21" s="625"/>
      <c r="NTJ21" s="625"/>
      <c r="NTO21" s="625"/>
      <c r="NTP21" s="625"/>
      <c r="NTU21" s="625"/>
      <c r="NTV21" s="625"/>
      <c r="NUA21" s="625"/>
      <c r="NUB21" s="625"/>
      <c r="NUG21" s="625"/>
      <c r="NUH21" s="625"/>
      <c r="NUM21" s="625"/>
      <c r="NUN21" s="625"/>
      <c r="NUS21" s="625"/>
      <c r="NUT21" s="625"/>
      <c r="NUY21" s="625"/>
      <c r="NUZ21" s="625"/>
      <c r="NVE21" s="625"/>
      <c r="NVF21" s="625"/>
      <c r="NVK21" s="625"/>
      <c r="NVL21" s="625"/>
      <c r="NVQ21" s="625"/>
      <c r="NVR21" s="625"/>
      <c r="NVW21" s="625"/>
      <c r="NVX21" s="625"/>
      <c r="NWC21" s="625"/>
      <c r="NWD21" s="625"/>
      <c r="NWI21" s="625"/>
      <c r="NWJ21" s="625"/>
      <c r="NWO21" s="625"/>
      <c r="NWP21" s="625"/>
      <c r="NWU21" s="625"/>
      <c r="NWV21" s="625"/>
      <c r="NXA21" s="625"/>
      <c r="NXB21" s="625"/>
      <c r="NXG21" s="625"/>
      <c r="NXH21" s="625"/>
      <c r="NXM21" s="625"/>
      <c r="NXN21" s="625"/>
      <c r="NXS21" s="625"/>
      <c r="NXT21" s="625"/>
      <c r="NXY21" s="625"/>
      <c r="NXZ21" s="625"/>
      <c r="NYE21" s="625"/>
      <c r="NYF21" s="625"/>
      <c r="NYK21" s="625"/>
      <c r="NYL21" s="625"/>
      <c r="NYQ21" s="625"/>
      <c r="NYR21" s="625"/>
      <c r="NYW21" s="625"/>
      <c r="NYX21" s="625"/>
      <c r="NZC21" s="625"/>
      <c r="NZD21" s="625"/>
      <c r="NZI21" s="625"/>
      <c r="NZJ21" s="625"/>
      <c r="NZO21" s="625"/>
      <c r="NZP21" s="625"/>
      <c r="NZU21" s="625"/>
      <c r="NZV21" s="625"/>
      <c r="OAA21" s="625"/>
      <c r="OAB21" s="625"/>
      <c r="OAG21" s="625"/>
      <c r="OAH21" s="625"/>
      <c r="OAM21" s="625"/>
      <c r="OAN21" s="625"/>
      <c r="OAS21" s="625"/>
      <c r="OAT21" s="625"/>
      <c r="OAY21" s="625"/>
      <c r="OAZ21" s="625"/>
      <c r="OBE21" s="625"/>
      <c r="OBF21" s="625"/>
      <c r="OBK21" s="625"/>
      <c r="OBL21" s="625"/>
      <c r="OBQ21" s="625"/>
      <c r="OBR21" s="625"/>
      <c r="OBW21" s="625"/>
      <c r="OBX21" s="625"/>
      <c r="OCC21" s="625"/>
      <c r="OCD21" s="625"/>
      <c r="OCI21" s="625"/>
      <c r="OCJ21" s="625"/>
      <c r="OCO21" s="625"/>
      <c r="OCP21" s="625"/>
      <c r="OCU21" s="625"/>
      <c r="OCV21" s="625"/>
      <c r="ODA21" s="625"/>
      <c r="ODB21" s="625"/>
      <c r="ODG21" s="625"/>
      <c r="ODH21" s="625"/>
      <c r="ODM21" s="625"/>
      <c r="ODN21" s="625"/>
      <c r="ODS21" s="625"/>
      <c r="ODT21" s="625"/>
      <c r="ODY21" s="625"/>
      <c r="ODZ21" s="625"/>
      <c r="OEE21" s="625"/>
      <c r="OEF21" s="625"/>
      <c r="OEK21" s="625"/>
      <c r="OEL21" s="625"/>
      <c r="OEQ21" s="625"/>
      <c r="OER21" s="625"/>
      <c r="OEW21" s="625"/>
      <c r="OEX21" s="625"/>
      <c r="OFC21" s="625"/>
      <c r="OFD21" s="625"/>
      <c r="OFI21" s="625"/>
      <c r="OFJ21" s="625"/>
      <c r="OFO21" s="625"/>
      <c r="OFP21" s="625"/>
      <c r="OFU21" s="625"/>
      <c r="OFV21" s="625"/>
      <c r="OGA21" s="625"/>
      <c r="OGB21" s="625"/>
      <c r="OGG21" s="625"/>
      <c r="OGH21" s="625"/>
      <c r="OGM21" s="625"/>
      <c r="OGN21" s="625"/>
      <c r="OGS21" s="625"/>
      <c r="OGT21" s="625"/>
      <c r="OGY21" s="625"/>
      <c r="OGZ21" s="625"/>
      <c r="OHE21" s="625"/>
      <c r="OHF21" s="625"/>
      <c r="OHK21" s="625"/>
      <c r="OHL21" s="625"/>
      <c r="OHQ21" s="625"/>
      <c r="OHR21" s="625"/>
      <c r="OHW21" s="625"/>
      <c r="OHX21" s="625"/>
      <c r="OIC21" s="625"/>
      <c r="OID21" s="625"/>
      <c r="OII21" s="625"/>
      <c r="OIJ21" s="625"/>
      <c r="OIO21" s="625"/>
      <c r="OIP21" s="625"/>
      <c r="OIU21" s="625"/>
      <c r="OIV21" s="625"/>
      <c r="OJA21" s="625"/>
      <c r="OJB21" s="625"/>
      <c r="OJG21" s="625"/>
      <c r="OJH21" s="625"/>
      <c r="OJM21" s="625"/>
      <c r="OJN21" s="625"/>
      <c r="OJS21" s="625"/>
      <c r="OJT21" s="625"/>
      <c r="OJY21" s="625"/>
      <c r="OJZ21" s="625"/>
      <c r="OKE21" s="625"/>
      <c r="OKF21" s="625"/>
      <c r="OKK21" s="625"/>
      <c r="OKL21" s="625"/>
      <c r="OKQ21" s="625"/>
      <c r="OKR21" s="625"/>
      <c r="OKW21" s="625"/>
      <c r="OKX21" s="625"/>
      <c r="OLC21" s="625"/>
      <c r="OLD21" s="625"/>
      <c r="OLI21" s="625"/>
      <c r="OLJ21" s="625"/>
      <c r="OLO21" s="625"/>
      <c r="OLP21" s="625"/>
      <c r="OLU21" s="625"/>
      <c r="OLV21" s="625"/>
      <c r="OMA21" s="625"/>
      <c r="OMB21" s="625"/>
      <c r="OMG21" s="625"/>
      <c r="OMH21" s="625"/>
      <c r="OMM21" s="625"/>
      <c r="OMN21" s="625"/>
      <c r="OMS21" s="625"/>
      <c r="OMT21" s="625"/>
      <c r="OMY21" s="625"/>
      <c r="OMZ21" s="625"/>
      <c r="ONE21" s="625"/>
      <c r="ONF21" s="625"/>
      <c r="ONK21" s="625"/>
      <c r="ONL21" s="625"/>
      <c r="ONQ21" s="625"/>
      <c r="ONR21" s="625"/>
      <c r="ONW21" s="625"/>
      <c r="ONX21" s="625"/>
      <c r="OOC21" s="625"/>
      <c r="OOD21" s="625"/>
      <c r="OOI21" s="625"/>
      <c r="OOJ21" s="625"/>
      <c r="OOO21" s="625"/>
      <c r="OOP21" s="625"/>
      <c r="OOU21" s="625"/>
      <c r="OOV21" s="625"/>
      <c r="OPA21" s="625"/>
      <c r="OPB21" s="625"/>
      <c r="OPG21" s="625"/>
      <c r="OPH21" s="625"/>
      <c r="OPM21" s="625"/>
      <c r="OPN21" s="625"/>
      <c r="OPS21" s="625"/>
      <c r="OPT21" s="625"/>
      <c r="OPY21" s="625"/>
      <c r="OPZ21" s="625"/>
      <c r="OQE21" s="625"/>
      <c r="OQF21" s="625"/>
      <c r="OQK21" s="625"/>
      <c r="OQL21" s="625"/>
      <c r="OQQ21" s="625"/>
      <c r="OQR21" s="625"/>
      <c r="OQW21" s="625"/>
      <c r="OQX21" s="625"/>
      <c r="ORC21" s="625"/>
      <c r="ORD21" s="625"/>
      <c r="ORI21" s="625"/>
      <c r="ORJ21" s="625"/>
      <c r="ORO21" s="625"/>
      <c r="ORP21" s="625"/>
      <c r="ORU21" s="625"/>
      <c r="ORV21" s="625"/>
      <c r="OSA21" s="625"/>
      <c r="OSB21" s="625"/>
      <c r="OSG21" s="625"/>
      <c r="OSH21" s="625"/>
      <c r="OSM21" s="625"/>
      <c r="OSN21" s="625"/>
      <c r="OSS21" s="625"/>
      <c r="OST21" s="625"/>
      <c r="OSY21" s="625"/>
      <c r="OSZ21" s="625"/>
      <c r="OTE21" s="625"/>
      <c r="OTF21" s="625"/>
      <c r="OTK21" s="625"/>
      <c r="OTL21" s="625"/>
      <c r="OTQ21" s="625"/>
      <c r="OTR21" s="625"/>
      <c r="OTW21" s="625"/>
      <c r="OTX21" s="625"/>
      <c r="OUC21" s="625"/>
      <c r="OUD21" s="625"/>
      <c r="OUI21" s="625"/>
      <c r="OUJ21" s="625"/>
      <c r="OUO21" s="625"/>
      <c r="OUP21" s="625"/>
      <c r="OUU21" s="625"/>
      <c r="OUV21" s="625"/>
      <c r="OVA21" s="625"/>
      <c r="OVB21" s="625"/>
      <c r="OVG21" s="625"/>
      <c r="OVH21" s="625"/>
      <c r="OVM21" s="625"/>
      <c r="OVN21" s="625"/>
      <c r="OVS21" s="625"/>
      <c r="OVT21" s="625"/>
      <c r="OVY21" s="625"/>
      <c r="OVZ21" s="625"/>
      <c r="OWE21" s="625"/>
      <c r="OWF21" s="625"/>
      <c r="OWK21" s="625"/>
      <c r="OWL21" s="625"/>
      <c r="OWQ21" s="625"/>
      <c r="OWR21" s="625"/>
      <c r="OWW21" s="625"/>
      <c r="OWX21" s="625"/>
      <c r="OXC21" s="625"/>
      <c r="OXD21" s="625"/>
      <c r="OXI21" s="625"/>
      <c r="OXJ21" s="625"/>
      <c r="OXO21" s="625"/>
      <c r="OXP21" s="625"/>
      <c r="OXU21" s="625"/>
      <c r="OXV21" s="625"/>
      <c r="OYA21" s="625"/>
      <c r="OYB21" s="625"/>
      <c r="OYG21" s="625"/>
      <c r="OYH21" s="625"/>
      <c r="OYM21" s="625"/>
      <c r="OYN21" s="625"/>
      <c r="OYS21" s="625"/>
      <c r="OYT21" s="625"/>
      <c r="OYY21" s="625"/>
      <c r="OYZ21" s="625"/>
      <c r="OZE21" s="625"/>
      <c r="OZF21" s="625"/>
      <c r="OZK21" s="625"/>
      <c r="OZL21" s="625"/>
      <c r="OZQ21" s="625"/>
      <c r="OZR21" s="625"/>
      <c r="OZW21" s="625"/>
      <c r="OZX21" s="625"/>
      <c r="PAC21" s="625"/>
      <c r="PAD21" s="625"/>
      <c r="PAI21" s="625"/>
      <c r="PAJ21" s="625"/>
      <c r="PAO21" s="625"/>
      <c r="PAP21" s="625"/>
      <c r="PAU21" s="625"/>
      <c r="PAV21" s="625"/>
      <c r="PBA21" s="625"/>
      <c r="PBB21" s="625"/>
      <c r="PBG21" s="625"/>
      <c r="PBH21" s="625"/>
      <c r="PBM21" s="625"/>
      <c r="PBN21" s="625"/>
      <c r="PBS21" s="625"/>
      <c r="PBT21" s="625"/>
      <c r="PBY21" s="625"/>
      <c r="PBZ21" s="625"/>
      <c r="PCE21" s="625"/>
      <c r="PCF21" s="625"/>
      <c r="PCK21" s="625"/>
      <c r="PCL21" s="625"/>
      <c r="PCQ21" s="625"/>
      <c r="PCR21" s="625"/>
      <c r="PCW21" s="625"/>
      <c r="PCX21" s="625"/>
      <c r="PDC21" s="625"/>
      <c r="PDD21" s="625"/>
      <c r="PDI21" s="625"/>
      <c r="PDJ21" s="625"/>
      <c r="PDO21" s="625"/>
      <c r="PDP21" s="625"/>
      <c r="PDU21" s="625"/>
      <c r="PDV21" s="625"/>
      <c r="PEA21" s="625"/>
      <c r="PEB21" s="625"/>
      <c r="PEG21" s="625"/>
      <c r="PEH21" s="625"/>
      <c r="PEM21" s="625"/>
      <c r="PEN21" s="625"/>
      <c r="PES21" s="625"/>
      <c r="PET21" s="625"/>
      <c r="PEY21" s="625"/>
      <c r="PEZ21" s="625"/>
      <c r="PFE21" s="625"/>
      <c r="PFF21" s="625"/>
      <c r="PFK21" s="625"/>
      <c r="PFL21" s="625"/>
      <c r="PFQ21" s="625"/>
      <c r="PFR21" s="625"/>
      <c r="PFW21" s="625"/>
      <c r="PFX21" s="625"/>
      <c r="PGC21" s="625"/>
      <c r="PGD21" s="625"/>
      <c r="PGI21" s="625"/>
      <c r="PGJ21" s="625"/>
      <c r="PGO21" s="625"/>
      <c r="PGP21" s="625"/>
      <c r="PGU21" s="625"/>
      <c r="PGV21" s="625"/>
      <c r="PHA21" s="625"/>
      <c r="PHB21" s="625"/>
      <c r="PHG21" s="625"/>
      <c r="PHH21" s="625"/>
      <c r="PHM21" s="625"/>
      <c r="PHN21" s="625"/>
      <c r="PHS21" s="625"/>
      <c r="PHT21" s="625"/>
      <c r="PHY21" s="625"/>
      <c r="PHZ21" s="625"/>
      <c r="PIE21" s="625"/>
      <c r="PIF21" s="625"/>
      <c r="PIK21" s="625"/>
      <c r="PIL21" s="625"/>
      <c r="PIQ21" s="625"/>
      <c r="PIR21" s="625"/>
      <c r="PIW21" s="625"/>
      <c r="PIX21" s="625"/>
      <c r="PJC21" s="625"/>
      <c r="PJD21" s="625"/>
      <c r="PJI21" s="625"/>
      <c r="PJJ21" s="625"/>
      <c r="PJO21" s="625"/>
      <c r="PJP21" s="625"/>
      <c r="PJU21" s="625"/>
      <c r="PJV21" s="625"/>
      <c r="PKA21" s="625"/>
      <c r="PKB21" s="625"/>
      <c r="PKG21" s="625"/>
      <c r="PKH21" s="625"/>
      <c r="PKM21" s="625"/>
      <c r="PKN21" s="625"/>
      <c r="PKS21" s="625"/>
      <c r="PKT21" s="625"/>
      <c r="PKY21" s="625"/>
      <c r="PKZ21" s="625"/>
      <c r="PLE21" s="625"/>
      <c r="PLF21" s="625"/>
      <c r="PLK21" s="625"/>
      <c r="PLL21" s="625"/>
      <c r="PLQ21" s="625"/>
      <c r="PLR21" s="625"/>
      <c r="PLW21" s="625"/>
      <c r="PLX21" s="625"/>
      <c r="PMC21" s="625"/>
      <c r="PMD21" s="625"/>
      <c r="PMI21" s="625"/>
      <c r="PMJ21" s="625"/>
      <c r="PMO21" s="625"/>
      <c r="PMP21" s="625"/>
      <c r="PMU21" s="625"/>
      <c r="PMV21" s="625"/>
      <c r="PNA21" s="625"/>
      <c r="PNB21" s="625"/>
      <c r="PNG21" s="625"/>
      <c r="PNH21" s="625"/>
      <c r="PNM21" s="625"/>
      <c r="PNN21" s="625"/>
      <c r="PNS21" s="625"/>
      <c r="PNT21" s="625"/>
      <c r="PNY21" s="625"/>
      <c r="PNZ21" s="625"/>
      <c r="POE21" s="625"/>
      <c r="POF21" s="625"/>
      <c r="POK21" s="625"/>
      <c r="POL21" s="625"/>
      <c r="POQ21" s="625"/>
      <c r="POR21" s="625"/>
      <c r="POW21" s="625"/>
      <c r="POX21" s="625"/>
      <c r="PPC21" s="625"/>
      <c r="PPD21" s="625"/>
      <c r="PPI21" s="625"/>
      <c r="PPJ21" s="625"/>
      <c r="PPO21" s="625"/>
      <c r="PPP21" s="625"/>
      <c r="PPU21" s="625"/>
      <c r="PPV21" s="625"/>
      <c r="PQA21" s="625"/>
      <c r="PQB21" s="625"/>
      <c r="PQG21" s="625"/>
      <c r="PQH21" s="625"/>
      <c r="PQM21" s="625"/>
      <c r="PQN21" s="625"/>
      <c r="PQS21" s="625"/>
      <c r="PQT21" s="625"/>
      <c r="PQY21" s="625"/>
      <c r="PQZ21" s="625"/>
      <c r="PRE21" s="625"/>
      <c r="PRF21" s="625"/>
      <c r="PRK21" s="625"/>
      <c r="PRL21" s="625"/>
      <c r="PRQ21" s="625"/>
      <c r="PRR21" s="625"/>
      <c r="PRW21" s="625"/>
      <c r="PRX21" s="625"/>
      <c r="PSC21" s="625"/>
      <c r="PSD21" s="625"/>
      <c r="PSI21" s="625"/>
      <c r="PSJ21" s="625"/>
      <c r="PSO21" s="625"/>
      <c r="PSP21" s="625"/>
      <c r="PSU21" s="625"/>
      <c r="PSV21" s="625"/>
      <c r="PTA21" s="625"/>
      <c r="PTB21" s="625"/>
      <c r="PTG21" s="625"/>
      <c r="PTH21" s="625"/>
      <c r="PTM21" s="625"/>
      <c r="PTN21" s="625"/>
      <c r="PTS21" s="625"/>
      <c r="PTT21" s="625"/>
      <c r="PTY21" s="625"/>
      <c r="PTZ21" s="625"/>
      <c r="PUE21" s="625"/>
      <c r="PUF21" s="625"/>
      <c r="PUK21" s="625"/>
      <c r="PUL21" s="625"/>
      <c r="PUQ21" s="625"/>
      <c r="PUR21" s="625"/>
      <c r="PUW21" s="625"/>
      <c r="PUX21" s="625"/>
      <c r="PVC21" s="625"/>
      <c r="PVD21" s="625"/>
      <c r="PVI21" s="625"/>
      <c r="PVJ21" s="625"/>
      <c r="PVO21" s="625"/>
      <c r="PVP21" s="625"/>
      <c r="PVU21" s="625"/>
      <c r="PVV21" s="625"/>
      <c r="PWA21" s="625"/>
      <c r="PWB21" s="625"/>
      <c r="PWG21" s="625"/>
      <c r="PWH21" s="625"/>
      <c r="PWM21" s="625"/>
      <c r="PWN21" s="625"/>
      <c r="PWS21" s="625"/>
      <c r="PWT21" s="625"/>
      <c r="PWY21" s="625"/>
      <c r="PWZ21" s="625"/>
      <c r="PXE21" s="625"/>
      <c r="PXF21" s="625"/>
      <c r="PXK21" s="625"/>
      <c r="PXL21" s="625"/>
      <c r="PXQ21" s="625"/>
      <c r="PXR21" s="625"/>
      <c r="PXW21" s="625"/>
      <c r="PXX21" s="625"/>
      <c r="PYC21" s="625"/>
      <c r="PYD21" s="625"/>
      <c r="PYI21" s="625"/>
      <c r="PYJ21" s="625"/>
      <c r="PYO21" s="625"/>
      <c r="PYP21" s="625"/>
      <c r="PYU21" s="625"/>
      <c r="PYV21" s="625"/>
      <c r="PZA21" s="625"/>
      <c r="PZB21" s="625"/>
      <c r="PZG21" s="625"/>
      <c r="PZH21" s="625"/>
      <c r="PZM21" s="625"/>
      <c r="PZN21" s="625"/>
      <c r="PZS21" s="625"/>
      <c r="PZT21" s="625"/>
      <c r="PZY21" s="625"/>
      <c r="PZZ21" s="625"/>
      <c r="QAE21" s="625"/>
      <c r="QAF21" s="625"/>
      <c r="QAK21" s="625"/>
      <c r="QAL21" s="625"/>
      <c r="QAQ21" s="625"/>
      <c r="QAR21" s="625"/>
      <c r="QAW21" s="625"/>
      <c r="QAX21" s="625"/>
      <c r="QBC21" s="625"/>
      <c r="QBD21" s="625"/>
      <c r="QBI21" s="625"/>
      <c r="QBJ21" s="625"/>
      <c r="QBO21" s="625"/>
      <c r="QBP21" s="625"/>
      <c r="QBU21" s="625"/>
      <c r="QBV21" s="625"/>
      <c r="QCA21" s="625"/>
      <c r="QCB21" s="625"/>
      <c r="QCG21" s="625"/>
      <c r="QCH21" s="625"/>
      <c r="QCM21" s="625"/>
      <c r="QCN21" s="625"/>
      <c r="QCS21" s="625"/>
      <c r="QCT21" s="625"/>
      <c r="QCY21" s="625"/>
      <c r="QCZ21" s="625"/>
      <c r="QDE21" s="625"/>
      <c r="QDF21" s="625"/>
      <c r="QDK21" s="625"/>
      <c r="QDL21" s="625"/>
      <c r="QDQ21" s="625"/>
      <c r="QDR21" s="625"/>
      <c r="QDW21" s="625"/>
      <c r="QDX21" s="625"/>
      <c r="QEC21" s="625"/>
      <c r="QED21" s="625"/>
      <c r="QEI21" s="625"/>
      <c r="QEJ21" s="625"/>
      <c r="QEO21" s="625"/>
      <c r="QEP21" s="625"/>
      <c r="QEU21" s="625"/>
      <c r="QEV21" s="625"/>
      <c r="QFA21" s="625"/>
      <c r="QFB21" s="625"/>
      <c r="QFG21" s="625"/>
      <c r="QFH21" s="625"/>
      <c r="QFM21" s="625"/>
      <c r="QFN21" s="625"/>
      <c r="QFS21" s="625"/>
      <c r="QFT21" s="625"/>
      <c r="QFY21" s="625"/>
      <c r="QFZ21" s="625"/>
      <c r="QGE21" s="625"/>
      <c r="QGF21" s="625"/>
      <c r="QGK21" s="625"/>
      <c r="QGL21" s="625"/>
      <c r="QGQ21" s="625"/>
      <c r="QGR21" s="625"/>
      <c r="QGW21" s="625"/>
      <c r="QGX21" s="625"/>
      <c r="QHC21" s="625"/>
      <c r="QHD21" s="625"/>
      <c r="QHI21" s="625"/>
      <c r="QHJ21" s="625"/>
      <c r="QHO21" s="625"/>
      <c r="QHP21" s="625"/>
      <c r="QHU21" s="625"/>
      <c r="QHV21" s="625"/>
      <c r="QIA21" s="625"/>
      <c r="QIB21" s="625"/>
      <c r="QIG21" s="625"/>
      <c r="QIH21" s="625"/>
      <c r="QIM21" s="625"/>
      <c r="QIN21" s="625"/>
      <c r="QIS21" s="625"/>
      <c r="QIT21" s="625"/>
      <c r="QIY21" s="625"/>
      <c r="QIZ21" s="625"/>
      <c r="QJE21" s="625"/>
      <c r="QJF21" s="625"/>
      <c r="QJK21" s="625"/>
      <c r="QJL21" s="625"/>
      <c r="QJQ21" s="625"/>
      <c r="QJR21" s="625"/>
      <c r="QJW21" s="625"/>
      <c r="QJX21" s="625"/>
      <c r="QKC21" s="625"/>
      <c r="QKD21" s="625"/>
      <c r="QKI21" s="625"/>
      <c r="QKJ21" s="625"/>
      <c r="QKO21" s="625"/>
      <c r="QKP21" s="625"/>
      <c r="QKU21" s="625"/>
      <c r="QKV21" s="625"/>
      <c r="QLA21" s="625"/>
      <c r="QLB21" s="625"/>
      <c r="QLG21" s="625"/>
      <c r="QLH21" s="625"/>
      <c r="QLM21" s="625"/>
      <c r="QLN21" s="625"/>
      <c r="QLS21" s="625"/>
      <c r="QLT21" s="625"/>
      <c r="QLY21" s="625"/>
      <c r="QLZ21" s="625"/>
      <c r="QME21" s="625"/>
      <c r="QMF21" s="625"/>
      <c r="QMK21" s="625"/>
      <c r="QML21" s="625"/>
      <c r="QMQ21" s="625"/>
      <c r="QMR21" s="625"/>
      <c r="QMW21" s="625"/>
      <c r="QMX21" s="625"/>
      <c r="QNC21" s="625"/>
      <c r="QND21" s="625"/>
      <c r="QNI21" s="625"/>
      <c r="QNJ21" s="625"/>
      <c r="QNO21" s="625"/>
      <c r="QNP21" s="625"/>
      <c r="QNU21" s="625"/>
      <c r="QNV21" s="625"/>
      <c r="QOA21" s="625"/>
      <c r="QOB21" s="625"/>
      <c r="QOG21" s="625"/>
      <c r="QOH21" s="625"/>
      <c r="QOM21" s="625"/>
      <c r="QON21" s="625"/>
      <c r="QOS21" s="625"/>
      <c r="QOT21" s="625"/>
      <c r="QOY21" s="625"/>
      <c r="QOZ21" s="625"/>
      <c r="QPE21" s="625"/>
      <c r="QPF21" s="625"/>
      <c r="QPK21" s="625"/>
      <c r="QPL21" s="625"/>
      <c r="QPQ21" s="625"/>
      <c r="QPR21" s="625"/>
      <c r="QPW21" s="625"/>
      <c r="QPX21" s="625"/>
      <c r="QQC21" s="625"/>
      <c r="QQD21" s="625"/>
      <c r="QQI21" s="625"/>
      <c r="QQJ21" s="625"/>
      <c r="QQO21" s="625"/>
      <c r="QQP21" s="625"/>
      <c r="QQU21" s="625"/>
      <c r="QQV21" s="625"/>
      <c r="QRA21" s="625"/>
      <c r="QRB21" s="625"/>
      <c r="QRG21" s="625"/>
      <c r="QRH21" s="625"/>
      <c r="QRM21" s="625"/>
      <c r="QRN21" s="625"/>
      <c r="QRS21" s="625"/>
      <c r="QRT21" s="625"/>
      <c r="QRY21" s="625"/>
      <c r="QRZ21" s="625"/>
      <c r="QSE21" s="625"/>
      <c r="QSF21" s="625"/>
      <c r="QSK21" s="625"/>
      <c r="QSL21" s="625"/>
      <c r="QSQ21" s="625"/>
      <c r="QSR21" s="625"/>
      <c r="QSW21" s="625"/>
      <c r="QSX21" s="625"/>
      <c r="QTC21" s="625"/>
      <c r="QTD21" s="625"/>
      <c r="QTI21" s="625"/>
      <c r="QTJ21" s="625"/>
      <c r="QTO21" s="625"/>
      <c r="QTP21" s="625"/>
      <c r="QTU21" s="625"/>
      <c r="QTV21" s="625"/>
      <c r="QUA21" s="625"/>
      <c r="QUB21" s="625"/>
      <c r="QUG21" s="625"/>
      <c r="QUH21" s="625"/>
      <c r="QUM21" s="625"/>
      <c r="QUN21" s="625"/>
      <c r="QUS21" s="625"/>
      <c r="QUT21" s="625"/>
      <c r="QUY21" s="625"/>
      <c r="QUZ21" s="625"/>
      <c r="QVE21" s="625"/>
      <c r="QVF21" s="625"/>
      <c r="QVK21" s="625"/>
      <c r="QVL21" s="625"/>
      <c r="QVQ21" s="625"/>
      <c r="QVR21" s="625"/>
      <c r="QVW21" s="625"/>
      <c r="QVX21" s="625"/>
      <c r="QWC21" s="625"/>
      <c r="QWD21" s="625"/>
      <c r="QWI21" s="625"/>
      <c r="QWJ21" s="625"/>
      <c r="QWO21" s="625"/>
      <c r="QWP21" s="625"/>
      <c r="QWU21" s="625"/>
      <c r="QWV21" s="625"/>
      <c r="QXA21" s="625"/>
      <c r="QXB21" s="625"/>
      <c r="QXG21" s="625"/>
      <c r="QXH21" s="625"/>
      <c r="QXM21" s="625"/>
      <c r="QXN21" s="625"/>
      <c r="QXS21" s="625"/>
      <c r="QXT21" s="625"/>
      <c r="QXY21" s="625"/>
      <c r="QXZ21" s="625"/>
      <c r="QYE21" s="625"/>
      <c r="QYF21" s="625"/>
      <c r="QYK21" s="625"/>
      <c r="QYL21" s="625"/>
      <c r="QYQ21" s="625"/>
      <c r="QYR21" s="625"/>
      <c r="QYW21" s="625"/>
      <c r="QYX21" s="625"/>
      <c r="QZC21" s="625"/>
      <c r="QZD21" s="625"/>
      <c r="QZI21" s="625"/>
      <c r="QZJ21" s="625"/>
      <c r="QZO21" s="625"/>
      <c r="QZP21" s="625"/>
      <c r="QZU21" s="625"/>
      <c r="QZV21" s="625"/>
      <c r="RAA21" s="625"/>
      <c r="RAB21" s="625"/>
      <c r="RAG21" s="625"/>
      <c r="RAH21" s="625"/>
      <c r="RAM21" s="625"/>
      <c r="RAN21" s="625"/>
      <c r="RAS21" s="625"/>
      <c r="RAT21" s="625"/>
      <c r="RAY21" s="625"/>
      <c r="RAZ21" s="625"/>
      <c r="RBE21" s="625"/>
      <c r="RBF21" s="625"/>
      <c r="RBK21" s="625"/>
      <c r="RBL21" s="625"/>
      <c r="RBQ21" s="625"/>
      <c r="RBR21" s="625"/>
      <c r="RBW21" s="625"/>
      <c r="RBX21" s="625"/>
      <c r="RCC21" s="625"/>
      <c r="RCD21" s="625"/>
      <c r="RCI21" s="625"/>
      <c r="RCJ21" s="625"/>
      <c r="RCO21" s="625"/>
      <c r="RCP21" s="625"/>
      <c r="RCU21" s="625"/>
      <c r="RCV21" s="625"/>
      <c r="RDA21" s="625"/>
      <c r="RDB21" s="625"/>
      <c r="RDG21" s="625"/>
      <c r="RDH21" s="625"/>
      <c r="RDM21" s="625"/>
      <c r="RDN21" s="625"/>
      <c r="RDS21" s="625"/>
      <c r="RDT21" s="625"/>
      <c r="RDY21" s="625"/>
      <c r="RDZ21" s="625"/>
      <c r="REE21" s="625"/>
      <c r="REF21" s="625"/>
      <c r="REK21" s="625"/>
      <c r="REL21" s="625"/>
      <c r="REQ21" s="625"/>
      <c r="RER21" s="625"/>
      <c r="REW21" s="625"/>
      <c r="REX21" s="625"/>
      <c r="RFC21" s="625"/>
      <c r="RFD21" s="625"/>
      <c r="RFI21" s="625"/>
      <c r="RFJ21" s="625"/>
      <c r="RFO21" s="625"/>
      <c r="RFP21" s="625"/>
      <c r="RFU21" s="625"/>
      <c r="RFV21" s="625"/>
      <c r="RGA21" s="625"/>
      <c r="RGB21" s="625"/>
      <c r="RGG21" s="625"/>
      <c r="RGH21" s="625"/>
      <c r="RGM21" s="625"/>
      <c r="RGN21" s="625"/>
      <c r="RGS21" s="625"/>
      <c r="RGT21" s="625"/>
      <c r="RGY21" s="625"/>
      <c r="RGZ21" s="625"/>
      <c r="RHE21" s="625"/>
      <c r="RHF21" s="625"/>
      <c r="RHK21" s="625"/>
      <c r="RHL21" s="625"/>
      <c r="RHQ21" s="625"/>
      <c r="RHR21" s="625"/>
      <c r="RHW21" s="625"/>
      <c r="RHX21" s="625"/>
      <c r="RIC21" s="625"/>
      <c r="RID21" s="625"/>
      <c r="RII21" s="625"/>
      <c r="RIJ21" s="625"/>
      <c r="RIO21" s="625"/>
      <c r="RIP21" s="625"/>
      <c r="RIU21" s="625"/>
      <c r="RIV21" s="625"/>
      <c r="RJA21" s="625"/>
      <c r="RJB21" s="625"/>
      <c r="RJG21" s="625"/>
      <c r="RJH21" s="625"/>
      <c r="RJM21" s="625"/>
      <c r="RJN21" s="625"/>
      <c r="RJS21" s="625"/>
      <c r="RJT21" s="625"/>
      <c r="RJY21" s="625"/>
      <c r="RJZ21" s="625"/>
      <c r="RKE21" s="625"/>
      <c r="RKF21" s="625"/>
      <c r="RKK21" s="625"/>
      <c r="RKL21" s="625"/>
      <c r="RKQ21" s="625"/>
      <c r="RKR21" s="625"/>
      <c r="RKW21" s="625"/>
      <c r="RKX21" s="625"/>
      <c r="RLC21" s="625"/>
      <c r="RLD21" s="625"/>
      <c r="RLI21" s="625"/>
      <c r="RLJ21" s="625"/>
      <c r="RLO21" s="625"/>
      <c r="RLP21" s="625"/>
      <c r="RLU21" s="625"/>
      <c r="RLV21" s="625"/>
      <c r="RMA21" s="625"/>
      <c r="RMB21" s="625"/>
      <c r="RMG21" s="625"/>
      <c r="RMH21" s="625"/>
      <c r="RMM21" s="625"/>
      <c r="RMN21" s="625"/>
      <c r="RMS21" s="625"/>
      <c r="RMT21" s="625"/>
      <c r="RMY21" s="625"/>
      <c r="RMZ21" s="625"/>
      <c r="RNE21" s="625"/>
      <c r="RNF21" s="625"/>
      <c r="RNK21" s="625"/>
      <c r="RNL21" s="625"/>
      <c r="RNQ21" s="625"/>
      <c r="RNR21" s="625"/>
      <c r="RNW21" s="625"/>
      <c r="RNX21" s="625"/>
      <c r="ROC21" s="625"/>
      <c r="ROD21" s="625"/>
      <c r="ROI21" s="625"/>
      <c r="ROJ21" s="625"/>
      <c r="ROO21" s="625"/>
      <c r="ROP21" s="625"/>
      <c r="ROU21" s="625"/>
      <c r="ROV21" s="625"/>
      <c r="RPA21" s="625"/>
      <c r="RPB21" s="625"/>
      <c r="RPG21" s="625"/>
      <c r="RPH21" s="625"/>
      <c r="RPM21" s="625"/>
      <c r="RPN21" s="625"/>
      <c r="RPS21" s="625"/>
      <c r="RPT21" s="625"/>
      <c r="RPY21" s="625"/>
      <c r="RPZ21" s="625"/>
      <c r="RQE21" s="625"/>
      <c r="RQF21" s="625"/>
      <c r="RQK21" s="625"/>
      <c r="RQL21" s="625"/>
      <c r="RQQ21" s="625"/>
      <c r="RQR21" s="625"/>
      <c r="RQW21" s="625"/>
      <c r="RQX21" s="625"/>
      <c r="RRC21" s="625"/>
      <c r="RRD21" s="625"/>
      <c r="RRI21" s="625"/>
      <c r="RRJ21" s="625"/>
      <c r="RRO21" s="625"/>
      <c r="RRP21" s="625"/>
      <c r="RRU21" s="625"/>
      <c r="RRV21" s="625"/>
      <c r="RSA21" s="625"/>
      <c r="RSB21" s="625"/>
      <c r="RSG21" s="625"/>
      <c r="RSH21" s="625"/>
      <c r="RSM21" s="625"/>
      <c r="RSN21" s="625"/>
      <c r="RSS21" s="625"/>
      <c r="RST21" s="625"/>
      <c r="RSY21" s="625"/>
      <c r="RSZ21" s="625"/>
      <c r="RTE21" s="625"/>
      <c r="RTF21" s="625"/>
      <c r="RTK21" s="625"/>
      <c r="RTL21" s="625"/>
      <c r="RTQ21" s="625"/>
      <c r="RTR21" s="625"/>
      <c r="RTW21" s="625"/>
      <c r="RTX21" s="625"/>
      <c r="RUC21" s="625"/>
      <c r="RUD21" s="625"/>
      <c r="RUI21" s="625"/>
      <c r="RUJ21" s="625"/>
      <c r="RUO21" s="625"/>
      <c r="RUP21" s="625"/>
      <c r="RUU21" s="625"/>
      <c r="RUV21" s="625"/>
      <c r="RVA21" s="625"/>
      <c r="RVB21" s="625"/>
      <c r="RVG21" s="625"/>
      <c r="RVH21" s="625"/>
      <c r="RVM21" s="625"/>
      <c r="RVN21" s="625"/>
      <c r="RVS21" s="625"/>
      <c r="RVT21" s="625"/>
      <c r="RVY21" s="625"/>
      <c r="RVZ21" s="625"/>
      <c r="RWE21" s="625"/>
      <c r="RWF21" s="625"/>
      <c r="RWK21" s="625"/>
      <c r="RWL21" s="625"/>
      <c r="RWQ21" s="625"/>
      <c r="RWR21" s="625"/>
      <c r="RWW21" s="625"/>
      <c r="RWX21" s="625"/>
      <c r="RXC21" s="625"/>
      <c r="RXD21" s="625"/>
      <c r="RXI21" s="625"/>
      <c r="RXJ21" s="625"/>
      <c r="RXO21" s="625"/>
      <c r="RXP21" s="625"/>
      <c r="RXU21" s="625"/>
      <c r="RXV21" s="625"/>
      <c r="RYA21" s="625"/>
      <c r="RYB21" s="625"/>
      <c r="RYG21" s="625"/>
      <c r="RYH21" s="625"/>
      <c r="RYM21" s="625"/>
      <c r="RYN21" s="625"/>
      <c r="RYS21" s="625"/>
      <c r="RYT21" s="625"/>
      <c r="RYY21" s="625"/>
      <c r="RYZ21" s="625"/>
      <c r="RZE21" s="625"/>
      <c r="RZF21" s="625"/>
      <c r="RZK21" s="625"/>
      <c r="RZL21" s="625"/>
      <c r="RZQ21" s="625"/>
      <c r="RZR21" s="625"/>
      <c r="RZW21" s="625"/>
      <c r="RZX21" s="625"/>
      <c r="SAC21" s="625"/>
      <c r="SAD21" s="625"/>
      <c r="SAI21" s="625"/>
      <c r="SAJ21" s="625"/>
      <c r="SAO21" s="625"/>
      <c r="SAP21" s="625"/>
      <c r="SAU21" s="625"/>
      <c r="SAV21" s="625"/>
      <c r="SBA21" s="625"/>
      <c r="SBB21" s="625"/>
      <c r="SBG21" s="625"/>
      <c r="SBH21" s="625"/>
      <c r="SBM21" s="625"/>
      <c r="SBN21" s="625"/>
      <c r="SBS21" s="625"/>
      <c r="SBT21" s="625"/>
      <c r="SBY21" s="625"/>
      <c r="SBZ21" s="625"/>
      <c r="SCE21" s="625"/>
      <c r="SCF21" s="625"/>
      <c r="SCK21" s="625"/>
      <c r="SCL21" s="625"/>
      <c r="SCQ21" s="625"/>
      <c r="SCR21" s="625"/>
      <c r="SCW21" s="625"/>
      <c r="SCX21" s="625"/>
      <c r="SDC21" s="625"/>
      <c r="SDD21" s="625"/>
      <c r="SDI21" s="625"/>
      <c r="SDJ21" s="625"/>
      <c r="SDO21" s="625"/>
      <c r="SDP21" s="625"/>
      <c r="SDU21" s="625"/>
      <c r="SDV21" s="625"/>
      <c r="SEA21" s="625"/>
      <c r="SEB21" s="625"/>
      <c r="SEG21" s="625"/>
      <c r="SEH21" s="625"/>
      <c r="SEM21" s="625"/>
      <c r="SEN21" s="625"/>
      <c r="SES21" s="625"/>
      <c r="SET21" s="625"/>
      <c r="SEY21" s="625"/>
      <c r="SEZ21" s="625"/>
      <c r="SFE21" s="625"/>
      <c r="SFF21" s="625"/>
      <c r="SFK21" s="625"/>
      <c r="SFL21" s="625"/>
      <c r="SFQ21" s="625"/>
      <c r="SFR21" s="625"/>
      <c r="SFW21" s="625"/>
      <c r="SFX21" s="625"/>
      <c r="SGC21" s="625"/>
      <c r="SGD21" s="625"/>
      <c r="SGI21" s="625"/>
      <c r="SGJ21" s="625"/>
      <c r="SGO21" s="625"/>
      <c r="SGP21" s="625"/>
      <c r="SGU21" s="625"/>
      <c r="SGV21" s="625"/>
      <c r="SHA21" s="625"/>
      <c r="SHB21" s="625"/>
      <c r="SHG21" s="625"/>
      <c r="SHH21" s="625"/>
      <c r="SHM21" s="625"/>
      <c r="SHN21" s="625"/>
      <c r="SHS21" s="625"/>
      <c r="SHT21" s="625"/>
      <c r="SHY21" s="625"/>
      <c r="SHZ21" s="625"/>
      <c r="SIE21" s="625"/>
      <c r="SIF21" s="625"/>
      <c r="SIK21" s="625"/>
      <c r="SIL21" s="625"/>
      <c r="SIQ21" s="625"/>
      <c r="SIR21" s="625"/>
      <c r="SIW21" s="625"/>
      <c r="SIX21" s="625"/>
      <c r="SJC21" s="625"/>
      <c r="SJD21" s="625"/>
      <c r="SJI21" s="625"/>
      <c r="SJJ21" s="625"/>
      <c r="SJO21" s="625"/>
      <c r="SJP21" s="625"/>
      <c r="SJU21" s="625"/>
      <c r="SJV21" s="625"/>
      <c r="SKA21" s="625"/>
      <c r="SKB21" s="625"/>
      <c r="SKG21" s="625"/>
      <c r="SKH21" s="625"/>
      <c r="SKM21" s="625"/>
      <c r="SKN21" s="625"/>
      <c r="SKS21" s="625"/>
      <c r="SKT21" s="625"/>
      <c r="SKY21" s="625"/>
      <c r="SKZ21" s="625"/>
      <c r="SLE21" s="625"/>
      <c r="SLF21" s="625"/>
      <c r="SLK21" s="625"/>
      <c r="SLL21" s="625"/>
      <c r="SLQ21" s="625"/>
      <c r="SLR21" s="625"/>
      <c r="SLW21" s="625"/>
      <c r="SLX21" s="625"/>
      <c r="SMC21" s="625"/>
      <c r="SMD21" s="625"/>
      <c r="SMI21" s="625"/>
      <c r="SMJ21" s="625"/>
      <c r="SMO21" s="625"/>
      <c r="SMP21" s="625"/>
      <c r="SMU21" s="625"/>
      <c r="SMV21" s="625"/>
      <c r="SNA21" s="625"/>
      <c r="SNB21" s="625"/>
      <c r="SNG21" s="625"/>
      <c r="SNH21" s="625"/>
      <c r="SNM21" s="625"/>
      <c r="SNN21" s="625"/>
      <c r="SNS21" s="625"/>
      <c r="SNT21" s="625"/>
      <c r="SNY21" s="625"/>
      <c r="SNZ21" s="625"/>
      <c r="SOE21" s="625"/>
      <c r="SOF21" s="625"/>
      <c r="SOK21" s="625"/>
      <c r="SOL21" s="625"/>
      <c r="SOQ21" s="625"/>
      <c r="SOR21" s="625"/>
      <c r="SOW21" s="625"/>
      <c r="SOX21" s="625"/>
      <c r="SPC21" s="625"/>
      <c r="SPD21" s="625"/>
      <c r="SPI21" s="625"/>
      <c r="SPJ21" s="625"/>
      <c r="SPO21" s="625"/>
      <c r="SPP21" s="625"/>
      <c r="SPU21" s="625"/>
      <c r="SPV21" s="625"/>
      <c r="SQA21" s="625"/>
      <c r="SQB21" s="625"/>
      <c r="SQG21" s="625"/>
      <c r="SQH21" s="625"/>
      <c r="SQM21" s="625"/>
      <c r="SQN21" s="625"/>
      <c r="SQS21" s="625"/>
      <c r="SQT21" s="625"/>
      <c r="SQY21" s="625"/>
      <c r="SQZ21" s="625"/>
      <c r="SRE21" s="625"/>
      <c r="SRF21" s="625"/>
      <c r="SRK21" s="625"/>
      <c r="SRL21" s="625"/>
      <c r="SRQ21" s="625"/>
      <c r="SRR21" s="625"/>
      <c r="SRW21" s="625"/>
      <c r="SRX21" s="625"/>
      <c r="SSC21" s="625"/>
      <c r="SSD21" s="625"/>
      <c r="SSI21" s="625"/>
      <c r="SSJ21" s="625"/>
      <c r="SSO21" s="625"/>
      <c r="SSP21" s="625"/>
      <c r="SSU21" s="625"/>
      <c r="SSV21" s="625"/>
      <c r="STA21" s="625"/>
      <c r="STB21" s="625"/>
      <c r="STG21" s="625"/>
      <c r="STH21" s="625"/>
      <c r="STM21" s="625"/>
      <c r="STN21" s="625"/>
      <c r="STS21" s="625"/>
      <c r="STT21" s="625"/>
      <c r="STY21" s="625"/>
      <c r="STZ21" s="625"/>
      <c r="SUE21" s="625"/>
      <c r="SUF21" s="625"/>
      <c r="SUK21" s="625"/>
      <c r="SUL21" s="625"/>
      <c r="SUQ21" s="625"/>
      <c r="SUR21" s="625"/>
      <c r="SUW21" s="625"/>
      <c r="SUX21" s="625"/>
      <c r="SVC21" s="625"/>
      <c r="SVD21" s="625"/>
      <c r="SVI21" s="625"/>
      <c r="SVJ21" s="625"/>
      <c r="SVO21" s="625"/>
      <c r="SVP21" s="625"/>
      <c r="SVU21" s="625"/>
      <c r="SVV21" s="625"/>
      <c r="SWA21" s="625"/>
      <c r="SWB21" s="625"/>
      <c r="SWG21" s="625"/>
      <c r="SWH21" s="625"/>
      <c r="SWM21" s="625"/>
      <c r="SWN21" s="625"/>
      <c r="SWS21" s="625"/>
      <c r="SWT21" s="625"/>
      <c r="SWY21" s="625"/>
      <c r="SWZ21" s="625"/>
      <c r="SXE21" s="625"/>
      <c r="SXF21" s="625"/>
      <c r="SXK21" s="625"/>
      <c r="SXL21" s="625"/>
      <c r="SXQ21" s="625"/>
      <c r="SXR21" s="625"/>
      <c r="SXW21" s="625"/>
      <c r="SXX21" s="625"/>
      <c r="SYC21" s="625"/>
      <c r="SYD21" s="625"/>
      <c r="SYI21" s="625"/>
      <c r="SYJ21" s="625"/>
      <c r="SYO21" s="625"/>
      <c r="SYP21" s="625"/>
      <c r="SYU21" s="625"/>
      <c r="SYV21" s="625"/>
      <c r="SZA21" s="625"/>
      <c r="SZB21" s="625"/>
      <c r="SZG21" s="625"/>
      <c r="SZH21" s="625"/>
      <c r="SZM21" s="625"/>
      <c r="SZN21" s="625"/>
      <c r="SZS21" s="625"/>
      <c r="SZT21" s="625"/>
      <c r="SZY21" s="625"/>
      <c r="SZZ21" s="625"/>
      <c r="TAE21" s="625"/>
      <c r="TAF21" s="625"/>
      <c r="TAK21" s="625"/>
      <c r="TAL21" s="625"/>
      <c r="TAQ21" s="625"/>
      <c r="TAR21" s="625"/>
      <c r="TAW21" s="625"/>
      <c r="TAX21" s="625"/>
      <c r="TBC21" s="625"/>
      <c r="TBD21" s="625"/>
      <c r="TBI21" s="625"/>
      <c r="TBJ21" s="625"/>
      <c r="TBO21" s="625"/>
      <c r="TBP21" s="625"/>
      <c r="TBU21" s="625"/>
      <c r="TBV21" s="625"/>
      <c r="TCA21" s="625"/>
      <c r="TCB21" s="625"/>
      <c r="TCG21" s="625"/>
      <c r="TCH21" s="625"/>
      <c r="TCM21" s="625"/>
      <c r="TCN21" s="625"/>
      <c r="TCS21" s="625"/>
      <c r="TCT21" s="625"/>
      <c r="TCY21" s="625"/>
      <c r="TCZ21" s="625"/>
      <c r="TDE21" s="625"/>
      <c r="TDF21" s="625"/>
      <c r="TDK21" s="625"/>
      <c r="TDL21" s="625"/>
      <c r="TDQ21" s="625"/>
      <c r="TDR21" s="625"/>
      <c r="TDW21" s="625"/>
      <c r="TDX21" s="625"/>
      <c r="TEC21" s="625"/>
      <c r="TED21" s="625"/>
      <c r="TEI21" s="625"/>
      <c r="TEJ21" s="625"/>
      <c r="TEO21" s="625"/>
      <c r="TEP21" s="625"/>
      <c r="TEU21" s="625"/>
      <c r="TEV21" s="625"/>
      <c r="TFA21" s="625"/>
      <c r="TFB21" s="625"/>
      <c r="TFG21" s="625"/>
      <c r="TFH21" s="625"/>
      <c r="TFM21" s="625"/>
      <c r="TFN21" s="625"/>
      <c r="TFS21" s="625"/>
      <c r="TFT21" s="625"/>
      <c r="TFY21" s="625"/>
      <c r="TFZ21" s="625"/>
      <c r="TGE21" s="625"/>
      <c r="TGF21" s="625"/>
      <c r="TGK21" s="625"/>
      <c r="TGL21" s="625"/>
      <c r="TGQ21" s="625"/>
      <c r="TGR21" s="625"/>
      <c r="TGW21" s="625"/>
      <c r="TGX21" s="625"/>
      <c r="THC21" s="625"/>
      <c r="THD21" s="625"/>
      <c r="THI21" s="625"/>
      <c r="THJ21" s="625"/>
      <c r="THO21" s="625"/>
      <c r="THP21" s="625"/>
      <c r="THU21" s="625"/>
      <c r="THV21" s="625"/>
      <c r="TIA21" s="625"/>
      <c r="TIB21" s="625"/>
      <c r="TIG21" s="625"/>
      <c r="TIH21" s="625"/>
      <c r="TIM21" s="625"/>
      <c r="TIN21" s="625"/>
      <c r="TIS21" s="625"/>
      <c r="TIT21" s="625"/>
      <c r="TIY21" s="625"/>
      <c r="TIZ21" s="625"/>
      <c r="TJE21" s="625"/>
      <c r="TJF21" s="625"/>
      <c r="TJK21" s="625"/>
      <c r="TJL21" s="625"/>
      <c r="TJQ21" s="625"/>
      <c r="TJR21" s="625"/>
      <c r="TJW21" s="625"/>
      <c r="TJX21" s="625"/>
      <c r="TKC21" s="625"/>
      <c r="TKD21" s="625"/>
      <c r="TKI21" s="625"/>
      <c r="TKJ21" s="625"/>
      <c r="TKO21" s="625"/>
      <c r="TKP21" s="625"/>
      <c r="TKU21" s="625"/>
      <c r="TKV21" s="625"/>
      <c r="TLA21" s="625"/>
      <c r="TLB21" s="625"/>
      <c r="TLG21" s="625"/>
      <c r="TLH21" s="625"/>
      <c r="TLM21" s="625"/>
      <c r="TLN21" s="625"/>
      <c r="TLS21" s="625"/>
      <c r="TLT21" s="625"/>
      <c r="TLY21" s="625"/>
      <c r="TLZ21" s="625"/>
      <c r="TME21" s="625"/>
      <c r="TMF21" s="625"/>
      <c r="TMK21" s="625"/>
      <c r="TML21" s="625"/>
      <c r="TMQ21" s="625"/>
      <c r="TMR21" s="625"/>
      <c r="TMW21" s="625"/>
      <c r="TMX21" s="625"/>
      <c r="TNC21" s="625"/>
      <c r="TND21" s="625"/>
      <c r="TNI21" s="625"/>
      <c r="TNJ21" s="625"/>
      <c r="TNO21" s="625"/>
      <c r="TNP21" s="625"/>
      <c r="TNU21" s="625"/>
      <c r="TNV21" s="625"/>
      <c r="TOA21" s="625"/>
      <c r="TOB21" s="625"/>
      <c r="TOG21" s="625"/>
      <c r="TOH21" s="625"/>
      <c r="TOM21" s="625"/>
      <c r="TON21" s="625"/>
      <c r="TOS21" s="625"/>
      <c r="TOT21" s="625"/>
      <c r="TOY21" s="625"/>
      <c r="TOZ21" s="625"/>
      <c r="TPE21" s="625"/>
      <c r="TPF21" s="625"/>
      <c r="TPK21" s="625"/>
      <c r="TPL21" s="625"/>
      <c r="TPQ21" s="625"/>
      <c r="TPR21" s="625"/>
      <c r="TPW21" s="625"/>
      <c r="TPX21" s="625"/>
      <c r="TQC21" s="625"/>
      <c r="TQD21" s="625"/>
      <c r="TQI21" s="625"/>
      <c r="TQJ21" s="625"/>
      <c r="TQO21" s="625"/>
      <c r="TQP21" s="625"/>
      <c r="TQU21" s="625"/>
      <c r="TQV21" s="625"/>
      <c r="TRA21" s="625"/>
      <c r="TRB21" s="625"/>
      <c r="TRG21" s="625"/>
      <c r="TRH21" s="625"/>
      <c r="TRM21" s="625"/>
      <c r="TRN21" s="625"/>
      <c r="TRS21" s="625"/>
      <c r="TRT21" s="625"/>
      <c r="TRY21" s="625"/>
      <c r="TRZ21" s="625"/>
      <c r="TSE21" s="625"/>
      <c r="TSF21" s="625"/>
      <c r="TSK21" s="625"/>
      <c r="TSL21" s="625"/>
      <c r="TSQ21" s="625"/>
      <c r="TSR21" s="625"/>
      <c r="TSW21" s="625"/>
      <c r="TSX21" s="625"/>
      <c r="TTC21" s="625"/>
      <c r="TTD21" s="625"/>
      <c r="TTI21" s="625"/>
      <c r="TTJ21" s="625"/>
      <c r="TTO21" s="625"/>
      <c r="TTP21" s="625"/>
      <c r="TTU21" s="625"/>
      <c r="TTV21" s="625"/>
      <c r="TUA21" s="625"/>
      <c r="TUB21" s="625"/>
      <c r="TUG21" s="625"/>
      <c r="TUH21" s="625"/>
      <c r="TUM21" s="625"/>
      <c r="TUN21" s="625"/>
      <c r="TUS21" s="625"/>
      <c r="TUT21" s="625"/>
      <c r="TUY21" s="625"/>
      <c r="TUZ21" s="625"/>
      <c r="TVE21" s="625"/>
      <c r="TVF21" s="625"/>
      <c r="TVK21" s="625"/>
      <c r="TVL21" s="625"/>
      <c r="TVQ21" s="625"/>
      <c r="TVR21" s="625"/>
      <c r="TVW21" s="625"/>
      <c r="TVX21" s="625"/>
      <c r="TWC21" s="625"/>
      <c r="TWD21" s="625"/>
      <c r="TWI21" s="625"/>
      <c r="TWJ21" s="625"/>
      <c r="TWO21" s="625"/>
      <c r="TWP21" s="625"/>
      <c r="TWU21" s="625"/>
      <c r="TWV21" s="625"/>
      <c r="TXA21" s="625"/>
      <c r="TXB21" s="625"/>
      <c r="TXG21" s="625"/>
      <c r="TXH21" s="625"/>
      <c r="TXM21" s="625"/>
      <c r="TXN21" s="625"/>
      <c r="TXS21" s="625"/>
      <c r="TXT21" s="625"/>
      <c r="TXY21" s="625"/>
      <c r="TXZ21" s="625"/>
      <c r="TYE21" s="625"/>
      <c r="TYF21" s="625"/>
      <c r="TYK21" s="625"/>
      <c r="TYL21" s="625"/>
      <c r="TYQ21" s="625"/>
      <c r="TYR21" s="625"/>
      <c r="TYW21" s="625"/>
      <c r="TYX21" s="625"/>
      <c r="TZC21" s="625"/>
      <c r="TZD21" s="625"/>
      <c r="TZI21" s="625"/>
      <c r="TZJ21" s="625"/>
      <c r="TZO21" s="625"/>
      <c r="TZP21" s="625"/>
      <c r="TZU21" s="625"/>
      <c r="TZV21" s="625"/>
      <c r="UAA21" s="625"/>
      <c r="UAB21" s="625"/>
      <c r="UAG21" s="625"/>
      <c r="UAH21" s="625"/>
      <c r="UAM21" s="625"/>
      <c r="UAN21" s="625"/>
      <c r="UAS21" s="625"/>
      <c r="UAT21" s="625"/>
      <c r="UAY21" s="625"/>
      <c r="UAZ21" s="625"/>
      <c r="UBE21" s="625"/>
      <c r="UBF21" s="625"/>
      <c r="UBK21" s="625"/>
      <c r="UBL21" s="625"/>
      <c r="UBQ21" s="625"/>
      <c r="UBR21" s="625"/>
      <c r="UBW21" s="625"/>
      <c r="UBX21" s="625"/>
      <c r="UCC21" s="625"/>
      <c r="UCD21" s="625"/>
      <c r="UCI21" s="625"/>
      <c r="UCJ21" s="625"/>
      <c r="UCO21" s="625"/>
      <c r="UCP21" s="625"/>
      <c r="UCU21" s="625"/>
      <c r="UCV21" s="625"/>
      <c r="UDA21" s="625"/>
      <c r="UDB21" s="625"/>
      <c r="UDG21" s="625"/>
      <c r="UDH21" s="625"/>
      <c r="UDM21" s="625"/>
      <c r="UDN21" s="625"/>
      <c r="UDS21" s="625"/>
      <c r="UDT21" s="625"/>
      <c r="UDY21" s="625"/>
      <c r="UDZ21" s="625"/>
      <c r="UEE21" s="625"/>
      <c r="UEF21" s="625"/>
      <c r="UEK21" s="625"/>
      <c r="UEL21" s="625"/>
      <c r="UEQ21" s="625"/>
      <c r="UER21" s="625"/>
      <c r="UEW21" s="625"/>
      <c r="UEX21" s="625"/>
      <c r="UFC21" s="625"/>
      <c r="UFD21" s="625"/>
      <c r="UFI21" s="625"/>
      <c r="UFJ21" s="625"/>
      <c r="UFO21" s="625"/>
      <c r="UFP21" s="625"/>
      <c r="UFU21" s="625"/>
      <c r="UFV21" s="625"/>
      <c r="UGA21" s="625"/>
      <c r="UGB21" s="625"/>
      <c r="UGG21" s="625"/>
      <c r="UGH21" s="625"/>
      <c r="UGM21" s="625"/>
      <c r="UGN21" s="625"/>
      <c r="UGS21" s="625"/>
      <c r="UGT21" s="625"/>
      <c r="UGY21" s="625"/>
      <c r="UGZ21" s="625"/>
      <c r="UHE21" s="625"/>
      <c r="UHF21" s="625"/>
      <c r="UHK21" s="625"/>
      <c r="UHL21" s="625"/>
      <c r="UHQ21" s="625"/>
      <c r="UHR21" s="625"/>
      <c r="UHW21" s="625"/>
      <c r="UHX21" s="625"/>
      <c r="UIC21" s="625"/>
      <c r="UID21" s="625"/>
      <c r="UII21" s="625"/>
      <c r="UIJ21" s="625"/>
      <c r="UIO21" s="625"/>
      <c r="UIP21" s="625"/>
      <c r="UIU21" s="625"/>
      <c r="UIV21" s="625"/>
      <c r="UJA21" s="625"/>
      <c r="UJB21" s="625"/>
      <c r="UJG21" s="625"/>
      <c r="UJH21" s="625"/>
      <c r="UJM21" s="625"/>
      <c r="UJN21" s="625"/>
      <c r="UJS21" s="625"/>
      <c r="UJT21" s="625"/>
      <c r="UJY21" s="625"/>
      <c r="UJZ21" s="625"/>
      <c r="UKE21" s="625"/>
      <c r="UKF21" s="625"/>
      <c r="UKK21" s="625"/>
      <c r="UKL21" s="625"/>
      <c r="UKQ21" s="625"/>
      <c r="UKR21" s="625"/>
      <c r="UKW21" s="625"/>
      <c r="UKX21" s="625"/>
      <c r="ULC21" s="625"/>
      <c r="ULD21" s="625"/>
      <c r="ULI21" s="625"/>
      <c r="ULJ21" s="625"/>
      <c r="ULO21" s="625"/>
      <c r="ULP21" s="625"/>
      <c r="ULU21" s="625"/>
      <c r="ULV21" s="625"/>
      <c r="UMA21" s="625"/>
      <c r="UMB21" s="625"/>
      <c r="UMG21" s="625"/>
      <c r="UMH21" s="625"/>
      <c r="UMM21" s="625"/>
      <c r="UMN21" s="625"/>
      <c r="UMS21" s="625"/>
      <c r="UMT21" s="625"/>
      <c r="UMY21" s="625"/>
      <c r="UMZ21" s="625"/>
      <c r="UNE21" s="625"/>
      <c r="UNF21" s="625"/>
      <c r="UNK21" s="625"/>
      <c r="UNL21" s="625"/>
      <c r="UNQ21" s="625"/>
      <c r="UNR21" s="625"/>
      <c r="UNW21" s="625"/>
      <c r="UNX21" s="625"/>
      <c r="UOC21" s="625"/>
      <c r="UOD21" s="625"/>
      <c r="UOI21" s="625"/>
      <c r="UOJ21" s="625"/>
      <c r="UOO21" s="625"/>
      <c r="UOP21" s="625"/>
      <c r="UOU21" s="625"/>
      <c r="UOV21" s="625"/>
      <c r="UPA21" s="625"/>
      <c r="UPB21" s="625"/>
      <c r="UPG21" s="625"/>
      <c r="UPH21" s="625"/>
      <c r="UPM21" s="625"/>
      <c r="UPN21" s="625"/>
      <c r="UPS21" s="625"/>
      <c r="UPT21" s="625"/>
      <c r="UPY21" s="625"/>
      <c r="UPZ21" s="625"/>
      <c r="UQE21" s="625"/>
      <c r="UQF21" s="625"/>
      <c r="UQK21" s="625"/>
      <c r="UQL21" s="625"/>
      <c r="UQQ21" s="625"/>
      <c r="UQR21" s="625"/>
      <c r="UQW21" s="625"/>
      <c r="UQX21" s="625"/>
      <c r="URC21" s="625"/>
      <c r="URD21" s="625"/>
      <c r="URI21" s="625"/>
      <c r="URJ21" s="625"/>
      <c r="URO21" s="625"/>
      <c r="URP21" s="625"/>
      <c r="URU21" s="625"/>
      <c r="URV21" s="625"/>
      <c r="USA21" s="625"/>
      <c r="USB21" s="625"/>
      <c r="USG21" s="625"/>
      <c r="USH21" s="625"/>
      <c r="USM21" s="625"/>
      <c r="USN21" s="625"/>
      <c r="USS21" s="625"/>
      <c r="UST21" s="625"/>
      <c r="USY21" s="625"/>
      <c r="USZ21" s="625"/>
      <c r="UTE21" s="625"/>
      <c r="UTF21" s="625"/>
      <c r="UTK21" s="625"/>
      <c r="UTL21" s="625"/>
      <c r="UTQ21" s="625"/>
      <c r="UTR21" s="625"/>
      <c r="UTW21" s="625"/>
      <c r="UTX21" s="625"/>
      <c r="UUC21" s="625"/>
      <c r="UUD21" s="625"/>
      <c r="UUI21" s="625"/>
      <c r="UUJ21" s="625"/>
      <c r="UUO21" s="625"/>
      <c r="UUP21" s="625"/>
      <c r="UUU21" s="625"/>
      <c r="UUV21" s="625"/>
      <c r="UVA21" s="625"/>
      <c r="UVB21" s="625"/>
      <c r="UVG21" s="625"/>
      <c r="UVH21" s="625"/>
      <c r="UVM21" s="625"/>
      <c r="UVN21" s="625"/>
      <c r="UVS21" s="625"/>
      <c r="UVT21" s="625"/>
      <c r="UVY21" s="625"/>
      <c r="UVZ21" s="625"/>
      <c r="UWE21" s="625"/>
      <c r="UWF21" s="625"/>
      <c r="UWK21" s="625"/>
      <c r="UWL21" s="625"/>
      <c r="UWQ21" s="625"/>
      <c r="UWR21" s="625"/>
      <c r="UWW21" s="625"/>
      <c r="UWX21" s="625"/>
      <c r="UXC21" s="625"/>
      <c r="UXD21" s="625"/>
      <c r="UXI21" s="625"/>
      <c r="UXJ21" s="625"/>
      <c r="UXO21" s="625"/>
      <c r="UXP21" s="625"/>
      <c r="UXU21" s="625"/>
      <c r="UXV21" s="625"/>
      <c r="UYA21" s="625"/>
      <c r="UYB21" s="625"/>
      <c r="UYG21" s="625"/>
      <c r="UYH21" s="625"/>
      <c r="UYM21" s="625"/>
      <c r="UYN21" s="625"/>
      <c r="UYS21" s="625"/>
      <c r="UYT21" s="625"/>
      <c r="UYY21" s="625"/>
      <c r="UYZ21" s="625"/>
      <c r="UZE21" s="625"/>
      <c r="UZF21" s="625"/>
      <c r="UZK21" s="625"/>
      <c r="UZL21" s="625"/>
      <c r="UZQ21" s="625"/>
      <c r="UZR21" s="625"/>
      <c r="UZW21" s="625"/>
      <c r="UZX21" s="625"/>
      <c r="VAC21" s="625"/>
      <c r="VAD21" s="625"/>
      <c r="VAI21" s="625"/>
      <c r="VAJ21" s="625"/>
      <c r="VAO21" s="625"/>
      <c r="VAP21" s="625"/>
      <c r="VAU21" s="625"/>
      <c r="VAV21" s="625"/>
      <c r="VBA21" s="625"/>
      <c r="VBB21" s="625"/>
      <c r="VBG21" s="625"/>
      <c r="VBH21" s="625"/>
      <c r="VBM21" s="625"/>
      <c r="VBN21" s="625"/>
      <c r="VBS21" s="625"/>
      <c r="VBT21" s="625"/>
      <c r="VBY21" s="625"/>
      <c r="VBZ21" s="625"/>
      <c r="VCE21" s="625"/>
      <c r="VCF21" s="625"/>
      <c r="VCK21" s="625"/>
      <c r="VCL21" s="625"/>
      <c r="VCQ21" s="625"/>
      <c r="VCR21" s="625"/>
      <c r="VCW21" s="625"/>
      <c r="VCX21" s="625"/>
      <c r="VDC21" s="625"/>
      <c r="VDD21" s="625"/>
      <c r="VDI21" s="625"/>
      <c r="VDJ21" s="625"/>
      <c r="VDO21" s="625"/>
      <c r="VDP21" s="625"/>
      <c r="VDU21" s="625"/>
      <c r="VDV21" s="625"/>
      <c r="VEA21" s="625"/>
      <c r="VEB21" s="625"/>
      <c r="VEG21" s="625"/>
      <c r="VEH21" s="625"/>
      <c r="VEM21" s="625"/>
      <c r="VEN21" s="625"/>
      <c r="VES21" s="625"/>
      <c r="VET21" s="625"/>
      <c r="VEY21" s="625"/>
      <c r="VEZ21" s="625"/>
      <c r="VFE21" s="625"/>
      <c r="VFF21" s="625"/>
      <c r="VFK21" s="625"/>
      <c r="VFL21" s="625"/>
      <c r="VFQ21" s="625"/>
      <c r="VFR21" s="625"/>
      <c r="VFW21" s="625"/>
      <c r="VFX21" s="625"/>
      <c r="VGC21" s="625"/>
      <c r="VGD21" s="625"/>
      <c r="VGI21" s="625"/>
      <c r="VGJ21" s="625"/>
      <c r="VGO21" s="625"/>
      <c r="VGP21" s="625"/>
      <c r="VGU21" s="625"/>
      <c r="VGV21" s="625"/>
      <c r="VHA21" s="625"/>
      <c r="VHB21" s="625"/>
      <c r="VHG21" s="625"/>
      <c r="VHH21" s="625"/>
      <c r="VHM21" s="625"/>
      <c r="VHN21" s="625"/>
      <c r="VHS21" s="625"/>
      <c r="VHT21" s="625"/>
      <c r="VHY21" s="625"/>
      <c r="VHZ21" s="625"/>
      <c r="VIE21" s="625"/>
      <c r="VIF21" s="625"/>
      <c r="VIK21" s="625"/>
      <c r="VIL21" s="625"/>
      <c r="VIQ21" s="625"/>
      <c r="VIR21" s="625"/>
      <c r="VIW21" s="625"/>
      <c r="VIX21" s="625"/>
      <c r="VJC21" s="625"/>
      <c r="VJD21" s="625"/>
      <c r="VJI21" s="625"/>
      <c r="VJJ21" s="625"/>
      <c r="VJO21" s="625"/>
      <c r="VJP21" s="625"/>
      <c r="VJU21" s="625"/>
      <c r="VJV21" s="625"/>
      <c r="VKA21" s="625"/>
      <c r="VKB21" s="625"/>
      <c r="VKG21" s="625"/>
      <c r="VKH21" s="625"/>
      <c r="VKM21" s="625"/>
      <c r="VKN21" s="625"/>
      <c r="VKS21" s="625"/>
      <c r="VKT21" s="625"/>
      <c r="VKY21" s="625"/>
      <c r="VKZ21" s="625"/>
      <c r="VLE21" s="625"/>
      <c r="VLF21" s="625"/>
      <c r="VLK21" s="625"/>
      <c r="VLL21" s="625"/>
      <c r="VLQ21" s="625"/>
      <c r="VLR21" s="625"/>
      <c r="VLW21" s="625"/>
      <c r="VLX21" s="625"/>
      <c r="VMC21" s="625"/>
      <c r="VMD21" s="625"/>
      <c r="VMI21" s="625"/>
      <c r="VMJ21" s="625"/>
      <c r="VMO21" s="625"/>
      <c r="VMP21" s="625"/>
      <c r="VMU21" s="625"/>
      <c r="VMV21" s="625"/>
      <c r="VNA21" s="625"/>
      <c r="VNB21" s="625"/>
      <c r="VNG21" s="625"/>
      <c r="VNH21" s="625"/>
      <c r="VNM21" s="625"/>
      <c r="VNN21" s="625"/>
      <c r="VNS21" s="625"/>
      <c r="VNT21" s="625"/>
      <c r="VNY21" s="625"/>
      <c r="VNZ21" s="625"/>
      <c r="VOE21" s="625"/>
      <c r="VOF21" s="625"/>
      <c r="VOK21" s="625"/>
      <c r="VOL21" s="625"/>
      <c r="VOQ21" s="625"/>
      <c r="VOR21" s="625"/>
      <c r="VOW21" s="625"/>
      <c r="VOX21" s="625"/>
      <c r="VPC21" s="625"/>
      <c r="VPD21" s="625"/>
      <c r="VPI21" s="625"/>
      <c r="VPJ21" s="625"/>
      <c r="VPO21" s="625"/>
      <c r="VPP21" s="625"/>
      <c r="VPU21" s="625"/>
      <c r="VPV21" s="625"/>
      <c r="VQA21" s="625"/>
      <c r="VQB21" s="625"/>
      <c r="VQG21" s="625"/>
      <c r="VQH21" s="625"/>
      <c r="VQM21" s="625"/>
      <c r="VQN21" s="625"/>
      <c r="VQS21" s="625"/>
      <c r="VQT21" s="625"/>
      <c r="VQY21" s="625"/>
      <c r="VQZ21" s="625"/>
      <c r="VRE21" s="625"/>
      <c r="VRF21" s="625"/>
      <c r="VRK21" s="625"/>
      <c r="VRL21" s="625"/>
      <c r="VRQ21" s="625"/>
      <c r="VRR21" s="625"/>
      <c r="VRW21" s="625"/>
      <c r="VRX21" s="625"/>
      <c r="VSC21" s="625"/>
      <c r="VSD21" s="625"/>
      <c r="VSI21" s="625"/>
      <c r="VSJ21" s="625"/>
      <c r="VSO21" s="625"/>
      <c r="VSP21" s="625"/>
      <c r="VSU21" s="625"/>
      <c r="VSV21" s="625"/>
      <c r="VTA21" s="625"/>
      <c r="VTB21" s="625"/>
      <c r="VTG21" s="625"/>
      <c r="VTH21" s="625"/>
      <c r="VTM21" s="625"/>
      <c r="VTN21" s="625"/>
      <c r="VTS21" s="625"/>
      <c r="VTT21" s="625"/>
      <c r="VTY21" s="625"/>
      <c r="VTZ21" s="625"/>
      <c r="VUE21" s="625"/>
      <c r="VUF21" s="625"/>
      <c r="VUK21" s="625"/>
      <c r="VUL21" s="625"/>
      <c r="VUQ21" s="625"/>
      <c r="VUR21" s="625"/>
      <c r="VUW21" s="625"/>
      <c r="VUX21" s="625"/>
      <c r="VVC21" s="625"/>
      <c r="VVD21" s="625"/>
      <c r="VVI21" s="625"/>
      <c r="VVJ21" s="625"/>
      <c r="VVO21" s="625"/>
      <c r="VVP21" s="625"/>
      <c r="VVU21" s="625"/>
      <c r="VVV21" s="625"/>
      <c r="VWA21" s="625"/>
      <c r="VWB21" s="625"/>
      <c r="VWG21" s="625"/>
      <c r="VWH21" s="625"/>
      <c r="VWM21" s="625"/>
      <c r="VWN21" s="625"/>
      <c r="VWS21" s="625"/>
      <c r="VWT21" s="625"/>
      <c r="VWY21" s="625"/>
      <c r="VWZ21" s="625"/>
      <c r="VXE21" s="625"/>
      <c r="VXF21" s="625"/>
      <c r="VXK21" s="625"/>
      <c r="VXL21" s="625"/>
      <c r="VXQ21" s="625"/>
      <c r="VXR21" s="625"/>
      <c r="VXW21" s="625"/>
      <c r="VXX21" s="625"/>
      <c r="VYC21" s="625"/>
      <c r="VYD21" s="625"/>
      <c r="VYI21" s="625"/>
      <c r="VYJ21" s="625"/>
      <c r="VYO21" s="625"/>
      <c r="VYP21" s="625"/>
      <c r="VYU21" s="625"/>
      <c r="VYV21" s="625"/>
      <c r="VZA21" s="625"/>
      <c r="VZB21" s="625"/>
      <c r="VZG21" s="625"/>
      <c r="VZH21" s="625"/>
      <c r="VZM21" s="625"/>
      <c r="VZN21" s="625"/>
      <c r="VZS21" s="625"/>
      <c r="VZT21" s="625"/>
      <c r="VZY21" s="625"/>
      <c r="VZZ21" s="625"/>
      <c r="WAE21" s="625"/>
      <c r="WAF21" s="625"/>
      <c r="WAK21" s="625"/>
      <c r="WAL21" s="625"/>
      <c r="WAQ21" s="625"/>
      <c r="WAR21" s="625"/>
      <c r="WAW21" s="625"/>
      <c r="WAX21" s="625"/>
      <c r="WBC21" s="625"/>
      <c r="WBD21" s="625"/>
      <c r="WBI21" s="625"/>
      <c r="WBJ21" s="625"/>
      <c r="WBO21" s="625"/>
      <c r="WBP21" s="625"/>
      <c r="WBU21" s="625"/>
      <c r="WBV21" s="625"/>
      <c r="WCA21" s="625"/>
      <c r="WCB21" s="625"/>
      <c r="WCG21" s="625"/>
      <c r="WCH21" s="625"/>
      <c r="WCM21" s="625"/>
      <c r="WCN21" s="625"/>
      <c r="WCS21" s="625"/>
      <c r="WCT21" s="625"/>
      <c r="WCY21" s="625"/>
      <c r="WCZ21" s="625"/>
      <c r="WDE21" s="625"/>
      <c r="WDF21" s="625"/>
      <c r="WDK21" s="625"/>
      <c r="WDL21" s="625"/>
      <c r="WDQ21" s="625"/>
      <c r="WDR21" s="625"/>
      <c r="WDW21" s="625"/>
      <c r="WDX21" s="625"/>
      <c r="WEC21" s="625"/>
      <c r="WED21" s="625"/>
      <c r="WEI21" s="625"/>
      <c r="WEJ21" s="625"/>
      <c r="WEO21" s="625"/>
      <c r="WEP21" s="625"/>
      <c r="WEU21" s="625"/>
      <c r="WEV21" s="625"/>
      <c r="WFA21" s="625"/>
      <c r="WFB21" s="625"/>
      <c r="WFG21" s="625"/>
      <c r="WFH21" s="625"/>
      <c r="WFM21" s="625"/>
      <c r="WFN21" s="625"/>
      <c r="WFS21" s="625"/>
      <c r="WFT21" s="625"/>
      <c r="WFY21" s="625"/>
      <c r="WFZ21" s="625"/>
      <c r="WGE21" s="625"/>
      <c r="WGF21" s="625"/>
      <c r="WGK21" s="625"/>
      <c r="WGL21" s="625"/>
      <c r="WGQ21" s="625"/>
      <c r="WGR21" s="625"/>
      <c r="WGW21" s="625"/>
      <c r="WGX21" s="625"/>
      <c r="WHC21" s="625"/>
      <c r="WHD21" s="625"/>
      <c r="WHI21" s="625"/>
      <c r="WHJ21" s="625"/>
      <c r="WHO21" s="625"/>
      <c r="WHP21" s="625"/>
      <c r="WHU21" s="625"/>
      <c r="WHV21" s="625"/>
      <c r="WIA21" s="625"/>
      <c r="WIB21" s="625"/>
      <c r="WIG21" s="625"/>
      <c r="WIH21" s="625"/>
      <c r="WIM21" s="625"/>
      <c r="WIN21" s="625"/>
      <c r="WIS21" s="625"/>
      <c r="WIT21" s="625"/>
      <c r="WIY21" s="625"/>
      <c r="WIZ21" s="625"/>
      <c r="WJE21" s="625"/>
      <c r="WJF21" s="625"/>
      <c r="WJK21" s="625"/>
      <c r="WJL21" s="625"/>
      <c r="WJQ21" s="625"/>
      <c r="WJR21" s="625"/>
      <c r="WJW21" s="625"/>
      <c r="WJX21" s="625"/>
      <c r="WKC21" s="625"/>
      <c r="WKD21" s="625"/>
      <c r="WKI21" s="625"/>
      <c r="WKJ21" s="625"/>
      <c r="WKO21" s="625"/>
      <c r="WKP21" s="625"/>
      <c r="WKU21" s="625"/>
      <c r="WKV21" s="625"/>
      <c r="WLA21" s="625"/>
      <c r="WLB21" s="625"/>
      <c r="WLG21" s="625"/>
      <c r="WLH21" s="625"/>
      <c r="WLM21" s="625"/>
      <c r="WLN21" s="625"/>
      <c r="WLS21" s="625"/>
      <c r="WLT21" s="625"/>
      <c r="WLY21" s="625"/>
      <c r="WLZ21" s="625"/>
      <c r="WME21" s="625"/>
      <c r="WMF21" s="625"/>
      <c r="WMK21" s="625"/>
      <c r="WML21" s="625"/>
      <c r="WMQ21" s="625"/>
      <c r="WMR21" s="625"/>
      <c r="WMW21" s="625"/>
      <c r="WMX21" s="625"/>
      <c r="WNC21" s="625"/>
      <c r="WND21" s="625"/>
      <c r="WNI21" s="625"/>
      <c r="WNJ21" s="625"/>
      <c r="WNO21" s="625"/>
      <c r="WNP21" s="625"/>
      <c r="WNU21" s="625"/>
      <c r="WNV21" s="625"/>
      <c r="WOA21" s="625"/>
      <c r="WOB21" s="625"/>
      <c r="WOG21" s="625"/>
      <c r="WOH21" s="625"/>
      <c r="WOM21" s="625"/>
      <c r="WON21" s="625"/>
      <c r="WOS21" s="625"/>
      <c r="WOT21" s="625"/>
      <c r="WOY21" s="625"/>
      <c r="WOZ21" s="625"/>
      <c r="WPE21" s="625"/>
      <c r="WPF21" s="625"/>
      <c r="WPK21" s="625"/>
      <c r="WPL21" s="625"/>
      <c r="WPQ21" s="625"/>
      <c r="WPR21" s="625"/>
      <c r="WPW21" s="625"/>
      <c r="WPX21" s="625"/>
      <c r="WQC21" s="625"/>
      <c r="WQD21" s="625"/>
      <c r="WQI21" s="625"/>
      <c r="WQJ21" s="625"/>
      <c r="WQO21" s="625"/>
      <c r="WQP21" s="625"/>
      <c r="WQU21" s="625"/>
      <c r="WQV21" s="625"/>
      <c r="WRA21" s="625"/>
      <c r="WRB21" s="625"/>
      <c r="WRG21" s="625"/>
      <c r="WRH21" s="625"/>
      <c r="WRM21" s="625"/>
      <c r="WRN21" s="625"/>
      <c r="WRS21" s="625"/>
      <c r="WRT21" s="625"/>
      <c r="WRY21" s="625"/>
      <c r="WRZ21" s="625"/>
      <c r="WSE21" s="625"/>
      <c r="WSF21" s="625"/>
      <c r="WSK21" s="625"/>
      <c r="WSL21" s="625"/>
      <c r="WSQ21" s="625"/>
      <c r="WSR21" s="625"/>
      <c r="WSW21" s="625"/>
      <c r="WSX21" s="625"/>
      <c r="WTC21" s="625"/>
      <c r="WTD21" s="625"/>
      <c r="WTI21" s="625"/>
      <c r="WTJ21" s="625"/>
      <c r="WTO21" s="625"/>
      <c r="WTP21" s="625"/>
      <c r="WTU21" s="625"/>
      <c r="WTV21" s="625"/>
      <c r="WUA21" s="625"/>
      <c r="WUB21" s="625"/>
      <c r="WUG21" s="625"/>
      <c r="WUH21" s="625"/>
      <c r="WUM21" s="625"/>
      <c r="WUN21" s="625"/>
      <c r="WUS21" s="625"/>
      <c r="WUT21" s="625"/>
      <c r="WUY21" s="625"/>
      <c r="WUZ21" s="625"/>
      <c r="WVE21" s="625"/>
      <c r="WVF21" s="625"/>
      <c r="WVK21" s="625"/>
      <c r="WVL21" s="625"/>
      <c r="WVQ21" s="625"/>
      <c r="WVR21" s="625"/>
      <c r="WVW21" s="625"/>
      <c r="WVX21" s="625"/>
      <c r="WWC21" s="625"/>
      <c r="WWD21" s="625"/>
      <c r="WWI21" s="625"/>
      <c r="WWJ21" s="625"/>
      <c r="WWO21" s="625"/>
      <c r="WWP21" s="625"/>
      <c r="WWU21" s="625"/>
      <c r="WWV21" s="625"/>
      <c r="WXA21" s="625"/>
      <c r="WXB21" s="625"/>
      <c r="WXG21" s="625"/>
      <c r="WXH21" s="625"/>
      <c r="WXM21" s="625"/>
      <c r="WXN21" s="625"/>
      <c r="WXS21" s="625"/>
      <c r="WXT21" s="625"/>
      <c r="WXY21" s="625"/>
      <c r="WXZ21" s="625"/>
      <c r="WYE21" s="625"/>
      <c r="WYF21" s="625"/>
      <c r="WYK21" s="625"/>
      <c r="WYL21" s="625"/>
      <c r="WYQ21" s="625"/>
      <c r="WYR21" s="625"/>
      <c r="WYW21" s="625"/>
      <c r="WYX21" s="625"/>
      <c r="WZC21" s="625"/>
      <c r="WZD21" s="625"/>
      <c r="WZI21" s="625"/>
      <c r="WZJ21" s="625"/>
      <c r="WZO21" s="625"/>
      <c r="WZP21" s="625"/>
      <c r="WZU21" s="625"/>
      <c r="WZV21" s="625"/>
      <c r="XAA21" s="625"/>
      <c r="XAB21" s="625"/>
      <c r="XAG21" s="625"/>
      <c r="XAH21" s="625"/>
      <c r="XAM21" s="625"/>
      <c r="XAN21" s="625"/>
      <c r="XAS21" s="625"/>
      <c r="XAT21" s="625"/>
      <c r="XAY21" s="625"/>
      <c r="XAZ21" s="625"/>
      <c r="XBE21" s="625"/>
      <c r="XBF21" s="625"/>
      <c r="XBK21" s="625"/>
      <c r="XBL21" s="625"/>
      <c r="XBQ21" s="625"/>
      <c r="XBR21" s="625"/>
      <c r="XBW21" s="625"/>
      <c r="XBX21" s="625"/>
      <c r="XCC21" s="625"/>
      <c r="XCD21" s="625"/>
      <c r="XCI21" s="625"/>
      <c r="XCJ21" s="625"/>
      <c r="XCO21" s="625"/>
      <c r="XCP21" s="625"/>
      <c r="XCU21" s="625"/>
      <c r="XCV21" s="625"/>
      <c r="XDA21" s="625"/>
      <c r="XDB21" s="625"/>
      <c r="XDG21" s="625"/>
      <c r="XDH21" s="625"/>
      <c r="XDM21" s="625"/>
      <c r="XDN21" s="625"/>
      <c r="XDS21" s="625"/>
      <c r="XDT21" s="625"/>
      <c r="XDY21" s="625"/>
      <c r="XDZ21" s="625"/>
      <c r="XEE21" s="625"/>
      <c r="XEF21" s="625"/>
      <c r="XEK21" s="625"/>
      <c r="XEL21" s="625"/>
      <c r="XEQ21" s="625"/>
      <c r="XER21" s="625"/>
      <c r="XEW21" s="625"/>
      <c r="XEX21" s="625"/>
      <c r="XFC21" s="625"/>
      <c r="XFD21" s="625"/>
    </row>
    <row r="22" spans="1:1024 1029:2044 2049:3070 3075:4096 4101:5116 5121:6142 6147:7168 7173:8188 8193:9214 9219:10240 10245:11260 11265:12286 12291:13312 13317:14332 14337:15358 15363:16384" ht="13.5" thickBot="1"/>
    <row r="23" spans="1:1024 1029:2044 2049:3070 3075:4096 4101:5116 5121:6142 6147:7168 7173:8188 8193:9214 9219:10240 10245:11260 11265:12286 12291:13312 13317:14332 14337:15358 15363:16384" ht="60.6" customHeight="1">
      <c r="A23" s="964" t="str">
        <f>$A$1</f>
        <v>OBRAS PARA EL MEJORAMIENTO DE CASETA COMUNAL MONTEFRIO EN EL MUNICIPIO DE SANTA ROSA DE OSOS</v>
      </c>
      <c r="B23" s="965"/>
      <c r="C23" s="965"/>
      <c r="D23" s="966"/>
      <c r="E23" s="967"/>
      <c r="F23" s="968"/>
    </row>
    <row r="24" spans="1:1024 1029:2044 2049:3070 3075:4096 4101:5116 5121:6142 6147:7168 7173:8188 8193:9214 9219:10240 10245:11260 11265:12286 12291:13312 13317:14332 14337:15358 15363:16384" ht="15.75">
      <c r="A24" s="973" t="s">
        <v>949</v>
      </c>
      <c r="B24" s="974"/>
      <c r="C24" s="974"/>
      <c r="D24" s="975"/>
      <c r="E24" s="969"/>
      <c r="F24" s="970"/>
    </row>
    <row r="25" spans="1:1024 1029:2044 2049:3070 3075:4096 4101:5116 5121:6142 6147:7168 7173:8188 8193:9214 9219:10240 10245:11260 11265:12286 12291:13312 13317:14332 14337:15358 15363:16384" ht="15.75">
      <c r="A25" s="973" t="s">
        <v>769</v>
      </c>
      <c r="B25" s="974"/>
      <c r="C25" s="974"/>
      <c r="D25" s="975"/>
      <c r="E25" s="971"/>
      <c r="F25" s="972"/>
    </row>
    <row r="26" spans="1:1024 1029:2044 2049:3070 3075:4096 4101:5116 5121:6142 6147:7168 7173:8188 8193:9214 9219:10240 10245:11260 11265:12286 12291:13312 13317:14332 14337:15358 15363:16384" ht="16.5" thickBot="1">
      <c r="A26" s="976" t="s">
        <v>770</v>
      </c>
      <c r="B26" s="977"/>
      <c r="C26" s="977"/>
      <c r="D26" s="977"/>
      <c r="E26" s="977"/>
      <c r="F26" s="978"/>
    </row>
    <row r="27" spans="1:1024 1029:2044 2049:3070 3075:4096 4101:5116 5121:6142 6147:7168 7173:8188 8193:9214 9219:10240 10245:11260 11265:12286 12291:13312 13317:14332 14337:15358 15363:16384" ht="15.75">
      <c r="A27" s="979" t="str">
        <f>'PRESUP. OBRA'!B11</f>
        <v>RETIRO DE VENTANAS con vidrio, metálicas, en aluminio, en madera o ventana reja</v>
      </c>
      <c r="B27" s="980"/>
      <c r="C27" s="980"/>
      <c r="D27" s="981"/>
      <c r="E27" s="348" t="s">
        <v>786</v>
      </c>
      <c r="F27" s="349" t="s">
        <v>309</v>
      </c>
    </row>
    <row r="28" spans="1:1024 1029:2044 2049:3070 3075:4096 4101:5116 5121:6142 6147:7168 7173:8188 8193:9214 9219:10240 10245:11260 11265:12286 12291:13312 13317:14332 14337:15358 15363:16384" ht="16.5" thickBot="1">
      <c r="A28" s="982"/>
      <c r="B28" s="983"/>
      <c r="C28" s="983"/>
      <c r="D28" s="984"/>
      <c r="E28" s="411">
        <v>1.2</v>
      </c>
      <c r="F28" s="350" t="s">
        <v>306</v>
      </c>
    </row>
    <row r="29" spans="1:1024 1029:2044 2049:3070 3075:4096 4101:5116 5121:6142 6147:7168 7173:8188 8193:9214 9219:10240 10245:11260 11265:12286 12291:13312 13317:14332 14337:15358 15363:16384" ht="15.75">
      <c r="A29" s="443" t="s">
        <v>771</v>
      </c>
      <c r="B29" s="444" t="s">
        <v>772</v>
      </c>
      <c r="C29" s="630" t="s">
        <v>309</v>
      </c>
      <c r="D29" s="630" t="s">
        <v>747</v>
      </c>
      <c r="E29" s="445" t="s">
        <v>773</v>
      </c>
      <c r="F29" s="446" t="s">
        <v>774</v>
      </c>
    </row>
    <row r="30" spans="1:1024 1029:2044 2049:3070 3075:4096 4101:5116 5121:6142 6147:7168 7173:8188 8193:9214 9219:10240 10245:11260 11265:12286 12291:13312 13317:14332 14337:15358 15363:16384" ht="15.75">
      <c r="A30" s="448"/>
      <c r="B30" s="449"/>
      <c r="C30" s="450"/>
      <c r="D30" s="450"/>
      <c r="E30" s="452"/>
      <c r="F30" s="671"/>
    </row>
    <row r="31" spans="1:1024 1029:2044 2049:3070 3075:4096 4101:5116 5121:6142 6147:7168 7173:8188 8193:9214 9219:10240 10245:11260 11265:12286 12291:13312 13317:14332 14337:15358 15363:16384" ht="16.5" thickBot="1">
      <c r="A31" s="447"/>
      <c r="B31" s="448"/>
      <c r="C31" s="449"/>
      <c r="D31" s="450"/>
      <c r="E31" s="451"/>
      <c r="F31" s="452"/>
    </row>
    <row r="32" spans="1:1024 1029:2044 2049:3070 3075:4096 4101:5116 5121:6142 6147:7168 7173:8188 8193:9214 9219:10240 10245:11260 11265:12286 12291:13312 13317:14332 14337:15358 15363:16384" ht="16.5" thickBot="1">
      <c r="A32" s="437" t="s">
        <v>775</v>
      </c>
      <c r="B32" s="438"/>
      <c r="C32" s="633">
        <f>F32/$E$157</f>
        <v>0</v>
      </c>
      <c r="D32" s="631"/>
      <c r="E32" s="439" t="s">
        <v>776</v>
      </c>
      <c r="F32" s="440">
        <f>SUM(F30:F31)</f>
        <v>0</v>
      </c>
    </row>
    <row r="33" spans="1:6" ht="15.75">
      <c r="A33" s="443" t="s">
        <v>771</v>
      </c>
      <c r="B33" s="444" t="s">
        <v>777</v>
      </c>
      <c r="C33" s="630" t="s">
        <v>309</v>
      </c>
      <c r="D33" s="626" t="s">
        <v>957</v>
      </c>
      <c r="E33" s="445" t="s">
        <v>773</v>
      </c>
      <c r="F33" s="446" t="s">
        <v>774</v>
      </c>
    </row>
    <row r="34" spans="1:6" ht="16.5" thickBot="1">
      <c r="A34" s="355" t="s">
        <v>787</v>
      </c>
      <c r="B34" s="356" t="s">
        <v>788</v>
      </c>
      <c r="C34" s="495"/>
      <c r="D34" s="496">
        <v>0.4</v>
      </c>
      <c r="E34" s="357">
        <f>'DESG. CUADRILLAS'!D24/8</f>
        <v>47150.471875000003</v>
      </c>
      <c r="F34" s="412">
        <f>ROUND(E34*D34,0)</f>
        <v>18860</v>
      </c>
    </row>
    <row r="35" spans="1:6" ht="16.5" thickBot="1">
      <c r="A35" s="437" t="s">
        <v>778</v>
      </c>
      <c r="B35" s="438"/>
      <c r="C35" s="633">
        <f>F35/$E$157</f>
        <v>0.51300254733237316</v>
      </c>
      <c r="D35" s="631"/>
      <c r="E35" s="439" t="s">
        <v>776</v>
      </c>
      <c r="F35" s="440">
        <f>SUM(F34:F34)</f>
        <v>18860</v>
      </c>
    </row>
    <row r="36" spans="1:6" ht="15.75">
      <c r="A36" s="443" t="s">
        <v>771</v>
      </c>
      <c r="B36" s="444" t="s">
        <v>429</v>
      </c>
      <c r="C36" s="630" t="s">
        <v>309</v>
      </c>
      <c r="D36" s="630" t="s">
        <v>747</v>
      </c>
      <c r="E36" s="445" t="s">
        <v>773</v>
      </c>
      <c r="F36" s="446" t="s">
        <v>774</v>
      </c>
    </row>
    <row r="37" spans="1:6" ht="16.5" thickBot="1">
      <c r="A37" s="447" t="s">
        <v>779</v>
      </c>
      <c r="B37" s="448" t="s">
        <v>780</v>
      </c>
      <c r="C37" s="449" t="s">
        <v>781</v>
      </c>
      <c r="D37" s="450">
        <v>0.05</v>
      </c>
      <c r="E37" s="451">
        <f>F35</f>
        <v>18860</v>
      </c>
      <c r="F37" s="452">
        <f>D37*E37</f>
        <v>943</v>
      </c>
    </row>
    <row r="38" spans="1:6" ht="16.5" thickBot="1">
      <c r="A38" s="437" t="s">
        <v>782</v>
      </c>
      <c r="B38" s="438"/>
      <c r="C38" s="633">
        <f>F38/$E$157</f>
        <v>2.5650127366618661E-2</v>
      </c>
      <c r="D38" s="631"/>
      <c r="E38" s="439" t="s">
        <v>776</v>
      </c>
      <c r="F38" s="440">
        <f>SUM(F37)</f>
        <v>943</v>
      </c>
    </row>
    <row r="39" spans="1:6" ht="15.75">
      <c r="A39" s="443" t="s">
        <v>771</v>
      </c>
      <c r="B39" s="444" t="s">
        <v>783</v>
      </c>
      <c r="C39" s="630" t="s">
        <v>309</v>
      </c>
      <c r="D39" s="630" t="s">
        <v>747</v>
      </c>
      <c r="E39" s="445" t="s">
        <v>773</v>
      </c>
      <c r="F39" s="446" t="s">
        <v>774</v>
      </c>
    </row>
    <row r="40" spans="1:6" ht="16.5" thickBot="1">
      <c r="A40" s="355" t="s">
        <v>962</v>
      </c>
      <c r="B40" s="358" t="s">
        <v>969</v>
      </c>
      <c r="C40" s="495" t="s">
        <v>960</v>
      </c>
      <c r="D40" s="496">
        <v>0.2</v>
      </c>
      <c r="E40" s="357">
        <v>5200</v>
      </c>
      <c r="F40" s="412">
        <f>ROUND(E40*D40,0)</f>
        <v>1040</v>
      </c>
    </row>
    <row r="41" spans="1:6" ht="16.5" thickBot="1">
      <c r="A41" s="437" t="s">
        <v>950</v>
      </c>
      <c r="B41" s="438"/>
      <c r="C41" s="633">
        <f>F41/$E$157</f>
        <v>2.8288581613237971E-2</v>
      </c>
      <c r="D41" s="631"/>
      <c r="E41" s="439" t="s">
        <v>776</v>
      </c>
      <c r="F41" s="440">
        <f>SUM(F40:F40)</f>
        <v>1040</v>
      </c>
    </row>
    <row r="42" spans="1:6" ht="16.5" thickBot="1">
      <c r="A42" s="373"/>
      <c r="B42" s="374"/>
      <c r="C42" s="632"/>
      <c r="D42" s="632"/>
      <c r="E42" s="374"/>
      <c r="F42" s="375"/>
    </row>
    <row r="43" spans="1:6" ht="16.5" thickBot="1">
      <c r="A43" s="985" t="s">
        <v>785</v>
      </c>
      <c r="B43" s="986"/>
      <c r="C43" s="986"/>
      <c r="D43" s="986"/>
      <c r="E43" s="695">
        <f>F32+F35+F38+F41</f>
        <v>20843</v>
      </c>
      <c r="F43" s="696"/>
    </row>
    <row r="44" spans="1:6" ht="16.5" thickBot="1">
      <c r="A44" s="697"/>
      <c r="B44" s="698"/>
      <c r="C44" s="698"/>
      <c r="D44" s="699"/>
      <c r="E44" s="700"/>
      <c r="F44" s="701"/>
    </row>
    <row r="45" spans="1:6" s="628" customFormat="1" ht="66" customHeight="1">
      <c r="A45" s="964" t="str">
        <f>'PRESUP. OBRA'!A1</f>
        <v>OBRAS PARA EL MEJORAMIENTO DE CASETA COMUNAL MONTEFRIO EN EL MUNICIPIO DE SANTA ROSA DE OSOS</v>
      </c>
      <c r="B45" s="965"/>
      <c r="C45" s="965"/>
      <c r="D45" s="966"/>
      <c r="E45" s="967"/>
      <c r="F45" s="968"/>
    </row>
    <row r="46" spans="1:6" s="628" customFormat="1" ht="15.75" customHeight="1">
      <c r="A46" s="973" t="s">
        <v>949</v>
      </c>
      <c r="B46" s="974"/>
      <c r="C46" s="974"/>
      <c r="D46" s="975"/>
      <c r="E46" s="969"/>
      <c r="F46" s="970"/>
    </row>
    <row r="47" spans="1:6" s="628" customFormat="1" ht="15.75" customHeight="1">
      <c r="A47" s="973" t="s">
        <v>769</v>
      </c>
      <c r="B47" s="974"/>
      <c r="C47" s="974"/>
      <c r="D47" s="975"/>
      <c r="E47" s="971"/>
      <c r="F47" s="972"/>
    </row>
    <row r="48" spans="1:6" ht="16.5" thickBot="1">
      <c r="A48" s="976" t="s">
        <v>770</v>
      </c>
      <c r="B48" s="977"/>
      <c r="C48" s="977"/>
      <c r="D48" s="977"/>
      <c r="E48" s="977"/>
      <c r="F48" s="978"/>
    </row>
    <row r="49" spans="1:6" ht="15.75">
      <c r="A49" s="989" t="str">
        <f>'PRESUP. OBRA'!B13</f>
        <v>DEMOLICIÓN MAMPOSTERÍA EN LADRILLO DE 10-15 cm DE ESPESOR</v>
      </c>
      <c r="B49" s="990"/>
      <c r="C49" s="990"/>
      <c r="D49" s="991"/>
      <c r="E49" s="348" t="s">
        <v>786</v>
      </c>
      <c r="F49" s="349" t="s">
        <v>309</v>
      </c>
    </row>
    <row r="50" spans="1:6" ht="16.5" thickBot="1">
      <c r="A50" s="992"/>
      <c r="B50" s="993"/>
      <c r="C50" s="993"/>
      <c r="D50" s="994"/>
      <c r="E50" s="411">
        <v>2.1</v>
      </c>
      <c r="F50" s="350" t="s">
        <v>9</v>
      </c>
    </row>
    <row r="51" spans="1:6" ht="15.75">
      <c r="A51" s="351" t="s">
        <v>771</v>
      </c>
      <c r="B51" s="352" t="s">
        <v>772</v>
      </c>
      <c r="C51" s="626" t="s">
        <v>309</v>
      </c>
      <c r="D51" s="626" t="s">
        <v>747</v>
      </c>
      <c r="E51" s="353" t="s">
        <v>773</v>
      </c>
      <c r="F51" s="354" t="s">
        <v>774</v>
      </c>
    </row>
    <row r="52" spans="1:6" ht="16.5" thickBot="1">
      <c r="A52" s="355"/>
      <c r="B52" s="643"/>
      <c r="C52" s="495"/>
      <c r="D52" s="496"/>
      <c r="E52" s="357"/>
      <c r="F52" s="412">
        <f>D52*E52</f>
        <v>0</v>
      </c>
    </row>
    <row r="53" spans="1:6" ht="16.5" thickBot="1">
      <c r="A53" s="433" t="s">
        <v>775</v>
      </c>
      <c r="B53" s="434"/>
      <c r="C53" s="633">
        <f>F53/$E$20</f>
        <v>0</v>
      </c>
      <c r="D53" s="629"/>
      <c r="E53" s="435" t="s">
        <v>776</v>
      </c>
      <c r="F53" s="436">
        <f>SUM(F52:F52)</f>
        <v>0</v>
      </c>
    </row>
    <row r="54" spans="1:6" ht="15.75">
      <c r="A54" s="351" t="s">
        <v>771</v>
      </c>
      <c r="B54" s="352" t="s">
        <v>777</v>
      </c>
      <c r="C54" s="626" t="s">
        <v>309</v>
      </c>
      <c r="D54" s="626" t="s">
        <v>957</v>
      </c>
      <c r="E54" s="353" t="s">
        <v>773</v>
      </c>
      <c r="F54" s="354" t="s">
        <v>774</v>
      </c>
    </row>
    <row r="55" spans="1:6" ht="16.5" thickBot="1">
      <c r="A55" s="355" t="s">
        <v>1032</v>
      </c>
      <c r="B55" s="356" t="s">
        <v>1033</v>
      </c>
      <c r="C55" s="495" t="s">
        <v>959</v>
      </c>
      <c r="D55" s="496">
        <v>0.32</v>
      </c>
      <c r="E55" s="357">
        <f>'DESG. CUADRILLAS'!F9/8</f>
        <v>12906.4</v>
      </c>
      <c r="F55" s="412">
        <f>ROUND(E55*D55,0)</f>
        <v>4130</v>
      </c>
    </row>
    <row r="56" spans="1:6" ht="16.5" thickBot="1">
      <c r="A56" s="433" t="s">
        <v>778</v>
      </c>
      <c r="B56" s="434"/>
      <c r="C56" s="633">
        <f>F56/$E$20</f>
        <v>0.25899912203687447</v>
      </c>
      <c r="D56" s="629"/>
      <c r="E56" s="435" t="s">
        <v>776</v>
      </c>
      <c r="F56" s="436">
        <f>F55</f>
        <v>4130</v>
      </c>
    </row>
    <row r="57" spans="1:6" ht="15.75">
      <c r="A57" s="351" t="s">
        <v>771</v>
      </c>
      <c r="B57" s="352" t="s">
        <v>429</v>
      </c>
      <c r="C57" s="626" t="s">
        <v>309</v>
      </c>
      <c r="D57" s="626" t="s">
        <v>747</v>
      </c>
      <c r="E57" s="353" t="s">
        <v>773</v>
      </c>
      <c r="F57" s="354" t="s">
        <v>774</v>
      </c>
    </row>
    <row r="58" spans="1:6" ht="15.75">
      <c r="A58" s="355" t="s">
        <v>779</v>
      </c>
      <c r="B58" s="356" t="s">
        <v>780</v>
      </c>
      <c r="C58" s="495" t="s">
        <v>781</v>
      </c>
      <c r="D58" s="496">
        <v>0.05</v>
      </c>
      <c r="E58" s="357">
        <f>F56</f>
        <v>4130</v>
      </c>
      <c r="F58" s="412">
        <f>ROUND(E58*D58,0)</f>
        <v>207</v>
      </c>
    </row>
    <row r="59" spans="1:6" ht="16.5" thickBot="1">
      <c r="A59" s="652" t="s">
        <v>1034</v>
      </c>
      <c r="B59" s="702" t="s">
        <v>1035</v>
      </c>
      <c r="C59" s="654" t="s">
        <v>476</v>
      </c>
      <c r="D59" s="655">
        <v>0.05</v>
      </c>
      <c r="E59" s="651">
        <v>84000</v>
      </c>
      <c r="F59" s="656">
        <f>D59*E59</f>
        <v>4200</v>
      </c>
    </row>
    <row r="60" spans="1:6" ht="16.5" thickBot="1">
      <c r="A60" s="433" t="s">
        <v>782</v>
      </c>
      <c r="B60" s="434"/>
      <c r="C60" s="633">
        <f>F60/$E$20</f>
        <v>0.27637024959237427</v>
      </c>
      <c r="D60" s="629"/>
      <c r="E60" s="435" t="s">
        <v>776</v>
      </c>
      <c r="F60" s="436">
        <f>F58+F59</f>
        <v>4407</v>
      </c>
    </row>
    <row r="61" spans="1:6" ht="15.75">
      <c r="A61" s="351" t="s">
        <v>771</v>
      </c>
      <c r="B61" s="352" t="s">
        <v>783</v>
      </c>
      <c r="C61" s="626" t="s">
        <v>309</v>
      </c>
      <c r="D61" s="626" t="s">
        <v>747</v>
      </c>
      <c r="E61" s="353" t="s">
        <v>773</v>
      </c>
      <c r="F61" s="354" t="s">
        <v>774</v>
      </c>
    </row>
    <row r="62" spans="1:6" ht="16.5" thickBot="1">
      <c r="A62" s="355" t="s">
        <v>962</v>
      </c>
      <c r="B62" s="358" t="s">
        <v>971</v>
      </c>
      <c r="C62" s="495" t="s">
        <v>960</v>
      </c>
      <c r="D62" s="496">
        <v>0.15</v>
      </c>
      <c r="E62" s="357">
        <v>28300</v>
      </c>
      <c r="F62" s="412">
        <f>ROUND(E62*D62,0)</f>
        <v>4245</v>
      </c>
    </row>
    <row r="63" spans="1:6" ht="16.5" thickBot="1">
      <c r="A63" s="433" t="s">
        <v>784</v>
      </c>
      <c r="B63" s="434"/>
      <c r="C63" s="633">
        <f>F63/$E$20</f>
        <v>0.26621096199673899</v>
      </c>
      <c r="D63" s="629"/>
      <c r="E63" s="435" t="s">
        <v>776</v>
      </c>
      <c r="F63" s="436">
        <f>SUM(F62:F62)</f>
        <v>4245</v>
      </c>
    </row>
    <row r="64" spans="1:6" ht="16.5" thickBot="1">
      <c r="A64" s="373"/>
      <c r="B64" s="374"/>
      <c r="C64" s="632"/>
      <c r="D64" s="632"/>
      <c r="E64" s="374"/>
      <c r="F64" s="375"/>
    </row>
    <row r="65" spans="1:1024 1029:2044 2049:3070 3075:4096 4101:5116 5121:6142 6147:7168 7173:8188 8193:9214 9219:10240 10245:11260 11265:12286 12291:13312 13317:14332 14337:15358 15363:16384" ht="16.5" thickBot="1">
      <c r="A65" s="985" t="s">
        <v>785</v>
      </c>
      <c r="B65" s="986"/>
      <c r="C65" s="986"/>
      <c r="D65" s="986"/>
      <c r="E65" s="695">
        <f>F53+F56+F60+F63</f>
        <v>12782</v>
      </c>
      <c r="F65" s="696"/>
      <c r="I65" s="625"/>
      <c r="J65" s="625"/>
      <c r="O65" s="625"/>
      <c r="P65" s="625"/>
      <c r="U65" s="625"/>
      <c r="V65" s="625"/>
      <c r="AA65" s="625"/>
      <c r="AB65" s="625"/>
      <c r="AG65" s="625"/>
      <c r="AH65" s="625"/>
      <c r="AM65" s="625"/>
      <c r="AN65" s="625"/>
      <c r="AS65" s="625"/>
      <c r="AT65" s="625"/>
      <c r="AY65" s="625"/>
      <c r="AZ65" s="625"/>
      <c r="BE65" s="625"/>
      <c r="BF65" s="625"/>
      <c r="BK65" s="625"/>
      <c r="BL65" s="625"/>
      <c r="BQ65" s="625"/>
      <c r="BR65" s="625"/>
      <c r="BW65" s="625"/>
      <c r="BX65" s="625"/>
      <c r="CC65" s="625"/>
      <c r="CD65" s="625"/>
      <c r="CI65" s="625"/>
      <c r="CJ65" s="625"/>
      <c r="CO65" s="625"/>
      <c r="CP65" s="625"/>
      <c r="CU65" s="625"/>
      <c r="CV65" s="625"/>
      <c r="DA65" s="625"/>
      <c r="DB65" s="625"/>
      <c r="DG65" s="625"/>
      <c r="DH65" s="625"/>
      <c r="DM65" s="625"/>
      <c r="DN65" s="625"/>
      <c r="DS65" s="625"/>
      <c r="DT65" s="625"/>
      <c r="DY65" s="625"/>
      <c r="DZ65" s="625"/>
      <c r="EE65" s="625"/>
      <c r="EF65" s="625"/>
      <c r="EK65" s="625"/>
      <c r="EL65" s="625"/>
      <c r="EQ65" s="625"/>
      <c r="ER65" s="625"/>
      <c r="EW65" s="625"/>
      <c r="EX65" s="625"/>
      <c r="FC65" s="625"/>
      <c r="FD65" s="625"/>
      <c r="FI65" s="625"/>
      <c r="FJ65" s="625"/>
      <c r="FO65" s="625"/>
      <c r="FP65" s="625"/>
      <c r="FU65" s="625"/>
      <c r="FV65" s="625"/>
      <c r="GA65" s="625"/>
      <c r="GB65" s="625"/>
      <c r="GG65" s="625"/>
      <c r="GH65" s="625"/>
      <c r="GM65" s="625"/>
      <c r="GN65" s="625"/>
      <c r="GS65" s="625"/>
      <c r="GT65" s="625"/>
      <c r="GY65" s="625"/>
      <c r="GZ65" s="625"/>
      <c r="HE65" s="625"/>
      <c r="HF65" s="625"/>
      <c r="HK65" s="625"/>
      <c r="HL65" s="625"/>
      <c r="HQ65" s="625"/>
      <c r="HR65" s="625"/>
      <c r="HW65" s="625"/>
      <c r="HX65" s="625"/>
      <c r="IC65" s="625"/>
      <c r="ID65" s="625"/>
      <c r="II65" s="625"/>
      <c r="IJ65" s="625"/>
      <c r="IO65" s="625"/>
      <c r="IP65" s="625"/>
      <c r="IU65" s="625"/>
      <c r="IV65" s="625"/>
      <c r="JA65" s="625"/>
      <c r="JB65" s="625"/>
      <c r="JG65" s="625"/>
      <c r="JH65" s="625"/>
      <c r="JM65" s="625"/>
      <c r="JN65" s="625"/>
      <c r="JS65" s="625"/>
      <c r="JT65" s="625"/>
      <c r="JY65" s="625"/>
      <c r="JZ65" s="625"/>
      <c r="KE65" s="625"/>
      <c r="KF65" s="625"/>
      <c r="KK65" s="625"/>
      <c r="KL65" s="625"/>
      <c r="KQ65" s="625"/>
      <c r="KR65" s="625"/>
      <c r="KW65" s="625"/>
      <c r="KX65" s="625"/>
      <c r="LC65" s="625"/>
      <c r="LD65" s="625"/>
      <c r="LI65" s="625"/>
      <c r="LJ65" s="625"/>
      <c r="LO65" s="625"/>
      <c r="LP65" s="625"/>
      <c r="LU65" s="625"/>
      <c r="LV65" s="625"/>
      <c r="MA65" s="625"/>
      <c r="MB65" s="625"/>
      <c r="MG65" s="625"/>
      <c r="MH65" s="625"/>
      <c r="MM65" s="625"/>
      <c r="MN65" s="625"/>
      <c r="MS65" s="625"/>
      <c r="MT65" s="625"/>
      <c r="MY65" s="625"/>
      <c r="MZ65" s="625"/>
      <c r="NE65" s="625"/>
      <c r="NF65" s="625"/>
      <c r="NK65" s="625"/>
      <c r="NL65" s="625"/>
      <c r="NQ65" s="625"/>
      <c r="NR65" s="625"/>
      <c r="NW65" s="625"/>
      <c r="NX65" s="625"/>
      <c r="OC65" s="625"/>
      <c r="OD65" s="625"/>
      <c r="OI65" s="625"/>
      <c r="OJ65" s="625"/>
      <c r="OO65" s="625"/>
      <c r="OP65" s="625"/>
      <c r="OU65" s="625"/>
      <c r="OV65" s="625"/>
      <c r="PA65" s="625"/>
      <c r="PB65" s="625"/>
      <c r="PG65" s="625"/>
      <c r="PH65" s="625"/>
      <c r="PM65" s="625"/>
      <c r="PN65" s="625"/>
      <c r="PS65" s="625"/>
      <c r="PT65" s="625"/>
      <c r="PY65" s="625"/>
      <c r="PZ65" s="625"/>
      <c r="QE65" s="625"/>
      <c r="QF65" s="625"/>
      <c r="QK65" s="625"/>
      <c r="QL65" s="625"/>
      <c r="QQ65" s="625"/>
      <c r="QR65" s="625"/>
      <c r="QW65" s="625"/>
      <c r="QX65" s="625"/>
      <c r="RC65" s="625"/>
      <c r="RD65" s="625"/>
      <c r="RI65" s="625"/>
      <c r="RJ65" s="625"/>
      <c r="RO65" s="625"/>
      <c r="RP65" s="625"/>
      <c r="RU65" s="625"/>
      <c r="RV65" s="625"/>
      <c r="SA65" s="625"/>
      <c r="SB65" s="625"/>
      <c r="SG65" s="625"/>
      <c r="SH65" s="625"/>
      <c r="SM65" s="625"/>
      <c r="SN65" s="625"/>
      <c r="SS65" s="625"/>
      <c r="ST65" s="625"/>
      <c r="SY65" s="625"/>
      <c r="SZ65" s="625"/>
      <c r="TE65" s="625"/>
      <c r="TF65" s="625"/>
      <c r="TK65" s="625"/>
      <c r="TL65" s="625"/>
      <c r="TQ65" s="625"/>
      <c r="TR65" s="625"/>
      <c r="TW65" s="625"/>
      <c r="TX65" s="625"/>
      <c r="UC65" s="625"/>
      <c r="UD65" s="625"/>
      <c r="UI65" s="625"/>
      <c r="UJ65" s="625"/>
      <c r="UO65" s="625"/>
      <c r="UP65" s="625"/>
      <c r="UU65" s="625"/>
      <c r="UV65" s="625"/>
      <c r="VA65" s="625"/>
      <c r="VB65" s="625"/>
      <c r="VG65" s="625"/>
      <c r="VH65" s="625"/>
      <c r="VM65" s="625"/>
      <c r="VN65" s="625"/>
      <c r="VS65" s="625"/>
      <c r="VT65" s="625"/>
      <c r="VY65" s="625"/>
      <c r="VZ65" s="625"/>
      <c r="WE65" s="625"/>
      <c r="WF65" s="625"/>
      <c r="WK65" s="625"/>
      <c r="WL65" s="625"/>
      <c r="WQ65" s="625"/>
      <c r="WR65" s="625"/>
      <c r="WW65" s="625"/>
      <c r="WX65" s="625"/>
      <c r="XC65" s="625"/>
      <c r="XD65" s="625"/>
      <c r="XI65" s="625"/>
      <c r="XJ65" s="625"/>
      <c r="XO65" s="625"/>
      <c r="XP65" s="625"/>
      <c r="XU65" s="625"/>
      <c r="XV65" s="625"/>
      <c r="YA65" s="625"/>
      <c r="YB65" s="625"/>
      <c r="YG65" s="625"/>
      <c r="YH65" s="625"/>
      <c r="YM65" s="625"/>
      <c r="YN65" s="625"/>
      <c r="YS65" s="625"/>
      <c r="YT65" s="625"/>
      <c r="YY65" s="625"/>
      <c r="YZ65" s="625"/>
      <c r="ZE65" s="625"/>
      <c r="ZF65" s="625"/>
      <c r="ZK65" s="625"/>
      <c r="ZL65" s="625"/>
      <c r="ZQ65" s="625"/>
      <c r="ZR65" s="625"/>
      <c r="ZW65" s="625"/>
      <c r="ZX65" s="625"/>
      <c r="AAC65" s="625"/>
      <c r="AAD65" s="625"/>
      <c r="AAI65" s="625"/>
      <c r="AAJ65" s="625"/>
      <c r="AAO65" s="625"/>
      <c r="AAP65" s="625"/>
      <c r="AAU65" s="625"/>
      <c r="AAV65" s="625"/>
      <c r="ABA65" s="625"/>
      <c r="ABB65" s="625"/>
      <c r="ABG65" s="625"/>
      <c r="ABH65" s="625"/>
      <c r="ABM65" s="625"/>
      <c r="ABN65" s="625"/>
      <c r="ABS65" s="625"/>
      <c r="ABT65" s="625"/>
      <c r="ABY65" s="625"/>
      <c r="ABZ65" s="625"/>
      <c r="ACE65" s="625"/>
      <c r="ACF65" s="625"/>
      <c r="ACK65" s="625"/>
      <c r="ACL65" s="625"/>
      <c r="ACQ65" s="625"/>
      <c r="ACR65" s="625"/>
      <c r="ACW65" s="625"/>
      <c r="ACX65" s="625"/>
      <c r="ADC65" s="625"/>
      <c r="ADD65" s="625"/>
      <c r="ADI65" s="625"/>
      <c r="ADJ65" s="625"/>
      <c r="ADO65" s="625"/>
      <c r="ADP65" s="625"/>
      <c r="ADU65" s="625"/>
      <c r="ADV65" s="625"/>
      <c r="AEA65" s="625"/>
      <c r="AEB65" s="625"/>
      <c r="AEG65" s="625"/>
      <c r="AEH65" s="625"/>
      <c r="AEM65" s="625"/>
      <c r="AEN65" s="625"/>
      <c r="AES65" s="625"/>
      <c r="AET65" s="625"/>
      <c r="AEY65" s="625"/>
      <c r="AEZ65" s="625"/>
      <c r="AFE65" s="625"/>
      <c r="AFF65" s="625"/>
      <c r="AFK65" s="625"/>
      <c r="AFL65" s="625"/>
      <c r="AFQ65" s="625"/>
      <c r="AFR65" s="625"/>
      <c r="AFW65" s="625"/>
      <c r="AFX65" s="625"/>
      <c r="AGC65" s="625"/>
      <c r="AGD65" s="625"/>
      <c r="AGI65" s="625"/>
      <c r="AGJ65" s="625"/>
      <c r="AGO65" s="625"/>
      <c r="AGP65" s="625"/>
      <c r="AGU65" s="625"/>
      <c r="AGV65" s="625"/>
      <c r="AHA65" s="625"/>
      <c r="AHB65" s="625"/>
      <c r="AHG65" s="625"/>
      <c r="AHH65" s="625"/>
      <c r="AHM65" s="625"/>
      <c r="AHN65" s="625"/>
      <c r="AHS65" s="625"/>
      <c r="AHT65" s="625"/>
      <c r="AHY65" s="625"/>
      <c r="AHZ65" s="625"/>
      <c r="AIE65" s="625"/>
      <c r="AIF65" s="625"/>
      <c r="AIK65" s="625"/>
      <c r="AIL65" s="625"/>
      <c r="AIQ65" s="625"/>
      <c r="AIR65" s="625"/>
      <c r="AIW65" s="625"/>
      <c r="AIX65" s="625"/>
      <c r="AJC65" s="625"/>
      <c r="AJD65" s="625"/>
      <c r="AJI65" s="625"/>
      <c r="AJJ65" s="625"/>
      <c r="AJO65" s="625"/>
      <c r="AJP65" s="625"/>
      <c r="AJU65" s="625"/>
      <c r="AJV65" s="625"/>
      <c r="AKA65" s="625"/>
      <c r="AKB65" s="625"/>
      <c r="AKG65" s="625"/>
      <c r="AKH65" s="625"/>
      <c r="AKM65" s="625"/>
      <c r="AKN65" s="625"/>
      <c r="AKS65" s="625"/>
      <c r="AKT65" s="625"/>
      <c r="AKY65" s="625"/>
      <c r="AKZ65" s="625"/>
      <c r="ALE65" s="625"/>
      <c r="ALF65" s="625"/>
      <c r="ALK65" s="625"/>
      <c r="ALL65" s="625"/>
      <c r="ALQ65" s="625"/>
      <c r="ALR65" s="625"/>
      <c r="ALW65" s="625"/>
      <c r="ALX65" s="625"/>
      <c r="AMC65" s="625"/>
      <c r="AMD65" s="625"/>
      <c r="AMI65" s="625"/>
      <c r="AMJ65" s="625"/>
      <c r="AMO65" s="625"/>
      <c r="AMP65" s="625"/>
      <c r="AMU65" s="625"/>
      <c r="AMV65" s="625"/>
      <c r="ANA65" s="625"/>
      <c r="ANB65" s="625"/>
      <c r="ANG65" s="625"/>
      <c r="ANH65" s="625"/>
      <c r="ANM65" s="625"/>
      <c r="ANN65" s="625"/>
      <c r="ANS65" s="625"/>
      <c r="ANT65" s="625"/>
      <c r="ANY65" s="625"/>
      <c r="ANZ65" s="625"/>
      <c r="AOE65" s="625"/>
      <c r="AOF65" s="625"/>
      <c r="AOK65" s="625"/>
      <c r="AOL65" s="625"/>
      <c r="AOQ65" s="625"/>
      <c r="AOR65" s="625"/>
      <c r="AOW65" s="625"/>
      <c r="AOX65" s="625"/>
      <c r="APC65" s="625"/>
      <c r="APD65" s="625"/>
      <c r="API65" s="625"/>
      <c r="APJ65" s="625"/>
      <c r="APO65" s="625"/>
      <c r="APP65" s="625"/>
      <c r="APU65" s="625"/>
      <c r="APV65" s="625"/>
      <c r="AQA65" s="625"/>
      <c r="AQB65" s="625"/>
      <c r="AQG65" s="625"/>
      <c r="AQH65" s="625"/>
      <c r="AQM65" s="625"/>
      <c r="AQN65" s="625"/>
      <c r="AQS65" s="625"/>
      <c r="AQT65" s="625"/>
      <c r="AQY65" s="625"/>
      <c r="AQZ65" s="625"/>
      <c r="ARE65" s="625"/>
      <c r="ARF65" s="625"/>
      <c r="ARK65" s="625"/>
      <c r="ARL65" s="625"/>
      <c r="ARQ65" s="625"/>
      <c r="ARR65" s="625"/>
      <c r="ARW65" s="625"/>
      <c r="ARX65" s="625"/>
      <c r="ASC65" s="625"/>
      <c r="ASD65" s="625"/>
      <c r="ASI65" s="625"/>
      <c r="ASJ65" s="625"/>
      <c r="ASO65" s="625"/>
      <c r="ASP65" s="625"/>
      <c r="ASU65" s="625"/>
      <c r="ASV65" s="625"/>
      <c r="ATA65" s="625"/>
      <c r="ATB65" s="625"/>
      <c r="ATG65" s="625"/>
      <c r="ATH65" s="625"/>
      <c r="ATM65" s="625"/>
      <c r="ATN65" s="625"/>
      <c r="ATS65" s="625"/>
      <c r="ATT65" s="625"/>
      <c r="ATY65" s="625"/>
      <c r="ATZ65" s="625"/>
      <c r="AUE65" s="625"/>
      <c r="AUF65" s="625"/>
      <c r="AUK65" s="625"/>
      <c r="AUL65" s="625"/>
      <c r="AUQ65" s="625"/>
      <c r="AUR65" s="625"/>
      <c r="AUW65" s="625"/>
      <c r="AUX65" s="625"/>
      <c r="AVC65" s="625"/>
      <c r="AVD65" s="625"/>
      <c r="AVI65" s="625"/>
      <c r="AVJ65" s="625"/>
      <c r="AVO65" s="625"/>
      <c r="AVP65" s="625"/>
      <c r="AVU65" s="625"/>
      <c r="AVV65" s="625"/>
      <c r="AWA65" s="625"/>
      <c r="AWB65" s="625"/>
      <c r="AWG65" s="625"/>
      <c r="AWH65" s="625"/>
      <c r="AWM65" s="625"/>
      <c r="AWN65" s="625"/>
      <c r="AWS65" s="625"/>
      <c r="AWT65" s="625"/>
      <c r="AWY65" s="625"/>
      <c r="AWZ65" s="625"/>
      <c r="AXE65" s="625"/>
      <c r="AXF65" s="625"/>
      <c r="AXK65" s="625"/>
      <c r="AXL65" s="625"/>
      <c r="AXQ65" s="625"/>
      <c r="AXR65" s="625"/>
      <c r="AXW65" s="625"/>
      <c r="AXX65" s="625"/>
      <c r="AYC65" s="625"/>
      <c r="AYD65" s="625"/>
      <c r="AYI65" s="625"/>
      <c r="AYJ65" s="625"/>
      <c r="AYO65" s="625"/>
      <c r="AYP65" s="625"/>
      <c r="AYU65" s="625"/>
      <c r="AYV65" s="625"/>
      <c r="AZA65" s="625"/>
      <c r="AZB65" s="625"/>
      <c r="AZG65" s="625"/>
      <c r="AZH65" s="625"/>
      <c r="AZM65" s="625"/>
      <c r="AZN65" s="625"/>
      <c r="AZS65" s="625"/>
      <c r="AZT65" s="625"/>
      <c r="AZY65" s="625"/>
      <c r="AZZ65" s="625"/>
      <c r="BAE65" s="625"/>
      <c r="BAF65" s="625"/>
      <c r="BAK65" s="625"/>
      <c r="BAL65" s="625"/>
      <c r="BAQ65" s="625"/>
      <c r="BAR65" s="625"/>
      <c r="BAW65" s="625"/>
      <c r="BAX65" s="625"/>
      <c r="BBC65" s="625"/>
      <c r="BBD65" s="625"/>
      <c r="BBI65" s="625"/>
      <c r="BBJ65" s="625"/>
      <c r="BBO65" s="625"/>
      <c r="BBP65" s="625"/>
      <c r="BBU65" s="625"/>
      <c r="BBV65" s="625"/>
      <c r="BCA65" s="625"/>
      <c r="BCB65" s="625"/>
      <c r="BCG65" s="625"/>
      <c r="BCH65" s="625"/>
      <c r="BCM65" s="625"/>
      <c r="BCN65" s="625"/>
      <c r="BCS65" s="625"/>
      <c r="BCT65" s="625"/>
      <c r="BCY65" s="625"/>
      <c r="BCZ65" s="625"/>
      <c r="BDE65" s="625"/>
      <c r="BDF65" s="625"/>
      <c r="BDK65" s="625"/>
      <c r="BDL65" s="625"/>
      <c r="BDQ65" s="625"/>
      <c r="BDR65" s="625"/>
      <c r="BDW65" s="625"/>
      <c r="BDX65" s="625"/>
      <c r="BEC65" s="625"/>
      <c r="BED65" s="625"/>
      <c r="BEI65" s="625"/>
      <c r="BEJ65" s="625"/>
      <c r="BEO65" s="625"/>
      <c r="BEP65" s="625"/>
      <c r="BEU65" s="625"/>
      <c r="BEV65" s="625"/>
      <c r="BFA65" s="625"/>
      <c r="BFB65" s="625"/>
      <c r="BFG65" s="625"/>
      <c r="BFH65" s="625"/>
      <c r="BFM65" s="625"/>
      <c r="BFN65" s="625"/>
      <c r="BFS65" s="625"/>
      <c r="BFT65" s="625"/>
      <c r="BFY65" s="625"/>
      <c r="BFZ65" s="625"/>
      <c r="BGE65" s="625"/>
      <c r="BGF65" s="625"/>
      <c r="BGK65" s="625"/>
      <c r="BGL65" s="625"/>
      <c r="BGQ65" s="625"/>
      <c r="BGR65" s="625"/>
      <c r="BGW65" s="625"/>
      <c r="BGX65" s="625"/>
      <c r="BHC65" s="625"/>
      <c r="BHD65" s="625"/>
      <c r="BHI65" s="625"/>
      <c r="BHJ65" s="625"/>
      <c r="BHO65" s="625"/>
      <c r="BHP65" s="625"/>
      <c r="BHU65" s="625"/>
      <c r="BHV65" s="625"/>
      <c r="BIA65" s="625"/>
      <c r="BIB65" s="625"/>
      <c r="BIG65" s="625"/>
      <c r="BIH65" s="625"/>
      <c r="BIM65" s="625"/>
      <c r="BIN65" s="625"/>
      <c r="BIS65" s="625"/>
      <c r="BIT65" s="625"/>
      <c r="BIY65" s="625"/>
      <c r="BIZ65" s="625"/>
      <c r="BJE65" s="625"/>
      <c r="BJF65" s="625"/>
      <c r="BJK65" s="625"/>
      <c r="BJL65" s="625"/>
      <c r="BJQ65" s="625"/>
      <c r="BJR65" s="625"/>
      <c r="BJW65" s="625"/>
      <c r="BJX65" s="625"/>
      <c r="BKC65" s="625"/>
      <c r="BKD65" s="625"/>
      <c r="BKI65" s="625"/>
      <c r="BKJ65" s="625"/>
      <c r="BKO65" s="625"/>
      <c r="BKP65" s="625"/>
      <c r="BKU65" s="625"/>
      <c r="BKV65" s="625"/>
      <c r="BLA65" s="625"/>
      <c r="BLB65" s="625"/>
      <c r="BLG65" s="625"/>
      <c r="BLH65" s="625"/>
      <c r="BLM65" s="625"/>
      <c r="BLN65" s="625"/>
      <c r="BLS65" s="625"/>
      <c r="BLT65" s="625"/>
      <c r="BLY65" s="625"/>
      <c r="BLZ65" s="625"/>
      <c r="BME65" s="625"/>
      <c r="BMF65" s="625"/>
      <c r="BMK65" s="625"/>
      <c r="BML65" s="625"/>
      <c r="BMQ65" s="625"/>
      <c r="BMR65" s="625"/>
      <c r="BMW65" s="625"/>
      <c r="BMX65" s="625"/>
      <c r="BNC65" s="625"/>
      <c r="BND65" s="625"/>
      <c r="BNI65" s="625"/>
      <c r="BNJ65" s="625"/>
      <c r="BNO65" s="625"/>
      <c r="BNP65" s="625"/>
      <c r="BNU65" s="625"/>
      <c r="BNV65" s="625"/>
      <c r="BOA65" s="625"/>
      <c r="BOB65" s="625"/>
      <c r="BOG65" s="625"/>
      <c r="BOH65" s="625"/>
      <c r="BOM65" s="625"/>
      <c r="BON65" s="625"/>
      <c r="BOS65" s="625"/>
      <c r="BOT65" s="625"/>
      <c r="BOY65" s="625"/>
      <c r="BOZ65" s="625"/>
      <c r="BPE65" s="625"/>
      <c r="BPF65" s="625"/>
      <c r="BPK65" s="625"/>
      <c r="BPL65" s="625"/>
      <c r="BPQ65" s="625"/>
      <c r="BPR65" s="625"/>
      <c r="BPW65" s="625"/>
      <c r="BPX65" s="625"/>
      <c r="BQC65" s="625"/>
      <c r="BQD65" s="625"/>
      <c r="BQI65" s="625"/>
      <c r="BQJ65" s="625"/>
      <c r="BQO65" s="625"/>
      <c r="BQP65" s="625"/>
      <c r="BQU65" s="625"/>
      <c r="BQV65" s="625"/>
      <c r="BRA65" s="625"/>
      <c r="BRB65" s="625"/>
      <c r="BRG65" s="625"/>
      <c r="BRH65" s="625"/>
      <c r="BRM65" s="625"/>
      <c r="BRN65" s="625"/>
      <c r="BRS65" s="625"/>
      <c r="BRT65" s="625"/>
      <c r="BRY65" s="625"/>
      <c r="BRZ65" s="625"/>
      <c r="BSE65" s="625"/>
      <c r="BSF65" s="625"/>
      <c r="BSK65" s="625"/>
      <c r="BSL65" s="625"/>
      <c r="BSQ65" s="625"/>
      <c r="BSR65" s="625"/>
      <c r="BSW65" s="625"/>
      <c r="BSX65" s="625"/>
      <c r="BTC65" s="625"/>
      <c r="BTD65" s="625"/>
      <c r="BTI65" s="625"/>
      <c r="BTJ65" s="625"/>
      <c r="BTO65" s="625"/>
      <c r="BTP65" s="625"/>
      <c r="BTU65" s="625"/>
      <c r="BTV65" s="625"/>
      <c r="BUA65" s="625"/>
      <c r="BUB65" s="625"/>
      <c r="BUG65" s="625"/>
      <c r="BUH65" s="625"/>
      <c r="BUM65" s="625"/>
      <c r="BUN65" s="625"/>
      <c r="BUS65" s="625"/>
      <c r="BUT65" s="625"/>
      <c r="BUY65" s="625"/>
      <c r="BUZ65" s="625"/>
      <c r="BVE65" s="625"/>
      <c r="BVF65" s="625"/>
      <c r="BVK65" s="625"/>
      <c r="BVL65" s="625"/>
      <c r="BVQ65" s="625"/>
      <c r="BVR65" s="625"/>
      <c r="BVW65" s="625"/>
      <c r="BVX65" s="625"/>
      <c r="BWC65" s="625"/>
      <c r="BWD65" s="625"/>
      <c r="BWI65" s="625"/>
      <c r="BWJ65" s="625"/>
      <c r="BWO65" s="625"/>
      <c r="BWP65" s="625"/>
      <c r="BWU65" s="625"/>
      <c r="BWV65" s="625"/>
      <c r="BXA65" s="625"/>
      <c r="BXB65" s="625"/>
      <c r="BXG65" s="625"/>
      <c r="BXH65" s="625"/>
      <c r="BXM65" s="625"/>
      <c r="BXN65" s="625"/>
      <c r="BXS65" s="625"/>
      <c r="BXT65" s="625"/>
      <c r="BXY65" s="625"/>
      <c r="BXZ65" s="625"/>
      <c r="BYE65" s="625"/>
      <c r="BYF65" s="625"/>
      <c r="BYK65" s="625"/>
      <c r="BYL65" s="625"/>
      <c r="BYQ65" s="625"/>
      <c r="BYR65" s="625"/>
      <c r="BYW65" s="625"/>
      <c r="BYX65" s="625"/>
      <c r="BZC65" s="625"/>
      <c r="BZD65" s="625"/>
      <c r="BZI65" s="625"/>
      <c r="BZJ65" s="625"/>
      <c r="BZO65" s="625"/>
      <c r="BZP65" s="625"/>
      <c r="BZU65" s="625"/>
      <c r="BZV65" s="625"/>
      <c r="CAA65" s="625"/>
      <c r="CAB65" s="625"/>
      <c r="CAG65" s="625"/>
      <c r="CAH65" s="625"/>
      <c r="CAM65" s="625"/>
      <c r="CAN65" s="625"/>
      <c r="CAS65" s="625"/>
      <c r="CAT65" s="625"/>
      <c r="CAY65" s="625"/>
      <c r="CAZ65" s="625"/>
      <c r="CBE65" s="625"/>
      <c r="CBF65" s="625"/>
      <c r="CBK65" s="625"/>
      <c r="CBL65" s="625"/>
      <c r="CBQ65" s="625"/>
      <c r="CBR65" s="625"/>
      <c r="CBW65" s="625"/>
      <c r="CBX65" s="625"/>
      <c r="CCC65" s="625"/>
      <c r="CCD65" s="625"/>
      <c r="CCI65" s="625"/>
      <c r="CCJ65" s="625"/>
      <c r="CCO65" s="625"/>
      <c r="CCP65" s="625"/>
      <c r="CCU65" s="625"/>
      <c r="CCV65" s="625"/>
      <c r="CDA65" s="625"/>
      <c r="CDB65" s="625"/>
      <c r="CDG65" s="625"/>
      <c r="CDH65" s="625"/>
      <c r="CDM65" s="625"/>
      <c r="CDN65" s="625"/>
      <c r="CDS65" s="625"/>
      <c r="CDT65" s="625"/>
      <c r="CDY65" s="625"/>
      <c r="CDZ65" s="625"/>
      <c r="CEE65" s="625"/>
      <c r="CEF65" s="625"/>
      <c r="CEK65" s="625"/>
      <c r="CEL65" s="625"/>
      <c r="CEQ65" s="625"/>
      <c r="CER65" s="625"/>
      <c r="CEW65" s="625"/>
      <c r="CEX65" s="625"/>
      <c r="CFC65" s="625"/>
      <c r="CFD65" s="625"/>
      <c r="CFI65" s="625"/>
      <c r="CFJ65" s="625"/>
      <c r="CFO65" s="625"/>
      <c r="CFP65" s="625"/>
      <c r="CFU65" s="625"/>
      <c r="CFV65" s="625"/>
      <c r="CGA65" s="625"/>
      <c r="CGB65" s="625"/>
      <c r="CGG65" s="625"/>
      <c r="CGH65" s="625"/>
      <c r="CGM65" s="625"/>
      <c r="CGN65" s="625"/>
      <c r="CGS65" s="625"/>
      <c r="CGT65" s="625"/>
      <c r="CGY65" s="625"/>
      <c r="CGZ65" s="625"/>
      <c r="CHE65" s="625"/>
      <c r="CHF65" s="625"/>
      <c r="CHK65" s="625"/>
      <c r="CHL65" s="625"/>
      <c r="CHQ65" s="625"/>
      <c r="CHR65" s="625"/>
      <c r="CHW65" s="625"/>
      <c r="CHX65" s="625"/>
      <c r="CIC65" s="625"/>
      <c r="CID65" s="625"/>
      <c r="CII65" s="625"/>
      <c r="CIJ65" s="625"/>
      <c r="CIO65" s="625"/>
      <c r="CIP65" s="625"/>
      <c r="CIU65" s="625"/>
      <c r="CIV65" s="625"/>
      <c r="CJA65" s="625"/>
      <c r="CJB65" s="625"/>
      <c r="CJG65" s="625"/>
      <c r="CJH65" s="625"/>
      <c r="CJM65" s="625"/>
      <c r="CJN65" s="625"/>
      <c r="CJS65" s="625"/>
      <c r="CJT65" s="625"/>
      <c r="CJY65" s="625"/>
      <c r="CJZ65" s="625"/>
      <c r="CKE65" s="625"/>
      <c r="CKF65" s="625"/>
      <c r="CKK65" s="625"/>
      <c r="CKL65" s="625"/>
      <c r="CKQ65" s="625"/>
      <c r="CKR65" s="625"/>
      <c r="CKW65" s="625"/>
      <c r="CKX65" s="625"/>
      <c r="CLC65" s="625"/>
      <c r="CLD65" s="625"/>
      <c r="CLI65" s="625"/>
      <c r="CLJ65" s="625"/>
      <c r="CLO65" s="625"/>
      <c r="CLP65" s="625"/>
      <c r="CLU65" s="625"/>
      <c r="CLV65" s="625"/>
      <c r="CMA65" s="625"/>
      <c r="CMB65" s="625"/>
      <c r="CMG65" s="625"/>
      <c r="CMH65" s="625"/>
      <c r="CMM65" s="625"/>
      <c r="CMN65" s="625"/>
      <c r="CMS65" s="625"/>
      <c r="CMT65" s="625"/>
      <c r="CMY65" s="625"/>
      <c r="CMZ65" s="625"/>
      <c r="CNE65" s="625"/>
      <c r="CNF65" s="625"/>
      <c r="CNK65" s="625"/>
      <c r="CNL65" s="625"/>
      <c r="CNQ65" s="625"/>
      <c r="CNR65" s="625"/>
      <c r="CNW65" s="625"/>
      <c r="CNX65" s="625"/>
      <c r="COC65" s="625"/>
      <c r="COD65" s="625"/>
      <c r="COI65" s="625"/>
      <c r="COJ65" s="625"/>
      <c r="COO65" s="625"/>
      <c r="COP65" s="625"/>
      <c r="COU65" s="625"/>
      <c r="COV65" s="625"/>
      <c r="CPA65" s="625"/>
      <c r="CPB65" s="625"/>
      <c r="CPG65" s="625"/>
      <c r="CPH65" s="625"/>
      <c r="CPM65" s="625"/>
      <c r="CPN65" s="625"/>
      <c r="CPS65" s="625"/>
      <c r="CPT65" s="625"/>
      <c r="CPY65" s="625"/>
      <c r="CPZ65" s="625"/>
      <c r="CQE65" s="625"/>
      <c r="CQF65" s="625"/>
      <c r="CQK65" s="625"/>
      <c r="CQL65" s="625"/>
      <c r="CQQ65" s="625"/>
      <c r="CQR65" s="625"/>
      <c r="CQW65" s="625"/>
      <c r="CQX65" s="625"/>
      <c r="CRC65" s="625"/>
      <c r="CRD65" s="625"/>
      <c r="CRI65" s="625"/>
      <c r="CRJ65" s="625"/>
      <c r="CRO65" s="625"/>
      <c r="CRP65" s="625"/>
      <c r="CRU65" s="625"/>
      <c r="CRV65" s="625"/>
      <c r="CSA65" s="625"/>
      <c r="CSB65" s="625"/>
      <c r="CSG65" s="625"/>
      <c r="CSH65" s="625"/>
      <c r="CSM65" s="625"/>
      <c r="CSN65" s="625"/>
      <c r="CSS65" s="625"/>
      <c r="CST65" s="625"/>
      <c r="CSY65" s="625"/>
      <c r="CSZ65" s="625"/>
      <c r="CTE65" s="625"/>
      <c r="CTF65" s="625"/>
      <c r="CTK65" s="625"/>
      <c r="CTL65" s="625"/>
      <c r="CTQ65" s="625"/>
      <c r="CTR65" s="625"/>
      <c r="CTW65" s="625"/>
      <c r="CTX65" s="625"/>
      <c r="CUC65" s="625"/>
      <c r="CUD65" s="625"/>
      <c r="CUI65" s="625"/>
      <c r="CUJ65" s="625"/>
      <c r="CUO65" s="625"/>
      <c r="CUP65" s="625"/>
      <c r="CUU65" s="625"/>
      <c r="CUV65" s="625"/>
      <c r="CVA65" s="625"/>
      <c r="CVB65" s="625"/>
      <c r="CVG65" s="625"/>
      <c r="CVH65" s="625"/>
      <c r="CVM65" s="625"/>
      <c r="CVN65" s="625"/>
      <c r="CVS65" s="625"/>
      <c r="CVT65" s="625"/>
      <c r="CVY65" s="625"/>
      <c r="CVZ65" s="625"/>
      <c r="CWE65" s="625"/>
      <c r="CWF65" s="625"/>
      <c r="CWK65" s="625"/>
      <c r="CWL65" s="625"/>
      <c r="CWQ65" s="625"/>
      <c r="CWR65" s="625"/>
      <c r="CWW65" s="625"/>
      <c r="CWX65" s="625"/>
      <c r="CXC65" s="625"/>
      <c r="CXD65" s="625"/>
      <c r="CXI65" s="625"/>
      <c r="CXJ65" s="625"/>
      <c r="CXO65" s="625"/>
      <c r="CXP65" s="625"/>
      <c r="CXU65" s="625"/>
      <c r="CXV65" s="625"/>
      <c r="CYA65" s="625"/>
      <c r="CYB65" s="625"/>
      <c r="CYG65" s="625"/>
      <c r="CYH65" s="625"/>
      <c r="CYM65" s="625"/>
      <c r="CYN65" s="625"/>
      <c r="CYS65" s="625"/>
      <c r="CYT65" s="625"/>
      <c r="CYY65" s="625"/>
      <c r="CYZ65" s="625"/>
      <c r="CZE65" s="625"/>
      <c r="CZF65" s="625"/>
      <c r="CZK65" s="625"/>
      <c r="CZL65" s="625"/>
      <c r="CZQ65" s="625"/>
      <c r="CZR65" s="625"/>
      <c r="CZW65" s="625"/>
      <c r="CZX65" s="625"/>
      <c r="DAC65" s="625"/>
      <c r="DAD65" s="625"/>
      <c r="DAI65" s="625"/>
      <c r="DAJ65" s="625"/>
      <c r="DAO65" s="625"/>
      <c r="DAP65" s="625"/>
      <c r="DAU65" s="625"/>
      <c r="DAV65" s="625"/>
      <c r="DBA65" s="625"/>
      <c r="DBB65" s="625"/>
      <c r="DBG65" s="625"/>
      <c r="DBH65" s="625"/>
      <c r="DBM65" s="625"/>
      <c r="DBN65" s="625"/>
      <c r="DBS65" s="625"/>
      <c r="DBT65" s="625"/>
      <c r="DBY65" s="625"/>
      <c r="DBZ65" s="625"/>
      <c r="DCE65" s="625"/>
      <c r="DCF65" s="625"/>
      <c r="DCK65" s="625"/>
      <c r="DCL65" s="625"/>
      <c r="DCQ65" s="625"/>
      <c r="DCR65" s="625"/>
      <c r="DCW65" s="625"/>
      <c r="DCX65" s="625"/>
      <c r="DDC65" s="625"/>
      <c r="DDD65" s="625"/>
      <c r="DDI65" s="625"/>
      <c r="DDJ65" s="625"/>
      <c r="DDO65" s="625"/>
      <c r="DDP65" s="625"/>
      <c r="DDU65" s="625"/>
      <c r="DDV65" s="625"/>
      <c r="DEA65" s="625"/>
      <c r="DEB65" s="625"/>
      <c r="DEG65" s="625"/>
      <c r="DEH65" s="625"/>
      <c r="DEM65" s="625"/>
      <c r="DEN65" s="625"/>
      <c r="DES65" s="625"/>
      <c r="DET65" s="625"/>
      <c r="DEY65" s="625"/>
      <c r="DEZ65" s="625"/>
      <c r="DFE65" s="625"/>
      <c r="DFF65" s="625"/>
      <c r="DFK65" s="625"/>
      <c r="DFL65" s="625"/>
      <c r="DFQ65" s="625"/>
      <c r="DFR65" s="625"/>
      <c r="DFW65" s="625"/>
      <c r="DFX65" s="625"/>
      <c r="DGC65" s="625"/>
      <c r="DGD65" s="625"/>
      <c r="DGI65" s="625"/>
      <c r="DGJ65" s="625"/>
      <c r="DGO65" s="625"/>
      <c r="DGP65" s="625"/>
      <c r="DGU65" s="625"/>
      <c r="DGV65" s="625"/>
      <c r="DHA65" s="625"/>
      <c r="DHB65" s="625"/>
      <c r="DHG65" s="625"/>
      <c r="DHH65" s="625"/>
      <c r="DHM65" s="625"/>
      <c r="DHN65" s="625"/>
      <c r="DHS65" s="625"/>
      <c r="DHT65" s="625"/>
      <c r="DHY65" s="625"/>
      <c r="DHZ65" s="625"/>
      <c r="DIE65" s="625"/>
      <c r="DIF65" s="625"/>
      <c r="DIK65" s="625"/>
      <c r="DIL65" s="625"/>
      <c r="DIQ65" s="625"/>
      <c r="DIR65" s="625"/>
      <c r="DIW65" s="625"/>
      <c r="DIX65" s="625"/>
      <c r="DJC65" s="625"/>
      <c r="DJD65" s="625"/>
      <c r="DJI65" s="625"/>
      <c r="DJJ65" s="625"/>
      <c r="DJO65" s="625"/>
      <c r="DJP65" s="625"/>
      <c r="DJU65" s="625"/>
      <c r="DJV65" s="625"/>
      <c r="DKA65" s="625"/>
      <c r="DKB65" s="625"/>
      <c r="DKG65" s="625"/>
      <c r="DKH65" s="625"/>
      <c r="DKM65" s="625"/>
      <c r="DKN65" s="625"/>
      <c r="DKS65" s="625"/>
      <c r="DKT65" s="625"/>
      <c r="DKY65" s="625"/>
      <c r="DKZ65" s="625"/>
      <c r="DLE65" s="625"/>
      <c r="DLF65" s="625"/>
      <c r="DLK65" s="625"/>
      <c r="DLL65" s="625"/>
      <c r="DLQ65" s="625"/>
      <c r="DLR65" s="625"/>
      <c r="DLW65" s="625"/>
      <c r="DLX65" s="625"/>
      <c r="DMC65" s="625"/>
      <c r="DMD65" s="625"/>
      <c r="DMI65" s="625"/>
      <c r="DMJ65" s="625"/>
      <c r="DMO65" s="625"/>
      <c r="DMP65" s="625"/>
      <c r="DMU65" s="625"/>
      <c r="DMV65" s="625"/>
      <c r="DNA65" s="625"/>
      <c r="DNB65" s="625"/>
      <c r="DNG65" s="625"/>
      <c r="DNH65" s="625"/>
      <c r="DNM65" s="625"/>
      <c r="DNN65" s="625"/>
      <c r="DNS65" s="625"/>
      <c r="DNT65" s="625"/>
      <c r="DNY65" s="625"/>
      <c r="DNZ65" s="625"/>
      <c r="DOE65" s="625"/>
      <c r="DOF65" s="625"/>
      <c r="DOK65" s="625"/>
      <c r="DOL65" s="625"/>
      <c r="DOQ65" s="625"/>
      <c r="DOR65" s="625"/>
      <c r="DOW65" s="625"/>
      <c r="DOX65" s="625"/>
      <c r="DPC65" s="625"/>
      <c r="DPD65" s="625"/>
      <c r="DPI65" s="625"/>
      <c r="DPJ65" s="625"/>
      <c r="DPO65" s="625"/>
      <c r="DPP65" s="625"/>
      <c r="DPU65" s="625"/>
      <c r="DPV65" s="625"/>
      <c r="DQA65" s="625"/>
      <c r="DQB65" s="625"/>
      <c r="DQG65" s="625"/>
      <c r="DQH65" s="625"/>
      <c r="DQM65" s="625"/>
      <c r="DQN65" s="625"/>
      <c r="DQS65" s="625"/>
      <c r="DQT65" s="625"/>
      <c r="DQY65" s="625"/>
      <c r="DQZ65" s="625"/>
      <c r="DRE65" s="625"/>
      <c r="DRF65" s="625"/>
      <c r="DRK65" s="625"/>
      <c r="DRL65" s="625"/>
      <c r="DRQ65" s="625"/>
      <c r="DRR65" s="625"/>
      <c r="DRW65" s="625"/>
      <c r="DRX65" s="625"/>
      <c r="DSC65" s="625"/>
      <c r="DSD65" s="625"/>
      <c r="DSI65" s="625"/>
      <c r="DSJ65" s="625"/>
      <c r="DSO65" s="625"/>
      <c r="DSP65" s="625"/>
      <c r="DSU65" s="625"/>
      <c r="DSV65" s="625"/>
      <c r="DTA65" s="625"/>
      <c r="DTB65" s="625"/>
      <c r="DTG65" s="625"/>
      <c r="DTH65" s="625"/>
      <c r="DTM65" s="625"/>
      <c r="DTN65" s="625"/>
      <c r="DTS65" s="625"/>
      <c r="DTT65" s="625"/>
      <c r="DTY65" s="625"/>
      <c r="DTZ65" s="625"/>
      <c r="DUE65" s="625"/>
      <c r="DUF65" s="625"/>
      <c r="DUK65" s="625"/>
      <c r="DUL65" s="625"/>
      <c r="DUQ65" s="625"/>
      <c r="DUR65" s="625"/>
      <c r="DUW65" s="625"/>
      <c r="DUX65" s="625"/>
      <c r="DVC65" s="625"/>
      <c r="DVD65" s="625"/>
      <c r="DVI65" s="625"/>
      <c r="DVJ65" s="625"/>
      <c r="DVO65" s="625"/>
      <c r="DVP65" s="625"/>
      <c r="DVU65" s="625"/>
      <c r="DVV65" s="625"/>
      <c r="DWA65" s="625"/>
      <c r="DWB65" s="625"/>
      <c r="DWG65" s="625"/>
      <c r="DWH65" s="625"/>
      <c r="DWM65" s="625"/>
      <c r="DWN65" s="625"/>
      <c r="DWS65" s="625"/>
      <c r="DWT65" s="625"/>
      <c r="DWY65" s="625"/>
      <c r="DWZ65" s="625"/>
      <c r="DXE65" s="625"/>
      <c r="DXF65" s="625"/>
      <c r="DXK65" s="625"/>
      <c r="DXL65" s="625"/>
      <c r="DXQ65" s="625"/>
      <c r="DXR65" s="625"/>
      <c r="DXW65" s="625"/>
      <c r="DXX65" s="625"/>
      <c r="DYC65" s="625"/>
      <c r="DYD65" s="625"/>
      <c r="DYI65" s="625"/>
      <c r="DYJ65" s="625"/>
      <c r="DYO65" s="625"/>
      <c r="DYP65" s="625"/>
      <c r="DYU65" s="625"/>
      <c r="DYV65" s="625"/>
      <c r="DZA65" s="625"/>
      <c r="DZB65" s="625"/>
      <c r="DZG65" s="625"/>
      <c r="DZH65" s="625"/>
      <c r="DZM65" s="625"/>
      <c r="DZN65" s="625"/>
      <c r="DZS65" s="625"/>
      <c r="DZT65" s="625"/>
      <c r="DZY65" s="625"/>
      <c r="DZZ65" s="625"/>
      <c r="EAE65" s="625"/>
      <c r="EAF65" s="625"/>
      <c r="EAK65" s="625"/>
      <c r="EAL65" s="625"/>
      <c r="EAQ65" s="625"/>
      <c r="EAR65" s="625"/>
      <c r="EAW65" s="625"/>
      <c r="EAX65" s="625"/>
      <c r="EBC65" s="625"/>
      <c r="EBD65" s="625"/>
      <c r="EBI65" s="625"/>
      <c r="EBJ65" s="625"/>
      <c r="EBO65" s="625"/>
      <c r="EBP65" s="625"/>
      <c r="EBU65" s="625"/>
      <c r="EBV65" s="625"/>
      <c r="ECA65" s="625"/>
      <c r="ECB65" s="625"/>
      <c r="ECG65" s="625"/>
      <c r="ECH65" s="625"/>
      <c r="ECM65" s="625"/>
      <c r="ECN65" s="625"/>
      <c r="ECS65" s="625"/>
      <c r="ECT65" s="625"/>
      <c r="ECY65" s="625"/>
      <c r="ECZ65" s="625"/>
      <c r="EDE65" s="625"/>
      <c r="EDF65" s="625"/>
      <c r="EDK65" s="625"/>
      <c r="EDL65" s="625"/>
      <c r="EDQ65" s="625"/>
      <c r="EDR65" s="625"/>
      <c r="EDW65" s="625"/>
      <c r="EDX65" s="625"/>
      <c r="EEC65" s="625"/>
      <c r="EED65" s="625"/>
      <c r="EEI65" s="625"/>
      <c r="EEJ65" s="625"/>
      <c r="EEO65" s="625"/>
      <c r="EEP65" s="625"/>
      <c r="EEU65" s="625"/>
      <c r="EEV65" s="625"/>
      <c r="EFA65" s="625"/>
      <c r="EFB65" s="625"/>
      <c r="EFG65" s="625"/>
      <c r="EFH65" s="625"/>
      <c r="EFM65" s="625"/>
      <c r="EFN65" s="625"/>
      <c r="EFS65" s="625"/>
      <c r="EFT65" s="625"/>
      <c r="EFY65" s="625"/>
      <c r="EFZ65" s="625"/>
      <c r="EGE65" s="625"/>
      <c r="EGF65" s="625"/>
      <c r="EGK65" s="625"/>
      <c r="EGL65" s="625"/>
      <c r="EGQ65" s="625"/>
      <c r="EGR65" s="625"/>
      <c r="EGW65" s="625"/>
      <c r="EGX65" s="625"/>
      <c r="EHC65" s="625"/>
      <c r="EHD65" s="625"/>
      <c r="EHI65" s="625"/>
      <c r="EHJ65" s="625"/>
      <c r="EHO65" s="625"/>
      <c r="EHP65" s="625"/>
      <c r="EHU65" s="625"/>
      <c r="EHV65" s="625"/>
      <c r="EIA65" s="625"/>
      <c r="EIB65" s="625"/>
      <c r="EIG65" s="625"/>
      <c r="EIH65" s="625"/>
      <c r="EIM65" s="625"/>
      <c r="EIN65" s="625"/>
      <c r="EIS65" s="625"/>
      <c r="EIT65" s="625"/>
      <c r="EIY65" s="625"/>
      <c r="EIZ65" s="625"/>
      <c r="EJE65" s="625"/>
      <c r="EJF65" s="625"/>
      <c r="EJK65" s="625"/>
      <c r="EJL65" s="625"/>
      <c r="EJQ65" s="625"/>
      <c r="EJR65" s="625"/>
      <c r="EJW65" s="625"/>
      <c r="EJX65" s="625"/>
      <c r="EKC65" s="625"/>
      <c r="EKD65" s="625"/>
      <c r="EKI65" s="625"/>
      <c r="EKJ65" s="625"/>
      <c r="EKO65" s="625"/>
      <c r="EKP65" s="625"/>
      <c r="EKU65" s="625"/>
      <c r="EKV65" s="625"/>
      <c r="ELA65" s="625"/>
      <c r="ELB65" s="625"/>
      <c r="ELG65" s="625"/>
      <c r="ELH65" s="625"/>
      <c r="ELM65" s="625"/>
      <c r="ELN65" s="625"/>
      <c r="ELS65" s="625"/>
      <c r="ELT65" s="625"/>
      <c r="ELY65" s="625"/>
      <c r="ELZ65" s="625"/>
      <c r="EME65" s="625"/>
      <c r="EMF65" s="625"/>
      <c r="EMK65" s="625"/>
      <c r="EML65" s="625"/>
      <c r="EMQ65" s="625"/>
      <c r="EMR65" s="625"/>
      <c r="EMW65" s="625"/>
      <c r="EMX65" s="625"/>
      <c r="ENC65" s="625"/>
      <c r="END65" s="625"/>
      <c r="ENI65" s="625"/>
      <c r="ENJ65" s="625"/>
      <c r="ENO65" s="625"/>
      <c r="ENP65" s="625"/>
      <c r="ENU65" s="625"/>
      <c r="ENV65" s="625"/>
      <c r="EOA65" s="625"/>
      <c r="EOB65" s="625"/>
      <c r="EOG65" s="625"/>
      <c r="EOH65" s="625"/>
      <c r="EOM65" s="625"/>
      <c r="EON65" s="625"/>
      <c r="EOS65" s="625"/>
      <c r="EOT65" s="625"/>
      <c r="EOY65" s="625"/>
      <c r="EOZ65" s="625"/>
      <c r="EPE65" s="625"/>
      <c r="EPF65" s="625"/>
      <c r="EPK65" s="625"/>
      <c r="EPL65" s="625"/>
      <c r="EPQ65" s="625"/>
      <c r="EPR65" s="625"/>
      <c r="EPW65" s="625"/>
      <c r="EPX65" s="625"/>
      <c r="EQC65" s="625"/>
      <c r="EQD65" s="625"/>
      <c r="EQI65" s="625"/>
      <c r="EQJ65" s="625"/>
      <c r="EQO65" s="625"/>
      <c r="EQP65" s="625"/>
      <c r="EQU65" s="625"/>
      <c r="EQV65" s="625"/>
      <c r="ERA65" s="625"/>
      <c r="ERB65" s="625"/>
      <c r="ERG65" s="625"/>
      <c r="ERH65" s="625"/>
      <c r="ERM65" s="625"/>
      <c r="ERN65" s="625"/>
      <c r="ERS65" s="625"/>
      <c r="ERT65" s="625"/>
      <c r="ERY65" s="625"/>
      <c r="ERZ65" s="625"/>
      <c r="ESE65" s="625"/>
      <c r="ESF65" s="625"/>
      <c r="ESK65" s="625"/>
      <c r="ESL65" s="625"/>
      <c r="ESQ65" s="625"/>
      <c r="ESR65" s="625"/>
      <c r="ESW65" s="625"/>
      <c r="ESX65" s="625"/>
      <c r="ETC65" s="625"/>
      <c r="ETD65" s="625"/>
      <c r="ETI65" s="625"/>
      <c r="ETJ65" s="625"/>
      <c r="ETO65" s="625"/>
      <c r="ETP65" s="625"/>
      <c r="ETU65" s="625"/>
      <c r="ETV65" s="625"/>
      <c r="EUA65" s="625"/>
      <c r="EUB65" s="625"/>
      <c r="EUG65" s="625"/>
      <c r="EUH65" s="625"/>
      <c r="EUM65" s="625"/>
      <c r="EUN65" s="625"/>
      <c r="EUS65" s="625"/>
      <c r="EUT65" s="625"/>
      <c r="EUY65" s="625"/>
      <c r="EUZ65" s="625"/>
      <c r="EVE65" s="625"/>
      <c r="EVF65" s="625"/>
      <c r="EVK65" s="625"/>
      <c r="EVL65" s="625"/>
      <c r="EVQ65" s="625"/>
      <c r="EVR65" s="625"/>
      <c r="EVW65" s="625"/>
      <c r="EVX65" s="625"/>
      <c r="EWC65" s="625"/>
      <c r="EWD65" s="625"/>
      <c r="EWI65" s="625"/>
      <c r="EWJ65" s="625"/>
      <c r="EWO65" s="625"/>
      <c r="EWP65" s="625"/>
      <c r="EWU65" s="625"/>
      <c r="EWV65" s="625"/>
      <c r="EXA65" s="625"/>
      <c r="EXB65" s="625"/>
      <c r="EXG65" s="625"/>
      <c r="EXH65" s="625"/>
      <c r="EXM65" s="625"/>
      <c r="EXN65" s="625"/>
      <c r="EXS65" s="625"/>
      <c r="EXT65" s="625"/>
      <c r="EXY65" s="625"/>
      <c r="EXZ65" s="625"/>
      <c r="EYE65" s="625"/>
      <c r="EYF65" s="625"/>
      <c r="EYK65" s="625"/>
      <c r="EYL65" s="625"/>
      <c r="EYQ65" s="625"/>
      <c r="EYR65" s="625"/>
      <c r="EYW65" s="625"/>
      <c r="EYX65" s="625"/>
      <c r="EZC65" s="625"/>
      <c r="EZD65" s="625"/>
      <c r="EZI65" s="625"/>
      <c r="EZJ65" s="625"/>
      <c r="EZO65" s="625"/>
      <c r="EZP65" s="625"/>
      <c r="EZU65" s="625"/>
      <c r="EZV65" s="625"/>
      <c r="FAA65" s="625"/>
      <c r="FAB65" s="625"/>
      <c r="FAG65" s="625"/>
      <c r="FAH65" s="625"/>
      <c r="FAM65" s="625"/>
      <c r="FAN65" s="625"/>
      <c r="FAS65" s="625"/>
      <c r="FAT65" s="625"/>
      <c r="FAY65" s="625"/>
      <c r="FAZ65" s="625"/>
      <c r="FBE65" s="625"/>
      <c r="FBF65" s="625"/>
      <c r="FBK65" s="625"/>
      <c r="FBL65" s="625"/>
      <c r="FBQ65" s="625"/>
      <c r="FBR65" s="625"/>
      <c r="FBW65" s="625"/>
      <c r="FBX65" s="625"/>
      <c r="FCC65" s="625"/>
      <c r="FCD65" s="625"/>
      <c r="FCI65" s="625"/>
      <c r="FCJ65" s="625"/>
      <c r="FCO65" s="625"/>
      <c r="FCP65" s="625"/>
      <c r="FCU65" s="625"/>
      <c r="FCV65" s="625"/>
      <c r="FDA65" s="625"/>
      <c r="FDB65" s="625"/>
      <c r="FDG65" s="625"/>
      <c r="FDH65" s="625"/>
      <c r="FDM65" s="625"/>
      <c r="FDN65" s="625"/>
      <c r="FDS65" s="625"/>
      <c r="FDT65" s="625"/>
      <c r="FDY65" s="625"/>
      <c r="FDZ65" s="625"/>
      <c r="FEE65" s="625"/>
      <c r="FEF65" s="625"/>
      <c r="FEK65" s="625"/>
      <c r="FEL65" s="625"/>
      <c r="FEQ65" s="625"/>
      <c r="FER65" s="625"/>
      <c r="FEW65" s="625"/>
      <c r="FEX65" s="625"/>
      <c r="FFC65" s="625"/>
      <c r="FFD65" s="625"/>
      <c r="FFI65" s="625"/>
      <c r="FFJ65" s="625"/>
      <c r="FFO65" s="625"/>
      <c r="FFP65" s="625"/>
      <c r="FFU65" s="625"/>
      <c r="FFV65" s="625"/>
      <c r="FGA65" s="625"/>
      <c r="FGB65" s="625"/>
      <c r="FGG65" s="625"/>
      <c r="FGH65" s="625"/>
      <c r="FGM65" s="625"/>
      <c r="FGN65" s="625"/>
      <c r="FGS65" s="625"/>
      <c r="FGT65" s="625"/>
      <c r="FGY65" s="625"/>
      <c r="FGZ65" s="625"/>
      <c r="FHE65" s="625"/>
      <c r="FHF65" s="625"/>
      <c r="FHK65" s="625"/>
      <c r="FHL65" s="625"/>
      <c r="FHQ65" s="625"/>
      <c r="FHR65" s="625"/>
      <c r="FHW65" s="625"/>
      <c r="FHX65" s="625"/>
      <c r="FIC65" s="625"/>
      <c r="FID65" s="625"/>
      <c r="FII65" s="625"/>
      <c r="FIJ65" s="625"/>
      <c r="FIO65" s="625"/>
      <c r="FIP65" s="625"/>
      <c r="FIU65" s="625"/>
      <c r="FIV65" s="625"/>
      <c r="FJA65" s="625"/>
      <c r="FJB65" s="625"/>
      <c r="FJG65" s="625"/>
      <c r="FJH65" s="625"/>
      <c r="FJM65" s="625"/>
      <c r="FJN65" s="625"/>
      <c r="FJS65" s="625"/>
      <c r="FJT65" s="625"/>
      <c r="FJY65" s="625"/>
      <c r="FJZ65" s="625"/>
      <c r="FKE65" s="625"/>
      <c r="FKF65" s="625"/>
      <c r="FKK65" s="625"/>
      <c r="FKL65" s="625"/>
      <c r="FKQ65" s="625"/>
      <c r="FKR65" s="625"/>
      <c r="FKW65" s="625"/>
      <c r="FKX65" s="625"/>
      <c r="FLC65" s="625"/>
      <c r="FLD65" s="625"/>
      <c r="FLI65" s="625"/>
      <c r="FLJ65" s="625"/>
      <c r="FLO65" s="625"/>
      <c r="FLP65" s="625"/>
      <c r="FLU65" s="625"/>
      <c r="FLV65" s="625"/>
      <c r="FMA65" s="625"/>
      <c r="FMB65" s="625"/>
      <c r="FMG65" s="625"/>
      <c r="FMH65" s="625"/>
      <c r="FMM65" s="625"/>
      <c r="FMN65" s="625"/>
      <c r="FMS65" s="625"/>
      <c r="FMT65" s="625"/>
      <c r="FMY65" s="625"/>
      <c r="FMZ65" s="625"/>
      <c r="FNE65" s="625"/>
      <c r="FNF65" s="625"/>
      <c r="FNK65" s="625"/>
      <c r="FNL65" s="625"/>
      <c r="FNQ65" s="625"/>
      <c r="FNR65" s="625"/>
      <c r="FNW65" s="625"/>
      <c r="FNX65" s="625"/>
      <c r="FOC65" s="625"/>
      <c r="FOD65" s="625"/>
      <c r="FOI65" s="625"/>
      <c r="FOJ65" s="625"/>
      <c r="FOO65" s="625"/>
      <c r="FOP65" s="625"/>
      <c r="FOU65" s="625"/>
      <c r="FOV65" s="625"/>
      <c r="FPA65" s="625"/>
      <c r="FPB65" s="625"/>
      <c r="FPG65" s="625"/>
      <c r="FPH65" s="625"/>
      <c r="FPM65" s="625"/>
      <c r="FPN65" s="625"/>
      <c r="FPS65" s="625"/>
      <c r="FPT65" s="625"/>
      <c r="FPY65" s="625"/>
      <c r="FPZ65" s="625"/>
      <c r="FQE65" s="625"/>
      <c r="FQF65" s="625"/>
      <c r="FQK65" s="625"/>
      <c r="FQL65" s="625"/>
      <c r="FQQ65" s="625"/>
      <c r="FQR65" s="625"/>
      <c r="FQW65" s="625"/>
      <c r="FQX65" s="625"/>
      <c r="FRC65" s="625"/>
      <c r="FRD65" s="625"/>
      <c r="FRI65" s="625"/>
      <c r="FRJ65" s="625"/>
      <c r="FRO65" s="625"/>
      <c r="FRP65" s="625"/>
      <c r="FRU65" s="625"/>
      <c r="FRV65" s="625"/>
      <c r="FSA65" s="625"/>
      <c r="FSB65" s="625"/>
      <c r="FSG65" s="625"/>
      <c r="FSH65" s="625"/>
      <c r="FSM65" s="625"/>
      <c r="FSN65" s="625"/>
      <c r="FSS65" s="625"/>
      <c r="FST65" s="625"/>
      <c r="FSY65" s="625"/>
      <c r="FSZ65" s="625"/>
      <c r="FTE65" s="625"/>
      <c r="FTF65" s="625"/>
      <c r="FTK65" s="625"/>
      <c r="FTL65" s="625"/>
      <c r="FTQ65" s="625"/>
      <c r="FTR65" s="625"/>
      <c r="FTW65" s="625"/>
      <c r="FTX65" s="625"/>
      <c r="FUC65" s="625"/>
      <c r="FUD65" s="625"/>
      <c r="FUI65" s="625"/>
      <c r="FUJ65" s="625"/>
      <c r="FUO65" s="625"/>
      <c r="FUP65" s="625"/>
      <c r="FUU65" s="625"/>
      <c r="FUV65" s="625"/>
      <c r="FVA65" s="625"/>
      <c r="FVB65" s="625"/>
      <c r="FVG65" s="625"/>
      <c r="FVH65" s="625"/>
      <c r="FVM65" s="625"/>
      <c r="FVN65" s="625"/>
      <c r="FVS65" s="625"/>
      <c r="FVT65" s="625"/>
      <c r="FVY65" s="625"/>
      <c r="FVZ65" s="625"/>
      <c r="FWE65" s="625"/>
      <c r="FWF65" s="625"/>
      <c r="FWK65" s="625"/>
      <c r="FWL65" s="625"/>
      <c r="FWQ65" s="625"/>
      <c r="FWR65" s="625"/>
      <c r="FWW65" s="625"/>
      <c r="FWX65" s="625"/>
      <c r="FXC65" s="625"/>
      <c r="FXD65" s="625"/>
      <c r="FXI65" s="625"/>
      <c r="FXJ65" s="625"/>
      <c r="FXO65" s="625"/>
      <c r="FXP65" s="625"/>
      <c r="FXU65" s="625"/>
      <c r="FXV65" s="625"/>
      <c r="FYA65" s="625"/>
      <c r="FYB65" s="625"/>
      <c r="FYG65" s="625"/>
      <c r="FYH65" s="625"/>
      <c r="FYM65" s="625"/>
      <c r="FYN65" s="625"/>
      <c r="FYS65" s="625"/>
      <c r="FYT65" s="625"/>
      <c r="FYY65" s="625"/>
      <c r="FYZ65" s="625"/>
      <c r="FZE65" s="625"/>
      <c r="FZF65" s="625"/>
      <c r="FZK65" s="625"/>
      <c r="FZL65" s="625"/>
      <c r="FZQ65" s="625"/>
      <c r="FZR65" s="625"/>
      <c r="FZW65" s="625"/>
      <c r="FZX65" s="625"/>
      <c r="GAC65" s="625"/>
      <c r="GAD65" s="625"/>
      <c r="GAI65" s="625"/>
      <c r="GAJ65" s="625"/>
      <c r="GAO65" s="625"/>
      <c r="GAP65" s="625"/>
      <c r="GAU65" s="625"/>
      <c r="GAV65" s="625"/>
      <c r="GBA65" s="625"/>
      <c r="GBB65" s="625"/>
      <c r="GBG65" s="625"/>
      <c r="GBH65" s="625"/>
      <c r="GBM65" s="625"/>
      <c r="GBN65" s="625"/>
      <c r="GBS65" s="625"/>
      <c r="GBT65" s="625"/>
      <c r="GBY65" s="625"/>
      <c r="GBZ65" s="625"/>
      <c r="GCE65" s="625"/>
      <c r="GCF65" s="625"/>
      <c r="GCK65" s="625"/>
      <c r="GCL65" s="625"/>
      <c r="GCQ65" s="625"/>
      <c r="GCR65" s="625"/>
      <c r="GCW65" s="625"/>
      <c r="GCX65" s="625"/>
      <c r="GDC65" s="625"/>
      <c r="GDD65" s="625"/>
      <c r="GDI65" s="625"/>
      <c r="GDJ65" s="625"/>
      <c r="GDO65" s="625"/>
      <c r="GDP65" s="625"/>
      <c r="GDU65" s="625"/>
      <c r="GDV65" s="625"/>
      <c r="GEA65" s="625"/>
      <c r="GEB65" s="625"/>
      <c r="GEG65" s="625"/>
      <c r="GEH65" s="625"/>
      <c r="GEM65" s="625"/>
      <c r="GEN65" s="625"/>
      <c r="GES65" s="625"/>
      <c r="GET65" s="625"/>
      <c r="GEY65" s="625"/>
      <c r="GEZ65" s="625"/>
      <c r="GFE65" s="625"/>
      <c r="GFF65" s="625"/>
      <c r="GFK65" s="625"/>
      <c r="GFL65" s="625"/>
      <c r="GFQ65" s="625"/>
      <c r="GFR65" s="625"/>
      <c r="GFW65" s="625"/>
      <c r="GFX65" s="625"/>
      <c r="GGC65" s="625"/>
      <c r="GGD65" s="625"/>
      <c r="GGI65" s="625"/>
      <c r="GGJ65" s="625"/>
      <c r="GGO65" s="625"/>
      <c r="GGP65" s="625"/>
      <c r="GGU65" s="625"/>
      <c r="GGV65" s="625"/>
      <c r="GHA65" s="625"/>
      <c r="GHB65" s="625"/>
      <c r="GHG65" s="625"/>
      <c r="GHH65" s="625"/>
      <c r="GHM65" s="625"/>
      <c r="GHN65" s="625"/>
      <c r="GHS65" s="625"/>
      <c r="GHT65" s="625"/>
      <c r="GHY65" s="625"/>
      <c r="GHZ65" s="625"/>
      <c r="GIE65" s="625"/>
      <c r="GIF65" s="625"/>
      <c r="GIK65" s="625"/>
      <c r="GIL65" s="625"/>
      <c r="GIQ65" s="625"/>
      <c r="GIR65" s="625"/>
      <c r="GIW65" s="625"/>
      <c r="GIX65" s="625"/>
      <c r="GJC65" s="625"/>
      <c r="GJD65" s="625"/>
      <c r="GJI65" s="625"/>
      <c r="GJJ65" s="625"/>
      <c r="GJO65" s="625"/>
      <c r="GJP65" s="625"/>
      <c r="GJU65" s="625"/>
      <c r="GJV65" s="625"/>
      <c r="GKA65" s="625"/>
      <c r="GKB65" s="625"/>
      <c r="GKG65" s="625"/>
      <c r="GKH65" s="625"/>
      <c r="GKM65" s="625"/>
      <c r="GKN65" s="625"/>
      <c r="GKS65" s="625"/>
      <c r="GKT65" s="625"/>
      <c r="GKY65" s="625"/>
      <c r="GKZ65" s="625"/>
      <c r="GLE65" s="625"/>
      <c r="GLF65" s="625"/>
      <c r="GLK65" s="625"/>
      <c r="GLL65" s="625"/>
      <c r="GLQ65" s="625"/>
      <c r="GLR65" s="625"/>
      <c r="GLW65" s="625"/>
      <c r="GLX65" s="625"/>
      <c r="GMC65" s="625"/>
      <c r="GMD65" s="625"/>
      <c r="GMI65" s="625"/>
      <c r="GMJ65" s="625"/>
      <c r="GMO65" s="625"/>
      <c r="GMP65" s="625"/>
      <c r="GMU65" s="625"/>
      <c r="GMV65" s="625"/>
      <c r="GNA65" s="625"/>
      <c r="GNB65" s="625"/>
      <c r="GNG65" s="625"/>
      <c r="GNH65" s="625"/>
      <c r="GNM65" s="625"/>
      <c r="GNN65" s="625"/>
      <c r="GNS65" s="625"/>
      <c r="GNT65" s="625"/>
      <c r="GNY65" s="625"/>
      <c r="GNZ65" s="625"/>
      <c r="GOE65" s="625"/>
      <c r="GOF65" s="625"/>
      <c r="GOK65" s="625"/>
      <c r="GOL65" s="625"/>
      <c r="GOQ65" s="625"/>
      <c r="GOR65" s="625"/>
      <c r="GOW65" s="625"/>
      <c r="GOX65" s="625"/>
      <c r="GPC65" s="625"/>
      <c r="GPD65" s="625"/>
      <c r="GPI65" s="625"/>
      <c r="GPJ65" s="625"/>
      <c r="GPO65" s="625"/>
      <c r="GPP65" s="625"/>
      <c r="GPU65" s="625"/>
      <c r="GPV65" s="625"/>
      <c r="GQA65" s="625"/>
      <c r="GQB65" s="625"/>
      <c r="GQG65" s="625"/>
      <c r="GQH65" s="625"/>
      <c r="GQM65" s="625"/>
      <c r="GQN65" s="625"/>
      <c r="GQS65" s="625"/>
      <c r="GQT65" s="625"/>
      <c r="GQY65" s="625"/>
      <c r="GQZ65" s="625"/>
      <c r="GRE65" s="625"/>
      <c r="GRF65" s="625"/>
      <c r="GRK65" s="625"/>
      <c r="GRL65" s="625"/>
      <c r="GRQ65" s="625"/>
      <c r="GRR65" s="625"/>
      <c r="GRW65" s="625"/>
      <c r="GRX65" s="625"/>
      <c r="GSC65" s="625"/>
      <c r="GSD65" s="625"/>
      <c r="GSI65" s="625"/>
      <c r="GSJ65" s="625"/>
      <c r="GSO65" s="625"/>
      <c r="GSP65" s="625"/>
      <c r="GSU65" s="625"/>
      <c r="GSV65" s="625"/>
      <c r="GTA65" s="625"/>
      <c r="GTB65" s="625"/>
      <c r="GTG65" s="625"/>
      <c r="GTH65" s="625"/>
      <c r="GTM65" s="625"/>
      <c r="GTN65" s="625"/>
      <c r="GTS65" s="625"/>
      <c r="GTT65" s="625"/>
      <c r="GTY65" s="625"/>
      <c r="GTZ65" s="625"/>
      <c r="GUE65" s="625"/>
      <c r="GUF65" s="625"/>
      <c r="GUK65" s="625"/>
      <c r="GUL65" s="625"/>
      <c r="GUQ65" s="625"/>
      <c r="GUR65" s="625"/>
      <c r="GUW65" s="625"/>
      <c r="GUX65" s="625"/>
      <c r="GVC65" s="625"/>
      <c r="GVD65" s="625"/>
      <c r="GVI65" s="625"/>
      <c r="GVJ65" s="625"/>
      <c r="GVO65" s="625"/>
      <c r="GVP65" s="625"/>
      <c r="GVU65" s="625"/>
      <c r="GVV65" s="625"/>
      <c r="GWA65" s="625"/>
      <c r="GWB65" s="625"/>
      <c r="GWG65" s="625"/>
      <c r="GWH65" s="625"/>
      <c r="GWM65" s="625"/>
      <c r="GWN65" s="625"/>
      <c r="GWS65" s="625"/>
      <c r="GWT65" s="625"/>
      <c r="GWY65" s="625"/>
      <c r="GWZ65" s="625"/>
      <c r="GXE65" s="625"/>
      <c r="GXF65" s="625"/>
      <c r="GXK65" s="625"/>
      <c r="GXL65" s="625"/>
      <c r="GXQ65" s="625"/>
      <c r="GXR65" s="625"/>
      <c r="GXW65" s="625"/>
      <c r="GXX65" s="625"/>
      <c r="GYC65" s="625"/>
      <c r="GYD65" s="625"/>
      <c r="GYI65" s="625"/>
      <c r="GYJ65" s="625"/>
      <c r="GYO65" s="625"/>
      <c r="GYP65" s="625"/>
      <c r="GYU65" s="625"/>
      <c r="GYV65" s="625"/>
      <c r="GZA65" s="625"/>
      <c r="GZB65" s="625"/>
      <c r="GZG65" s="625"/>
      <c r="GZH65" s="625"/>
      <c r="GZM65" s="625"/>
      <c r="GZN65" s="625"/>
      <c r="GZS65" s="625"/>
      <c r="GZT65" s="625"/>
      <c r="GZY65" s="625"/>
      <c r="GZZ65" s="625"/>
      <c r="HAE65" s="625"/>
      <c r="HAF65" s="625"/>
      <c r="HAK65" s="625"/>
      <c r="HAL65" s="625"/>
      <c r="HAQ65" s="625"/>
      <c r="HAR65" s="625"/>
      <c r="HAW65" s="625"/>
      <c r="HAX65" s="625"/>
      <c r="HBC65" s="625"/>
      <c r="HBD65" s="625"/>
      <c r="HBI65" s="625"/>
      <c r="HBJ65" s="625"/>
      <c r="HBO65" s="625"/>
      <c r="HBP65" s="625"/>
      <c r="HBU65" s="625"/>
      <c r="HBV65" s="625"/>
      <c r="HCA65" s="625"/>
      <c r="HCB65" s="625"/>
      <c r="HCG65" s="625"/>
      <c r="HCH65" s="625"/>
      <c r="HCM65" s="625"/>
      <c r="HCN65" s="625"/>
      <c r="HCS65" s="625"/>
      <c r="HCT65" s="625"/>
      <c r="HCY65" s="625"/>
      <c r="HCZ65" s="625"/>
      <c r="HDE65" s="625"/>
      <c r="HDF65" s="625"/>
      <c r="HDK65" s="625"/>
      <c r="HDL65" s="625"/>
      <c r="HDQ65" s="625"/>
      <c r="HDR65" s="625"/>
      <c r="HDW65" s="625"/>
      <c r="HDX65" s="625"/>
      <c r="HEC65" s="625"/>
      <c r="HED65" s="625"/>
      <c r="HEI65" s="625"/>
      <c r="HEJ65" s="625"/>
      <c r="HEO65" s="625"/>
      <c r="HEP65" s="625"/>
      <c r="HEU65" s="625"/>
      <c r="HEV65" s="625"/>
      <c r="HFA65" s="625"/>
      <c r="HFB65" s="625"/>
      <c r="HFG65" s="625"/>
      <c r="HFH65" s="625"/>
      <c r="HFM65" s="625"/>
      <c r="HFN65" s="625"/>
      <c r="HFS65" s="625"/>
      <c r="HFT65" s="625"/>
      <c r="HFY65" s="625"/>
      <c r="HFZ65" s="625"/>
      <c r="HGE65" s="625"/>
      <c r="HGF65" s="625"/>
      <c r="HGK65" s="625"/>
      <c r="HGL65" s="625"/>
      <c r="HGQ65" s="625"/>
      <c r="HGR65" s="625"/>
      <c r="HGW65" s="625"/>
      <c r="HGX65" s="625"/>
      <c r="HHC65" s="625"/>
      <c r="HHD65" s="625"/>
      <c r="HHI65" s="625"/>
      <c r="HHJ65" s="625"/>
      <c r="HHO65" s="625"/>
      <c r="HHP65" s="625"/>
      <c r="HHU65" s="625"/>
      <c r="HHV65" s="625"/>
      <c r="HIA65" s="625"/>
      <c r="HIB65" s="625"/>
      <c r="HIG65" s="625"/>
      <c r="HIH65" s="625"/>
      <c r="HIM65" s="625"/>
      <c r="HIN65" s="625"/>
      <c r="HIS65" s="625"/>
      <c r="HIT65" s="625"/>
      <c r="HIY65" s="625"/>
      <c r="HIZ65" s="625"/>
      <c r="HJE65" s="625"/>
      <c r="HJF65" s="625"/>
      <c r="HJK65" s="625"/>
      <c r="HJL65" s="625"/>
      <c r="HJQ65" s="625"/>
      <c r="HJR65" s="625"/>
      <c r="HJW65" s="625"/>
      <c r="HJX65" s="625"/>
      <c r="HKC65" s="625"/>
      <c r="HKD65" s="625"/>
      <c r="HKI65" s="625"/>
      <c r="HKJ65" s="625"/>
      <c r="HKO65" s="625"/>
      <c r="HKP65" s="625"/>
      <c r="HKU65" s="625"/>
      <c r="HKV65" s="625"/>
      <c r="HLA65" s="625"/>
      <c r="HLB65" s="625"/>
      <c r="HLG65" s="625"/>
      <c r="HLH65" s="625"/>
      <c r="HLM65" s="625"/>
      <c r="HLN65" s="625"/>
      <c r="HLS65" s="625"/>
      <c r="HLT65" s="625"/>
      <c r="HLY65" s="625"/>
      <c r="HLZ65" s="625"/>
      <c r="HME65" s="625"/>
      <c r="HMF65" s="625"/>
      <c r="HMK65" s="625"/>
      <c r="HML65" s="625"/>
      <c r="HMQ65" s="625"/>
      <c r="HMR65" s="625"/>
      <c r="HMW65" s="625"/>
      <c r="HMX65" s="625"/>
      <c r="HNC65" s="625"/>
      <c r="HND65" s="625"/>
      <c r="HNI65" s="625"/>
      <c r="HNJ65" s="625"/>
      <c r="HNO65" s="625"/>
      <c r="HNP65" s="625"/>
      <c r="HNU65" s="625"/>
      <c r="HNV65" s="625"/>
      <c r="HOA65" s="625"/>
      <c r="HOB65" s="625"/>
      <c r="HOG65" s="625"/>
      <c r="HOH65" s="625"/>
      <c r="HOM65" s="625"/>
      <c r="HON65" s="625"/>
      <c r="HOS65" s="625"/>
      <c r="HOT65" s="625"/>
      <c r="HOY65" s="625"/>
      <c r="HOZ65" s="625"/>
      <c r="HPE65" s="625"/>
      <c r="HPF65" s="625"/>
      <c r="HPK65" s="625"/>
      <c r="HPL65" s="625"/>
      <c r="HPQ65" s="625"/>
      <c r="HPR65" s="625"/>
      <c r="HPW65" s="625"/>
      <c r="HPX65" s="625"/>
      <c r="HQC65" s="625"/>
      <c r="HQD65" s="625"/>
      <c r="HQI65" s="625"/>
      <c r="HQJ65" s="625"/>
      <c r="HQO65" s="625"/>
      <c r="HQP65" s="625"/>
      <c r="HQU65" s="625"/>
      <c r="HQV65" s="625"/>
      <c r="HRA65" s="625"/>
      <c r="HRB65" s="625"/>
      <c r="HRG65" s="625"/>
      <c r="HRH65" s="625"/>
      <c r="HRM65" s="625"/>
      <c r="HRN65" s="625"/>
      <c r="HRS65" s="625"/>
      <c r="HRT65" s="625"/>
      <c r="HRY65" s="625"/>
      <c r="HRZ65" s="625"/>
      <c r="HSE65" s="625"/>
      <c r="HSF65" s="625"/>
      <c r="HSK65" s="625"/>
      <c r="HSL65" s="625"/>
      <c r="HSQ65" s="625"/>
      <c r="HSR65" s="625"/>
      <c r="HSW65" s="625"/>
      <c r="HSX65" s="625"/>
      <c r="HTC65" s="625"/>
      <c r="HTD65" s="625"/>
      <c r="HTI65" s="625"/>
      <c r="HTJ65" s="625"/>
      <c r="HTO65" s="625"/>
      <c r="HTP65" s="625"/>
      <c r="HTU65" s="625"/>
      <c r="HTV65" s="625"/>
      <c r="HUA65" s="625"/>
      <c r="HUB65" s="625"/>
      <c r="HUG65" s="625"/>
      <c r="HUH65" s="625"/>
      <c r="HUM65" s="625"/>
      <c r="HUN65" s="625"/>
      <c r="HUS65" s="625"/>
      <c r="HUT65" s="625"/>
      <c r="HUY65" s="625"/>
      <c r="HUZ65" s="625"/>
      <c r="HVE65" s="625"/>
      <c r="HVF65" s="625"/>
      <c r="HVK65" s="625"/>
      <c r="HVL65" s="625"/>
      <c r="HVQ65" s="625"/>
      <c r="HVR65" s="625"/>
      <c r="HVW65" s="625"/>
      <c r="HVX65" s="625"/>
      <c r="HWC65" s="625"/>
      <c r="HWD65" s="625"/>
      <c r="HWI65" s="625"/>
      <c r="HWJ65" s="625"/>
      <c r="HWO65" s="625"/>
      <c r="HWP65" s="625"/>
      <c r="HWU65" s="625"/>
      <c r="HWV65" s="625"/>
      <c r="HXA65" s="625"/>
      <c r="HXB65" s="625"/>
      <c r="HXG65" s="625"/>
      <c r="HXH65" s="625"/>
      <c r="HXM65" s="625"/>
      <c r="HXN65" s="625"/>
      <c r="HXS65" s="625"/>
      <c r="HXT65" s="625"/>
      <c r="HXY65" s="625"/>
      <c r="HXZ65" s="625"/>
      <c r="HYE65" s="625"/>
      <c r="HYF65" s="625"/>
      <c r="HYK65" s="625"/>
      <c r="HYL65" s="625"/>
      <c r="HYQ65" s="625"/>
      <c r="HYR65" s="625"/>
      <c r="HYW65" s="625"/>
      <c r="HYX65" s="625"/>
      <c r="HZC65" s="625"/>
      <c r="HZD65" s="625"/>
      <c r="HZI65" s="625"/>
      <c r="HZJ65" s="625"/>
      <c r="HZO65" s="625"/>
      <c r="HZP65" s="625"/>
      <c r="HZU65" s="625"/>
      <c r="HZV65" s="625"/>
      <c r="IAA65" s="625"/>
      <c r="IAB65" s="625"/>
      <c r="IAG65" s="625"/>
      <c r="IAH65" s="625"/>
      <c r="IAM65" s="625"/>
      <c r="IAN65" s="625"/>
      <c r="IAS65" s="625"/>
      <c r="IAT65" s="625"/>
      <c r="IAY65" s="625"/>
      <c r="IAZ65" s="625"/>
      <c r="IBE65" s="625"/>
      <c r="IBF65" s="625"/>
      <c r="IBK65" s="625"/>
      <c r="IBL65" s="625"/>
      <c r="IBQ65" s="625"/>
      <c r="IBR65" s="625"/>
      <c r="IBW65" s="625"/>
      <c r="IBX65" s="625"/>
      <c r="ICC65" s="625"/>
      <c r="ICD65" s="625"/>
      <c r="ICI65" s="625"/>
      <c r="ICJ65" s="625"/>
      <c r="ICO65" s="625"/>
      <c r="ICP65" s="625"/>
      <c r="ICU65" s="625"/>
      <c r="ICV65" s="625"/>
      <c r="IDA65" s="625"/>
      <c r="IDB65" s="625"/>
      <c r="IDG65" s="625"/>
      <c r="IDH65" s="625"/>
      <c r="IDM65" s="625"/>
      <c r="IDN65" s="625"/>
      <c r="IDS65" s="625"/>
      <c r="IDT65" s="625"/>
      <c r="IDY65" s="625"/>
      <c r="IDZ65" s="625"/>
      <c r="IEE65" s="625"/>
      <c r="IEF65" s="625"/>
      <c r="IEK65" s="625"/>
      <c r="IEL65" s="625"/>
      <c r="IEQ65" s="625"/>
      <c r="IER65" s="625"/>
      <c r="IEW65" s="625"/>
      <c r="IEX65" s="625"/>
      <c r="IFC65" s="625"/>
      <c r="IFD65" s="625"/>
      <c r="IFI65" s="625"/>
      <c r="IFJ65" s="625"/>
      <c r="IFO65" s="625"/>
      <c r="IFP65" s="625"/>
      <c r="IFU65" s="625"/>
      <c r="IFV65" s="625"/>
      <c r="IGA65" s="625"/>
      <c r="IGB65" s="625"/>
      <c r="IGG65" s="625"/>
      <c r="IGH65" s="625"/>
      <c r="IGM65" s="625"/>
      <c r="IGN65" s="625"/>
      <c r="IGS65" s="625"/>
      <c r="IGT65" s="625"/>
      <c r="IGY65" s="625"/>
      <c r="IGZ65" s="625"/>
      <c r="IHE65" s="625"/>
      <c r="IHF65" s="625"/>
      <c r="IHK65" s="625"/>
      <c r="IHL65" s="625"/>
      <c r="IHQ65" s="625"/>
      <c r="IHR65" s="625"/>
      <c r="IHW65" s="625"/>
      <c r="IHX65" s="625"/>
      <c r="IIC65" s="625"/>
      <c r="IID65" s="625"/>
      <c r="III65" s="625"/>
      <c r="IIJ65" s="625"/>
      <c r="IIO65" s="625"/>
      <c r="IIP65" s="625"/>
      <c r="IIU65" s="625"/>
      <c r="IIV65" s="625"/>
      <c r="IJA65" s="625"/>
      <c r="IJB65" s="625"/>
      <c r="IJG65" s="625"/>
      <c r="IJH65" s="625"/>
      <c r="IJM65" s="625"/>
      <c r="IJN65" s="625"/>
      <c r="IJS65" s="625"/>
      <c r="IJT65" s="625"/>
      <c r="IJY65" s="625"/>
      <c r="IJZ65" s="625"/>
      <c r="IKE65" s="625"/>
      <c r="IKF65" s="625"/>
      <c r="IKK65" s="625"/>
      <c r="IKL65" s="625"/>
      <c r="IKQ65" s="625"/>
      <c r="IKR65" s="625"/>
      <c r="IKW65" s="625"/>
      <c r="IKX65" s="625"/>
      <c r="ILC65" s="625"/>
      <c r="ILD65" s="625"/>
      <c r="ILI65" s="625"/>
      <c r="ILJ65" s="625"/>
      <c r="ILO65" s="625"/>
      <c r="ILP65" s="625"/>
      <c r="ILU65" s="625"/>
      <c r="ILV65" s="625"/>
      <c r="IMA65" s="625"/>
      <c r="IMB65" s="625"/>
      <c r="IMG65" s="625"/>
      <c r="IMH65" s="625"/>
      <c r="IMM65" s="625"/>
      <c r="IMN65" s="625"/>
      <c r="IMS65" s="625"/>
      <c r="IMT65" s="625"/>
      <c r="IMY65" s="625"/>
      <c r="IMZ65" s="625"/>
      <c r="INE65" s="625"/>
      <c r="INF65" s="625"/>
      <c r="INK65" s="625"/>
      <c r="INL65" s="625"/>
      <c r="INQ65" s="625"/>
      <c r="INR65" s="625"/>
      <c r="INW65" s="625"/>
      <c r="INX65" s="625"/>
      <c r="IOC65" s="625"/>
      <c r="IOD65" s="625"/>
      <c r="IOI65" s="625"/>
      <c r="IOJ65" s="625"/>
      <c r="IOO65" s="625"/>
      <c r="IOP65" s="625"/>
      <c r="IOU65" s="625"/>
      <c r="IOV65" s="625"/>
      <c r="IPA65" s="625"/>
      <c r="IPB65" s="625"/>
      <c r="IPG65" s="625"/>
      <c r="IPH65" s="625"/>
      <c r="IPM65" s="625"/>
      <c r="IPN65" s="625"/>
      <c r="IPS65" s="625"/>
      <c r="IPT65" s="625"/>
      <c r="IPY65" s="625"/>
      <c r="IPZ65" s="625"/>
      <c r="IQE65" s="625"/>
      <c r="IQF65" s="625"/>
      <c r="IQK65" s="625"/>
      <c r="IQL65" s="625"/>
      <c r="IQQ65" s="625"/>
      <c r="IQR65" s="625"/>
      <c r="IQW65" s="625"/>
      <c r="IQX65" s="625"/>
      <c r="IRC65" s="625"/>
      <c r="IRD65" s="625"/>
      <c r="IRI65" s="625"/>
      <c r="IRJ65" s="625"/>
      <c r="IRO65" s="625"/>
      <c r="IRP65" s="625"/>
      <c r="IRU65" s="625"/>
      <c r="IRV65" s="625"/>
      <c r="ISA65" s="625"/>
      <c r="ISB65" s="625"/>
      <c r="ISG65" s="625"/>
      <c r="ISH65" s="625"/>
      <c r="ISM65" s="625"/>
      <c r="ISN65" s="625"/>
      <c r="ISS65" s="625"/>
      <c r="IST65" s="625"/>
      <c r="ISY65" s="625"/>
      <c r="ISZ65" s="625"/>
      <c r="ITE65" s="625"/>
      <c r="ITF65" s="625"/>
      <c r="ITK65" s="625"/>
      <c r="ITL65" s="625"/>
      <c r="ITQ65" s="625"/>
      <c r="ITR65" s="625"/>
      <c r="ITW65" s="625"/>
      <c r="ITX65" s="625"/>
      <c r="IUC65" s="625"/>
      <c r="IUD65" s="625"/>
      <c r="IUI65" s="625"/>
      <c r="IUJ65" s="625"/>
      <c r="IUO65" s="625"/>
      <c r="IUP65" s="625"/>
      <c r="IUU65" s="625"/>
      <c r="IUV65" s="625"/>
      <c r="IVA65" s="625"/>
      <c r="IVB65" s="625"/>
      <c r="IVG65" s="625"/>
      <c r="IVH65" s="625"/>
      <c r="IVM65" s="625"/>
      <c r="IVN65" s="625"/>
      <c r="IVS65" s="625"/>
      <c r="IVT65" s="625"/>
      <c r="IVY65" s="625"/>
      <c r="IVZ65" s="625"/>
      <c r="IWE65" s="625"/>
      <c r="IWF65" s="625"/>
      <c r="IWK65" s="625"/>
      <c r="IWL65" s="625"/>
      <c r="IWQ65" s="625"/>
      <c r="IWR65" s="625"/>
      <c r="IWW65" s="625"/>
      <c r="IWX65" s="625"/>
      <c r="IXC65" s="625"/>
      <c r="IXD65" s="625"/>
      <c r="IXI65" s="625"/>
      <c r="IXJ65" s="625"/>
      <c r="IXO65" s="625"/>
      <c r="IXP65" s="625"/>
      <c r="IXU65" s="625"/>
      <c r="IXV65" s="625"/>
      <c r="IYA65" s="625"/>
      <c r="IYB65" s="625"/>
      <c r="IYG65" s="625"/>
      <c r="IYH65" s="625"/>
      <c r="IYM65" s="625"/>
      <c r="IYN65" s="625"/>
      <c r="IYS65" s="625"/>
      <c r="IYT65" s="625"/>
      <c r="IYY65" s="625"/>
      <c r="IYZ65" s="625"/>
      <c r="IZE65" s="625"/>
      <c r="IZF65" s="625"/>
      <c r="IZK65" s="625"/>
      <c r="IZL65" s="625"/>
      <c r="IZQ65" s="625"/>
      <c r="IZR65" s="625"/>
      <c r="IZW65" s="625"/>
      <c r="IZX65" s="625"/>
      <c r="JAC65" s="625"/>
      <c r="JAD65" s="625"/>
      <c r="JAI65" s="625"/>
      <c r="JAJ65" s="625"/>
      <c r="JAO65" s="625"/>
      <c r="JAP65" s="625"/>
      <c r="JAU65" s="625"/>
      <c r="JAV65" s="625"/>
      <c r="JBA65" s="625"/>
      <c r="JBB65" s="625"/>
      <c r="JBG65" s="625"/>
      <c r="JBH65" s="625"/>
      <c r="JBM65" s="625"/>
      <c r="JBN65" s="625"/>
      <c r="JBS65" s="625"/>
      <c r="JBT65" s="625"/>
      <c r="JBY65" s="625"/>
      <c r="JBZ65" s="625"/>
      <c r="JCE65" s="625"/>
      <c r="JCF65" s="625"/>
      <c r="JCK65" s="625"/>
      <c r="JCL65" s="625"/>
      <c r="JCQ65" s="625"/>
      <c r="JCR65" s="625"/>
      <c r="JCW65" s="625"/>
      <c r="JCX65" s="625"/>
      <c r="JDC65" s="625"/>
      <c r="JDD65" s="625"/>
      <c r="JDI65" s="625"/>
      <c r="JDJ65" s="625"/>
      <c r="JDO65" s="625"/>
      <c r="JDP65" s="625"/>
      <c r="JDU65" s="625"/>
      <c r="JDV65" s="625"/>
      <c r="JEA65" s="625"/>
      <c r="JEB65" s="625"/>
      <c r="JEG65" s="625"/>
      <c r="JEH65" s="625"/>
      <c r="JEM65" s="625"/>
      <c r="JEN65" s="625"/>
      <c r="JES65" s="625"/>
      <c r="JET65" s="625"/>
      <c r="JEY65" s="625"/>
      <c r="JEZ65" s="625"/>
      <c r="JFE65" s="625"/>
      <c r="JFF65" s="625"/>
      <c r="JFK65" s="625"/>
      <c r="JFL65" s="625"/>
      <c r="JFQ65" s="625"/>
      <c r="JFR65" s="625"/>
      <c r="JFW65" s="625"/>
      <c r="JFX65" s="625"/>
      <c r="JGC65" s="625"/>
      <c r="JGD65" s="625"/>
      <c r="JGI65" s="625"/>
      <c r="JGJ65" s="625"/>
      <c r="JGO65" s="625"/>
      <c r="JGP65" s="625"/>
      <c r="JGU65" s="625"/>
      <c r="JGV65" s="625"/>
      <c r="JHA65" s="625"/>
      <c r="JHB65" s="625"/>
      <c r="JHG65" s="625"/>
      <c r="JHH65" s="625"/>
      <c r="JHM65" s="625"/>
      <c r="JHN65" s="625"/>
      <c r="JHS65" s="625"/>
      <c r="JHT65" s="625"/>
      <c r="JHY65" s="625"/>
      <c r="JHZ65" s="625"/>
      <c r="JIE65" s="625"/>
      <c r="JIF65" s="625"/>
      <c r="JIK65" s="625"/>
      <c r="JIL65" s="625"/>
      <c r="JIQ65" s="625"/>
      <c r="JIR65" s="625"/>
      <c r="JIW65" s="625"/>
      <c r="JIX65" s="625"/>
      <c r="JJC65" s="625"/>
      <c r="JJD65" s="625"/>
      <c r="JJI65" s="625"/>
      <c r="JJJ65" s="625"/>
      <c r="JJO65" s="625"/>
      <c r="JJP65" s="625"/>
      <c r="JJU65" s="625"/>
      <c r="JJV65" s="625"/>
      <c r="JKA65" s="625"/>
      <c r="JKB65" s="625"/>
      <c r="JKG65" s="625"/>
      <c r="JKH65" s="625"/>
      <c r="JKM65" s="625"/>
      <c r="JKN65" s="625"/>
      <c r="JKS65" s="625"/>
      <c r="JKT65" s="625"/>
      <c r="JKY65" s="625"/>
      <c r="JKZ65" s="625"/>
      <c r="JLE65" s="625"/>
      <c r="JLF65" s="625"/>
      <c r="JLK65" s="625"/>
      <c r="JLL65" s="625"/>
      <c r="JLQ65" s="625"/>
      <c r="JLR65" s="625"/>
      <c r="JLW65" s="625"/>
      <c r="JLX65" s="625"/>
      <c r="JMC65" s="625"/>
      <c r="JMD65" s="625"/>
      <c r="JMI65" s="625"/>
      <c r="JMJ65" s="625"/>
      <c r="JMO65" s="625"/>
      <c r="JMP65" s="625"/>
      <c r="JMU65" s="625"/>
      <c r="JMV65" s="625"/>
      <c r="JNA65" s="625"/>
      <c r="JNB65" s="625"/>
      <c r="JNG65" s="625"/>
      <c r="JNH65" s="625"/>
      <c r="JNM65" s="625"/>
      <c r="JNN65" s="625"/>
      <c r="JNS65" s="625"/>
      <c r="JNT65" s="625"/>
      <c r="JNY65" s="625"/>
      <c r="JNZ65" s="625"/>
      <c r="JOE65" s="625"/>
      <c r="JOF65" s="625"/>
      <c r="JOK65" s="625"/>
      <c r="JOL65" s="625"/>
      <c r="JOQ65" s="625"/>
      <c r="JOR65" s="625"/>
      <c r="JOW65" s="625"/>
      <c r="JOX65" s="625"/>
      <c r="JPC65" s="625"/>
      <c r="JPD65" s="625"/>
      <c r="JPI65" s="625"/>
      <c r="JPJ65" s="625"/>
      <c r="JPO65" s="625"/>
      <c r="JPP65" s="625"/>
      <c r="JPU65" s="625"/>
      <c r="JPV65" s="625"/>
      <c r="JQA65" s="625"/>
      <c r="JQB65" s="625"/>
      <c r="JQG65" s="625"/>
      <c r="JQH65" s="625"/>
      <c r="JQM65" s="625"/>
      <c r="JQN65" s="625"/>
      <c r="JQS65" s="625"/>
      <c r="JQT65" s="625"/>
      <c r="JQY65" s="625"/>
      <c r="JQZ65" s="625"/>
      <c r="JRE65" s="625"/>
      <c r="JRF65" s="625"/>
      <c r="JRK65" s="625"/>
      <c r="JRL65" s="625"/>
      <c r="JRQ65" s="625"/>
      <c r="JRR65" s="625"/>
      <c r="JRW65" s="625"/>
      <c r="JRX65" s="625"/>
      <c r="JSC65" s="625"/>
      <c r="JSD65" s="625"/>
      <c r="JSI65" s="625"/>
      <c r="JSJ65" s="625"/>
      <c r="JSO65" s="625"/>
      <c r="JSP65" s="625"/>
      <c r="JSU65" s="625"/>
      <c r="JSV65" s="625"/>
      <c r="JTA65" s="625"/>
      <c r="JTB65" s="625"/>
      <c r="JTG65" s="625"/>
      <c r="JTH65" s="625"/>
      <c r="JTM65" s="625"/>
      <c r="JTN65" s="625"/>
      <c r="JTS65" s="625"/>
      <c r="JTT65" s="625"/>
      <c r="JTY65" s="625"/>
      <c r="JTZ65" s="625"/>
      <c r="JUE65" s="625"/>
      <c r="JUF65" s="625"/>
      <c r="JUK65" s="625"/>
      <c r="JUL65" s="625"/>
      <c r="JUQ65" s="625"/>
      <c r="JUR65" s="625"/>
      <c r="JUW65" s="625"/>
      <c r="JUX65" s="625"/>
      <c r="JVC65" s="625"/>
      <c r="JVD65" s="625"/>
      <c r="JVI65" s="625"/>
      <c r="JVJ65" s="625"/>
      <c r="JVO65" s="625"/>
      <c r="JVP65" s="625"/>
      <c r="JVU65" s="625"/>
      <c r="JVV65" s="625"/>
      <c r="JWA65" s="625"/>
      <c r="JWB65" s="625"/>
      <c r="JWG65" s="625"/>
      <c r="JWH65" s="625"/>
      <c r="JWM65" s="625"/>
      <c r="JWN65" s="625"/>
      <c r="JWS65" s="625"/>
      <c r="JWT65" s="625"/>
      <c r="JWY65" s="625"/>
      <c r="JWZ65" s="625"/>
      <c r="JXE65" s="625"/>
      <c r="JXF65" s="625"/>
      <c r="JXK65" s="625"/>
      <c r="JXL65" s="625"/>
      <c r="JXQ65" s="625"/>
      <c r="JXR65" s="625"/>
      <c r="JXW65" s="625"/>
      <c r="JXX65" s="625"/>
      <c r="JYC65" s="625"/>
      <c r="JYD65" s="625"/>
      <c r="JYI65" s="625"/>
      <c r="JYJ65" s="625"/>
      <c r="JYO65" s="625"/>
      <c r="JYP65" s="625"/>
      <c r="JYU65" s="625"/>
      <c r="JYV65" s="625"/>
      <c r="JZA65" s="625"/>
      <c r="JZB65" s="625"/>
      <c r="JZG65" s="625"/>
      <c r="JZH65" s="625"/>
      <c r="JZM65" s="625"/>
      <c r="JZN65" s="625"/>
      <c r="JZS65" s="625"/>
      <c r="JZT65" s="625"/>
      <c r="JZY65" s="625"/>
      <c r="JZZ65" s="625"/>
      <c r="KAE65" s="625"/>
      <c r="KAF65" s="625"/>
      <c r="KAK65" s="625"/>
      <c r="KAL65" s="625"/>
      <c r="KAQ65" s="625"/>
      <c r="KAR65" s="625"/>
      <c r="KAW65" s="625"/>
      <c r="KAX65" s="625"/>
      <c r="KBC65" s="625"/>
      <c r="KBD65" s="625"/>
      <c r="KBI65" s="625"/>
      <c r="KBJ65" s="625"/>
      <c r="KBO65" s="625"/>
      <c r="KBP65" s="625"/>
      <c r="KBU65" s="625"/>
      <c r="KBV65" s="625"/>
      <c r="KCA65" s="625"/>
      <c r="KCB65" s="625"/>
      <c r="KCG65" s="625"/>
      <c r="KCH65" s="625"/>
      <c r="KCM65" s="625"/>
      <c r="KCN65" s="625"/>
      <c r="KCS65" s="625"/>
      <c r="KCT65" s="625"/>
      <c r="KCY65" s="625"/>
      <c r="KCZ65" s="625"/>
      <c r="KDE65" s="625"/>
      <c r="KDF65" s="625"/>
      <c r="KDK65" s="625"/>
      <c r="KDL65" s="625"/>
      <c r="KDQ65" s="625"/>
      <c r="KDR65" s="625"/>
      <c r="KDW65" s="625"/>
      <c r="KDX65" s="625"/>
      <c r="KEC65" s="625"/>
      <c r="KED65" s="625"/>
      <c r="KEI65" s="625"/>
      <c r="KEJ65" s="625"/>
      <c r="KEO65" s="625"/>
      <c r="KEP65" s="625"/>
      <c r="KEU65" s="625"/>
      <c r="KEV65" s="625"/>
      <c r="KFA65" s="625"/>
      <c r="KFB65" s="625"/>
      <c r="KFG65" s="625"/>
      <c r="KFH65" s="625"/>
      <c r="KFM65" s="625"/>
      <c r="KFN65" s="625"/>
      <c r="KFS65" s="625"/>
      <c r="KFT65" s="625"/>
      <c r="KFY65" s="625"/>
      <c r="KFZ65" s="625"/>
      <c r="KGE65" s="625"/>
      <c r="KGF65" s="625"/>
      <c r="KGK65" s="625"/>
      <c r="KGL65" s="625"/>
      <c r="KGQ65" s="625"/>
      <c r="KGR65" s="625"/>
      <c r="KGW65" s="625"/>
      <c r="KGX65" s="625"/>
      <c r="KHC65" s="625"/>
      <c r="KHD65" s="625"/>
      <c r="KHI65" s="625"/>
      <c r="KHJ65" s="625"/>
      <c r="KHO65" s="625"/>
      <c r="KHP65" s="625"/>
      <c r="KHU65" s="625"/>
      <c r="KHV65" s="625"/>
      <c r="KIA65" s="625"/>
      <c r="KIB65" s="625"/>
      <c r="KIG65" s="625"/>
      <c r="KIH65" s="625"/>
      <c r="KIM65" s="625"/>
      <c r="KIN65" s="625"/>
      <c r="KIS65" s="625"/>
      <c r="KIT65" s="625"/>
      <c r="KIY65" s="625"/>
      <c r="KIZ65" s="625"/>
      <c r="KJE65" s="625"/>
      <c r="KJF65" s="625"/>
      <c r="KJK65" s="625"/>
      <c r="KJL65" s="625"/>
      <c r="KJQ65" s="625"/>
      <c r="KJR65" s="625"/>
      <c r="KJW65" s="625"/>
      <c r="KJX65" s="625"/>
      <c r="KKC65" s="625"/>
      <c r="KKD65" s="625"/>
      <c r="KKI65" s="625"/>
      <c r="KKJ65" s="625"/>
      <c r="KKO65" s="625"/>
      <c r="KKP65" s="625"/>
      <c r="KKU65" s="625"/>
      <c r="KKV65" s="625"/>
      <c r="KLA65" s="625"/>
      <c r="KLB65" s="625"/>
      <c r="KLG65" s="625"/>
      <c r="KLH65" s="625"/>
      <c r="KLM65" s="625"/>
      <c r="KLN65" s="625"/>
      <c r="KLS65" s="625"/>
      <c r="KLT65" s="625"/>
      <c r="KLY65" s="625"/>
      <c r="KLZ65" s="625"/>
      <c r="KME65" s="625"/>
      <c r="KMF65" s="625"/>
      <c r="KMK65" s="625"/>
      <c r="KML65" s="625"/>
      <c r="KMQ65" s="625"/>
      <c r="KMR65" s="625"/>
      <c r="KMW65" s="625"/>
      <c r="KMX65" s="625"/>
      <c r="KNC65" s="625"/>
      <c r="KND65" s="625"/>
      <c r="KNI65" s="625"/>
      <c r="KNJ65" s="625"/>
      <c r="KNO65" s="625"/>
      <c r="KNP65" s="625"/>
      <c r="KNU65" s="625"/>
      <c r="KNV65" s="625"/>
      <c r="KOA65" s="625"/>
      <c r="KOB65" s="625"/>
      <c r="KOG65" s="625"/>
      <c r="KOH65" s="625"/>
      <c r="KOM65" s="625"/>
      <c r="KON65" s="625"/>
      <c r="KOS65" s="625"/>
      <c r="KOT65" s="625"/>
      <c r="KOY65" s="625"/>
      <c r="KOZ65" s="625"/>
      <c r="KPE65" s="625"/>
      <c r="KPF65" s="625"/>
      <c r="KPK65" s="625"/>
      <c r="KPL65" s="625"/>
      <c r="KPQ65" s="625"/>
      <c r="KPR65" s="625"/>
      <c r="KPW65" s="625"/>
      <c r="KPX65" s="625"/>
      <c r="KQC65" s="625"/>
      <c r="KQD65" s="625"/>
      <c r="KQI65" s="625"/>
      <c r="KQJ65" s="625"/>
      <c r="KQO65" s="625"/>
      <c r="KQP65" s="625"/>
      <c r="KQU65" s="625"/>
      <c r="KQV65" s="625"/>
      <c r="KRA65" s="625"/>
      <c r="KRB65" s="625"/>
      <c r="KRG65" s="625"/>
      <c r="KRH65" s="625"/>
      <c r="KRM65" s="625"/>
      <c r="KRN65" s="625"/>
      <c r="KRS65" s="625"/>
      <c r="KRT65" s="625"/>
      <c r="KRY65" s="625"/>
      <c r="KRZ65" s="625"/>
      <c r="KSE65" s="625"/>
      <c r="KSF65" s="625"/>
      <c r="KSK65" s="625"/>
      <c r="KSL65" s="625"/>
      <c r="KSQ65" s="625"/>
      <c r="KSR65" s="625"/>
      <c r="KSW65" s="625"/>
      <c r="KSX65" s="625"/>
      <c r="KTC65" s="625"/>
      <c r="KTD65" s="625"/>
      <c r="KTI65" s="625"/>
      <c r="KTJ65" s="625"/>
      <c r="KTO65" s="625"/>
      <c r="KTP65" s="625"/>
      <c r="KTU65" s="625"/>
      <c r="KTV65" s="625"/>
      <c r="KUA65" s="625"/>
      <c r="KUB65" s="625"/>
      <c r="KUG65" s="625"/>
      <c r="KUH65" s="625"/>
      <c r="KUM65" s="625"/>
      <c r="KUN65" s="625"/>
      <c r="KUS65" s="625"/>
      <c r="KUT65" s="625"/>
      <c r="KUY65" s="625"/>
      <c r="KUZ65" s="625"/>
      <c r="KVE65" s="625"/>
      <c r="KVF65" s="625"/>
      <c r="KVK65" s="625"/>
      <c r="KVL65" s="625"/>
      <c r="KVQ65" s="625"/>
      <c r="KVR65" s="625"/>
      <c r="KVW65" s="625"/>
      <c r="KVX65" s="625"/>
      <c r="KWC65" s="625"/>
      <c r="KWD65" s="625"/>
      <c r="KWI65" s="625"/>
      <c r="KWJ65" s="625"/>
      <c r="KWO65" s="625"/>
      <c r="KWP65" s="625"/>
      <c r="KWU65" s="625"/>
      <c r="KWV65" s="625"/>
      <c r="KXA65" s="625"/>
      <c r="KXB65" s="625"/>
      <c r="KXG65" s="625"/>
      <c r="KXH65" s="625"/>
      <c r="KXM65" s="625"/>
      <c r="KXN65" s="625"/>
      <c r="KXS65" s="625"/>
      <c r="KXT65" s="625"/>
      <c r="KXY65" s="625"/>
      <c r="KXZ65" s="625"/>
      <c r="KYE65" s="625"/>
      <c r="KYF65" s="625"/>
      <c r="KYK65" s="625"/>
      <c r="KYL65" s="625"/>
      <c r="KYQ65" s="625"/>
      <c r="KYR65" s="625"/>
      <c r="KYW65" s="625"/>
      <c r="KYX65" s="625"/>
      <c r="KZC65" s="625"/>
      <c r="KZD65" s="625"/>
      <c r="KZI65" s="625"/>
      <c r="KZJ65" s="625"/>
      <c r="KZO65" s="625"/>
      <c r="KZP65" s="625"/>
      <c r="KZU65" s="625"/>
      <c r="KZV65" s="625"/>
      <c r="LAA65" s="625"/>
      <c r="LAB65" s="625"/>
      <c r="LAG65" s="625"/>
      <c r="LAH65" s="625"/>
      <c r="LAM65" s="625"/>
      <c r="LAN65" s="625"/>
      <c r="LAS65" s="625"/>
      <c r="LAT65" s="625"/>
      <c r="LAY65" s="625"/>
      <c r="LAZ65" s="625"/>
      <c r="LBE65" s="625"/>
      <c r="LBF65" s="625"/>
      <c r="LBK65" s="625"/>
      <c r="LBL65" s="625"/>
      <c r="LBQ65" s="625"/>
      <c r="LBR65" s="625"/>
      <c r="LBW65" s="625"/>
      <c r="LBX65" s="625"/>
      <c r="LCC65" s="625"/>
      <c r="LCD65" s="625"/>
      <c r="LCI65" s="625"/>
      <c r="LCJ65" s="625"/>
      <c r="LCO65" s="625"/>
      <c r="LCP65" s="625"/>
      <c r="LCU65" s="625"/>
      <c r="LCV65" s="625"/>
      <c r="LDA65" s="625"/>
      <c r="LDB65" s="625"/>
      <c r="LDG65" s="625"/>
      <c r="LDH65" s="625"/>
      <c r="LDM65" s="625"/>
      <c r="LDN65" s="625"/>
      <c r="LDS65" s="625"/>
      <c r="LDT65" s="625"/>
      <c r="LDY65" s="625"/>
      <c r="LDZ65" s="625"/>
      <c r="LEE65" s="625"/>
      <c r="LEF65" s="625"/>
      <c r="LEK65" s="625"/>
      <c r="LEL65" s="625"/>
      <c r="LEQ65" s="625"/>
      <c r="LER65" s="625"/>
      <c r="LEW65" s="625"/>
      <c r="LEX65" s="625"/>
      <c r="LFC65" s="625"/>
      <c r="LFD65" s="625"/>
      <c r="LFI65" s="625"/>
      <c r="LFJ65" s="625"/>
      <c r="LFO65" s="625"/>
      <c r="LFP65" s="625"/>
      <c r="LFU65" s="625"/>
      <c r="LFV65" s="625"/>
      <c r="LGA65" s="625"/>
      <c r="LGB65" s="625"/>
      <c r="LGG65" s="625"/>
      <c r="LGH65" s="625"/>
      <c r="LGM65" s="625"/>
      <c r="LGN65" s="625"/>
      <c r="LGS65" s="625"/>
      <c r="LGT65" s="625"/>
      <c r="LGY65" s="625"/>
      <c r="LGZ65" s="625"/>
      <c r="LHE65" s="625"/>
      <c r="LHF65" s="625"/>
      <c r="LHK65" s="625"/>
      <c r="LHL65" s="625"/>
      <c r="LHQ65" s="625"/>
      <c r="LHR65" s="625"/>
      <c r="LHW65" s="625"/>
      <c r="LHX65" s="625"/>
      <c r="LIC65" s="625"/>
      <c r="LID65" s="625"/>
      <c r="LII65" s="625"/>
      <c r="LIJ65" s="625"/>
      <c r="LIO65" s="625"/>
      <c r="LIP65" s="625"/>
      <c r="LIU65" s="625"/>
      <c r="LIV65" s="625"/>
      <c r="LJA65" s="625"/>
      <c r="LJB65" s="625"/>
      <c r="LJG65" s="625"/>
      <c r="LJH65" s="625"/>
      <c r="LJM65" s="625"/>
      <c r="LJN65" s="625"/>
      <c r="LJS65" s="625"/>
      <c r="LJT65" s="625"/>
      <c r="LJY65" s="625"/>
      <c r="LJZ65" s="625"/>
      <c r="LKE65" s="625"/>
      <c r="LKF65" s="625"/>
      <c r="LKK65" s="625"/>
      <c r="LKL65" s="625"/>
      <c r="LKQ65" s="625"/>
      <c r="LKR65" s="625"/>
      <c r="LKW65" s="625"/>
      <c r="LKX65" s="625"/>
      <c r="LLC65" s="625"/>
      <c r="LLD65" s="625"/>
      <c r="LLI65" s="625"/>
      <c r="LLJ65" s="625"/>
      <c r="LLO65" s="625"/>
      <c r="LLP65" s="625"/>
      <c r="LLU65" s="625"/>
      <c r="LLV65" s="625"/>
      <c r="LMA65" s="625"/>
      <c r="LMB65" s="625"/>
      <c r="LMG65" s="625"/>
      <c r="LMH65" s="625"/>
      <c r="LMM65" s="625"/>
      <c r="LMN65" s="625"/>
      <c r="LMS65" s="625"/>
      <c r="LMT65" s="625"/>
      <c r="LMY65" s="625"/>
      <c r="LMZ65" s="625"/>
      <c r="LNE65" s="625"/>
      <c r="LNF65" s="625"/>
      <c r="LNK65" s="625"/>
      <c r="LNL65" s="625"/>
      <c r="LNQ65" s="625"/>
      <c r="LNR65" s="625"/>
      <c r="LNW65" s="625"/>
      <c r="LNX65" s="625"/>
      <c r="LOC65" s="625"/>
      <c r="LOD65" s="625"/>
      <c r="LOI65" s="625"/>
      <c r="LOJ65" s="625"/>
      <c r="LOO65" s="625"/>
      <c r="LOP65" s="625"/>
      <c r="LOU65" s="625"/>
      <c r="LOV65" s="625"/>
      <c r="LPA65" s="625"/>
      <c r="LPB65" s="625"/>
      <c r="LPG65" s="625"/>
      <c r="LPH65" s="625"/>
      <c r="LPM65" s="625"/>
      <c r="LPN65" s="625"/>
      <c r="LPS65" s="625"/>
      <c r="LPT65" s="625"/>
      <c r="LPY65" s="625"/>
      <c r="LPZ65" s="625"/>
      <c r="LQE65" s="625"/>
      <c r="LQF65" s="625"/>
      <c r="LQK65" s="625"/>
      <c r="LQL65" s="625"/>
      <c r="LQQ65" s="625"/>
      <c r="LQR65" s="625"/>
      <c r="LQW65" s="625"/>
      <c r="LQX65" s="625"/>
      <c r="LRC65" s="625"/>
      <c r="LRD65" s="625"/>
      <c r="LRI65" s="625"/>
      <c r="LRJ65" s="625"/>
      <c r="LRO65" s="625"/>
      <c r="LRP65" s="625"/>
      <c r="LRU65" s="625"/>
      <c r="LRV65" s="625"/>
      <c r="LSA65" s="625"/>
      <c r="LSB65" s="625"/>
      <c r="LSG65" s="625"/>
      <c r="LSH65" s="625"/>
      <c r="LSM65" s="625"/>
      <c r="LSN65" s="625"/>
      <c r="LSS65" s="625"/>
      <c r="LST65" s="625"/>
      <c r="LSY65" s="625"/>
      <c r="LSZ65" s="625"/>
      <c r="LTE65" s="625"/>
      <c r="LTF65" s="625"/>
      <c r="LTK65" s="625"/>
      <c r="LTL65" s="625"/>
      <c r="LTQ65" s="625"/>
      <c r="LTR65" s="625"/>
      <c r="LTW65" s="625"/>
      <c r="LTX65" s="625"/>
      <c r="LUC65" s="625"/>
      <c r="LUD65" s="625"/>
      <c r="LUI65" s="625"/>
      <c r="LUJ65" s="625"/>
      <c r="LUO65" s="625"/>
      <c r="LUP65" s="625"/>
      <c r="LUU65" s="625"/>
      <c r="LUV65" s="625"/>
      <c r="LVA65" s="625"/>
      <c r="LVB65" s="625"/>
      <c r="LVG65" s="625"/>
      <c r="LVH65" s="625"/>
      <c r="LVM65" s="625"/>
      <c r="LVN65" s="625"/>
      <c r="LVS65" s="625"/>
      <c r="LVT65" s="625"/>
      <c r="LVY65" s="625"/>
      <c r="LVZ65" s="625"/>
      <c r="LWE65" s="625"/>
      <c r="LWF65" s="625"/>
      <c r="LWK65" s="625"/>
      <c r="LWL65" s="625"/>
      <c r="LWQ65" s="625"/>
      <c r="LWR65" s="625"/>
      <c r="LWW65" s="625"/>
      <c r="LWX65" s="625"/>
      <c r="LXC65" s="625"/>
      <c r="LXD65" s="625"/>
      <c r="LXI65" s="625"/>
      <c r="LXJ65" s="625"/>
      <c r="LXO65" s="625"/>
      <c r="LXP65" s="625"/>
      <c r="LXU65" s="625"/>
      <c r="LXV65" s="625"/>
      <c r="LYA65" s="625"/>
      <c r="LYB65" s="625"/>
      <c r="LYG65" s="625"/>
      <c r="LYH65" s="625"/>
      <c r="LYM65" s="625"/>
      <c r="LYN65" s="625"/>
      <c r="LYS65" s="625"/>
      <c r="LYT65" s="625"/>
      <c r="LYY65" s="625"/>
      <c r="LYZ65" s="625"/>
      <c r="LZE65" s="625"/>
      <c r="LZF65" s="625"/>
      <c r="LZK65" s="625"/>
      <c r="LZL65" s="625"/>
      <c r="LZQ65" s="625"/>
      <c r="LZR65" s="625"/>
      <c r="LZW65" s="625"/>
      <c r="LZX65" s="625"/>
      <c r="MAC65" s="625"/>
      <c r="MAD65" s="625"/>
      <c r="MAI65" s="625"/>
      <c r="MAJ65" s="625"/>
      <c r="MAO65" s="625"/>
      <c r="MAP65" s="625"/>
      <c r="MAU65" s="625"/>
      <c r="MAV65" s="625"/>
      <c r="MBA65" s="625"/>
      <c r="MBB65" s="625"/>
      <c r="MBG65" s="625"/>
      <c r="MBH65" s="625"/>
      <c r="MBM65" s="625"/>
      <c r="MBN65" s="625"/>
      <c r="MBS65" s="625"/>
      <c r="MBT65" s="625"/>
      <c r="MBY65" s="625"/>
      <c r="MBZ65" s="625"/>
      <c r="MCE65" s="625"/>
      <c r="MCF65" s="625"/>
      <c r="MCK65" s="625"/>
      <c r="MCL65" s="625"/>
      <c r="MCQ65" s="625"/>
      <c r="MCR65" s="625"/>
      <c r="MCW65" s="625"/>
      <c r="MCX65" s="625"/>
      <c r="MDC65" s="625"/>
      <c r="MDD65" s="625"/>
      <c r="MDI65" s="625"/>
      <c r="MDJ65" s="625"/>
      <c r="MDO65" s="625"/>
      <c r="MDP65" s="625"/>
      <c r="MDU65" s="625"/>
      <c r="MDV65" s="625"/>
      <c r="MEA65" s="625"/>
      <c r="MEB65" s="625"/>
      <c r="MEG65" s="625"/>
      <c r="MEH65" s="625"/>
      <c r="MEM65" s="625"/>
      <c r="MEN65" s="625"/>
      <c r="MES65" s="625"/>
      <c r="MET65" s="625"/>
      <c r="MEY65" s="625"/>
      <c r="MEZ65" s="625"/>
      <c r="MFE65" s="625"/>
      <c r="MFF65" s="625"/>
      <c r="MFK65" s="625"/>
      <c r="MFL65" s="625"/>
      <c r="MFQ65" s="625"/>
      <c r="MFR65" s="625"/>
      <c r="MFW65" s="625"/>
      <c r="MFX65" s="625"/>
      <c r="MGC65" s="625"/>
      <c r="MGD65" s="625"/>
      <c r="MGI65" s="625"/>
      <c r="MGJ65" s="625"/>
      <c r="MGO65" s="625"/>
      <c r="MGP65" s="625"/>
      <c r="MGU65" s="625"/>
      <c r="MGV65" s="625"/>
      <c r="MHA65" s="625"/>
      <c r="MHB65" s="625"/>
      <c r="MHG65" s="625"/>
      <c r="MHH65" s="625"/>
      <c r="MHM65" s="625"/>
      <c r="MHN65" s="625"/>
      <c r="MHS65" s="625"/>
      <c r="MHT65" s="625"/>
      <c r="MHY65" s="625"/>
      <c r="MHZ65" s="625"/>
      <c r="MIE65" s="625"/>
      <c r="MIF65" s="625"/>
      <c r="MIK65" s="625"/>
      <c r="MIL65" s="625"/>
      <c r="MIQ65" s="625"/>
      <c r="MIR65" s="625"/>
      <c r="MIW65" s="625"/>
      <c r="MIX65" s="625"/>
      <c r="MJC65" s="625"/>
      <c r="MJD65" s="625"/>
      <c r="MJI65" s="625"/>
      <c r="MJJ65" s="625"/>
      <c r="MJO65" s="625"/>
      <c r="MJP65" s="625"/>
      <c r="MJU65" s="625"/>
      <c r="MJV65" s="625"/>
      <c r="MKA65" s="625"/>
      <c r="MKB65" s="625"/>
      <c r="MKG65" s="625"/>
      <c r="MKH65" s="625"/>
      <c r="MKM65" s="625"/>
      <c r="MKN65" s="625"/>
      <c r="MKS65" s="625"/>
      <c r="MKT65" s="625"/>
      <c r="MKY65" s="625"/>
      <c r="MKZ65" s="625"/>
      <c r="MLE65" s="625"/>
      <c r="MLF65" s="625"/>
      <c r="MLK65" s="625"/>
      <c r="MLL65" s="625"/>
      <c r="MLQ65" s="625"/>
      <c r="MLR65" s="625"/>
      <c r="MLW65" s="625"/>
      <c r="MLX65" s="625"/>
      <c r="MMC65" s="625"/>
      <c r="MMD65" s="625"/>
      <c r="MMI65" s="625"/>
      <c r="MMJ65" s="625"/>
      <c r="MMO65" s="625"/>
      <c r="MMP65" s="625"/>
      <c r="MMU65" s="625"/>
      <c r="MMV65" s="625"/>
      <c r="MNA65" s="625"/>
      <c r="MNB65" s="625"/>
      <c r="MNG65" s="625"/>
      <c r="MNH65" s="625"/>
      <c r="MNM65" s="625"/>
      <c r="MNN65" s="625"/>
      <c r="MNS65" s="625"/>
      <c r="MNT65" s="625"/>
      <c r="MNY65" s="625"/>
      <c r="MNZ65" s="625"/>
      <c r="MOE65" s="625"/>
      <c r="MOF65" s="625"/>
      <c r="MOK65" s="625"/>
      <c r="MOL65" s="625"/>
      <c r="MOQ65" s="625"/>
      <c r="MOR65" s="625"/>
      <c r="MOW65" s="625"/>
      <c r="MOX65" s="625"/>
      <c r="MPC65" s="625"/>
      <c r="MPD65" s="625"/>
      <c r="MPI65" s="625"/>
      <c r="MPJ65" s="625"/>
      <c r="MPO65" s="625"/>
      <c r="MPP65" s="625"/>
      <c r="MPU65" s="625"/>
      <c r="MPV65" s="625"/>
      <c r="MQA65" s="625"/>
      <c r="MQB65" s="625"/>
      <c r="MQG65" s="625"/>
      <c r="MQH65" s="625"/>
      <c r="MQM65" s="625"/>
      <c r="MQN65" s="625"/>
      <c r="MQS65" s="625"/>
      <c r="MQT65" s="625"/>
      <c r="MQY65" s="625"/>
      <c r="MQZ65" s="625"/>
      <c r="MRE65" s="625"/>
      <c r="MRF65" s="625"/>
      <c r="MRK65" s="625"/>
      <c r="MRL65" s="625"/>
      <c r="MRQ65" s="625"/>
      <c r="MRR65" s="625"/>
      <c r="MRW65" s="625"/>
      <c r="MRX65" s="625"/>
      <c r="MSC65" s="625"/>
      <c r="MSD65" s="625"/>
      <c r="MSI65" s="625"/>
      <c r="MSJ65" s="625"/>
      <c r="MSO65" s="625"/>
      <c r="MSP65" s="625"/>
      <c r="MSU65" s="625"/>
      <c r="MSV65" s="625"/>
      <c r="MTA65" s="625"/>
      <c r="MTB65" s="625"/>
      <c r="MTG65" s="625"/>
      <c r="MTH65" s="625"/>
      <c r="MTM65" s="625"/>
      <c r="MTN65" s="625"/>
      <c r="MTS65" s="625"/>
      <c r="MTT65" s="625"/>
      <c r="MTY65" s="625"/>
      <c r="MTZ65" s="625"/>
      <c r="MUE65" s="625"/>
      <c r="MUF65" s="625"/>
      <c r="MUK65" s="625"/>
      <c r="MUL65" s="625"/>
      <c r="MUQ65" s="625"/>
      <c r="MUR65" s="625"/>
      <c r="MUW65" s="625"/>
      <c r="MUX65" s="625"/>
      <c r="MVC65" s="625"/>
      <c r="MVD65" s="625"/>
      <c r="MVI65" s="625"/>
      <c r="MVJ65" s="625"/>
      <c r="MVO65" s="625"/>
      <c r="MVP65" s="625"/>
      <c r="MVU65" s="625"/>
      <c r="MVV65" s="625"/>
      <c r="MWA65" s="625"/>
      <c r="MWB65" s="625"/>
      <c r="MWG65" s="625"/>
      <c r="MWH65" s="625"/>
      <c r="MWM65" s="625"/>
      <c r="MWN65" s="625"/>
      <c r="MWS65" s="625"/>
      <c r="MWT65" s="625"/>
      <c r="MWY65" s="625"/>
      <c r="MWZ65" s="625"/>
      <c r="MXE65" s="625"/>
      <c r="MXF65" s="625"/>
      <c r="MXK65" s="625"/>
      <c r="MXL65" s="625"/>
      <c r="MXQ65" s="625"/>
      <c r="MXR65" s="625"/>
      <c r="MXW65" s="625"/>
      <c r="MXX65" s="625"/>
      <c r="MYC65" s="625"/>
      <c r="MYD65" s="625"/>
      <c r="MYI65" s="625"/>
      <c r="MYJ65" s="625"/>
      <c r="MYO65" s="625"/>
      <c r="MYP65" s="625"/>
      <c r="MYU65" s="625"/>
      <c r="MYV65" s="625"/>
      <c r="MZA65" s="625"/>
      <c r="MZB65" s="625"/>
      <c r="MZG65" s="625"/>
      <c r="MZH65" s="625"/>
      <c r="MZM65" s="625"/>
      <c r="MZN65" s="625"/>
      <c r="MZS65" s="625"/>
      <c r="MZT65" s="625"/>
      <c r="MZY65" s="625"/>
      <c r="MZZ65" s="625"/>
      <c r="NAE65" s="625"/>
      <c r="NAF65" s="625"/>
      <c r="NAK65" s="625"/>
      <c r="NAL65" s="625"/>
      <c r="NAQ65" s="625"/>
      <c r="NAR65" s="625"/>
      <c r="NAW65" s="625"/>
      <c r="NAX65" s="625"/>
      <c r="NBC65" s="625"/>
      <c r="NBD65" s="625"/>
      <c r="NBI65" s="625"/>
      <c r="NBJ65" s="625"/>
      <c r="NBO65" s="625"/>
      <c r="NBP65" s="625"/>
      <c r="NBU65" s="625"/>
      <c r="NBV65" s="625"/>
      <c r="NCA65" s="625"/>
      <c r="NCB65" s="625"/>
      <c r="NCG65" s="625"/>
      <c r="NCH65" s="625"/>
      <c r="NCM65" s="625"/>
      <c r="NCN65" s="625"/>
      <c r="NCS65" s="625"/>
      <c r="NCT65" s="625"/>
      <c r="NCY65" s="625"/>
      <c r="NCZ65" s="625"/>
      <c r="NDE65" s="625"/>
      <c r="NDF65" s="625"/>
      <c r="NDK65" s="625"/>
      <c r="NDL65" s="625"/>
      <c r="NDQ65" s="625"/>
      <c r="NDR65" s="625"/>
      <c r="NDW65" s="625"/>
      <c r="NDX65" s="625"/>
      <c r="NEC65" s="625"/>
      <c r="NED65" s="625"/>
      <c r="NEI65" s="625"/>
      <c r="NEJ65" s="625"/>
      <c r="NEO65" s="625"/>
      <c r="NEP65" s="625"/>
      <c r="NEU65" s="625"/>
      <c r="NEV65" s="625"/>
      <c r="NFA65" s="625"/>
      <c r="NFB65" s="625"/>
      <c r="NFG65" s="625"/>
      <c r="NFH65" s="625"/>
      <c r="NFM65" s="625"/>
      <c r="NFN65" s="625"/>
      <c r="NFS65" s="625"/>
      <c r="NFT65" s="625"/>
      <c r="NFY65" s="625"/>
      <c r="NFZ65" s="625"/>
      <c r="NGE65" s="625"/>
      <c r="NGF65" s="625"/>
      <c r="NGK65" s="625"/>
      <c r="NGL65" s="625"/>
      <c r="NGQ65" s="625"/>
      <c r="NGR65" s="625"/>
      <c r="NGW65" s="625"/>
      <c r="NGX65" s="625"/>
      <c r="NHC65" s="625"/>
      <c r="NHD65" s="625"/>
      <c r="NHI65" s="625"/>
      <c r="NHJ65" s="625"/>
      <c r="NHO65" s="625"/>
      <c r="NHP65" s="625"/>
      <c r="NHU65" s="625"/>
      <c r="NHV65" s="625"/>
      <c r="NIA65" s="625"/>
      <c r="NIB65" s="625"/>
      <c r="NIG65" s="625"/>
      <c r="NIH65" s="625"/>
      <c r="NIM65" s="625"/>
      <c r="NIN65" s="625"/>
      <c r="NIS65" s="625"/>
      <c r="NIT65" s="625"/>
      <c r="NIY65" s="625"/>
      <c r="NIZ65" s="625"/>
      <c r="NJE65" s="625"/>
      <c r="NJF65" s="625"/>
      <c r="NJK65" s="625"/>
      <c r="NJL65" s="625"/>
      <c r="NJQ65" s="625"/>
      <c r="NJR65" s="625"/>
      <c r="NJW65" s="625"/>
      <c r="NJX65" s="625"/>
      <c r="NKC65" s="625"/>
      <c r="NKD65" s="625"/>
      <c r="NKI65" s="625"/>
      <c r="NKJ65" s="625"/>
      <c r="NKO65" s="625"/>
      <c r="NKP65" s="625"/>
      <c r="NKU65" s="625"/>
      <c r="NKV65" s="625"/>
      <c r="NLA65" s="625"/>
      <c r="NLB65" s="625"/>
      <c r="NLG65" s="625"/>
      <c r="NLH65" s="625"/>
      <c r="NLM65" s="625"/>
      <c r="NLN65" s="625"/>
      <c r="NLS65" s="625"/>
      <c r="NLT65" s="625"/>
      <c r="NLY65" s="625"/>
      <c r="NLZ65" s="625"/>
      <c r="NME65" s="625"/>
      <c r="NMF65" s="625"/>
      <c r="NMK65" s="625"/>
      <c r="NML65" s="625"/>
      <c r="NMQ65" s="625"/>
      <c r="NMR65" s="625"/>
      <c r="NMW65" s="625"/>
      <c r="NMX65" s="625"/>
      <c r="NNC65" s="625"/>
      <c r="NND65" s="625"/>
      <c r="NNI65" s="625"/>
      <c r="NNJ65" s="625"/>
      <c r="NNO65" s="625"/>
      <c r="NNP65" s="625"/>
      <c r="NNU65" s="625"/>
      <c r="NNV65" s="625"/>
      <c r="NOA65" s="625"/>
      <c r="NOB65" s="625"/>
      <c r="NOG65" s="625"/>
      <c r="NOH65" s="625"/>
      <c r="NOM65" s="625"/>
      <c r="NON65" s="625"/>
      <c r="NOS65" s="625"/>
      <c r="NOT65" s="625"/>
      <c r="NOY65" s="625"/>
      <c r="NOZ65" s="625"/>
      <c r="NPE65" s="625"/>
      <c r="NPF65" s="625"/>
      <c r="NPK65" s="625"/>
      <c r="NPL65" s="625"/>
      <c r="NPQ65" s="625"/>
      <c r="NPR65" s="625"/>
      <c r="NPW65" s="625"/>
      <c r="NPX65" s="625"/>
      <c r="NQC65" s="625"/>
      <c r="NQD65" s="625"/>
      <c r="NQI65" s="625"/>
      <c r="NQJ65" s="625"/>
      <c r="NQO65" s="625"/>
      <c r="NQP65" s="625"/>
      <c r="NQU65" s="625"/>
      <c r="NQV65" s="625"/>
      <c r="NRA65" s="625"/>
      <c r="NRB65" s="625"/>
      <c r="NRG65" s="625"/>
      <c r="NRH65" s="625"/>
      <c r="NRM65" s="625"/>
      <c r="NRN65" s="625"/>
      <c r="NRS65" s="625"/>
      <c r="NRT65" s="625"/>
      <c r="NRY65" s="625"/>
      <c r="NRZ65" s="625"/>
      <c r="NSE65" s="625"/>
      <c r="NSF65" s="625"/>
      <c r="NSK65" s="625"/>
      <c r="NSL65" s="625"/>
      <c r="NSQ65" s="625"/>
      <c r="NSR65" s="625"/>
      <c r="NSW65" s="625"/>
      <c r="NSX65" s="625"/>
      <c r="NTC65" s="625"/>
      <c r="NTD65" s="625"/>
      <c r="NTI65" s="625"/>
      <c r="NTJ65" s="625"/>
      <c r="NTO65" s="625"/>
      <c r="NTP65" s="625"/>
      <c r="NTU65" s="625"/>
      <c r="NTV65" s="625"/>
      <c r="NUA65" s="625"/>
      <c r="NUB65" s="625"/>
      <c r="NUG65" s="625"/>
      <c r="NUH65" s="625"/>
      <c r="NUM65" s="625"/>
      <c r="NUN65" s="625"/>
      <c r="NUS65" s="625"/>
      <c r="NUT65" s="625"/>
      <c r="NUY65" s="625"/>
      <c r="NUZ65" s="625"/>
      <c r="NVE65" s="625"/>
      <c r="NVF65" s="625"/>
      <c r="NVK65" s="625"/>
      <c r="NVL65" s="625"/>
      <c r="NVQ65" s="625"/>
      <c r="NVR65" s="625"/>
      <c r="NVW65" s="625"/>
      <c r="NVX65" s="625"/>
      <c r="NWC65" s="625"/>
      <c r="NWD65" s="625"/>
      <c r="NWI65" s="625"/>
      <c r="NWJ65" s="625"/>
      <c r="NWO65" s="625"/>
      <c r="NWP65" s="625"/>
      <c r="NWU65" s="625"/>
      <c r="NWV65" s="625"/>
      <c r="NXA65" s="625"/>
      <c r="NXB65" s="625"/>
      <c r="NXG65" s="625"/>
      <c r="NXH65" s="625"/>
      <c r="NXM65" s="625"/>
      <c r="NXN65" s="625"/>
      <c r="NXS65" s="625"/>
      <c r="NXT65" s="625"/>
      <c r="NXY65" s="625"/>
      <c r="NXZ65" s="625"/>
      <c r="NYE65" s="625"/>
      <c r="NYF65" s="625"/>
      <c r="NYK65" s="625"/>
      <c r="NYL65" s="625"/>
      <c r="NYQ65" s="625"/>
      <c r="NYR65" s="625"/>
      <c r="NYW65" s="625"/>
      <c r="NYX65" s="625"/>
      <c r="NZC65" s="625"/>
      <c r="NZD65" s="625"/>
      <c r="NZI65" s="625"/>
      <c r="NZJ65" s="625"/>
      <c r="NZO65" s="625"/>
      <c r="NZP65" s="625"/>
      <c r="NZU65" s="625"/>
      <c r="NZV65" s="625"/>
      <c r="OAA65" s="625"/>
      <c r="OAB65" s="625"/>
      <c r="OAG65" s="625"/>
      <c r="OAH65" s="625"/>
      <c r="OAM65" s="625"/>
      <c r="OAN65" s="625"/>
      <c r="OAS65" s="625"/>
      <c r="OAT65" s="625"/>
      <c r="OAY65" s="625"/>
      <c r="OAZ65" s="625"/>
      <c r="OBE65" s="625"/>
      <c r="OBF65" s="625"/>
      <c r="OBK65" s="625"/>
      <c r="OBL65" s="625"/>
      <c r="OBQ65" s="625"/>
      <c r="OBR65" s="625"/>
      <c r="OBW65" s="625"/>
      <c r="OBX65" s="625"/>
      <c r="OCC65" s="625"/>
      <c r="OCD65" s="625"/>
      <c r="OCI65" s="625"/>
      <c r="OCJ65" s="625"/>
      <c r="OCO65" s="625"/>
      <c r="OCP65" s="625"/>
      <c r="OCU65" s="625"/>
      <c r="OCV65" s="625"/>
      <c r="ODA65" s="625"/>
      <c r="ODB65" s="625"/>
      <c r="ODG65" s="625"/>
      <c r="ODH65" s="625"/>
      <c r="ODM65" s="625"/>
      <c r="ODN65" s="625"/>
      <c r="ODS65" s="625"/>
      <c r="ODT65" s="625"/>
      <c r="ODY65" s="625"/>
      <c r="ODZ65" s="625"/>
      <c r="OEE65" s="625"/>
      <c r="OEF65" s="625"/>
      <c r="OEK65" s="625"/>
      <c r="OEL65" s="625"/>
      <c r="OEQ65" s="625"/>
      <c r="OER65" s="625"/>
      <c r="OEW65" s="625"/>
      <c r="OEX65" s="625"/>
      <c r="OFC65" s="625"/>
      <c r="OFD65" s="625"/>
      <c r="OFI65" s="625"/>
      <c r="OFJ65" s="625"/>
      <c r="OFO65" s="625"/>
      <c r="OFP65" s="625"/>
      <c r="OFU65" s="625"/>
      <c r="OFV65" s="625"/>
      <c r="OGA65" s="625"/>
      <c r="OGB65" s="625"/>
      <c r="OGG65" s="625"/>
      <c r="OGH65" s="625"/>
      <c r="OGM65" s="625"/>
      <c r="OGN65" s="625"/>
      <c r="OGS65" s="625"/>
      <c r="OGT65" s="625"/>
      <c r="OGY65" s="625"/>
      <c r="OGZ65" s="625"/>
      <c r="OHE65" s="625"/>
      <c r="OHF65" s="625"/>
      <c r="OHK65" s="625"/>
      <c r="OHL65" s="625"/>
      <c r="OHQ65" s="625"/>
      <c r="OHR65" s="625"/>
      <c r="OHW65" s="625"/>
      <c r="OHX65" s="625"/>
      <c r="OIC65" s="625"/>
      <c r="OID65" s="625"/>
      <c r="OII65" s="625"/>
      <c r="OIJ65" s="625"/>
      <c r="OIO65" s="625"/>
      <c r="OIP65" s="625"/>
      <c r="OIU65" s="625"/>
      <c r="OIV65" s="625"/>
      <c r="OJA65" s="625"/>
      <c r="OJB65" s="625"/>
      <c r="OJG65" s="625"/>
      <c r="OJH65" s="625"/>
      <c r="OJM65" s="625"/>
      <c r="OJN65" s="625"/>
      <c r="OJS65" s="625"/>
      <c r="OJT65" s="625"/>
      <c r="OJY65" s="625"/>
      <c r="OJZ65" s="625"/>
      <c r="OKE65" s="625"/>
      <c r="OKF65" s="625"/>
      <c r="OKK65" s="625"/>
      <c r="OKL65" s="625"/>
      <c r="OKQ65" s="625"/>
      <c r="OKR65" s="625"/>
      <c r="OKW65" s="625"/>
      <c r="OKX65" s="625"/>
      <c r="OLC65" s="625"/>
      <c r="OLD65" s="625"/>
      <c r="OLI65" s="625"/>
      <c r="OLJ65" s="625"/>
      <c r="OLO65" s="625"/>
      <c r="OLP65" s="625"/>
      <c r="OLU65" s="625"/>
      <c r="OLV65" s="625"/>
      <c r="OMA65" s="625"/>
      <c r="OMB65" s="625"/>
      <c r="OMG65" s="625"/>
      <c r="OMH65" s="625"/>
      <c r="OMM65" s="625"/>
      <c r="OMN65" s="625"/>
      <c r="OMS65" s="625"/>
      <c r="OMT65" s="625"/>
      <c r="OMY65" s="625"/>
      <c r="OMZ65" s="625"/>
      <c r="ONE65" s="625"/>
      <c r="ONF65" s="625"/>
      <c r="ONK65" s="625"/>
      <c r="ONL65" s="625"/>
      <c r="ONQ65" s="625"/>
      <c r="ONR65" s="625"/>
      <c r="ONW65" s="625"/>
      <c r="ONX65" s="625"/>
      <c r="OOC65" s="625"/>
      <c r="OOD65" s="625"/>
      <c r="OOI65" s="625"/>
      <c r="OOJ65" s="625"/>
      <c r="OOO65" s="625"/>
      <c r="OOP65" s="625"/>
      <c r="OOU65" s="625"/>
      <c r="OOV65" s="625"/>
      <c r="OPA65" s="625"/>
      <c r="OPB65" s="625"/>
      <c r="OPG65" s="625"/>
      <c r="OPH65" s="625"/>
      <c r="OPM65" s="625"/>
      <c r="OPN65" s="625"/>
      <c r="OPS65" s="625"/>
      <c r="OPT65" s="625"/>
      <c r="OPY65" s="625"/>
      <c r="OPZ65" s="625"/>
      <c r="OQE65" s="625"/>
      <c r="OQF65" s="625"/>
      <c r="OQK65" s="625"/>
      <c r="OQL65" s="625"/>
      <c r="OQQ65" s="625"/>
      <c r="OQR65" s="625"/>
      <c r="OQW65" s="625"/>
      <c r="OQX65" s="625"/>
      <c r="ORC65" s="625"/>
      <c r="ORD65" s="625"/>
      <c r="ORI65" s="625"/>
      <c r="ORJ65" s="625"/>
      <c r="ORO65" s="625"/>
      <c r="ORP65" s="625"/>
      <c r="ORU65" s="625"/>
      <c r="ORV65" s="625"/>
      <c r="OSA65" s="625"/>
      <c r="OSB65" s="625"/>
      <c r="OSG65" s="625"/>
      <c r="OSH65" s="625"/>
      <c r="OSM65" s="625"/>
      <c r="OSN65" s="625"/>
      <c r="OSS65" s="625"/>
      <c r="OST65" s="625"/>
      <c r="OSY65" s="625"/>
      <c r="OSZ65" s="625"/>
      <c r="OTE65" s="625"/>
      <c r="OTF65" s="625"/>
      <c r="OTK65" s="625"/>
      <c r="OTL65" s="625"/>
      <c r="OTQ65" s="625"/>
      <c r="OTR65" s="625"/>
      <c r="OTW65" s="625"/>
      <c r="OTX65" s="625"/>
      <c r="OUC65" s="625"/>
      <c r="OUD65" s="625"/>
      <c r="OUI65" s="625"/>
      <c r="OUJ65" s="625"/>
      <c r="OUO65" s="625"/>
      <c r="OUP65" s="625"/>
      <c r="OUU65" s="625"/>
      <c r="OUV65" s="625"/>
      <c r="OVA65" s="625"/>
      <c r="OVB65" s="625"/>
      <c r="OVG65" s="625"/>
      <c r="OVH65" s="625"/>
      <c r="OVM65" s="625"/>
      <c r="OVN65" s="625"/>
      <c r="OVS65" s="625"/>
      <c r="OVT65" s="625"/>
      <c r="OVY65" s="625"/>
      <c r="OVZ65" s="625"/>
      <c r="OWE65" s="625"/>
      <c r="OWF65" s="625"/>
      <c r="OWK65" s="625"/>
      <c r="OWL65" s="625"/>
      <c r="OWQ65" s="625"/>
      <c r="OWR65" s="625"/>
      <c r="OWW65" s="625"/>
      <c r="OWX65" s="625"/>
      <c r="OXC65" s="625"/>
      <c r="OXD65" s="625"/>
      <c r="OXI65" s="625"/>
      <c r="OXJ65" s="625"/>
      <c r="OXO65" s="625"/>
      <c r="OXP65" s="625"/>
      <c r="OXU65" s="625"/>
      <c r="OXV65" s="625"/>
      <c r="OYA65" s="625"/>
      <c r="OYB65" s="625"/>
      <c r="OYG65" s="625"/>
      <c r="OYH65" s="625"/>
      <c r="OYM65" s="625"/>
      <c r="OYN65" s="625"/>
      <c r="OYS65" s="625"/>
      <c r="OYT65" s="625"/>
      <c r="OYY65" s="625"/>
      <c r="OYZ65" s="625"/>
      <c r="OZE65" s="625"/>
      <c r="OZF65" s="625"/>
      <c r="OZK65" s="625"/>
      <c r="OZL65" s="625"/>
      <c r="OZQ65" s="625"/>
      <c r="OZR65" s="625"/>
      <c r="OZW65" s="625"/>
      <c r="OZX65" s="625"/>
      <c r="PAC65" s="625"/>
      <c r="PAD65" s="625"/>
      <c r="PAI65" s="625"/>
      <c r="PAJ65" s="625"/>
      <c r="PAO65" s="625"/>
      <c r="PAP65" s="625"/>
      <c r="PAU65" s="625"/>
      <c r="PAV65" s="625"/>
      <c r="PBA65" s="625"/>
      <c r="PBB65" s="625"/>
      <c r="PBG65" s="625"/>
      <c r="PBH65" s="625"/>
      <c r="PBM65" s="625"/>
      <c r="PBN65" s="625"/>
      <c r="PBS65" s="625"/>
      <c r="PBT65" s="625"/>
      <c r="PBY65" s="625"/>
      <c r="PBZ65" s="625"/>
      <c r="PCE65" s="625"/>
      <c r="PCF65" s="625"/>
      <c r="PCK65" s="625"/>
      <c r="PCL65" s="625"/>
      <c r="PCQ65" s="625"/>
      <c r="PCR65" s="625"/>
      <c r="PCW65" s="625"/>
      <c r="PCX65" s="625"/>
      <c r="PDC65" s="625"/>
      <c r="PDD65" s="625"/>
      <c r="PDI65" s="625"/>
      <c r="PDJ65" s="625"/>
      <c r="PDO65" s="625"/>
      <c r="PDP65" s="625"/>
      <c r="PDU65" s="625"/>
      <c r="PDV65" s="625"/>
      <c r="PEA65" s="625"/>
      <c r="PEB65" s="625"/>
      <c r="PEG65" s="625"/>
      <c r="PEH65" s="625"/>
      <c r="PEM65" s="625"/>
      <c r="PEN65" s="625"/>
      <c r="PES65" s="625"/>
      <c r="PET65" s="625"/>
      <c r="PEY65" s="625"/>
      <c r="PEZ65" s="625"/>
      <c r="PFE65" s="625"/>
      <c r="PFF65" s="625"/>
      <c r="PFK65" s="625"/>
      <c r="PFL65" s="625"/>
      <c r="PFQ65" s="625"/>
      <c r="PFR65" s="625"/>
      <c r="PFW65" s="625"/>
      <c r="PFX65" s="625"/>
      <c r="PGC65" s="625"/>
      <c r="PGD65" s="625"/>
      <c r="PGI65" s="625"/>
      <c r="PGJ65" s="625"/>
      <c r="PGO65" s="625"/>
      <c r="PGP65" s="625"/>
      <c r="PGU65" s="625"/>
      <c r="PGV65" s="625"/>
      <c r="PHA65" s="625"/>
      <c r="PHB65" s="625"/>
      <c r="PHG65" s="625"/>
      <c r="PHH65" s="625"/>
      <c r="PHM65" s="625"/>
      <c r="PHN65" s="625"/>
      <c r="PHS65" s="625"/>
      <c r="PHT65" s="625"/>
      <c r="PHY65" s="625"/>
      <c r="PHZ65" s="625"/>
      <c r="PIE65" s="625"/>
      <c r="PIF65" s="625"/>
      <c r="PIK65" s="625"/>
      <c r="PIL65" s="625"/>
      <c r="PIQ65" s="625"/>
      <c r="PIR65" s="625"/>
      <c r="PIW65" s="625"/>
      <c r="PIX65" s="625"/>
      <c r="PJC65" s="625"/>
      <c r="PJD65" s="625"/>
      <c r="PJI65" s="625"/>
      <c r="PJJ65" s="625"/>
      <c r="PJO65" s="625"/>
      <c r="PJP65" s="625"/>
      <c r="PJU65" s="625"/>
      <c r="PJV65" s="625"/>
      <c r="PKA65" s="625"/>
      <c r="PKB65" s="625"/>
      <c r="PKG65" s="625"/>
      <c r="PKH65" s="625"/>
      <c r="PKM65" s="625"/>
      <c r="PKN65" s="625"/>
      <c r="PKS65" s="625"/>
      <c r="PKT65" s="625"/>
      <c r="PKY65" s="625"/>
      <c r="PKZ65" s="625"/>
      <c r="PLE65" s="625"/>
      <c r="PLF65" s="625"/>
      <c r="PLK65" s="625"/>
      <c r="PLL65" s="625"/>
      <c r="PLQ65" s="625"/>
      <c r="PLR65" s="625"/>
      <c r="PLW65" s="625"/>
      <c r="PLX65" s="625"/>
      <c r="PMC65" s="625"/>
      <c r="PMD65" s="625"/>
      <c r="PMI65" s="625"/>
      <c r="PMJ65" s="625"/>
      <c r="PMO65" s="625"/>
      <c r="PMP65" s="625"/>
      <c r="PMU65" s="625"/>
      <c r="PMV65" s="625"/>
      <c r="PNA65" s="625"/>
      <c r="PNB65" s="625"/>
      <c r="PNG65" s="625"/>
      <c r="PNH65" s="625"/>
      <c r="PNM65" s="625"/>
      <c r="PNN65" s="625"/>
      <c r="PNS65" s="625"/>
      <c r="PNT65" s="625"/>
      <c r="PNY65" s="625"/>
      <c r="PNZ65" s="625"/>
      <c r="POE65" s="625"/>
      <c r="POF65" s="625"/>
      <c r="POK65" s="625"/>
      <c r="POL65" s="625"/>
      <c r="POQ65" s="625"/>
      <c r="POR65" s="625"/>
      <c r="POW65" s="625"/>
      <c r="POX65" s="625"/>
      <c r="PPC65" s="625"/>
      <c r="PPD65" s="625"/>
      <c r="PPI65" s="625"/>
      <c r="PPJ65" s="625"/>
      <c r="PPO65" s="625"/>
      <c r="PPP65" s="625"/>
      <c r="PPU65" s="625"/>
      <c r="PPV65" s="625"/>
      <c r="PQA65" s="625"/>
      <c r="PQB65" s="625"/>
      <c r="PQG65" s="625"/>
      <c r="PQH65" s="625"/>
      <c r="PQM65" s="625"/>
      <c r="PQN65" s="625"/>
      <c r="PQS65" s="625"/>
      <c r="PQT65" s="625"/>
      <c r="PQY65" s="625"/>
      <c r="PQZ65" s="625"/>
      <c r="PRE65" s="625"/>
      <c r="PRF65" s="625"/>
      <c r="PRK65" s="625"/>
      <c r="PRL65" s="625"/>
      <c r="PRQ65" s="625"/>
      <c r="PRR65" s="625"/>
      <c r="PRW65" s="625"/>
      <c r="PRX65" s="625"/>
      <c r="PSC65" s="625"/>
      <c r="PSD65" s="625"/>
      <c r="PSI65" s="625"/>
      <c r="PSJ65" s="625"/>
      <c r="PSO65" s="625"/>
      <c r="PSP65" s="625"/>
      <c r="PSU65" s="625"/>
      <c r="PSV65" s="625"/>
      <c r="PTA65" s="625"/>
      <c r="PTB65" s="625"/>
      <c r="PTG65" s="625"/>
      <c r="PTH65" s="625"/>
      <c r="PTM65" s="625"/>
      <c r="PTN65" s="625"/>
      <c r="PTS65" s="625"/>
      <c r="PTT65" s="625"/>
      <c r="PTY65" s="625"/>
      <c r="PTZ65" s="625"/>
      <c r="PUE65" s="625"/>
      <c r="PUF65" s="625"/>
      <c r="PUK65" s="625"/>
      <c r="PUL65" s="625"/>
      <c r="PUQ65" s="625"/>
      <c r="PUR65" s="625"/>
      <c r="PUW65" s="625"/>
      <c r="PUX65" s="625"/>
      <c r="PVC65" s="625"/>
      <c r="PVD65" s="625"/>
      <c r="PVI65" s="625"/>
      <c r="PVJ65" s="625"/>
      <c r="PVO65" s="625"/>
      <c r="PVP65" s="625"/>
      <c r="PVU65" s="625"/>
      <c r="PVV65" s="625"/>
      <c r="PWA65" s="625"/>
      <c r="PWB65" s="625"/>
      <c r="PWG65" s="625"/>
      <c r="PWH65" s="625"/>
      <c r="PWM65" s="625"/>
      <c r="PWN65" s="625"/>
      <c r="PWS65" s="625"/>
      <c r="PWT65" s="625"/>
      <c r="PWY65" s="625"/>
      <c r="PWZ65" s="625"/>
      <c r="PXE65" s="625"/>
      <c r="PXF65" s="625"/>
      <c r="PXK65" s="625"/>
      <c r="PXL65" s="625"/>
      <c r="PXQ65" s="625"/>
      <c r="PXR65" s="625"/>
      <c r="PXW65" s="625"/>
      <c r="PXX65" s="625"/>
      <c r="PYC65" s="625"/>
      <c r="PYD65" s="625"/>
      <c r="PYI65" s="625"/>
      <c r="PYJ65" s="625"/>
      <c r="PYO65" s="625"/>
      <c r="PYP65" s="625"/>
      <c r="PYU65" s="625"/>
      <c r="PYV65" s="625"/>
      <c r="PZA65" s="625"/>
      <c r="PZB65" s="625"/>
      <c r="PZG65" s="625"/>
      <c r="PZH65" s="625"/>
      <c r="PZM65" s="625"/>
      <c r="PZN65" s="625"/>
      <c r="PZS65" s="625"/>
      <c r="PZT65" s="625"/>
      <c r="PZY65" s="625"/>
      <c r="PZZ65" s="625"/>
      <c r="QAE65" s="625"/>
      <c r="QAF65" s="625"/>
      <c r="QAK65" s="625"/>
      <c r="QAL65" s="625"/>
      <c r="QAQ65" s="625"/>
      <c r="QAR65" s="625"/>
      <c r="QAW65" s="625"/>
      <c r="QAX65" s="625"/>
      <c r="QBC65" s="625"/>
      <c r="QBD65" s="625"/>
      <c r="QBI65" s="625"/>
      <c r="QBJ65" s="625"/>
      <c r="QBO65" s="625"/>
      <c r="QBP65" s="625"/>
      <c r="QBU65" s="625"/>
      <c r="QBV65" s="625"/>
      <c r="QCA65" s="625"/>
      <c r="QCB65" s="625"/>
      <c r="QCG65" s="625"/>
      <c r="QCH65" s="625"/>
      <c r="QCM65" s="625"/>
      <c r="QCN65" s="625"/>
      <c r="QCS65" s="625"/>
      <c r="QCT65" s="625"/>
      <c r="QCY65" s="625"/>
      <c r="QCZ65" s="625"/>
      <c r="QDE65" s="625"/>
      <c r="QDF65" s="625"/>
      <c r="QDK65" s="625"/>
      <c r="QDL65" s="625"/>
      <c r="QDQ65" s="625"/>
      <c r="QDR65" s="625"/>
      <c r="QDW65" s="625"/>
      <c r="QDX65" s="625"/>
      <c r="QEC65" s="625"/>
      <c r="QED65" s="625"/>
      <c r="QEI65" s="625"/>
      <c r="QEJ65" s="625"/>
      <c r="QEO65" s="625"/>
      <c r="QEP65" s="625"/>
      <c r="QEU65" s="625"/>
      <c r="QEV65" s="625"/>
      <c r="QFA65" s="625"/>
      <c r="QFB65" s="625"/>
      <c r="QFG65" s="625"/>
      <c r="QFH65" s="625"/>
      <c r="QFM65" s="625"/>
      <c r="QFN65" s="625"/>
      <c r="QFS65" s="625"/>
      <c r="QFT65" s="625"/>
      <c r="QFY65" s="625"/>
      <c r="QFZ65" s="625"/>
      <c r="QGE65" s="625"/>
      <c r="QGF65" s="625"/>
      <c r="QGK65" s="625"/>
      <c r="QGL65" s="625"/>
      <c r="QGQ65" s="625"/>
      <c r="QGR65" s="625"/>
      <c r="QGW65" s="625"/>
      <c r="QGX65" s="625"/>
      <c r="QHC65" s="625"/>
      <c r="QHD65" s="625"/>
      <c r="QHI65" s="625"/>
      <c r="QHJ65" s="625"/>
      <c r="QHO65" s="625"/>
      <c r="QHP65" s="625"/>
      <c r="QHU65" s="625"/>
      <c r="QHV65" s="625"/>
      <c r="QIA65" s="625"/>
      <c r="QIB65" s="625"/>
      <c r="QIG65" s="625"/>
      <c r="QIH65" s="625"/>
      <c r="QIM65" s="625"/>
      <c r="QIN65" s="625"/>
      <c r="QIS65" s="625"/>
      <c r="QIT65" s="625"/>
      <c r="QIY65" s="625"/>
      <c r="QIZ65" s="625"/>
      <c r="QJE65" s="625"/>
      <c r="QJF65" s="625"/>
      <c r="QJK65" s="625"/>
      <c r="QJL65" s="625"/>
      <c r="QJQ65" s="625"/>
      <c r="QJR65" s="625"/>
      <c r="QJW65" s="625"/>
      <c r="QJX65" s="625"/>
      <c r="QKC65" s="625"/>
      <c r="QKD65" s="625"/>
      <c r="QKI65" s="625"/>
      <c r="QKJ65" s="625"/>
      <c r="QKO65" s="625"/>
      <c r="QKP65" s="625"/>
      <c r="QKU65" s="625"/>
      <c r="QKV65" s="625"/>
      <c r="QLA65" s="625"/>
      <c r="QLB65" s="625"/>
      <c r="QLG65" s="625"/>
      <c r="QLH65" s="625"/>
      <c r="QLM65" s="625"/>
      <c r="QLN65" s="625"/>
      <c r="QLS65" s="625"/>
      <c r="QLT65" s="625"/>
      <c r="QLY65" s="625"/>
      <c r="QLZ65" s="625"/>
      <c r="QME65" s="625"/>
      <c r="QMF65" s="625"/>
      <c r="QMK65" s="625"/>
      <c r="QML65" s="625"/>
      <c r="QMQ65" s="625"/>
      <c r="QMR65" s="625"/>
      <c r="QMW65" s="625"/>
      <c r="QMX65" s="625"/>
      <c r="QNC65" s="625"/>
      <c r="QND65" s="625"/>
      <c r="QNI65" s="625"/>
      <c r="QNJ65" s="625"/>
      <c r="QNO65" s="625"/>
      <c r="QNP65" s="625"/>
      <c r="QNU65" s="625"/>
      <c r="QNV65" s="625"/>
      <c r="QOA65" s="625"/>
      <c r="QOB65" s="625"/>
      <c r="QOG65" s="625"/>
      <c r="QOH65" s="625"/>
      <c r="QOM65" s="625"/>
      <c r="QON65" s="625"/>
      <c r="QOS65" s="625"/>
      <c r="QOT65" s="625"/>
      <c r="QOY65" s="625"/>
      <c r="QOZ65" s="625"/>
      <c r="QPE65" s="625"/>
      <c r="QPF65" s="625"/>
      <c r="QPK65" s="625"/>
      <c r="QPL65" s="625"/>
      <c r="QPQ65" s="625"/>
      <c r="QPR65" s="625"/>
      <c r="QPW65" s="625"/>
      <c r="QPX65" s="625"/>
      <c r="QQC65" s="625"/>
      <c r="QQD65" s="625"/>
      <c r="QQI65" s="625"/>
      <c r="QQJ65" s="625"/>
      <c r="QQO65" s="625"/>
      <c r="QQP65" s="625"/>
      <c r="QQU65" s="625"/>
      <c r="QQV65" s="625"/>
      <c r="QRA65" s="625"/>
      <c r="QRB65" s="625"/>
      <c r="QRG65" s="625"/>
      <c r="QRH65" s="625"/>
      <c r="QRM65" s="625"/>
      <c r="QRN65" s="625"/>
      <c r="QRS65" s="625"/>
      <c r="QRT65" s="625"/>
      <c r="QRY65" s="625"/>
      <c r="QRZ65" s="625"/>
      <c r="QSE65" s="625"/>
      <c r="QSF65" s="625"/>
      <c r="QSK65" s="625"/>
      <c r="QSL65" s="625"/>
      <c r="QSQ65" s="625"/>
      <c r="QSR65" s="625"/>
      <c r="QSW65" s="625"/>
      <c r="QSX65" s="625"/>
      <c r="QTC65" s="625"/>
      <c r="QTD65" s="625"/>
      <c r="QTI65" s="625"/>
      <c r="QTJ65" s="625"/>
      <c r="QTO65" s="625"/>
      <c r="QTP65" s="625"/>
      <c r="QTU65" s="625"/>
      <c r="QTV65" s="625"/>
      <c r="QUA65" s="625"/>
      <c r="QUB65" s="625"/>
      <c r="QUG65" s="625"/>
      <c r="QUH65" s="625"/>
      <c r="QUM65" s="625"/>
      <c r="QUN65" s="625"/>
      <c r="QUS65" s="625"/>
      <c r="QUT65" s="625"/>
      <c r="QUY65" s="625"/>
      <c r="QUZ65" s="625"/>
      <c r="QVE65" s="625"/>
      <c r="QVF65" s="625"/>
      <c r="QVK65" s="625"/>
      <c r="QVL65" s="625"/>
      <c r="QVQ65" s="625"/>
      <c r="QVR65" s="625"/>
      <c r="QVW65" s="625"/>
      <c r="QVX65" s="625"/>
      <c r="QWC65" s="625"/>
      <c r="QWD65" s="625"/>
      <c r="QWI65" s="625"/>
      <c r="QWJ65" s="625"/>
      <c r="QWO65" s="625"/>
      <c r="QWP65" s="625"/>
      <c r="QWU65" s="625"/>
      <c r="QWV65" s="625"/>
      <c r="QXA65" s="625"/>
      <c r="QXB65" s="625"/>
      <c r="QXG65" s="625"/>
      <c r="QXH65" s="625"/>
      <c r="QXM65" s="625"/>
      <c r="QXN65" s="625"/>
      <c r="QXS65" s="625"/>
      <c r="QXT65" s="625"/>
      <c r="QXY65" s="625"/>
      <c r="QXZ65" s="625"/>
      <c r="QYE65" s="625"/>
      <c r="QYF65" s="625"/>
      <c r="QYK65" s="625"/>
      <c r="QYL65" s="625"/>
      <c r="QYQ65" s="625"/>
      <c r="QYR65" s="625"/>
      <c r="QYW65" s="625"/>
      <c r="QYX65" s="625"/>
      <c r="QZC65" s="625"/>
      <c r="QZD65" s="625"/>
      <c r="QZI65" s="625"/>
      <c r="QZJ65" s="625"/>
      <c r="QZO65" s="625"/>
      <c r="QZP65" s="625"/>
      <c r="QZU65" s="625"/>
      <c r="QZV65" s="625"/>
      <c r="RAA65" s="625"/>
      <c r="RAB65" s="625"/>
      <c r="RAG65" s="625"/>
      <c r="RAH65" s="625"/>
      <c r="RAM65" s="625"/>
      <c r="RAN65" s="625"/>
      <c r="RAS65" s="625"/>
      <c r="RAT65" s="625"/>
      <c r="RAY65" s="625"/>
      <c r="RAZ65" s="625"/>
      <c r="RBE65" s="625"/>
      <c r="RBF65" s="625"/>
      <c r="RBK65" s="625"/>
      <c r="RBL65" s="625"/>
      <c r="RBQ65" s="625"/>
      <c r="RBR65" s="625"/>
      <c r="RBW65" s="625"/>
      <c r="RBX65" s="625"/>
      <c r="RCC65" s="625"/>
      <c r="RCD65" s="625"/>
      <c r="RCI65" s="625"/>
      <c r="RCJ65" s="625"/>
      <c r="RCO65" s="625"/>
      <c r="RCP65" s="625"/>
      <c r="RCU65" s="625"/>
      <c r="RCV65" s="625"/>
      <c r="RDA65" s="625"/>
      <c r="RDB65" s="625"/>
      <c r="RDG65" s="625"/>
      <c r="RDH65" s="625"/>
      <c r="RDM65" s="625"/>
      <c r="RDN65" s="625"/>
      <c r="RDS65" s="625"/>
      <c r="RDT65" s="625"/>
      <c r="RDY65" s="625"/>
      <c r="RDZ65" s="625"/>
      <c r="REE65" s="625"/>
      <c r="REF65" s="625"/>
      <c r="REK65" s="625"/>
      <c r="REL65" s="625"/>
      <c r="REQ65" s="625"/>
      <c r="RER65" s="625"/>
      <c r="REW65" s="625"/>
      <c r="REX65" s="625"/>
      <c r="RFC65" s="625"/>
      <c r="RFD65" s="625"/>
      <c r="RFI65" s="625"/>
      <c r="RFJ65" s="625"/>
      <c r="RFO65" s="625"/>
      <c r="RFP65" s="625"/>
      <c r="RFU65" s="625"/>
      <c r="RFV65" s="625"/>
      <c r="RGA65" s="625"/>
      <c r="RGB65" s="625"/>
      <c r="RGG65" s="625"/>
      <c r="RGH65" s="625"/>
      <c r="RGM65" s="625"/>
      <c r="RGN65" s="625"/>
      <c r="RGS65" s="625"/>
      <c r="RGT65" s="625"/>
      <c r="RGY65" s="625"/>
      <c r="RGZ65" s="625"/>
      <c r="RHE65" s="625"/>
      <c r="RHF65" s="625"/>
      <c r="RHK65" s="625"/>
      <c r="RHL65" s="625"/>
      <c r="RHQ65" s="625"/>
      <c r="RHR65" s="625"/>
      <c r="RHW65" s="625"/>
      <c r="RHX65" s="625"/>
      <c r="RIC65" s="625"/>
      <c r="RID65" s="625"/>
      <c r="RII65" s="625"/>
      <c r="RIJ65" s="625"/>
      <c r="RIO65" s="625"/>
      <c r="RIP65" s="625"/>
      <c r="RIU65" s="625"/>
      <c r="RIV65" s="625"/>
      <c r="RJA65" s="625"/>
      <c r="RJB65" s="625"/>
      <c r="RJG65" s="625"/>
      <c r="RJH65" s="625"/>
      <c r="RJM65" s="625"/>
      <c r="RJN65" s="625"/>
      <c r="RJS65" s="625"/>
      <c r="RJT65" s="625"/>
      <c r="RJY65" s="625"/>
      <c r="RJZ65" s="625"/>
      <c r="RKE65" s="625"/>
      <c r="RKF65" s="625"/>
      <c r="RKK65" s="625"/>
      <c r="RKL65" s="625"/>
      <c r="RKQ65" s="625"/>
      <c r="RKR65" s="625"/>
      <c r="RKW65" s="625"/>
      <c r="RKX65" s="625"/>
      <c r="RLC65" s="625"/>
      <c r="RLD65" s="625"/>
      <c r="RLI65" s="625"/>
      <c r="RLJ65" s="625"/>
      <c r="RLO65" s="625"/>
      <c r="RLP65" s="625"/>
      <c r="RLU65" s="625"/>
      <c r="RLV65" s="625"/>
      <c r="RMA65" s="625"/>
      <c r="RMB65" s="625"/>
      <c r="RMG65" s="625"/>
      <c r="RMH65" s="625"/>
      <c r="RMM65" s="625"/>
      <c r="RMN65" s="625"/>
      <c r="RMS65" s="625"/>
      <c r="RMT65" s="625"/>
      <c r="RMY65" s="625"/>
      <c r="RMZ65" s="625"/>
      <c r="RNE65" s="625"/>
      <c r="RNF65" s="625"/>
      <c r="RNK65" s="625"/>
      <c r="RNL65" s="625"/>
      <c r="RNQ65" s="625"/>
      <c r="RNR65" s="625"/>
      <c r="RNW65" s="625"/>
      <c r="RNX65" s="625"/>
      <c r="ROC65" s="625"/>
      <c r="ROD65" s="625"/>
      <c r="ROI65" s="625"/>
      <c r="ROJ65" s="625"/>
      <c r="ROO65" s="625"/>
      <c r="ROP65" s="625"/>
      <c r="ROU65" s="625"/>
      <c r="ROV65" s="625"/>
      <c r="RPA65" s="625"/>
      <c r="RPB65" s="625"/>
      <c r="RPG65" s="625"/>
      <c r="RPH65" s="625"/>
      <c r="RPM65" s="625"/>
      <c r="RPN65" s="625"/>
      <c r="RPS65" s="625"/>
      <c r="RPT65" s="625"/>
      <c r="RPY65" s="625"/>
      <c r="RPZ65" s="625"/>
      <c r="RQE65" s="625"/>
      <c r="RQF65" s="625"/>
      <c r="RQK65" s="625"/>
      <c r="RQL65" s="625"/>
      <c r="RQQ65" s="625"/>
      <c r="RQR65" s="625"/>
      <c r="RQW65" s="625"/>
      <c r="RQX65" s="625"/>
      <c r="RRC65" s="625"/>
      <c r="RRD65" s="625"/>
      <c r="RRI65" s="625"/>
      <c r="RRJ65" s="625"/>
      <c r="RRO65" s="625"/>
      <c r="RRP65" s="625"/>
      <c r="RRU65" s="625"/>
      <c r="RRV65" s="625"/>
      <c r="RSA65" s="625"/>
      <c r="RSB65" s="625"/>
      <c r="RSG65" s="625"/>
      <c r="RSH65" s="625"/>
      <c r="RSM65" s="625"/>
      <c r="RSN65" s="625"/>
      <c r="RSS65" s="625"/>
      <c r="RST65" s="625"/>
      <c r="RSY65" s="625"/>
      <c r="RSZ65" s="625"/>
      <c r="RTE65" s="625"/>
      <c r="RTF65" s="625"/>
      <c r="RTK65" s="625"/>
      <c r="RTL65" s="625"/>
      <c r="RTQ65" s="625"/>
      <c r="RTR65" s="625"/>
      <c r="RTW65" s="625"/>
      <c r="RTX65" s="625"/>
      <c r="RUC65" s="625"/>
      <c r="RUD65" s="625"/>
      <c r="RUI65" s="625"/>
      <c r="RUJ65" s="625"/>
      <c r="RUO65" s="625"/>
      <c r="RUP65" s="625"/>
      <c r="RUU65" s="625"/>
      <c r="RUV65" s="625"/>
      <c r="RVA65" s="625"/>
      <c r="RVB65" s="625"/>
      <c r="RVG65" s="625"/>
      <c r="RVH65" s="625"/>
      <c r="RVM65" s="625"/>
      <c r="RVN65" s="625"/>
      <c r="RVS65" s="625"/>
      <c r="RVT65" s="625"/>
      <c r="RVY65" s="625"/>
      <c r="RVZ65" s="625"/>
      <c r="RWE65" s="625"/>
      <c r="RWF65" s="625"/>
      <c r="RWK65" s="625"/>
      <c r="RWL65" s="625"/>
      <c r="RWQ65" s="625"/>
      <c r="RWR65" s="625"/>
      <c r="RWW65" s="625"/>
      <c r="RWX65" s="625"/>
      <c r="RXC65" s="625"/>
      <c r="RXD65" s="625"/>
      <c r="RXI65" s="625"/>
      <c r="RXJ65" s="625"/>
      <c r="RXO65" s="625"/>
      <c r="RXP65" s="625"/>
      <c r="RXU65" s="625"/>
      <c r="RXV65" s="625"/>
      <c r="RYA65" s="625"/>
      <c r="RYB65" s="625"/>
      <c r="RYG65" s="625"/>
      <c r="RYH65" s="625"/>
      <c r="RYM65" s="625"/>
      <c r="RYN65" s="625"/>
      <c r="RYS65" s="625"/>
      <c r="RYT65" s="625"/>
      <c r="RYY65" s="625"/>
      <c r="RYZ65" s="625"/>
      <c r="RZE65" s="625"/>
      <c r="RZF65" s="625"/>
      <c r="RZK65" s="625"/>
      <c r="RZL65" s="625"/>
      <c r="RZQ65" s="625"/>
      <c r="RZR65" s="625"/>
      <c r="RZW65" s="625"/>
      <c r="RZX65" s="625"/>
      <c r="SAC65" s="625"/>
      <c r="SAD65" s="625"/>
      <c r="SAI65" s="625"/>
      <c r="SAJ65" s="625"/>
      <c r="SAO65" s="625"/>
      <c r="SAP65" s="625"/>
      <c r="SAU65" s="625"/>
      <c r="SAV65" s="625"/>
      <c r="SBA65" s="625"/>
      <c r="SBB65" s="625"/>
      <c r="SBG65" s="625"/>
      <c r="SBH65" s="625"/>
      <c r="SBM65" s="625"/>
      <c r="SBN65" s="625"/>
      <c r="SBS65" s="625"/>
      <c r="SBT65" s="625"/>
      <c r="SBY65" s="625"/>
      <c r="SBZ65" s="625"/>
      <c r="SCE65" s="625"/>
      <c r="SCF65" s="625"/>
      <c r="SCK65" s="625"/>
      <c r="SCL65" s="625"/>
      <c r="SCQ65" s="625"/>
      <c r="SCR65" s="625"/>
      <c r="SCW65" s="625"/>
      <c r="SCX65" s="625"/>
      <c r="SDC65" s="625"/>
      <c r="SDD65" s="625"/>
      <c r="SDI65" s="625"/>
      <c r="SDJ65" s="625"/>
      <c r="SDO65" s="625"/>
      <c r="SDP65" s="625"/>
      <c r="SDU65" s="625"/>
      <c r="SDV65" s="625"/>
      <c r="SEA65" s="625"/>
      <c r="SEB65" s="625"/>
      <c r="SEG65" s="625"/>
      <c r="SEH65" s="625"/>
      <c r="SEM65" s="625"/>
      <c r="SEN65" s="625"/>
      <c r="SES65" s="625"/>
      <c r="SET65" s="625"/>
      <c r="SEY65" s="625"/>
      <c r="SEZ65" s="625"/>
      <c r="SFE65" s="625"/>
      <c r="SFF65" s="625"/>
      <c r="SFK65" s="625"/>
      <c r="SFL65" s="625"/>
      <c r="SFQ65" s="625"/>
      <c r="SFR65" s="625"/>
      <c r="SFW65" s="625"/>
      <c r="SFX65" s="625"/>
      <c r="SGC65" s="625"/>
      <c r="SGD65" s="625"/>
      <c r="SGI65" s="625"/>
      <c r="SGJ65" s="625"/>
      <c r="SGO65" s="625"/>
      <c r="SGP65" s="625"/>
      <c r="SGU65" s="625"/>
      <c r="SGV65" s="625"/>
      <c r="SHA65" s="625"/>
      <c r="SHB65" s="625"/>
      <c r="SHG65" s="625"/>
      <c r="SHH65" s="625"/>
      <c r="SHM65" s="625"/>
      <c r="SHN65" s="625"/>
      <c r="SHS65" s="625"/>
      <c r="SHT65" s="625"/>
      <c r="SHY65" s="625"/>
      <c r="SHZ65" s="625"/>
      <c r="SIE65" s="625"/>
      <c r="SIF65" s="625"/>
      <c r="SIK65" s="625"/>
      <c r="SIL65" s="625"/>
      <c r="SIQ65" s="625"/>
      <c r="SIR65" s="625"/>
      <c r="SIW65" s="625"/>
      <c r="SIX65" s="625"/>
      <c r="SJC65" s="625"/>
      <c r="SJD65" s="625"/>
      <c r="SJI65" s="625"/>
      <c r="SJJ65" s="625"/>
      <c r="SJO65" s="625"/>
      <c r="SJP65" s="625"/>
      <c r="SJU65" s="625"/>
      <c r="SJV65" s="625"/>
      <c r="SKA65" s="625"/>
      <c r="SKB65" s="625"/>
      <c r="SKG65" s="625"/>
      <c r="SKH65" s="625"/>
      <c r="SKM65" s="625"/>
      <c r="SKN65" s="625"/>
      <c r="SKS65" s="625"/>
      <c r="SKT65" s="625"/>
      <c r="SKY65" s="625"/>
      <c r="SKZ65" s="625"/>
      <c r="SLE65" s="625"/>
      <c r="SLF65" s="625"/>
      <c r="SLK65" s="625"/>
      <c r="SLL65" s="625"/>
      <c r="SLQ65" s="625"/>
      <c r="SLR65" s="625"/>
      <c r="SLW65" s="625"/>
      <c r="SLX65" s="625"/>
      <c r="SMC65" s="625"/>
      <c r="SMD65" s="625"/>
      <c r="SMI65" s="625"/>
      <c r="SMJ65" s="625"/>
      <c r="SMO65" s="625"/>
      <c r="SMP65" s="625"/>
      <c r="SMU65" s="625"/>
      <c r="SMV65" s="625"/>
      <c r="SNA65" s="625"/>
      <c r="SNB65" s="625"/>
      <c r="SNG65" s="625"/>
      <c r="SNH65" s="625"/>
      <c r="SNM65" s="625"/>
      <c r="SNN65" s="625"/>
      <c r="SNS65" s="625"/>
      <c r="SNT65" s="625"/>
      <c r="SNY65" s="625"/>
      <c r="SNZ65" s="625"/>
      <c r="SOE65" s="625"/>
      <c r="SOF65" s="625"/>
      <c r="SOK65" s="625"/>
      <c r="SOL65" s="625"/>
      <c r="SOQ65" s="625"/>
      <c r="SOR65" s="625"/>
      <c r="SOW65" s="625"/>
      <c r="SOX65" s="625"/>
      <c r="SPC65" s="625"/>
      <c r="SPD65" s="625"/>
      <c r="SPI65" s="625"/>
      <c r="SPJ65" s="625"/>
      <c r="SPO65" s="625"/>
      <c r="SPP65" s="625"/>
      <c r="SPU65" s="625"/>
      <c r="SPV65" s="625"/>
      <c r="SQA65" s="625"/>
      <c r="SQB65" s="625"/>
      <c r="SQG65" s="625"/>
      <c r="SQH65" s="625"/>
      <c r="SQM65" s="625"/>
      <c r="SQN65" s="625"/>
      <c r="SQS65" s="625"/>
      <c r="SQT65" s="625"/>
      <c r="SQY65" s="625"/>
      <c r="SQZ65" s="625"/>
      <c r="SRE65" s="625"/>
      <c r="SRF65" s="625"/>
      <c r="SRK65" s="625"/>
      <c r="SRL65" s="625"/>
      <c r="SRQ65" s="625"/>
      <c r="SRR65" s="625"/>
      <c r="SRW65" s="625"/>
      <c r="SRX65" s="625"/>
      <c r="SSC65" s="625"/>
      <c r="SSD65" s="625"/>
      <c r="SSI65" s="625"/>
      <c r="SSJ65" s="625"/>
      <c r="SSO65" s="625"/>
      <c r="SSP65" s="625"/>
      <c r="SSU65" s="625"/>
      <c r="SSV65" s="625"/>
      <c r="STA65" s="625"/>
      <c r="STB65" s="625"/>
      <c r="STG65" s="625"/>
      <c r="STH65" s="625"/>
      <c r="STM65" s="625"/>
      <c r="STN65" s="625"/>
      <c r="STS65" s="625"/>
      <c r="STT65" s="625"/>
      <c r="STY65" s="625"/>
      <c r="STZ65" s="625"/>
      <c r="SUE65" s="625"/>
      <c r="SUF65" s="625"/>
      <c r="SUK65" s="625"/>
      <c r="SUL65" s="625"/>
      <c r="SUQ65" s="625"/>
      <c r="SUR65" s="625"/>
      <c r="SUW65" s="625"/>
      <c r="SUX65" s="625"/>
      <c r="SVC65" s="625"/>
      <c r="SVD65" s="625"/>
      <c r="SVI65" s="625"/>
      <c r="SVJ65" s="625"/>
      <c r="SVO65" s="625"/>
      <c r="SVP65" s="625"/>
      <c r="SVU65" s="625"/>
      <c r="SVV65" s="625"/>
      <c r="SWA65" s="625"/>
      <c r="SWB65" s="625"/>
      <c r="SWG65" s="625"/>
      <c r="SWH65" s="625"/>
      <c r="SWM65" s="625"/>
      <c r="SWN65" s="625"/>
      <c r="SWS65" s="625"/>
      <c r="SWT65" s="625"/>
      <c r="SWY65" s="625"/>
      <c r="SWZ65" s="625"/>
      <c r="SXE65" s="625"/>
      <c r="SXF65" s="625"/>
      <c r="SXK65" s="625"/>
      <c r="SXL65" s="625"/>
      <c r="SXQ65" s="625"/>
      <c r="SXR65" s="625"/>
      <c r="SXW65" s="625"/>
      <c r="SXX65" s="625"/>
      <c r="SYC65" s="625"/>
      <c r="SYD65" s="625"/>
      <c r="SYI65" s="625"/>
      <c r="SYJ65" s="625"/>
      <c r="SYO65" s="625"/>
      <c r="SYP65" s="625"/>
      <c r="SYU65" s="625"/>
      <c r="SYV65" s="625"/>
      <c r="SZA65" s="625"/>
      <c r="SZB65" s="625"/>
      <c r="SZG65" s="625"/>
      <c r="SZH65" s="625"/>
      <c r="SZM65" s="625"/>
      <c r="SZN65" s="625"/>
      <c r="SZS65" s="625"/>
      <c r="SZT65" s="625"/>
      <c r="SZY65" s="625"/>
      <c r="SZZ65" s="625"/>
      <c r="TAE65" s="625"/>
      <c r="TAF65" s="625"/>
      <c r="TAK65" s="625"/>
      <c r="TAL65" s="625"/>
      <c r="TAQ65" s="625"/>
      <c r="TAR65" s="625"/>
      <c r="TAW65" s="625"/>
      <c r="TAX65" s="625"/>
      <c r="TBC65" s="625"/>
      <c r="TBD65" s="625"/>
      <c r="TBI65" s="625"/>
      <c r="TBJ65" s="625"/>
      <c r="TBO65" s="625"/>
      <c r="TBP65" s="625"/>
      <c r="TBU65" s="625"/>
      <c r="TBV65" s="625"/>
      <c r="TCA65" s="625"/>
      <c r="TCB65" s="625"/>
      <c r="TCG65" s="625"/>
      <c r="TCH65" s="625"/>
      <c r="TCM65" s="625"/>
      <c r="TCN65" s="625"/>
      <c r="TCS65" s="625"/>
      <c r="TCT65" s="625"/>
      <c r="TCY65" s="625"/>
      <c r="TCZ65" s="625"/>
      <c r="TDE65" s="625"/>
      <c r="TDF65" s="625"/>
      <c r="TDK65" s="625"/>
      <c r="TDL65" s="625"/>
      <c r="TDQ65" s="625"/>
      <c r="TDR65" s="625"/>
      <c r="TDW65" s="625"/>
      <c r="TDX65" s="625"/>
      <c r="TEC65" s="625"/>
      <c r="TED65" s="625"/>
      <c r="TEI65" s="625"/>
      <c r="TEJ65" s="625"/>
      <c r="TEO65" s="625"/>
      <c r="TEP65" s="625"/>
      <c r="TEU65" s="625"/>
      <c r="TEV65" s="625"/>
      <c r="TFA65" s="625"/>
      <c r="TFB65" s="625"/>
      <c r="TFG65" s="625"/>
      <c r="TFH65" s="625"/>
      <c r="TFM65" s="625"/>
      <c r="TFN65" s="625"/>
      <c r="TFS65" s="625"/>
      <c r="TFT65" s="625"/>
      <c r="TFY65" s="625"/>
      <c r="TFZ65" s="625"/>
      <c r="TGE65" s="625"/>
      <c r="TGF65" s="625"/>
      <c r="TGK65" s="625"/>
      <c r="TGL65" s="625"/>
      <c r="TGQ65" s="625"/>
      <c r="TGR65" s="625"/>
      <c r="TGW65" s="625"/>
      <c r="TGX65" s="625"/>
      <c r="THC65" s="625"/>
      <c r="THD65" s="625"/>
      <c r="THI65" s="625"/>
      <c r="THJ65" s="625"/>
      <c r="THO65" s="625"/>
      <c r="THP65" s="625"/>
      <c r="THU65" s="625"/>
      <c r="THV65" s="625"/>
      <c r="TIA65" s="625"/>
      <c r="TIB65" s="625"/>
      <c r="TIG65" s="625"/>
      <c r="TIH65" s="625"/>
      <c r="TIM65" s="625"/>
      <c r="TIN65" s="625"/>
      <c r="TIS65" s="625"/>
      <c r="TIT65" s="625"/>
      <c r="TIY65" s="625"/>
      <c r="TIZ65" s="625"/>
      <c r="TJE65" s="625"/>
      <c r="TJF65" s="625"/>
      <c r="TJK65" s="625"/>
      <c r="TJL65" s="625"/>
      <c r="TJQ65" s="625"/>
      <c r="TJR65" s="625"/>
      <c r="TJW65" s="625"/>
      <c r="TJX65" s="625"/>
      <c r="TKC65" s="625"/>
      <c r="TKD65" s="625"/>
      <c r="TKI65" s="625"/>
      <c r="TKJ65" s="625"/>
      <c r="TKO65" s="625"/>
      <c r="TKP65" s="625"/>
      <c r="TKU65" s="625"/>
      <c r="TKV65" s="625"/>
      <c r="TLA65" s="625"/>
      <c r="TLB65" s="625"/>
      <c r="TLG65" s="625"/>
      <c r="TLH65" s="625"/>
      <c r="TLM65" s="625"/>
      <c r="TLN65" s="625"/>
      <c r="TLS65" s="625"/>
      <c r="TLT65" s="625"/>
      <c r="TLY65" s="625"/>
      <c r="TLZ65" s="625"/>
      <c r="TME65" s="625"/>
      <c r="TMF65" s="625"/>
      <c r="TMK65" s="625"/>
      <c r="TML65" s="625"/>
      <c r="TMQ65" s="625"/>
      <c r="TMR65" s="625"/>
      <c r="TMW65" s="625"/>
      <c r="TMX65" s="625"/>
      <c r="TNC65" s="625"/>
      <c r="TND65" s="625"/>
      <c r="TNI65" s="625"/>
      <c r="TNJ65" s="625"/>
      <c r="TNO65" s="625"/>
      <c r="TNP65" s="625"/>
      <c r="TNU65" s="625"/>
      <c r="TNV65" s="625"/>
      <c r="TOA65" s="625"/>
      <c r="TOB65" s="625"/>
      <c r="TOG65" s="625"/>
      <c r="TOH65" s="625"/>
      <c r="TOM65" s="625"/>
      <c r="TON65" s="625"/>
      <c r="TOS65" s="625"/>
      <c r="TOT65" s="625"/>
      <c r="TOY65" s="625"/>
      <c r="TOZ65" s="625"/>
      <c r="TPE65" s="625"/>
      <c r="TPF65" s="625"/>
      <c r="TPK65" s="625"/>
      <c r="TPL65" s="625"/>
      <c r="TPQ65" s="625"/>
      <c r="TPR65" s="625"/>
      <c r="TPW65" s="625"/>
      <c r="TPX65" s="625"/>
      <c r="TQC65" s="625"/>
      <c r="TQD65" s="625"/>
      <c r="TQI65" s="625"/>
      <c r="TQJ65" s="625"/>
      <c r="TQO65" s="625"/>
      <c r="TQP65" s="625"/>
      <c r="TQU65" s="625"/>
      <c r="TQV65" s="625"/>
      <c r="TRA65" s="625"/>
      <c r="TRB65" s="625"/>
      <c r="TRG65" s="625"/>
      <c r="TRH65" s="625"/>
      <c r="TRM65" s="625"/>
      <c r="TRN65" s="625"/>
      <c r="TRS65" s="625"/>
      <c r="TRT65" s="625"/>
      <c r="TRY65" s="625"/>
      <c r="TRZ65" s="625"/>
      <c r="TSE65" s="625"/>
      <c r="TSF65" s="625"/>
      <c r="TSK65" s="625"/>
      <c r="TSL65" s="625"/>
      <c r="TSQ65" s="625"/>
      <c r="TSR65" s="625"/>
      <c r="TSW65" s="625"/>
      <c r="TSX65" s="625"/>
      <c r="TTC65" s="625"/>
      <c r="TTD65" s="625"/>
      <c r="TTI65" s="625"/>
      <c r="TTJ65" s="625"/>
      <c r="TTO65" s="625"/>
      <c r="TTP65" s="625"/>
      <c r="TTU65" s="625"/>
      <c r="TTV65" s="625"/>
      <c r="TUA65" s="625"/>
      <c r="TUB65" s="625"/>
      <c r="TUG65" s="625"/>
      <c r="TUH65" s="625"/>
      <c r="TUM65" s="625"/>
      <c r="TUN65" s="625"/>
      <c r="TUS65" s="625"/>
      <c r="TUT65" s="625"/>
      <c r="TUY65" s="625"/>
      <c r="TUZ65" s="625"/>
      <c r="TVE65" s="625"/>
      <c r="TVF65" s="625"/>
      <c r="TVK65" s="625"/>
      <c r="TVL65" s="625"/>
      <c r="TVQ65" s="625"/>
      <c r="TVR65" s="625"/>
      <c r="TVW65" s="625"/>
      <c r="TVX65" s="625"/>
      <c r="TWC65" s="625"/>
      <c r="TWD65" s="625"/>
      <c r="TWI65" s="625"/>
      <c r="TWJ65" s="625"/>
      <c r="TWO65" s="625"/>
      <c r="TWP65" s="625"/>
      <c r="TWU65" s="625"/>
      <c r="TWV65" s="625"/>
      <c r="TXA65" s="625"/>
      <c r="TXB65" s="625"/>
      <c r="TXG65" s="625"/>
      <c r="TXH65" s="625"/>
      <c r="TXM65" s="625"/>
      <c r="TXN65" s="625"/>
      <c r="TXS65" s="625"/>
      <c r="TXT65" s="625"/>
      <c r="TXY65" s="625"/>
      <c r="TXZ65" s="625"/>
      <c r="TYE65" s="625"/>
      <c r="TYF65" s="625"/>
      <c r="TYK65" s="625"/>
      <c r="TYL65" s="625"/>
      <c r="TYQ65" s="625"/>
      <c r="TYR65" s="625"/>
      <c r="TYW65" s="625"/>
      <c r="TYX65" s="625"/>
      <c r="TZC65" s="625"/>
      <c r="TZD65" s="625"/>
      <c r="TZI65" s="625"/>
      <c r="TZJ65" s="625"/>
      <c r="TZO65" s="625"/>
      <c r="TZP65" s="625"/>
      <c r="TZU65" s="625"/>
      <c r="TZV65" s="625"/>
      <c r="UAA65" s="625"/>
      <c r="UAB65" s="625"/>
      <c r="UAG65" s="625"/>
      <c r="UAH65" s="625"/>
      <c r="UAM65" s="625"/>
      <c r="UAN65" s="625"/>
      <c r="UAS65" s="625"/>
      <c r="UAT65" s="625"/>
      <c r="UAY65" s="625"/>
      <c r="UAZ65" s="625"/>
      <c r="UBE65" s="625"/>
      <c r="UBF65" s="625"/>
      <c r="UBK65" s="625"/>
      <c r="UBL65" s="625"/>
      <c r="UBQ65" s="625"/>
      <c r="UBR65" s="625"/>
      <c r="UBW65" s="625"/>
      <c r="UBX65" s="625"/>
      <c r="UCC65" s="625"/>
      <c r="UCD65" s="625"/>
      <c r="UCI65" s="625"/>
      <c r="UCJ65" s="625"/>
      <c r="UCO65" s="625"/>
      <c r="UCP65" s="625"/>
      <c r="UCU65" s="625"/>
      <c r="UCV65" s="625"/>
      <c r="UDA65" s="625"/>
      <c r="UDB65" s="625"/>
      <c r="UDG65" s="625"/>
      <c r="UDH65" s="625"/>
      <c r="UDM65" s="625"/>
      <c r="UDN65" s="625"/>
      <c r="UDS65" s="625"/>
      <c r="UDT65" s="625"/>
      <c r="UDY65" s="625"/>
      <c r="UDZ65" s="625"/>
      <c r="UEE65" s="625"/>
      <c r="UEF65" s="625"/>
      <c r="UEK65" s="625"/>
      <c r="UEL65" s="625"/>
      <c r="UEQ65" s="625"/>
      <c r="UER65" s="625"/>
      <c r="UEW65" s="625"/>
      <c r="UEX65" s="625"/>
      <c r="UFC65" s="625"/>
      <c r="UFD65" s="625"/>
      <c r="UFI65" s="625"/>
      <c r="UFJ65" s="625"/>
      <c r="UFO65" s="625"/>
      <c r="UFP65" s="625"/>
      <c r="UFU65" s="625"/>
      <c r="UFV65" s="625"/>
      <c r="UGA65" s="625"/>
      <c r="UGB65" s="625"/>
      <c r="UGG65" s="625"/>
      <c r="UGH65" s="625"/>
      <c r="UGM65" s="625"/>
      <c r="UGN65" s="625"/>
      <c r="UGS65" s="625"/>
      <c r="UGT65" s="625"/>
      <c r="UGY65" s="625"/>
      <c r="UGZ65" s="625"/>
      <c r="UHE65" s="625"/>
      <c r="UHF65" s="625"/>
      <c r="UHK65" s="625"/>
      <c r="UHL65" s="625"/>
      <c r="UHQ65" s="625"/>
      <c r="UHR65" s="625"/>
      <c r="UHW65" s="625"/>
      <c r="UHX65" s="625"/>
      <c r="UIC65" s="625"/>
      <c r="UID65" s="625"/>
      <c r="UII65" s="625"/>
      <c r="UIJ65" s="625"/>
      <c r="UIO65" s="625"/>
      <c r="UIP65" s="625"/>
      <c r="UIU65" s="625"/>
      <c r="UIV65" s="625"/>
      <c r="UJA65" s="625"/>
      <c r="UJB65" s="625"/>
      <c r="UJG65" s="625"/>
      <c r="UJH65" s="625"/>
      <c r="UJM65" s="625"/>
      <c r="UJN65" s="625"/>
      <c r="UJS65" s="625"/>
      <c r="UJT65" s="625"/>
      <c r="UJY65" s="625"/>
      <c r="UJZ65" s="625"/>
      <c r="UKE65" s="625"/>
      <c r="UKF65" s="625"/>
      <c r="UKK65" s="625"/>
      <c r="UKL65" s="625"/>
      <c r="UKQ65" s="625"/>
      <c r="UKR65" s="625"/>
      <c r="UKW65" s="625"/>
      <c r="UKX65" s="625"/>
      <c r="ULC65" s="625"/>
      <c r="ULD65" s="625"/>
      <c r="ULI65" s="625"/>
      <c r="ULJ65" s="625"/>
      <c r="ULO65" s="625"/>
      <c r="ULP65" s="625"/>
      <c r="ULU65" s="625"/>
      <c r="ULV65" s="625"/>
      <c r="UMA65" s="625"/>
      <c r="UMB65" s="625"/>
      <c r="UMG65" s="625"/>
      <c r="UMH65" s="625"/>
      <c r="UMM65" s="625"/>
      <c r="UMN65" s="625"/>
      <c r="UMS65" s="625"/>
      <c r="UMT65" s="625"/>
      <c r="UMY65" s="625"/>
      <c r="UMZ65" s="625"/>
      <c r="UNE65" s="625"/>
      <c r="UNF65" s="625"/>
      <c r="UNK65" s="625"/>
      <c r="UNL65" s="625"/>
      <c r="UNQ65" s="625"/>
      <c r="UNR65" s="625"/>
      <c r="UNW65" s="625"/>
      <c r="UNX65" s="625"/>
      <c r="UOC65" s="625"/>
      <c r="UOD65" s="625"/>
      <c r="UOI65" s="625"/>
      <c r="UOJ65" s="625"/>
      <c r="UOO65" s="625"/>
      <c r="UOP65" s="625"/>
      <c r="UOU65" s="625"/>
      <c r="UOV65" s="625"/>
      <c r="UPA65" s="625"/>
      <c r="UPB65" s="625"/>
      <c r="UPG65" s="625"/>
      <c r="UPH65" s="625"/>
      <c r="UPM65" s="625"/>
      <c r="UPN65" s="625"/>
      <c r="UPS65" s="625"/>
      <c r="UPT65" s="625"/>
      <c r="UPY65" s="625"/>
      <c r="UPZ65" s="625"/>
      <c r="UQE65" s="625"/>
      <c r="UQF65" s="625"/>
      <c r="UQK65" s="625"/>
      <c r="UQL65" s="625"/>
      <c r="UQQ65" s="625"/>
      <c r="UQR65" s="625"/>
      <c r="UQW65" s="625"/>
      <c r="UQX65" s="625"/>
      <c r="URC65" s="625"/>
      <c r="URD65" s="625"/>
      <c r="URI65" s="625"/>
      <c r="URJ65" s="625"/>
      <c r="URO65" s="625"/>
      <c r="URP65" s="625"/>
      <c r="URU65" s="625"/>
      <c r="URV65" s="625"/>
      <c r="USA65" s="625"/>
      <c r="USB65" s="625"/>
      <c r="USG65" s="625"/>
      <c r="USH65" s="625"/>
      <c r="USM65" s="625"/>
      <c r="USN65" s="625"/>
      <c r="USS65" s="625"/>
      <c r="UST65" s="625"/>
      <c r="USY65" s="625"/>
      <c r="USZ65" s="625"/>
      <c r="UTE65" s="625"/>
      <c r="UTF65" s="625"/>
      <c r="UTK65" s="625"/>
      <c r="UTL65" s="625"/>
      <c r="UTQ65" s="625"/>
      <c r="UTR65" s="625"/>
      <c r="UTW65" s="625"/>
      <c r="UTX65" s="625"/>
      <c r="UUC65" s="625"/>
      <c r="UUD65" s="625"/>
      <c r="UUI65" s="625"/>
      <c r="UUJ65" s="625"/>
      <c r="UUO65" s="625"/>
      <c r="UUP65" s="625"/>
      <c r="UUU65" s="625"/>
      <c r="UUV65" s="625"/>
      <c r="UVA65" s="625"/>
      <c r="UVB65" s="625"/>
      <c r="UVG65" s="625"/>
      <c r="UVH65" s="625"/>
      <c r="UVM65" s="625"/>
      <c r="UVN65" s="625"/>
      <c r="UVS65" s="625"/>
      <c r="UVT65" s="625"/>
      <c r="UVY65" s="625"/>
      <c r="UVZ65" s="625"/>
      <c r="UWE65" s="625"/>
      <c r="UWF65" s="625"/>
      <c r="UWK65" s="625"/>
      <c r="UWL65" s="625"/>
      <c r="UWQ65" s="625"/>
      <c r="UWR65" s="625"/>
      <c r="UWW65" s="625"/>
      <c r="UWX65" s="625"/>
      <c r="UXC65" s="625"/>
      <c r="UXD65" s="625"/>
      <c r="UXI65" s="625"/>
      <c r="UXJ65" s="625"/>
      <c r="UXO65" s="625"/>
      <c r="UXP65" s="625"/>
      <c r="UXU65" s="625"/>
      <c r="UXV65" s="625"/>
      <c r="UYA65" s="625"/>
      <c r="UYB65" s="625"/>
      <c r="UYG65" s="625"/>
      <c r="UYH65" s="625"/>
      <c r="UYM65" s="625"/>
      <c r="UYN65" s="625"/>
      <c r="UYS65" s="625"/>
      <c r="UYT65" s="625"/>
      <c r="UYY65" s="625"/>
      <c r="UYZ65" s="625"/>
      <c r="UZE65" s="625"/>
      <c r="UZF65" s="625"/>
      <c r="UZK65" s="625"/>
      <c r="UZL65" s="625"/>
      <c r="UZQ65" s="625"/>
      <c r="UZR65" s="625"/>
      <c r="UZW65" s="625"/>
      <c r="UZX65" s="625"/>
      <c r="VAC65" s="625"/>
      <c r="VAD65" s="625"/>
      <c r="VAI65" s="625"/>
      <c r="VAJ65" s="625"/>
      <c r="VAO65" s="625"/>
      <c r="VAP65" s="625"/>
      <c r="VAU65" s="625"/>
      <c r="VAV65" s="625"/>
      <c r="VBA65" s="625"/>
      <c r="VBB65" s="625"/>
      <c r="VBG65" s="625"/>
      <c r="VBH65" s="625"/>
      <c r="VBM65" s="625"/>
      <c r="VBN65" s="625"/>
      <c r="VBS65" s="625"/>
      <c r="VBT65" s="625"/>
      <c r="VBY65" s="625"/>
      <c r="VBZ65" s="625"/>
      <c r="VCE65" s="625"/>
      <c r="VCF65" s="625"/>
      <c r="VCK65" s="625"/>
      <c r="VCL65" s="625"/>
      <c r="VCQ65" s="625"/>
      <c r="VCR65" s="625"/>
      <c r="VCW65" s="625"/>
      <c r="VCX65" s="625"/>
      <c r="VDC65" s="625"/>
      <c r="VDD65" s="625"/>
      <c r="VDI65" s="625"/>
      <c r="VDJ65" s="625"/>
      <c r="VDO65" s="625"/>
      <c r="VDP65" s="625"/>
      <c r="VDU65" s="625"/>
      <c r="VDV65" s="625"/>
      <c r="VEA65" s="625"/>
      <c r="VEB65" s="625"/>
      <c r="VEG65" s="625"/>
      <c r="VEH65" s="625"/>
      <c r="VEM65" s="625"/>
      <c r="VEN65" s="625"/>
      <c r="VES65" s="625"/>
      <c r="VET65" s="625"/>
      <c r="VEY65" s="625"/>
      <c r="VEZ65" s="625"/>
      <c r="VFE65" s="625"/>
      <c r="VFF65" s="625"/>
      <c r="VFK65" s="625"/>
      <c r="VFL65" s="625"/>
      <c r="VFQ65" s="625"/>
      <c r="VFR65" s="625"/>
      <c r="VFW65" s="625"/>
      <c r="VFX65" s="625"/>
      <c r="VGC65" s="625"/>
      <c r="VGD65" s="625"/>
      <c r="VGI65" s="625"/>
      <c r="VGJ65" s="625"/>
      <c r="VGO65" s="625"/>
      <c r="VGP65" s="625"/>
      <c r="VGU65" s="625"/>
      <c r="VGV65" s="625"/>
      <c r="VHA65" s="625"/>
      <c r="VHB65" s="625"/>
      <c r="VHG65" s="625"/>
      <c r="VHH65" s="625"/>
      <c r="VHM65" s="625"/>
      <c r="VHN65" s="625"/>
      <c r="VHS65" s="625"/>
      <c r="VHT65" s="625"/>
      <c r="VHY65" s="625"/>
      <c r="VHZ65" s="625"/>
      <c r="VIE65" s="625"/>
      <c r="VIF65" s="625"/>
      <c r="VIK65" s="625"/>
      <c r="VIL65" s="625"/>
      <c r="VIQ65" s="625"/>
      <c r="VIR65" s="625"/>
      <c r="VIW65" s="625"/>
      <c r="VIX65" s="625"/>
      <c r="VJC65" s="625"/>
      <c r="VJD65" s="625"/>
      <c r="VJI65" s="625"/>
      <c r="VJJ65" s="625"/>
      <c r="VJO65" s="625"/>
      <c r="VJP65" s="625"/>
      <c r="VJU65" s="625"/>
      <c r="VJV65" s="625"/>
      <c r="VKA65" s="625"/>
      <c r="VKB65" s="625"/>
      <c r="VKG65" s="625"/>
      <c r="VKH65" s="625"/>
      <c r="VKM65" s="625"/>
      <c r="VKN65" s="625"/>
      <c r="VKS65" s="625"/>
      <c r="VKT65" s="625"/>
      <c r="VKY65" s="625"/>
      <c r="VKZ65" s="625"/>
      <c r="VLE65" s="625"/>
      <c r="VLF65" s="625"/>
      <c r="VLK65" s="625"/>
      <c r="VLL65" s="625"/>
      <c r="VLQ65" s="625"/>
      <c r="VLR65" s="625"/>
      <c r="VLW65" s="625"/>
      <c r="VLX65" s="625"/>
      <c r="VMC65" s="625"/>
      <c r="VMD65" s="625"/>
      <c r="VMI65" s="625"/>
      <c r="VMJ65" s="625"/>
      <c r="VMO65" s="625"/>
      <c r="VMP65" s="625"/>
      <c r="VMU65" s="625"/>
      <c r="VMV65" s="625"/>
      <c r="VNA65" s="625"/>
      <c r="VNB65" s="625"/>
      <c r="VNG65" s="625"/>
      <c r="VNH65" s="625"/>
      <c r="VNM65" s="625"/>
      <c r="VNN65" s="625"/>
      <c r="VNS65" s="625"/>
      <c r="VNT65" s="625"/>
      <c r="VNY65" s="625"/>
      <c r="VNZ65" s="625"/>
      <c r="VOE65" s="625"/>
      <c r="VOF65" s="625"/>
      <c r="VOK65" s="625"/>
      <c r="VOL65" s="625"/>
      <c r="VOQ65" s="625"/>
      <c r="VOR65" s="625"/>
      <c r="VOW65" s="625"/>
      <c r="VOX65" s="625"/>
      <c r="VPC65" s="625"/>
      <c r="VPD65" s="625"/>
      <c r="VPI65" s="625"/>
      <c r="VPJ65" s="625"/>
      <c r="VPO65" s="625"/>
      <c r="VPP65" s="625"/>
      <c r="VPU65" s="625"/>
      <c r="VPV65" s="625"/>
      <c r="VQA65" s="625"/>
      <c r="VQB65" s="625"/>
      <c r="VQG65" s="625"/>
      <c r="VQH65" s="625"/>
      <c r="VQM65" s="625"/>
      <c r="VQN65" s="625"/>
      <c r="VQS65" s="625"/>
      <c r="VQT65" s="625"/>
      <c r="VQY65" s="625"/>
      <c r="VQZ65" s="625"/>
      <c r="VRE65" s="625"/>
      <c r="VRF65" s="625"/>
      <c r="VRK65" s="625"/>
      <c r="VRL65" s="625"/>
      <c r="VRQ65" s="625"/>
      <c r="VRR65" s="625"/>
      <c r="VRW65" s="625"/>
      <c r="VRX65" s="625"/>
      <c r="VSC65" s="625"/>
      <c r="VSD65" s="625"/>
      <c r="VSI65" s="625"/>
      <c r="VSJ65" s="625"/>
      <c r="VSO65" s="625"/>
      <c r="VSP65" s="625"/>
      <c r="VSU65" s="625"/>
      <c r="VSV65" s="625"/>
      <c r="VTA65" s="625"/>
      <c r="VTB65" s="625"/>
      <c r="VTG65" s="625"/>
      <c r="VTH65" s="625"/>
      <c r="VTM65" s="625"/>
      <c r="VTN65" s="625"/>
      <c r="VTS65" s="625"/>
      <c r="VTT65" s="625"/>
      <c r="VTY65" s="625"/>
      <c r="VTZ65" s="625"/>
      <c r="VUE65" s="625"/>
      <c r="VUF65" s="625"/>
      <c r="VUK65" s="625"/>
      <c r="VUL65" s="625"/>
      <c r="VUQ65" s="625"/>
      <c r="VUR65" s="625"/>
      <c r="VUW65" s="625"/>
      <c r="VUX65" s="625"/>
      <c r="VVC65" s="625"/>
      <c r="VVD65" s="625"/>
      <c r="VVI65" s="625"/>
      <c r="VVJ65" s="625"/>
      <c r="VVO65" s="625"/>
      <c r="VVP65" s="625"/>
      <c r="VVU65" s="625"/>
      <c r="VVV65" s="625"/>
      <c r="VWA65" s="625"/>
      <c r="VWB65" s="625"/>
      <c r="VWG65" s="625"/>
      <c r="VWH65" s="625"/>
      <c r="VWM65" s="625"/>
      <c r="VWN65" s="625"/>
      <c r="VWS65" s="625"/>
      <c r="VWT65" s="625"/>
      <c r="VWY65" s="625"/>
      <c r="VWZ65" s="625"/>
      <c r="VXE65" s="625"/>
      <c r="VXF65" s="625"/>
      <c r="VXK65" s="625"/>
      <c r="VXL65" s="625"/>
      <c r="VXQ65" s="625"/>
      <c r="VXR65" s="625"/>
      <c r="VXW65" s="625"/>
      <c r="VXX65" s="625"/>
      <c r="VYC65" s="625"/>
      <c r="VYD65" s="625"/>
      <c r="VYI65" s="625"/>
      <c r="VYJ65" s="625"/>
      <c r="VYO65" s="625"/>
      <c r="VYP65" s="625"/>
      <c r="VYU65" s="625"/>
      <c r="VYV65" s="625"/>
      <c r="VZA65" s="625"/>
      <c r="VZB65" s="625"/>
      <c r="VZG65" s="625"/>
      <c r="VZH65" s="625"/>
      <c r="VZM65" s="625"/>
      <c r="VZN65" s="625"/>
      <c r="VZS65" s="625"/>
      <c r="VZT65" s="625"/>
      <c r="VZY65" s="625"/>
      <c r="VZZ65" s="625"/>
      <c r="WAE65" s="625"/>
      <c r="WAF65" s="625"/>
      <c r="WAK65" s="625"/>
      <c r="WAL65" s="625"/>
      <c r="WAQ65" s="625"/>
      <c r="WAR65" s="625"/>
      <c r="WAW65" s="625"/>
      <c r="WAX65" s="625"/>
      <c r="WBC65" s="625"/>
      <c r="WBD65" s="625"/>
      <c r="WBI65" s="625"/>
      <c r="WBJ65" s="625"/>
      <c r="WBO65" s="625"/>
      <c r="WBP65" s="625"/>
      <c r="WBU65" s="625"/>
      <c r="WBV65" s="625"/>
      <c r="WCA65" s="625"/>
      <c r="WCB65" s="625"/>
      <c r="WCG65" s="625"/>
      <c r="WCH65" s="625"/>
      <c r="WCM65" s="625"/>
      <c r="WCN65" s="625"/>
      <c r="WCS65" s="625"/>
      <c r="WCT65" s="625"/>
      <c r="WCY65" s="625"/>
      <c r="WCZ65" s="625"/>
      <c r="WDE65" s="625"/>
      <c r="WDF65" s="625"/>
      <c r="WDK65" s="625"/>
      <c r="WDL65" s="625"/>
      <c r="WDQ65" s="625"/>
      <c r="WDR65" s="625"/>
      <c r="WDW65" s="625"/>
      <c r="WDX65" s="625"/>
      <c r="WEC65" s="625"/>
      <c r="WED65" s="625"/>
      <c r="WEI65" s="625"/>
      <c r="WEJ65" s="625"/>
      <c r="WEO65" s="625"/>
      <c r="WEP65" s="625"/>
      <c r="WEU65" s="625"/>
      <c r="WEV65" s="625"/>
      <c r="WFA65" s="625"/>
      <c r="WFB65" s="625"/>
      <c r="WFG65" s="625"/>
      <c r="WFH65" s="625"/>
      <c r="WFM65" s="625"/>
      <c r="WFN65" s="625"/>
      <c r="WFS65" s="625"/>
      <c r="WFT65" s="625"/>
      <c r="WFY65" s="625"/>
      <c r="WFZ65" s="625"/>
      <c r="WGE65" s="625"/>
      <c r="WGF65" s="625"/>
      <c r="WGK65" s="625"/>
      <c r="WGL65" s="625"/>
      <c r="WGQ65" s="625"/>
      <c r="WGR65" s="625"/>
      <c r="WGW65" s="625"/>
      <c r="WGX65" s="625"/>
      <c r="WHC65" s="625"/>
      <c r="WHD65" s="625"/>
      <c r="WHI65" s="625"/>
      <c r="WHJ65" s="625"/>
      <c r="WHO65" s="625"/>
      <c r="WHP65" s="625"/>
      <c r="WHU65" s="625"/>
      <c r="WHV65" s="625"/>
      <c r="WIA65" s="625"/>
      <c r="WIB65" s="625"/>
      <c r="WIG65" s="625"/>
      <c r="WIH65" s="625"/>
      <c r="WIM65" s="625"/>
      <c r="WIN65" s="625"/>
      <c r="WIS65" s="625"/>
      <c r="WIT65" s="625"/>
      <c r="WIY65" s="625"/>
      <c r="WIZ65" s="625"/>
      <c r="WJE65" s="625"/>
      <c r="WJF65" s="625"/>
      <c r="WJK65" s="625"/>
      <c r="WJL65" s="625"/>
      <c r="WJQ65" s="625"/>
      <c r="WJR65" s="625"/>
      <c r="WJW65" s="625"/>
      <c r="WJX65" s="625"/>
      <c r="WKC65" s="625"/>
      <c r="WKD65" s="625"/>
      <c r="WKI65" s="625"/>
      <c r="WKJ65" s="625"/>
      <c r="WKO65" s="625"/>
      <c r="WKP65" s="625"/>
      <c r="WKU65" s="625"/>
      <c r="WKV65" s="625"/>
      <c r="WLA65" s="625"/>
      <c r="WLB65" s="625"/>
      <c r="WLG65" s="625"/>
      <c r="WLH65" s="625"/>
      <c r="WLM65" s="625"/>
      <c r="WLN65" s="625"/>
      <c r="WLS65" s="625"/>
      <c r="WLT65" s="625"/>
      <c r="WLY65" s="625"/>
      <c r="WLZ65" s="625"/>
      <c r="WME65" s="625"/>
      <c r="WMF65" s="625"/>
      <c r="WMK65" s="625"/>
      <c r="WML65" s="625"/>
      <c r="WMQ65" s="625"/>
      <c r="WMR65" s="625"/>
      <c r="WMW65" s="625"/>
      <c r="WMX65" s="625"/>
      <c r="WNC65" s="625"/>
      <c r="WND65" s="625"/>
      <c r="WNI65" s="625"/>
      <c r="WNJ65" s="625"/>
      <c r="WNO65" s="625"/>
      <c r="WNP65" s="625"/>
      <c r="WNU65" s="625"/>
      <c r="WNV65" s="625"/>
      <c r="WOA65" s="625"/>
      <c r="WOB65" s="625"/>
      <c r="WOG65" s="625"/>
      <c r="WOH65" s="625"/>
      <c r="WOM65" s="625"/>
      <c r="WON65" s="625"/>
      <c r="WOS65" s="625"/>
      <c r="WOT65" s="625"/>
      <c r="WOY65" s="625"/>
      <c r="WOZ65" s="625"/>
      <c r="WPE65" s="625"/>
      <c r="WPF65" s="625"/>
      <c r="WPK65" s="625"/>
      <c r="WPL65" s="625"/>
      <c r="WPQ65" s="625"/>
      <c r="WPR65" s="625"/>
      <c r="WPW65" s="625"/>
      <c r="WPX65" s="625"/>
      <c r="WQC65" s="625"/>
      <c r="WQD65" s="625"/>
      <c r="WQI65" s="625"/>
      <c r="WQJ65" s="625"/>
      <c r="WQO65" s="625"/>
      <c r="WQP65" s="625"/>
      <c r="WQU65" s="625"/>
      <c r="WQV65" s="625"/>
      <c r="WRA65" s="625"/>
      <c r="WRB65" s="625"/>
      <c r="WRG65" s="625"/>
      <c r="WRH65" s="625"/>
      <c r="WRM65" s="625"/>
      <c r="WRN65" s="625"/>
      <c r="WRS65" s="625"/>
      <c r="WRT65" s="625"/>
      <c r="WRY65" s="625"/>
      <c r="WRZ65" s="625"/>
      <c r="WSE65" s="625"/>
      <c r="WSF65" s="625"/>
      <c r="WSK65" s="625"/>
      <c r="WSL65" s="625"/>
      <c r="WSQ65" s="625"/>
      <c r="WSR65" s="625"/>
      <c r="WSW65" s="625"/>
      <c r="WSX65" s="625"/>
      <c r="WTC65" s="625"/>
      <c r="WTD65" s="625"/>
      <c r="WTI65" s="625"/>
      <c r="WTJ65" s="625"/>
      <c r="WTO65" s="625"/>
      <c r="WTP65" s="625"/>
      <c r="WTU65" s="625"/>
      <c r="WTV65" s="625"/>
      <c r="WUA65" s="625"/>
      <c r="WUB65" s="625"/>
      <c r="WUG65" s="625"/>
      <c r="WUH65" s="625"/>
      <c r="WUM65" s="625"/>
      <c r="WUN65" s="625"/>
      <c r="WUS65" s="625"/>
      <c r="WUT65" s="625"/>
      <c r="WUY65" s="625"/>
      <c r="WUZ65" s="625"/>
      <c r="WVE65" s="625"/>
      <c r="WVF65" s="625"/>
      <c r="WVK65" s="625"/>
      <c r="WVL65" s="625"/>
      <c r="WVQ65" s="625"/>
      <c r="WVR65" s="625"/>
      <c r="WVW65" s="625"/>
      <c r="WVX65" s="625"/>
      <c r="WWC65" s="625"/>
      <c r="WWD65" s="625"/>
      <c r="WWI65" s="625"/>
      <c r="WWJ65" s="625"/>
      <c r="WWO65" s="625"/>
      <c r="WWP65" s="625"/>
      <c r="WWU65" s="625"/>
      <c r="WWV65" s="625"/>
      <c r="WXA65" s="625"/>
      <c r="WXB65" s="625"/>
      <c r="WXG65" s="625"/>
      <c r="WXH65" s="625"/>
      <c r="WXM65" s="625"/>
      <c r="WXN65" s="625"/>
      <c r="WXS65" s="625"/>
      <c r="WXT65" s="625"/>
      <c r="WXY65" s="625"/>
      <c r="WXZ65" s="625"/>
      <c r="WYE65" s="625"/>
      <c r="WYF65" s="625"/>
      <c r="WYK65" s="625"/>
      <c r="WYL65" s="625"/>
      <c r="WYQ65" s="625"/>
      <c r="WYR65" s="625"/>
      <c r="WYW65" s="625"/>
      <c r="WYX65" s="625"/>
      <c r="WZC65" s="625"/>
      <c r="WZD65" s="625"/>
      <c r="WZI65" s="625"/>
      <c r="WZJ65" s="625"/>
      <c r="WZO65" s="625"/>
      <c r="WZP65" s="625"/>
      <c r="WZU65" s="625"/>
      <c r="WZV65" s="625"/>
      <c r="XAA65" s="625"/>
      <c r="XAB65" s="625"/>
      <c r="XAG65" s="625"/>
      <c r="XAH65" s="625"/>
      <c r="XAM65" s="625"/>
      <c r="XAN65" s="625"/>
      <c r="XAS65" s="625"/>
      <c r="XAT65" s="625"/>
      <c r="XAY65" s="625"/>
      <c r="XAZ65" s="625"/>
      <c r="XBE65" s="625"/>
      <c r="XBF65" s="625"/>
      <c r="XBK65" s="625"/>
      <c r="XBL65" s="625"/>
      <c r="XBQ65" s="625"/>
      <c r="XBR65" s="625"/>
      <c r="XBW65" s="625"/>
      <c r="XBX65" s="625"/>
      <c r="XCC65" s="625"/>
      <c r="XCD65" s="625"/>
      <c r="XCI65" s="625"/>
      <c r="XCJ65" s="625"/>
      <c r="XCO65" s="625"/>
      <c r="XCP65" s="625"/>
      <c r="XCU65" s="625"/>
      <c r="XCV65" s="625"/>
      <c r="XDA65" s="625"/>
      <c r="XDB65" s="625"/>
      <c r="XDG65" s="625"/>
      <c r="XDH65" s="625"/>
      <c r="XDM65" s="625"/>
      <c r="XDN65" s="625"/>
      <c r="XDS65" s="625"/>
      <c r="XDT65" s="625"/>
      <c r="XDY65" s="625"/>
      <c r="XDZ65" s="625"/>
      <c r="XEE65" s="625"/>
      <c r="XEF65" s="625"/>
      <c r="XEK65" s="625"/>
      <c r="XEL65" s="625"/>
      <c r="XEQ65" s="625"/>
      <c r="XER65" s="625"/>
      <c r="XEW65" s="625"/>
      <c r="XEX65" s="625"/>
      <c r="XFC65" s="625"/>
      <c r="XFD65" s="625"/>
    </row>
    <row r="66" spans="1:1024 1029:2044 2049:3070 3075:4096 4101:5116 5121:6142 6147:7168 7173:8188 8193:9214 9219:10240 10245:11260 11265:12286 12291:13312 13317:14332 14337:15358 15363:16384" ht="16.5" thickBot="1">
      <c r="A66" s="697"/>
      <c r="B66" s="698"/>
      <c r="C66" s="698"/>
      <c r="D66" s="699"/>
      <c r="E66" s="700"/>
      <c r="F66" s="701"/>
      <c r="I66" s="625"/>
      <c r="J66" s="625"/>
      <c r="O66" s="625"/>
      <c r="P66" s="625"/>
      <c r="U66" s="625"/>
      <c r="V66" s="625"/>
      <c r="AA66" s="625"/>
      <c r="AB66" s="625"/>
      <c r="AG66" s="625"/>
      <c r="AH66" s="625"/>
      <c r="AM66" s="625"/>
      <c r="AN66" s="625"/>
      <c r="AS66" s="625"/>
      <c r="AT66" s="625"/>
      <c r="AY66" s="625"/>
      <c r="AZ66" s="625"/>
      <c r="BE66" s="625"/>
      <c r="BF66" s="625"/>
      <c r="BK66" s="625"/>
      <c r="BL66" s="625"/>
      <c r="BQ66" s="625"/>
      <c r="BR66" s="625"/>
      <c r="BW66" s="625"/>
      <c r="BX66" s="625"/>
      <c r="CC66" s="625"/>
      <c r="CD66" s="625"/>
      <c r="CI66" s="625"/>
      <c r="CJ66" s="625"/>
      <c r="CO66" s="625"/>
      <c r="CP66" s="625"/>
      <c r="CU66" s="625"/>
      <c r="CV66" s="625"/>
      <c r="DA66" s="625"/>
      <c r="DB66" s="625"/>
      <c r="DG66" s="625"/>
      <c r="DH66" s="625"/>
      <c r="DM66" s="625"/>
      <c r="DN66" s="625"/>
      <c r="DS66" s="625"/>
      <c r="DT66" s="625"/>
      <c r="DY66" s="625"/>
      <c r="DZ66" s="625"/>
      <c r="EE66" s="625"/>
      <c r="EF66" s="625"/>
      <c r="EK66" s="625"/>
      <c r="EL66" s="625"/>
      <c r="EQ66" s="625"/>
      <c r="ER66" s="625"/>
      <c r="EW66" s="625"/>
      <c r="EX66" s="625"/>
      <c r="FC66" s="625"/>
      <c r="FD66" s="625"/>
      <c r="FI66" s="625"/>
      <c r="FJ66" s="625"/>
      <c r="FO66" s="625"/>
      <c r="FP66" s="625"/>
      <c r="FU66" s="625"/>
      <c r="FV66" s="625"/>
      <c r="GA66" s="625"/>
      <c r="GB66" s="625"/>
      <c r="GG66" s="625"/>
      <c r="GH66" s="625"/>
      <c r="GM66" s="625"/>
      <c r="GN66" s="625"/>
      <c r="GS66" s="625"/>
      <c r="GT66" s="625"/>
      <c r="GY66" s="625"/>
      <c r="GZ66" s="625"/>
      <c r="HE66" s="625"/>
      <c r="HF66" s="625"/>
      <c r="HK66" s="625"/>
      <c r="HL66" s="625"/>
      <c r="HQ66" s="625"/>
      <c r="HR66" s="625"/>
      <c r="HW66" s="625"/>
      <c r="HX66" s="625"/>
      <c r="IC66" s="625"/>
      <c r="ID66" s="625"/>
      <c r="II66" s="625"/>
      <c r="IJ66" s="625"/>
      <c r="IO66" s="625"/>
      <c r="IP66" s="625"/>
      <c r="IU66" s="625"/>
      <c r="IV66" s="625"/>
      <c r="JA66" s="625"/>
      <c r="JB66" s="625"/>
      <c r="JG66" s="625"/>
      <c r="JH66" s="625"/>
      <c r="JM66" s="625"/>
      <c r="JN66" s="625"/>
      <c r="JS66" s="625"/>
      <c r="JT66" s="625"/>
      <c r="JY66" s="625"/>
      <c r="JZ66" s="625"/>
      <c r="KE66" s="625"/>
      <c r="KF66" s="625"/>
      <c r="KK66" s="625"/>
      <c r="KL66" s="625"/>
      <c r="KQ66" s="625"/>
      <c r="KR66" s="625"/>
      <c r="KW66" s="625"/>
      <c r="KX66" s="625"/>
      <c r="LC66" s="625"/>
      <c r="LD66" s="625"/>
      <c r="LI66" s="625"/>
      <c r="LJ66" s="625"/>
      <c r="LO66" s="625"/>
      <c r="LP66" s="625"/>
      <c r="LU66" s="625"/>
      <c r="LV66" s="625"/>
      <c r="MA66" s="625"/>
      <c r="MB66" s="625"/>
      <c r="MG66" s="625"/>
      <c r="MH66" s="625"/>
      <c r="MM66" s="625"/>
      <c r="MN66" s="625"/>
      <c r="MS66" s="625"/>
      <c r="MT66" s="625"/>
      <c r="MY66" s="625"/>
      <c r="MZ66" s="625"/>
      <c r="NE66" s="625"/>
      <c r="NF66" s="625"/>
      <c r="NK66" s="625"/>
      <c r="NL66" s="625"/>
      <c r="NQ66" s="625"/>
      <c r="NR66" s="625"/>
      <c r="NW66" s="625"/>
      <c r="NX66" s="625"/>
      <c r="OC66" s="625"/>
      <c r="OD66" s="625"/>
      <c r="OI66" s="625"/>
      <c r="OJ66" s="625"/>
      <c r="OO66" s="625"/>
      <c r="OP66" s="625"/>
      <c r="OU66" s="625"/>
      <c r="OV66" s="625"/>
      <c r="PA66" s="625"/>
      <c r="PB66" s="625"/>
      <c r="PG66" s="625"/>
      <c r="PH66" s="625"/>
      <c r="PM66" s="625"/>
      <c r="PN66" s="625"/>
      <c r="PS66" s="625"/>
      <c r="PT66" s="625"/>
      <c r="PY66" s="625"/>
      <c r="PZ66" s="625"/>
      <c r="QE66" s="625"/>
      <c r="QF66" s="625"/>
      <c r="QK66" s="625"/>
      <c r="QL66" s="625"/>
      <c r="QQ66" s="625"/>
      <c r="QR66" s="625"/>
      <c r="QW66" s="625"/>
      <c r="QX66" s="625"/>
      <c r="RC66" s="625"/>
      <c r="RD66" s="625"/>
      <c r="RI66" s="625"/>
      <c r="RJ66" s="625"/>
      <c r="RO66" s="625"/>
      <c r="RP66" s="625"/>
      <c r="RU66" s="625"/>
      <c r="RV66" s="625"/>
      <c r="SA66" s="625"/>
      <c r="SB66" s="625"/>
      <c r="SG66" s="625"/>
      <c r="SH66" s="625"/>
      <c r="SM66" s="625"/>
      <c r="SN66" s="625"/>
      <c r="SS66" s="625"/>
      <c r="ST66" s="625"/>
      <c r="SY66" s="625"/>
      <c r="SZ66" s="625"/>
      <c r="TE66" s="625"/>
      <c r="TF66" s="625"/>
      <c r="TK66" s="625"/>
      <c r="TL66" s="625"/>
      <c r="TQ66" s="625"/>
      <c r="TR66" s="625"/>
      <c r="TW66" s="625"/>
      <c r="TX66" s="625"/>
      <c r="UC66" s="625"/>
      <c r="UD66" s="625"/>
      <c r="UI66" s="625"/>
      <c r="UJ66" s="625"/>
      <c r="UO66" s="625"/>
      <c r="UP66" s="625"/>
      <c r="UU66" s="625"/>
      <c r="UV66" s="625"/>
      <c r="VA66" s="625"/>
      <c r="VB66" s="625"/>
      <c r="VG66" s="625"/>
      <c r="VH66" s="625"/>
      <c r="VM66" s="625"/>
      <c r="VN66" s="625"/>
      <c r="VS66" s="625"/>
      <c r="VT66" s="625"/>
      <c r="VY66" s="625"/>
      <c r="VZ66" s="625"/>
      <c r="WE66" s="625"/>
      <c r="WF66" s="625"/>
      <c r="WK66" s="625"/>
      <c r="WL66" s="625"/>
      <c r="WQ66" s="625"/>
      <c r="WR66" s="625"/>
      <c r="WW66" s="625"/>
      <c r="WX66" s="625"/>
      <c r="XC66" s="625"/>
      <c r="XD66" s="625"/>
      <c r="XI66" s="625"/>
      <c r="XJ66" s="625"/>
      <c r="XO66" s="625"/>
      <c r="XP66" s="625"/>
      <c r="XU66" s="625"/>
      <c r="XV66" s="625"/>
      <c r="YA66" s="625"/>
      <c r="YB66" s="625"/>
      <c r="YG66" s="625"/>
      <c r="YH66" s="625"/>
      <c r="YM66" s="625"/>
      <c r="YN66" s="625"/>
      <c r="YS66" s="625"/>
      <c r="YT66" s="625"/>
      <c r="YY66" s="625"/>
      <c r="YZ66" s="625"/>
      <c r="ZE66" s="625"/>
      <c r="ZF66" s="625"/>
      <c r="ZK66" s="625"/>
      <c r="ZL66" s="625"/>
      <c r="ZQ66" s="625"/>
      <c r="ZR66" s="625"/>
      <c r="ZW66" s="625"/>
      <c r="ZX66" s="625"/>
      <c r="AAC66" s="625"/>
      <c r="AAD66" s="625"/>
      <c r="AAI66" s="625"/>
      <c r="AAJ66" s="625"/>
      <c r="AAO66" s="625"/>
      <c r="AAP66" s="625"/>
      <c r="AAU66" s="625"/>
      <c r="AAV66" s="625"/>
      <c r="ABA66" s="625"/>
      <c r="ABB66" s="625"/>
      <c r="ABG66" s="625"/>
      <c r="ABH66" s="625"/>
      <c r="ABM66" s="625"/>
      <c r="ABN66" s="625"/>
      <c r="ABS66" s="625"/>
      <c r="ABT66" s="625"/>
      <c r="ABY66" s="625"/>
      <c r="ABZ66" s="625"/>
      <c r="ACE66" s="625"/>
      <c r="ACF66" s="625"/>
      <c r="ACK66" s="625"/>
      <c r="ACL66" s="625"/>
      <c r="ACQ66" s="625"/>
      <c r="ACR66" s="625"/>
      <c r="ACW66" s="625"/>
      <c r="ACX66" s="625"/>
      <c r="ADC66" s="625"/>
      <c r="ADD66" s="625"/>
      <c r="ADI66" s="625"/>
      <c r="ADJ66" s="625"/>
      <c r="ADO66" s="625"/>
      <c r="ADP66" s="625"/>
      <c r="ADU66" s="625"/>
      <c r="ADV66" s="625"/>
      <c r="AEA66" s="625"/>
      <c r="AEB66" s="625"/>
      <c r="AEG66" s="625"/>
      <c r="AEH66" s="625"/>
      <c r="AEM66" s="625"/>
      <c r="AEN66" s="625"/>
      <c r="AES66" s="625"/>
      <c r="AET66" s="625"/>
      <c r="AEY66" s="625"/>
      <c r="AEZ66" s="625"/>
      <c r="AFE66" s="625"/>
      <c r="AFF66" s="625"/>
      <c r="AFK66" s="625"/>
      <c r="AFL66" s="625"/>
      <c r="AFQ66" s="625"/>
      <c r="AFR66" s="625"/>
      <c r="AFW66" s="625"/>
      <c r="AFX66" s="625"/>
      <c r="AGC66" s="625"/>
      <c r="AGD66" s="625"/>
      <c r="AGI66" s="625"/>
      <c r="AGJ66" s="625"/>
      <c r="AGO66" s="625"/>
      <c r="AGP66" s="625"/>
      <c r="AGU66" s="625"/>
      <c r="AGV66" s="625"/>
      <c r="AHA66" s="625"/>
      <c r="AHB66" s="625"/>
      <c r="AHG66" s="625"/>
      <c r="AHH66" s="625"/>
      <c r="AHM66" s="625"/>
      <c r="AHN66" s="625"/>
      <c r="AHS66" s="625"/>
      <c r="AHT66" s="625"/>
      <c r="AHY66" s="625"/>
      <c r="AHZ66" s="625"/>
      <c r="AIE66" s="625"/>
      <c r="AIF66" s="625"/>
      <c r="AIK66" s="625"/>
      <c r="AIL66" s="625"/>
      <c r="AIQ66" s="625"/>
      <c r="AIR66" s="625"/>
      <c r="AIW66" s="625"/>
      <c r="AIX66" s="625"/>
      <c r="AJC66" s="625"/>
      <c r="AJD66" s="625"/>
      <c r="AJI66" s="625"/>
      <c r="AJJ66" s="625"/>
      <c r="AJO66" s="625"/>
      <c r="AJP66" s="625"/>
      <c r="AJU66" s="625"/>
      <c r="AJV66" s="625"/>
      <c r="AKA66" s="625"/>
      <c r="AKB66" s="625"/>
      <c r="AKG66" s="625"/>
      <c r="AKH66" s="625"/>
      <c r="AKM66" s="625"/>
      <c r="AKN66" s="625"/>
      <c r="AKS66" s="625"/>
      <c r="AKT66" s="625"/>
      <c r="AKY66" s="625"/>
      <c r="AKZ66" s="625"/>
      <c r="ALE66" s="625"/>
      <c r="ALF66" s="625"/>
      <c r="ALK66" s="625"/>
      <c r="ALL66" s="625"/>
      <c r="ALQ66" s="625"/>
      <c r="ALR66" s="625"/>
      <c r="ALW66" s="625"/>
      <c r="ALX66" s="625"/>
      <c r="AMC66" s="625"/>
      <c r="AMD66" s="625"/>
      <c r="AMI66" s="625"/>
      <c r="AMJ66" s="625"/>
      <c r="AMO66" s="625"/>
      <c r="AMP66" s="625"/>
      <c r="AMU66" s="625"/>
      <c r="AMV66" s="625"/>
      <c r="ANA66" s="625"/>
      <c r="ANB66" s="625"/>
      <c r="ANG66" s="625"/>
      <c r="ANH66" s="625"/>
      <c r="ANM66" s="625"/>
      <c r="ANN66" s="625"/>
      <c r="ANS66" s="625"/>
      <c r="ANT66" s="625"/>
      <c r="ANY66" s="625"/>
      <c r="ANZ66" s="625"/>
      <c r="AOE66" s="625"/>
      <c r="AOF66" s="625"/>
      <c r="AOK66" s="625"/>
      <c r="AOL66" s="625"/>
      <c r="AOQ66" s="625"/>
      <c r="AOR66" s="625"/>
      <c r="AOW66" s="625"/>
      <c r="AOX66" s="625"/>
      <c r="APC66" s="625"/>
      <c r="APD66" s="625"/>
      <c r="API66" s="625"/>
      <c r="APJ66" s="625"/>
      <c r="APO66" s="625"/>
      <c r="APP66" s="625"/>
      <c r="APU66" s="625"/>
      <c r="APV66" s="625"/>
      <c r="AQA66" s="625"/>
      <c r="AQB66" s="625"/>
      <c r="AQG66" s="625"/>
      <c r="AQH66" s="625"/>
      <c r="AQM66" s="625"/>
      <c r="AQN66" s="625"/>
      <c r="AQS66" s="625"/>
      <c r="AQT66" s="625"/>
      <c r="AQY66" s="625"/>
      <c r="AQZ66" s="625"/>
      <c r="ARE66" s="625"/>
      <c r="ARF66" s="625"/>
      <c r="ARK66" s="625"/>
      <c r="ARL66" s="625"/>
      <c r="ARQ66" s="625"/>
      <c r="ARR66" s="625"/>
      <c r="ARW66" s="625"/>
      <c r="ARX66" s="625"/>
      <c r="ASC66" s="625"/>
      <c r="ASD66" s="625"/>
      <c r="ASI66" s="625"/>
      <c r="ASJ66" s="625"/>
      <c r="ASO66" s="625"/>
      <c r="ASP66" s="625"/>
      <c r="ASU66" s="625"/>
      <c r="ASV66" s="625"/>
      <c r="ATA66" s="625"/>
      <c r="ATB66" s="625"/>
      <c r="ATG66" s="625"/>
      <c r="ATH66" s="625"/>
      <c r="ATM66" s="625"/>
      <c r="ATN66" s="625"/>
      <c r="ATS66" s="625"/>
      <c r="ATT66" s="625"/>
      <c r="ATY66" s="625"/>
      <c r="ATZ66" s="625"/>
      <c r="AUE66" s="625"/>
      <c r="AUF66" s="625"/>
      <c r="AUK66" s="625"/>
      <c r="AUL66" s="625"/>
      <c r="AUQ66" s="625"/>
      <c r="AUR66" s="625"/>
      <c r="AUW66" s="625"/>
      <c r="AUX66" s="625"/>
      <c r="AVC66" s="625"/>
      <c r="AVD66" s="625"/>
      <c r="AVI66" s="625"/>
      <c r="AVJ66" s="625"/>
      <c r="AVO66" s="625"/>
      <c r="AVP66" s="625"/>
      <c r="AVU66" s="625"/>
      <c r="AVV66" s="625"/>
      <c r="AWA66" s="625"/>
      <c r="AWB66" s="625"/>
      <c r="AWG66" s="625"/>
      <c r="AWH66" s="625"/>
      <c r="AWM66" s="625"/>
      <c r="AWN66" s="625"/>
      <c r="AWS66" s="625"/>
      <c r="AWT66" s="625"/>
      <c r="AWY66" s="625"/>
      <c r="AWZ66" s="625"/>
      <c r="AXE66" s="625"/>
      <c r="AXF66" s="625"/>
      <c r="AXK66" s="625"/>
      <c r="AXL66" s="625"/>
      <c r="AXQ66" s="625"/>
      <c r="AXR66" s="625"/>
      <c r="AXW66" s="625"/>
      <c r="AXX66" s="625"/>
      <c r="AYC66" s="625"/>
      <c r="AYD66" s="625"/>
      <c r="AYI66" s="625"/>
      <c r="AYJ66" s="625"/>
      <c r="AYO66" s="625"/>
      <c r="AYP66" s="625"/>
      <c r="AYU66" s="625"/>
      <c r="AYV66" s="625"/>
      <c r="AZA66" s="625"/>
      <c r="AZB66" s="625"/>
      <c r="AZG66" s="625"/>
      <c r="AZH66" s="625"/>
      <c r="AZM66" s="625"/>
      <c r="AZN66" s="625"/>
      <c r="AZS66" s="625"/>
      <c r="AZT66" s="625"/>
      <c r="AZY66" s="625"/>
      <c r="AZZ66" s="625"/>
      <c r="BAE66" s="625"/>
      <c r="BAF66" s="625"/>
      <c r="BAK66" s="625"/>
      <c r="BAL66" s="625"/>
      <c r="BAQ66" s="625"/>
      <c r="BAR66" s="625"/>
      <c r="BAW66" s="625"/>
      <c r="BAX66" s="625"/>
      <c r="BBC66" s="625"/>
      <c r="BBD66" s="625"/>
      <c r="BBI66" s="625"/>
      <c r="BBJ66" s="625"/>
      <c r="BBO66" s="625"/>
      <c r="BBP66" s="625"/>
      <c r="BBU66" s="625"/>
      <c r="BBV66" s="625"/>
      <c r="BCA66" s="625"/>
      <c r="BCB66" s="625"/>
      <c r="BCG66" s="625"/>
      <c r="BCH66" s="625"/>
      <c r="BCM66" s="625"/>
      <c r="BCN66" s="625"/>
      <c r="BCS66" s="625"/>
      <c r="BCT66" s="625"/>
      <c r="BCY66" s="625"/>
      <c r="BCZ66" s="625"/>
      <c r="BDE66" s="625"/>
      <c r="BDF66" s="625"/>
      <c r="BDK66" s="625"/>
      <c r="BDL66" s="625"/>
      <c r="BDQ66" s="625"/>
      <c r="BDR66" s="625"/>
      <c r="BDW66" s="625"/>
      <c r="BDX66" s="625"/>
      <c r="BEC66" s="625"/>
      <c r="BED66" s="625"/>
      <c r="BEI66" s="625"/>
      <c r="BEJ66" s="625"/>
      <c r="BEO66" s="625"/>
      <c r="BEP66" s="625"/>
      <c r="BEU66" s="625"/>
      <c r="BEV66" s="625"/>
      <c r="BFA66" s="625"/>
      <c r="BFB66" s="625"/>
      <c r="BFG66" s="625"/>
      <c r="BFH66" s="625"/>
      <c r="BFM66" s="625"/>
      <c r="BFN66" s="625"/>
      <c r="BFS66" s="625"/>
      <c r="BFT66" s="625"/>
      <c r="BFY66" s="625"/>
      <c r="BFZ66" s="625"/>
      <c r="BGE66" s="625"/>
      <c r="BGF66" s="625"/>
      <c r="BGK66" s="625"/>
      <c r="BGL66" s="625"/>
      <c r="BGQ66" s="625"/>
      <c r="BGR66" s="625"/>
      <c r="BGW66" s="625"/>
      <c r="BGX66" s="625"/>
      <c r="BHC66" s="625"/>
      <c r="BHD66" s="625"/>
      <c r="BHI66" s="625"/>
      <c r="BHJ66" s="625"/>
      <c r="BHO66" s="625"/>
      <c r="BHP66" s="625"/>
      <c r="BHU66" s="625"/>
      <c r="BHV66" s="625"/>
      <c r="BIA66" s="625"/>
      <c r="BIB66" s="625"/>
      <c r="BIG66" s="625"/>
      <c r="BIH66" s="625"/>
      <c r="BIM66" s="625"/>
      <c r="BIN66" s="625"/>
      <c r="BIS66" s="625"/>
      <c r="BIT66" s="625"/>
      <c r="BIY66" s="625"/>
      <c r="BIZ66" s="625"/>
      <c r="BJE66" s="625"/>
      <c r="BJF66" s="625"/>
      <c r="BJK66" s="625"/>
      <c r="BJL66" s="625"/>
      <c r="BJQ66" s="625"/>
      <c r="BJR66" s="625"/>
      <c r="BJW66" s="625"/>
      <c r="BJX66" s="625"/>
      <c r="BKC66" s="625"/>
      <c r="BKD66" s="625"/>
      <c r="BKI66" s="625"/>
      <c r="BKJ66" s="625"/>
      <c r="BKO66" s="625"/>
      <c r="BKP66" s="625"/>
      <c r="BKU66" s="625"/>
      <c r="BKV66" s="625"/>
      <c r="BLA66" s="625"/>
      <c r="BLB66" s="625"/>
      <c r="BLG66" s="625"/>
      <c r="BLH66" s="625"/>
      <c r="BLM66" s="625"/>
      <c r="BLN66" s="625"/>
      <c r="BLS66" s="625"/>
      <c r="BLT66" s="625"/>
      <c r="BLY66" s="625"/>
      <c r="BLZ66" s="625"/>
      <c r="BME66" s="625"/>
      <c r="BMF66" s="625"/>
      <c r="BMK66" s="625"/>
      <c r="BML66" s="625"/>
      <c r="BMQ66" s="625"/>
      <c r="BMR66" s="625"/>
      <c r="BMW66" s="625"/>
      <c r="BMX66" s="625"/>
      <c r="BNC66" s="625"/>
      <c r="BND66" s="625"/>
      <c r="BNI66" s="625"/>
      <c r="BNJ66" s="625"/>
      <c r="BNO66" s="625"/>
      <c r="BNP66" s="625"/>
      <c r="BNU66" s="625"/>
      <c r="BNV66" s="625"/>
      <c r="BOA66" s="625"/>
      <c r="BOB66" s="625"/>
      <c r="BOG66" s="625"/>
      <c r="BOH66" s="625"/>
      <c r="BOM66" s="625"/>
      <c r="BON66" s="625"/>
      <c r="BOS66" s="625"/>
      <c r="BOT66" s="625"/>
      <c r="BOY66" s="625"/>
      <c r="BOZ66" s="625"/>
      <c r="BPE66" s="625"/>
      <c r="BPF66" s="625"/>
      <c r="BPK66" s="625"/>
      <c r="BPL66" s="625"/>
      <c r="BPQ66" s="625"/>
      <c r="BPR66" s="625"/>
      <c r="BPW66" s="625"/>
      <c r="BPX66" s="625"/>
      <c r="BQC66" s="625"/>
      <c r="BQD66" s="625"/>
      <c r="BQI66" s="625"/>
      <c r="BQJ66" s="625"/>
      <c r="BQO66" s="625"/>
      <c r="BQP66" s="625"/>
      <c r="BQU66" s="625"/>
      <c r="BQV66" s="625"/>
      <c r="BRA66" s="625"/>
      <c r="BRB66" s="625"/>
      <c r="BRG66" s="625"/>
      <c r="BRH66" s="625"/>
      <c r="BRM66" s="625"/>
      <c r="BRN66" s="625"/>
      <c r="BRS66" s="625"/>
      <c r="BRT66" s="625"/>
      <c r="BRY66" s="625"/>
      <c r="BRZ66" s="625"/>
      <c r="BSE66" s="625"/>
      <c r="BSF66" s="625"/>
      <c r="BSK66" s="625"/>
      <c r="BSL66" s="625"/>
      <c r="BSQ66" s="625"/>
      <c r="BSR66" s="625"/>
      <c r="BSW66" s="625"/>
      <c r="BSX66" s="625"/>
      <c r="BTC66" s="625"/>
      <c r="BTD66" s="625"/>
      <c r="BTI66" s="625"/>
      <c r="BTJ66" s="625"/>
      <c r="BTO66" s="625"/>
      <c r="BTP66" s="625"/>
      <c r="BTU66" s="625"/>
      <c r="BTV66" s="625"/>
      <c r="BUA66" s="625"/>
      <c r="BUB66" s="625"/>
      <c r="BUG66" s="625"/>
      <c r="BUH66" s="625"/>
      <c r="BUM66" s="625"/>
      <c r="BUN66" s="625"/>
      <c r="BUS66" s="625"/>
      <c r="BUT66" s="625"/>
      <c r="BUY66" s="625"/>
      <c r="BUZ66" s="625"/>
      <c r="BVE66" s="625"/>
      <c r="BVF66" s="625"/>
      <c r="BVK66" s="625"/>
      <c r="BVL66" s="625"/>
      <c r="BVQ66" s="625"/>
      <c r="BVR66" s="625"/>
      <c r="BVW66" s="625"/>
      <c r="BVX66" s="625"/>
      <c r="BWC66" s="625"/>
      <c r="BWD66" s="625"/>
      <c r="BWI66" s="625"/>
      <c r="BWJ66" s="625"/>
      <c r="BWO66" s="625"/>
      <c r="BWP66" s="625"/>
      <c r="BWU66" s="625"/>
      <c r="BWV66" s="625"/>
      <c r="BXA66" s="625"/>
      <c r="BXB66" s="625"/>
      <c r="BXG66" s="625"/>
      <c r="BXH66" s="625"/>
      <c r="BXM66" s="625"/>
      <c r="BXN66" s="625"/>
      <c r="BXS66" s="625"/>
      <c r="BXT66" s="625"/>
      <c r="BXY66" s="625"/>
      <c r="BXZ66" s="625"/>
      <c r="BYE66" s="625"/>
      <c r="BYF66" s="625"/>
      <c r="BYK66" s="625"/>
      <c r="BYL66" s="625"/>
      <c r="BYQ66" s="625"/>
      <c r="BYR66" s="625"/>
      <c r="BYW66" s="625"/>
      <c r="BYX66" s="625"/>
      <c r="BZC66" s="625"/>
      <c r="BZD66" s="625"/>
      <c r="BZI66" s="625"/>
      <c r="BZJ66" s="625"/>
      <c r="BZO66" s="625"/>
      <c r="BZP66" s="625"/>
      <c r="BZU66" s="625"/>
      <c r="BZV66" s="625"/>
      <c r="CAA66" s="625"/>
      <c r="CAB66" s="625"/>
      <c r="CAG66" s="625"/>
      <c r="CAH66" s="625"/>
      <c r="CAM66" s="625"/>
      <c r="CAN66" s="625"/>
      <c r="CAS66" s="625"/>
      <c r="CAT66" s="625"/>
      <c r="CAY66" s="625"/>
      <c r="CAZ66" s="625"/>
      <c r="CBE66" s="625"/>
      <c r="CBF66" s="625"/>
      <c r="CBK66" s="625"/>
      <c r="CBL66" s="625"/>
      <c r="CBQ66" s="625"/>
      <c r="CBR66" s="625"/>
      <c r="CBW66" s="625"/>
      <c r="CBX66" s="625"/>
      <c r="CCC66" s="625"/>
      <c r="CCD66" s="625"/>
      <c r="CCI66" s="625"/>
      <c r="CCJ66" s="625"/>
      <c r="CCO66" s="625"/>
      <c r="CCP66" s="625"/>
      <c r="CCU66" s="625"/>
      <c r="CCV66" s="625"/>
      <c r="CDA66" s="625"/>
      <c r="CDB66" s="625"/>
      <c r="CDG66" s="625"/>
      <c r="CDH66" s="625"/>
      <c r="CDM66" s="625"/>
      <c r="CDN66" s="625"/>
      <c r="CDS66" s="625"/>
      <c r="CDT66" s="625"/>
      <c r="CDY66" s="625"/>
      <c r="CDZ66" s="625"/>
      <c r="CEE66" s="625"/>
      <c r="CEF66" s="625"/>
      <c r="CEK66" s="625"/>
      <c r="CEL66" s="625"/>
      <c r="CEQ66" s="625"/>
      <c r="CER66" s="625"/>
      <c r="CEW66" s="625"/>
      <c r="CEX66" s="625"/>
      <c r="CFC66" s="625"/>
      <c r="CFD66" s="625"/>
      <c r="CFI66" s="625"/>
      <c r="CFJ66" s="625"/>
      <c r="CFO66" s="625"/>
      <c r="CFP66" s="625"/>
      <c r="CFU66" s="625"/>
      <c r="CFV66" s="625"/>
      <c r="CGA66" s="625"/>
      <c r="CGB66" s="625"/>
      <c r="CGG66" s="625"/>
      <c r="CGH66" s="625"/>
      <c r="CGM66" s="625"/>
      <c r="CGN66" s="625"/>
      <c r="CGS66" s="625"/>
      <c r="CGT66" s="625"/>
      <c r="CGY66" s="625"/>
      <c r="CGZ66" s="625"/>
      <c r="CHE66" s="625"/>
      <c r="CHF66" s="625"/>
      <c r="CHK66" s="625"/>
      <c r="CHL66" s="625"/>
      <c r="CHQ66" s="625"/>
      <c r="CHR66" s="625"/>
      <c r="CHW66" s="625"/>
      <c r="CHX66" s="625"/>
      <c r="CIC66" s="625"/>
      <c r="CID66" s="625"/>
      <c r="CII66" s="625"/>
      <c r="CIJ66" s="625"/>
      <c r="CIO66" s="625"/>
      <c r="CIP66" s="625"/>
      <c r="CIU66" s="625"/>
      <c r="CIV66" s="625"/>
      <c r="CJA66" s="625"/>
      <c r="CJB66" s="625"/>
      <c r="CJG66" s="625"/>
      <c r="CJH66" s="625"/>
      <c r="CJM66" s="625"/>
      <c r="CJN66" s="625"/>
      <c r="CJS66" s="625"/>
      <c r="CJT66" s="625"/>
      <c r="CJY66" s="625"/>
      <c r="CJZ66" s="625"/>
      <c r="CKE66" s="625"/>
      <c r="CKF66" s="625"/>
      <c r="CKK66" s="625"/>
      <c r="CKL66" s="625"/>
      <c r="CKQ66" s="625"/>
      <c r="CKR66" s="625"/>
      <c r="CKW66" s="625"/>
      <c r="CKX66" s="625"/>
      <c r="CLC66" s="625"/>
      <c r="CLD66" s="625"/>
      <c r="CLI66" s="625"/>
      <c r="CLJ66" s="625"/>
      <c r="CLO66" s="625"/>
      <c r="CLP66" s="625"/>
      <c r="CLU66" s="625"/>
      <c r="CLV66" s="625"/>
      <c r="CMA66" s="625"/>
      <c r="CMB66" s="625"/>
      <c r="CMG66" s="625"/>
      <c r="CMH66" s="625"/>
      <c r="CMM66" s="625"/>
      <c r="CMN66" s="625"/>
      <c r="CMS66" s="625"/>
      <c r="CMT66" s="625"/>
      <c r="CMY66" s="625"/>
      <c r="CMZ66" s="625"/>
      <c r="CNE66" s="625"/>
      <c r="CNF66" s="625"/>
      <c r="CNK66" s="625"/>
      <c r="CNL66" s="625"/>
      <c r="CNQ66" s="625"/>
      <c r="CNR66" s="625"/>
      <c r="CNW66" s="625"/>
      <c r="CNX66" s="625"/>
      <c r="COC66" s="625"/>
      <c r="COD66" s="625"/>
      <c r="COI66" s="625"/>
      <c r="COJ66" s="625"/>
      <c r="COO66" s="625"/>
      <c r="COP66" s="625"/>
      <c r="COU66" s="625"/>
      <c r="COV66" s="625"/>
      <c r="CPA66" s="625"/>
      <c r="CPB66" s="625"/>
      <c r="CPG66" s="625"/>
      <c r="CPH66" s="625"/>
      <c r="CPM66" s="625"/>
      <c r="CPN66" s="625"/>
      <c r="CPS66" s="625"/>
      <c r="CPT66" s="625"/>
      <c r="CPY66" s="625"/>
      <c r="CPZ66" s="625"/>
      <c r="CQE66" s="625"/>
      <c r="CQF66" s="625"/>
      <c r="CQK66" s="625"/>
      <c r="CQL66" s="625"/>
      <c r="CQQ66" s="625"/>
      <c r="CQR66" s="625"/>
      <c r="CQW66" s="625"/>
      <c r="CQX66" s="625"/>
      <c r="CRC66" s="625"/>
      <c r="CRD66" s="625"/>
      <c r="CRI66" s="625"/>
      <c r="CRJ66" s="625"/>
      <c r="CRO66" s="625"/>
      <c r="CRP66" s="625"/>
      <c r="CRU66" s="625"/>
      <c r="CRV66" s="625"/>
      <c r="CSA66" s="625"/>
      <c r="CSB66" s="625"/>
      <c r="CSG66" s="625"/>
      <c r="CSH66" s="625"/>
      <c r="CSM66" s="625"/>
      <c r="CSN66" s="625"/>
      <c r="CSS66" s="625"/>
      <c r="CST66" s="625"/>
      <c r="CSY66" s="625"/>
      <c r="CSZ66" s="625"/>
      <c r="CTE66" s="625"/>
      <c r="CTF66" s="625"/>
      <c r="CTK66" s="625"/>
      <c r="CTL66" s="625"/>
      <c r="CTQ66" s="625"/>
      <c r="CTR66" s="625"/>
      <c r="CTW66" s="625"/>
      <c r="CTX66" s="625"/>
      <c r="CUC66" s="625"/>
      <c r="CUD66" s="625"/>
      <c r="CUI66" s="625"/>
      <c r="CUJ66" s="625"/>
      <c r="CUO66" s="625"/>
      <c r="CUP66" s="625"/>
      <c r="CUU66" s="625"/>
      <c r="CUV66" s="625"/>
      <c r="CVA66" s="625"/>
      <c r="CVB66" s="625"/>
      <c r="CVG66" s="625"/>
      <c r="CVH66" s="625"/>
      <c r="CVM66" s="625"/>
      <c r="CVN66" s="625"/>
      <c r="CVS66" s="625"/>
      <c r="CVT66" s="625"/>
      <c r="CVY66" s="625"/>
      <c r="CVZ66" s="625"/>
      <c r="CWE66" s="625"/>
      <c r="CWF66" s="625"/>
      <c r="CWK66" s="625"/>
      <c r="CWL66" s="625"/>
      <c r="CWQ66" s="625"/>
      <c r="CWR66" s="625"/>
      <c r="CWW66" s="625"/>
      <c r="CWX66" s="625"/>
      <c r="CXC66" s="625"/>
      <c r="CXD66" s="625"/>
      <c r="CXI66" s="625"/>
      <c r="CXJ66" s="625"/>
      <c r="CXO66" s="625"/>
      <c r="CXP66" s="625"/>
      <c r="CXU66" s="625"/>
      <c r="CXV66" s="625"/>
      <c r="CYA66" s="625"/>
      <c r="CYB66" s="625"/>
      <c r="CYG66" s="625"/>
      <c r="CYH66" s="625"/>
      <c r="CYM66" s="625"/>
      <c r="CYN66" s="625"/>
      <c r="CYS66" s="625"/>
      <c r="CYT66" s="625"/>
      <c r="CYY66" s="625"/>
      <c r="CYZ66" s="625"/>
      <c r="CZE66" s="625"/>
      <c r="CZF66" s="625"/>
      <c r="CZK66" s="625"/>
      <c r="CZL66" s="625"/>
      <c r="CZQ66" s="625"/>
      <c r="CZR66" s="625"/>
      <c r="CZW66" s="625"/>
      <c r="CZX66" s="625"/>
      <c r="DAC66" s="625"/>
      <c r="DAD66" s="625"/>
      <c r="DAI66" s="625"/>
      <c r="DAJ66" s="625"/>
      <c r="DAO66" s="625"/>
      <c r="DAP66" s="625"/>
      <c r="DAU66" s="625"/>
      <c r="DAV66" s="625"/>
      <c r="DBA66" s="625"/>
      <c r="DBB66" s="625"/>
      <c r="DBG66" s="625"/>
      <c r="DBH66" s="625"/>
      <c r="DBM66" s="625"/>
      <c r="DBN66" s="625"/>
      <c r="DBS66" s="625"/>
      <c r="DBT66" s="625"/>
      <c r="DBY66" s="625"/>
      <c r="DBZ66" s="625"/>
      <c r="DCE66" s="625"/>
      <c r="DCF66" s="625"/>
      <c r="DCK66" s="625"/>
      <c r="DCL66" s="625"/>
      <c r="DCQ66" s="625"/>
      <c r="DCR66" s="625"/>
      <c r="DCW66" s="625"/>
      <c r="DCX66" s="625"/>
      <c r="DDC66" s="625"/>
      <c r="DDD66" s="625"/>
      <c r="DDI66" s="625"/>
      <c r="DDJ66" s="625"/>
      <c r="DDO66" s="625"/>
      <c r="DDP66" s="625"/>
      <c r="DDU66" s="625"/>
      <c r="DDV66" s="625"/>
      <c r="DEA66" s="625"/>
      <c r="DEB66" s="625"/>
      <c r="DEG66" s="625"/>
      <c r="DEH66" s="625"/>
      <c r="DEM66" s="625"/>
      <c r="DEN66" s="625"/>
      <c r="DES66" s="625"/>
      <c r="DET66" s="625"/>
      <c r="DEY66" s="625"/>
      <c r="DEZ66" s="625"/>
      <c r="DFE66" s="625"/>
      <c r="DFF66" s="625"/>
      <c r="DFK66" s="625"/>
      <c r="DFL66" s="625"/>
      <c r="DFQ66" s="625"/>
      <c r="DFR66" s="625"/>
      <c r="DFW66" s="625"/>
      <c r="DFX66" s="625"/>
      <c r="DGC66" s="625"/>
      <c r="DGD66" s="625"/>
      <c r="DGI66" s="625"/>
      <c r="DGJ66" s="625"/>
      <c r="DGO66" s="625"/>
      <c r="DGP66" s="625"/>
      <c r="DGU66" s="625"/>
      <c r="DGV66" s="625"/>
      <c r="DHA66" s="625"/>
      <c r="DHB66" s="625"/>
      <c r="DHG66" s="625"/>
      <c r="DHH66" s="625"/>
      <c r="DHM66" s="625"/>
      <c r="DHN66" s="625"/>
      <c r="DHS66" s="625"/>
      <c r="DHT66" s="625"/>
      <c r="DHY66" s="625"/>
      <c r="DHZ66" s="625"/>
      <c r="DIE66" s="625"/>
      <c r="DIF66" s="625"/>
      <c r="DIK66" s="625"/>
      <c r="DIL66" s="625"/>
      <c r="DIQ66" s="625"/>
      <c r="DIR66" s="625"/>
      <c r="DIW66" s="625"/>
      <c r="DIX66" s="625"/>
      <c r="DJC66" s="625"/>
      <c r="DJD66" s="625"/>
      <c r="DJI66" s="625"/>
      <c r="DJJ66" s="625"/>
      <c r="DJO66" s="625"/>
      <c r="DJP66" s="625"/>
      <c r="DJU66" s="625"/>
      <c r="DJV66" s="625"/>
      <c r="DKA66" s="625"/>
      <c r="DKB66" s="625"/>
      <c r="DKG66" s="625"/>
      <c r="DKH66" s="625"/>
      <c r="DKM66" s="625"/>
      <c r="DKN66" s="625"/>
      <c r="DKS66" s="625"/>
      <c r="DKT66" s="625"/>
      <c r="DKY66" s="625"/>
      <c r="DKZ66" s="625"/>
      <c r="DLE66" s="625"/>
      <c r="DLF66" s="625"/>
      <c r="DLK66" s="625"/>
      <c r="DLL66" s="625"/>
      <c r="DLQ66" s="625"/>
      <c r="DLR66" s="625"/>
      <c r="DLW66" s="625"/>
      <c r="DLX66" s="625"/>
      <c r="DMC66" s="625"/>
      <c r="DMD66" s="625"/>
      <c r="DMI66" s="625"/>
      <c r="DMJ66" s="625"/>
      <c r="DMO66" s="625"/>
      <c r="DMP66" s="625"/>
      <c r="DMU66" s="625"/>
      <c r="DMV66" s="625"/>
      <c r="DNA66" s="625"/>
      <c r="DNB66" s="625"/>
      <c r="DNG66" s="625"/>
      <c r="DNH66" s="625"/>
      <c r="DNM66" s="625"/>
      <c r="DNN66" s="625"/>
      <c r="DNS66" s="625"/>
      <c r="DNT66" s="625"/>
      <c r="DNY66" s="625"/>
      <c r="DNZ66" s="625"/>
      <c r="DOE66" s="625"/>
      <c r="DOF66" s="625"/>
      <c r="DOK66" s="625"/>
      <c r="DOL66" s="625"/>
      <c r="DOQ66" s="625"/>
      <c r="DOR66" s="625"/>
      <c r="DOW66" s="625"/>
      <c r="DOX66" s="625"/>
      <c r="DPC66" s="625"/>
      <c r="DPD66" s="625"/>
      <c r="DPI66" s="625"/>
      <c r="DPJ66" s="625"/>
      <c r="DPO66" s="625"/>
      <c r="DPP66" s="625"/>
      <c r="DPU66" s="625"/>
      <c r="DPV66" s="625"/>
      <c r="DQA66" s="625"/>
      <c r="DQB66" s="625"/>
      <c r="DQG66" s="625"/>
      <c r="DQH66" s="625"/>
      <c r="DQM66" s="625"/>
      <c r="DQN66" s="625"/>
      <c r="DQS66" s="625"/>
      <c r="DQT66" s="625"/>
      <c r="DQY66" s="625"/>
      <c r="DQZ66" s="625"/>
      <c r="DRE66" s="625"/>
      <c r="DRF66" s="625"/>
      <c r="DRK66" s="625"/>
      <c r="DRL66" s="625"/>
      <c r="DRQ66" s="625"/>
      <c r="DRR66" s="625"/>
      <c r="DRW66" s="625"/>
      <c r="DRX66" s="625"/>
      <c r="DSC66" s="625"/>
      <c r="DSD66" s="625"/>
      <c r="DSI66" s="625"/>
      <c r="DSJ66" s="625"/>
      <c r="DSO66" s="625"/>
      <c r="DSP66" s="625"/>
      <c r="DSU66" s="625"/>
      <c r="DSV66" s="625"/>
      <c r="DTA66" s="625"/>
      <c r="DTB66" s="625"/>
      <c r="DTG66" s="625"/>
      <c r="DTH66" s="625"/>
      <c r="DTM66" s="625"/>
      <c r="DTN66" s="625"/>
      <c r="DTS66" s="625"/>
      <c r="DTT66" s="625"/>
      <c r="DTY66" s="625"/>
      <c r="DTZ66" s="625"/>
      <c r="DUE66" s="625"/>
      <c r="DUF66" s="625"/>
      <c r="DUK66" s="625"/>
      <c r="DUL66" s="625"/>
      <c r="DUQ66" s="625"/>
      <c r="DUR66" s="625"/>
      <c r="DUW66" s="625"/>
      <c r="DUX66" s="625"/>
      <c r="DVC66" s="625"/>
      <c r="DVD66" s="625"/>
      <c r="DVI66" s="625"/>
      <c r="DVJ66" s="625"/>
      <c r="DVO66" s="625"/>
      <c r="DVP66" s="625"/>
      <c r="DVU66" s="625"/>
      <c r="DVV66" s="625"/>
      <c r="DWA66" s="625"/>
      <c r="DWB66" s="625"/>
      <c r="DWG66" s="625"/>
      <c r="DWH66" s="625"/>
      <c r="DWM66" s="625"/>
      <c r="DWN66" s="625"/>
      <c r="DWS66" s="625"/>
      <c r="DWT66" s="625"/>
      <c r="DWY66" s="625"/>
      <c r="DWZ66" s="625"/>
      <c r="DXE66" s="625"/>
      <c r="DXF66" s="625"/>
      <c r="DXK66" s="625"/>
      <c r="DXL66" s="625"/>
      <c r="DXQ66" s="625"/>
      <c r="DXR66" s="625"/>
      <c r="DXW66" s="625"/>
      <c r="DXX66" s="625"/>
      <c r="DYC66" s="625"/>
      <c r="DYD66" s="625"/>
      <c r="DYI66" s="625"/>
      <c r="DYJ66" s="625"/>
      <c r="DYO66" s="625"/>
      <c r="DYP66" s="625"/>
      <c r="DYU66" s="625"/>
      <c r="DYV66" s="625"/>
      <c r="DZA66" s="625"/>
      <c r="DZB66" s="625"/>
      <c r="DZG66" s="625"/>
      <c r="DZH66" s="625"/>
      <c r="DZM66" s="625"/>
      <c r="DZN66" s="625"/>
      <c r="DZS66" s="625"/>
      <c r="DZT66" s="625"/>
      <c r="DZY66" s="625"/>
      <c r="DZZ66" s="625"/>
      <c r="EAE66" s="625"/>
      <c r="EAF66" s="625"/>
      <c r="EAK66" s="625"/>
      <c r="EAL66" s="625"/>
      <c r="EAQ66" s="625"/>
      <c r="EAR66" s="625"/>
      <c r="EAW66" s="625"/>
      <c r="EAX66" s="625"/>
      <c r="EBC66" s="625"/>
      <c r="EBD66" s="625"/>
      <c r="EBI66" s="625"/>
      <c r="EBJ66" s="625"/>
      <c r="EBO66" s="625"/>
      <c r="EBP66" s="625"/>
      <c r="EBU66" s="625"/>
      <c r="EBV66" s="625"/>
      <c r="ECA66" s="625"/>
      <c r="ECB66" s="625"/>
      <c r="ECG66" s="625"/>
      <c r="ECH66" s="625"/>
      <c r="ECM66" s="625"/>
      <c r="ECN66" s="625"/>
      <c r="ECS66" s="625"/>
      <c r="ECT66" s="625"/>
      <c r="ECY66" s="625"/>
      <c r="ECZ66" s="625"/>
      <c r="EDE66" s="625"/>
      <c r="EDF66" s="625"/>
      <c r="EDK66" s="625"/>
      <c r="EDL66" s="625"/>
      <c r="EDQ66" s="625"/>
      <c r="EDR66" s="625"/>
      <c r="EDW66" s="625"/>
      <c r="EDX66" s="625"/>
      <c r="EEC66" s="625"/>
      <c r="EED66" s="625"/>
      <c r="EEI66" s="625"/>
      <c r="EEJ66" s="625"/>
      <c r="EEO66" s="625"/>
      <c r="EEP66" s="625"/>
      <c r="EEU66" s="625"/>
      <c r="EEV66" s="625"/>
      <c r="EFA66" s="625"/>
      <c r="EFB66" s="625"/>
      <c r="EFG66" s="625"/>
      <c r="EFH66" s="625"/>
      <c r="EFM66" s="625"/>
      <c r="EFN66" s="625"/>
      <c r="EFS66" s="625"/>
      <c r="EFT66" s="625"/>
      <c r="EFY66" s="625"/>
      <c r="EFZ66" s="625"/>
      <c r="EGE66" s="625"/>
      <c r="EGF66" s="625"/>
      <c r="EGK66" s="625"/>
      <c r="EGL66" s="625"/>
      <c r="EGQ66" s="625"/>
      <c r="EGR66" s="625"/>
      <c r="EGW66" s="625"/>
      <c r="EGX66" s="625"/>
      <c r="EHC66" s="625"/>
      <c r="EHD66" s="625"/>
      <c r="EHI66" s="625"/>
      <c r="EHJ66" s="625"/>
      <c r="EHO66" s="625"/>
      <c r="EHP66" s="625"/>
      <c r="EHU66" s="625"/>
      <c r="EHV66" s="625"/>
      <c r="EIA66" s="625"/>
      <c r="EIB66" s="625"/>
      <c r="EIG66" s="625"/>
      <c r="EIH66" s="625"/>
      <c r="EIM66" s="625"/>
      <c r="EIN66" s="625"/>
      <c r="EIS66" s="625"/>
      <c r="EIT66" s="625"/>
      <c r="EIY66" s="625"/>
      <c r="EIZ66" s="625"/>
      <c r="EJE66" s="625"/>
      <c r="EJF66" s="625"/>
      <c r="EJK66" s="625"/>
      <c r="EJL66" s="625"/>
      <c r="EJQ66" s="625"/>
      <c r="EJR66" s="625"/>
      <c r="EJW66" s="625"/>
      <c r="EJX66" s="625"/>
      <c r="EKC66" s="625"/>
      <c r="EKD66" s="625"/>
      <c r="EKI66" s="625"/>
      <c r="EKJ66" s="625"/>
      <c r="EKO66" s="625"/>
      <c r="EKP66" s="625"/>
      <c r="EKU66" s="625"/>
      <c r="EKV66" s="625"/>
      <c r="ELA66" s="625"/>
      <c r="ELB66" s="625"/>
      <c r="ELG66" s="625"/>
      <c r="ELH66" s="625"/>
      <c r="ELM66" s="625"/>
      <c r="ELN66" s="625"/>
      <c r="ELS66" s="625"/>
      <c r="ELT66" s="625"/>
      <c r="ELY66" s="625"/>
      <c r="ELZ66" s="625"/>
      <c r="EME66" s="625"/>
      <c r="EMF66" s="625"/>
      <c r="EMK66" s="625"/>
      <c r="EML66" s="625"/>
      <c r="EMQ66" s="625"/>
      <c r="EMR66" s="625"/>
      <c r="EMW66" s="625"/>
      <c r="EMX66" s="625"/>
      <c r="ENC66" s="625"/>
      <c r="END66" s="625"/>
      <c r="ENI66" s="625"/>
      <c r="ENJ66" s="625"/>
      <c r="ENO66" s="625"/>
      <c r="ENP66" s="625"/>
      <c r="ENU66" s="625"/>
      <c r="ENV66" s="625"/>
      <c r="EOA66" s="625"/>
      <c r="EOB66" s="625"/>
      <c r="EOG66" s="625"/>
      <c r="EOH66" s="625"/>
      <c r="EOM66" s="625"/>
      <c r="EON66" s="625"/>
      <c r="EOS66" s="625"/>
      <c r="EOT66" s="625"/>
      <c r="EOY66" s="625"/>
      <c r="EOZ66" s="625"/>
      <c r="EPE66" s="625"/>
      <c r="EPF66" s="625"/>
      <c r="EPK66" s="625"/>
      <c r="EPL66" s="625"/>
      <c r="EPQ66" s="625"/>
      <c r="EPR66" s="625"/>
      <c r="EPW66" s="625"/>
      <c r="EPX66" s="625"/>
      <c r="EQC66" s="625"/>
      <c r="EQD66" s="625"/>
      <c r="EQI66" s="625"/>
      <c r="EQJ66" s="625"/>
      <c r="EQO66" s="625"/>
      <c r="EQP66" s="625"/>
      <c r="EQU66" s="625"/>
      <c r="EQV66" s="625"/>
      <c r="ERA66" s="625"/>
      <c r="ERB66" s="625"/>
      <c r="ERG66" s="625"/>
      <c r="ERH66" s="625"/>
      <c r="ERM66" s="625"/>
      <c r="ERN66" s="625"/>
      <c r="ERS66" s="625"/>
      <c r="ERT66" s="625"/>
      <c r="ERY66" s="625"/>
      <c r="ERZ66" s="625"/>
      <c r="ESE66" s="625"/>
      <c r="ESF66" s="625"/>
      <c r="ESK66" s="625"/>
      <c r="ESL66" s="625"/>
      <c r="ESQ66" s="625"/>
      <c r="ESR66" s="625"/>
      <c r="ESW66" s="625"/>
      <c r="ESX66" s="625"/>
      <c r="ETC66" s="625"/>
      <c r="ETD66" s="625"/>
      <c r="ETI66" s="625"/>
      <c r="ETJ66" s="625"/>
      <c r="ETO66" s="625"/>
      <c r="ETP66" s="625"/>
      <c r="ETU66" s="625"/>
      <c r="ETV66" s="625"/>
      <c r="EUA66" s="625"/>
      <c r="EUB66" s="625"/>
      <c r="EUG66" s="625"/>
      <c r="EUH66" s="625"/>
      <c r="EUM66" s="625"/>
      <c r="EUN66" s="625"/>
      <c r="EUS66" s="625"/>
      <c r="EUT66" s="625"/>
      <c r="EUY66" s="625"/>
      <c r="EUZ66" s="625"/>
      <c r="EVE66" s="625"/>
      <c r="EVF66" s="625"/>
      <c r="EVK66" s="625"/>
      <c r="EVL66" s="625"/>
      <c r="EVQ66" s="625"/>
      <c r="EVR66" s="625"/>
      <c r="EVW66" s="625"/>
      <c r="EVX66" s="625"/>
      <c r="EWC66" s="625"/>
      <c r="EWD66" s="625"/>
      <c r="EWI66" s="625"/>
      <c r="EWJ66" s="625"/>
      <c r="EWO66" s="625"/>
      <c r="EWP66" s="625"/>
      <c r="EWU66" s="625"/>
      <c r="EWV66" s="625"/>
      <c r="EXA66" s="625"/>
      <c r="EXB66" s="625"/>
      <c r="EXG66" s="625"/>
      <c r="EXH66" s="625"/>
      <c r="EXM66" s="625"/>
      <c r="EXN66" s="625"/>
      <c r="EXS66" s="625"/>
      <c r="EXT66" s="625"/>
      <c r="EXY66" s="625"/>
      <c r="EXZ66" s="625"/>
      <c r="EYE66" s="625"/>
      <c r="EYF66" s="625"/>
      <c r="EYK66" s="625"/>
      <c r="EYL66" s="625"/>
      <c r="EYQ66" s="625"/>
      <c r="EYR66" s="625"/>
      <c r="EYW66" s="625"/>
      <c r="EYX66" s="625"/>
      <c r="EZC66" s="625"/>
      <c r="EZD66" s="625"/>
      <c r="EZI66" s="625"/>
      <c r="EZJ66" s="625"/>
      <c r="EZO66" s="625"/>
      <c r="EZP66" s="625"/>
      <c r="EZU66" s="625"/>
      <c r="EZV66" s="625"/>
      <c r="FAA66" s="625"/>
      <c r="FAB66" s="625"/>
      <c r="FAG66" s="625"/>
      <c r="FAH66" s="625"/>
      <c r="FAM66" s="625"/>
      <c r="FAN66" s="625"/>
      <c r="FAS66" s="625"/>
      <c r="FAT66" s="625"/>
      <c r="FAY66" s="625"/>
      <c r="FAZ66" s="625"/>
      <c r="FBE66" s="625"/>
      <c r="FBF66" s="625"/>
      <c r="FBK66" s="625"/>
      <c r="FBL66" s="625"/>
      <c r="FBQ66" s="625"/>
      <c r="FBR66" s="625"/>
      <c r="FBW66" s="625"/>
      <c r="FBX66" s="625"/>
      <c r="FCC66" s="625"/>
      <c r="FCD66" s="625"/>
      <c r="FCI66" s="625"/>
      <c r="FCJ66" s="625"/>
      <c r="FCO66" s="625"/>
      <c r="FCP66" s="625"/>
      <c r="FCU66" s="625"/>
      <c r="FCV66" s="625"/>
      <c r="FDA66" s="625"/>
      <c r="FDB66" s="625"/>
      <c r="FDG66" s="625"/>
      <c r="FDH66" s="625"/>
      <c r="FDM66" s="625"/>
      <c r="FDN66" s="625"/>
      <c r="FDS66" s="625"/>
      <c r="FDT66" s="625"/>
      <c r="FDY66" s="625"/>
      <c r="FDZ66" s="625"/>
      <c r="FEE66" s="625"/>
      <c r="FEF66" s="625"/>
      <c r="FEK66" s="625"/>
      <c r="FEL66" s="625"/>
      <c r="FEQ66" s="625"/>
      <c r="FER66" s="625"/>
      <c r="FEW66" s="625"/>
      <c r="FEX66" s="625"/>
      <c r="FFC66" s="625"/>
      <c r="FFD66" s="625"/>
      <c r="FFI66" s="625"/>
      <c r="FFJ66" s="625"/>
      <c r="FFO66" s="625"/>
      <c r="FFP66" s="625"/>
      <c r="FFU66" s="625"/>
      <c r="FFV66" s="625"/>
      <c r="FGA66" s="625"/>
      <c r="FGB66" s="625"/>
      <c r="FGG66" s="625"/>
      <c r="FGH66" s="625"/>
      <c r="FGM66" s="625"/>
      <c r="FGN66" s="625"/>
      <c r="FGS66" s="625"/>
      <c r="FGT66" s="625"/>
      <c r="FGY66" s="625"/>
      <c r="FGZ66" s="625"/>
      <c r="FHE66" s="625"/>
      <c r="FHF66" s="625"/>
      <c r="FHK66" s="625"/>
      <c r="FHL66" s="625"/>
      <c r="FHQ66" s="625"/>
      <c r="FHR66" s="625"/>
      <c r="FHW66" s="625"/>
      <c r="FHX66" s="625"/>
      <c r="FIC66" s="625"/>
      <c r="FID66" s="625"/>
      <c r="FII66" s="625"/>
      <c r="FIJ66" s="625"/>
      <c r="FIO66" s="625"/>
      <c r="FIP66" s="625"/>
      <c r="FIU66" s="625"/>
      <c r="FIV66" s="625"/>
      <c r="FJA66" s="625"/>
      <c r="FJB66" s="625"/>
      <c r="FJG66" s="625"/>
      <c r="FJH66" s="625"/>
      <c r="FJM66" s="625"/>
      <c r="FJN66" s="625"/>
      <c r="FJS66" s="625"/>
      <c r="FJT66" s="625"/>
      <c r="FJY66" s="625"/>
      <c r="FJZ66" s="625"/>
      <c r="FKE66" s="625"/>
      <c r="FKF66" s="625"/>
      <c r="FKK66" s="625"/>
      <c r="FKL66" s="625"/>
      <c r="FKQ66" s="625"/>
      <c r="FKR66" s="625"/>
      <c r="FKW66" s="625"/>
      <c r="FKX66" s="625"/>
      <c r="FLC66" s="625"/>
      <c r="FLD66" s="625"/>
      <c r="FLI66" s="625"/>
      <c r="FLJ66" s="625"/>
      <c r="FLO66" s="625"/>
      <c r="FLP66" s="625"/>
      <c r="FLU66" s="625"/>
      <c r="FLV66" s="625"/>
      <c r="FMA66" s="625"/>
      <c r="FMB66" s="625"/>
      <c r="FMG66" s="625"/>
      <c r="FMH66" s="625"/>
      <c r="FMM66" s="625"/>
      <c r="FMN66" s="625"/>
      <c r="FMS66" s="625"/>
      <c r="FMT66" s="625"/>
      <c r="FMY66" s="625"/>
      <c r="FMZ66" s="625"/>
      <c r="FNE66" s="625"/>
      <c r="FNF66" s="625"/>
      <c r="FNK66" s="625"/>
      <c r="FNL66" s="625"/>
      <c r="FNQ66" s="625"/>
      <c r="FNR66" s="625"/>
      <c r="FNW66" s="625"/>
      <c r="FNX66" s="625"/>
      <c r="FOC66" s="625"/>
      <c r="FOD66" s="625"/>
      <c r="FOI66" s="625"/>
      <c r="FOJ66" s="625"/>
      <c r="FOO66" s="625"/>
      <c r="FOP66" s="625"/>
      <c r="FOU66" s="625"/>
      <c r="FOV66" s="625"/>
      <c r="FPA66" s="625"/>
      <c r="FPB66" s="625"/>
      <c r="FPG66" s="625"/>
      <c r="FPH66" s="625"/>
      <c r="FPM66" s="625"/>
      <c r="FPN66" s="625"/>
      <c r="FPS66" s="625"/>
      <c r="FPT66" s="625"/>
      <c r="FPY66" s="625"/>
      <c r="FPZ66" s="625"/>
      <c r="FQE66" s="625"/>
      <c r="FQF66" s="625"/>
      <c r="FQK66" s="625"/>
      <c r="FQL66" s="625"/>
      <c r="FQQ66" s="625"/>
      <c r="FQR66" s="625"/>
      <c r="FQW66" s="625"/>
      <c r="FQX66" s="625"/>
      <c r="FRC66" s="625"/>
      <c r="FRD66" s="625"/>
      <c r="FRI66" s="625"/>
      <c r="FRJ66" s="625"/>
      <c r="FRO66" s="625"/>
      <c r="FRP66" s="625"/>
      <c r="FRU66" s="625"/>
      <c r="FRV66" s="625"/>
      <c r="FSA66" s="625"/>
      <c r="FSB66" s="625"/>
      <c r="FSG66" s="625"/>
      <c r="FSH66" s="625"/>
      <c r="FSM66" s="625"/>
      <c r="FSN66" s="625"/>
      <c r="FSS66" s="625"/>
      <c r="FST66" s="625"/>
      <c r="FSY66" s="625"/>
      <c r="FSZ66" s="625"/>
      <c r="FTE66" s="625"/>
      <c r="FTF66" s="625"/>
      <c r="FTK66" s="625"/>
      <c r="FTL66" s="625"/>
      <c r="FTQ66" s="625"/>
      <c r="FTR66" s="625"/>
      <c r="FTW66" s="625"/>
      <c r="FTX66" s="625"/>
      <c r="FUC66" s="625"/>
      <c r="FUD66" s="625"/>
      <c r="FUI66" s="625"/>
      <c r="FUJ66" s="625"/>
      <c r="FUO66" s="625"/>
      <c r="FUP66" s="625"/>
      <c r="FUU66" s="625"/>
      <c r="FUV66" s="625"/>
      <c r="FVA66" s="625"/>
      <c r="FVB66" s="625"/>
      <c r="FVG66" s="625"/>
      <c r="FVH66" s="625"/>
      <c r="FVM66" s="625"/>
      <c r="FVN66" s="625"/>
      <c r="FVS66" s="625"/>
      <c r="FVT66" s="625"/>
      <c r="FVY66" s="625"/>
      <c r="FVZ66" s="625"/>
      <c r="FWE66" s="625"/>
      <c r="FWF66" s="625"/>
      <c r="FWK66" s="625"/>
      <c r="FWL66" s="625"/>
      <c r="FWQ66" s="625"/>
      <c r="FWR66" s="625"/>
      <c r="FWW66" s="625"/>
      <c r="FWX66" s="625"/>
      <c r="FXC66" s="625"/>
      <c r="FXD66" s="625"/>
      <c r="FXI66" s="625"/>
      <c r="FXJ66" s="625"/>
      <c r="FXO66" s="625"/>
      <c r="FXP66" s="625"/>
      <c r="FXU66" s="625"/>
      <c r="FXV66" s="625"/>
      <c r="FYA66" s="625"/>
      <c r="FYB66" s="625"/>
      <c r="FYG66" s="625"/>
      <c r="FYH66" s="625"/>
      <c r="FYM66" s="625"/>
      <c r="FYN66" s="625"/>
      <c r="FYS66" s="625"/>
      <c r="FYT66" s="625"/>
      <c r="FYY66" s="625"/>
      <c r="FYZ66" s="625"/>
      <c r="FZE66" s="625"/>
      <c r="FZF66" s="625"/>
      <c r="FZK66" s="625"/>
      <c r="FZL66" s="625"/>
      <c r="FZQ66" s="625"/>
      <c r="FZR66" s="625"/>
      <c r="FZW66" s="625"/>
      <c r="FZX66" s="625"/>
      <c r="GAC66" s="625"/>
      <c r="GAD66" s="625"/>
      <c r="GAI66" s="625"/>
      <c r="GAJ66" s="625"/>
      <c r="GAO66" s="625"/>
      <c r="GAP66" s="625"/>
      <c r="GAU66" s="625"/>
      <c r="GAV66" s="625"/>
      <c r="GBA66" s="625"/>
      <c r="GBB66" s="625"/>
      <c r="GBG66" s="625"/>
      <c r="GBH66" s="625"/>
      <c r="GBM66" s="625"/>
      <c r="GBN66" s="625"/>
      <c r="GBS66" s="625"/>
      <c r="GBT66" s="625"/>
      <c r="GBY66" s="625"/>
      <c r="GBZ66" s="625"/>
      <c r="GCE66" s="625"/>
      <c r="GCF66" s="625"/>
      <c r="GCK66" s="625"/>
      <c r="GCL66" s="625"/>
      <c r="GCQ66" s="625"/>
      <c r="GCR66" s="625"/>
      <c r="GCW66" s="625"/>
      <c r="GCX66" s="625"/>
      <c r="GDC66" s="625"/>
      <c r="GDD66" s="625"/>
      <c r="GDI66" s="625"/>
      <c r="GDJ66" s="625"/>
      <c r="GDO66" s="625"/>
      <c r="GDP66" s="625"/>
      <c r="GDU66" s="625"/>
      <c r="GDV66" s="625"/>
      <c r="GEA66" s="625"/>
      <c r="GEB66" s="625"/>
      <c r="GEG66" s="625"/>
      <c r="GEH66" s="625"/>
      <c r="GEM66" s="625"/>
      <c r="GEN66" s="625"/>
      <c r="GES66" s="625"/>
      <c r="GET66" s="625"/>
      <c r="GEY66" s="625"/>
      <c r="GEZ66" s="625"/>
      <c r="GFE66" s="625"/>
      <c r="GFF66" s="625"/>
      <c r="GFK66" s="625"/>
      <c r="GFL66" s="625"/>
      <c r="GFQ66" s="625"/>
      <c r="GFR66" s="625"/>
      <c r="GFW66" s="625"/>
      <c r="GFX66" s="625"/>
      <c r="GGC66" s="625"/>
      <c r="GGD66" s="625"/>
      <c r="GGI66" s="625"/>
      <c r="GGJ66" s="625"/>
      <c r="GGO66" s="625"/>
      <c r="GGP66" s="625"/>
      <c r="GGU66" s="625"/>
      <c r="GGV66" s="625"/>
      <c r="GHA66" s="625"/>
      <c r="GHB66" s="625"/>
      <c r="GHG66" s="625"/>
      <c r="GHH66" s="625"/>
      <c r="GHM66" s="625"/>
      <c r="GHN66" s="625"/>
      <c r="GHS66" s="625"/>
      <c r="GHT66" s="625"/>
      <c r="GHY66" s="625"/>
      <c r="GHZ66" s="625"/>
      <c r="GIE66" s="625"/>
      <c r="GIF66" s="625"/>
      <c r="GIK66" s="625"/>
      <c r="GIL66" s="625"/>
      <c r="GIQ66" s="625"/>
      <c r="GIR66" s="625"/>
      <c r="GIW66" s="625"/>
      <c r="GIX66" s="625"/>
      <c r="GJC66" s="625"/>
      <c r="GJD66" s="625"/>
      <c r="GJI66" s="625"/>
      <c r="GJJ66" s="625"/>
      <c r="GJO66" s="625"/>
      <c r="GJP66" s="625"/>
      <c r="GJU66" s="625"/>
      <c r="GJV66" s="625"/>
      <c r="GKA66" s="625"/>
      <c r="GKB66" s="625"/>
      <c r="GKG66" s="625"/>
      <c r="GKH66" s="625"/>
      <c r="GKM66" s="625"/>
      <c r="GKN66" s="625"/>
      <c r="GKS66" s="625"/>
      <c r="GKT66" s="625"/>
      <c r="GKY66" s="625"/>
      <c r="GKZ66" s="625"/>
      <c r="GLE66" s="625"/>
      <c r="GLF66" s="625"/>
      <c r="GLK66" s="625"/>
      <c r="GLL66" s="625"/>
      <c r="GLQ66" s="625"/>
      <c r="GLR66" s="625"/>
      <c r="GLW66" s="625"/>
      <c r="GLX66" s="625"/>
      <c r="GMC66" s="625"/>
      <c r="GMD66" s="625"/>
      <c r="GMI66" s="625"/>
      <c r="GMJ66" s="625"/>
      <c r="GMO66" s="625"/>
      <c r="GMP66" s="625"/>
      <c r="GMU66" s="625"/>
      <c r="GMV66" s="625"/>
      <c r="GNA66" s="625"/>
      <c r="GNB66" s="625"/>
      <c r="GNG66" s="625"/>
      <c r="GNH66" s="625"/>
      <c r="GNM66" s="625"/>
      <c r="GNN66" s="625"/>
      <c r="GNS66" s="625"/>
      <c r="GNT66" s="625"/>
      <c r="GNY66" s="625"/>
      <c r="GNZ66" s="625"/>
      <c r="GOE66" s="625"/>
      <c r="GOF66" s="625"/>
      <c r="GOK66" s="625"/>
      <c r="GOL66" s="625"/>
      <c r="GOQ66" s="625"/>
      <c r="GOR66" s="625"/>
      <c r="GOW66" s="625"/>
      <c r="GOX66" s="625"/>
      <c r="GPC66" s="625"/>
      <c r="GPD66" s="625"/>
      <c r="GPI66" s="625"/>
      <c r="GPJ66" s="625"/>
      <c r="GPO66" s="625"/>
      <c r="GPP66" s="625"/>
      <c r="GPU66" s="625"/>
      <c r="GPV66" s="625"/>
      <c r="GQA66" s="625"/>
      <c r="GQB66" s="625"/>
      <c r="GQG66" s="625"/>
      <c r="GQH66" s="625"/>
      <c r="GQM66" s="625"/>
      <c r="GQN66" s="625"/>
      <c r="GQS66" s="625"/>
      <c r="GQT66" s="625"/>
      <c r="GQY66" s="625"/>
      <c r="GQZ66" s="625"/>
      <c r="GRE66" s="625"/>
      <c r="GRF66" s="625"/>
      <c r="GRK66" s="625"/>
      <c r="GRL66" s="625"/>
      <c r="GRQ66" s="625"/>
      <c r="GRR66" s="625"/>
      <c r="GRW66" s="625"/>
      <c r="GRX66" s="625"/>
      <c r="GSC66" s="625"/>
      <c r="GSD66" s="625"/>
      <c r="GSI66" s="625"/>
      <c r="GSJ66" s="625"/>
      <c r="GSO66" s="625"/>
      <c r="GSP66" s="625"/>
      <c r="GSU66" s="625"/>
      <c r="GSV66" s="625"/>
      <c r="GTA66" s="625"/>
      <c r="GTB66" s="625"/>
      <c r="GTG66" s="625"/>
      <c r="GTH66" s="625"/>
      <c r="GTM66" s="625"/>
      <c r="GTN66" s="625"/>
      <c r="GTS66" s="625"/>
      <c r="GTT66" s="625"/>
      <c r="GTY66" s="625"/>
      <c r="GTZ66" s="625"/>
      <c r="GUE66" s="625"/>
      <c r="GUF66" s="625"/>
      <c r="GUK66" s="625"/>
      <c r="GUL66" s="625"/>
      <c r="GUQ66" s="625"/>
      <c r="GUR66" s="625"/>
      <c r="GUW66" s="625"/>
      <c r="GUX66" s="625"/>
      <c r="GVC66" s="625"/>
      <c r="GVD66" s="625"/>
      <c r="GVI66" s="625"/>
      <c r="GVJ66" s="625"/>
      <c r="GVO66" s="625"/>
      <c r="GVP66" s="625"/>
      <c r="GVU66" s="625"/>
      <c r="GVV66" s="625"/>
      <c r="GWA66" s="625"/>
      <c r="GWB66" s="625"/>
      <c r="GWG66" s="625"/>
      <c r="GWH66" s="625"/>
      <c r="GWM66" s="625"/>
      <c r="GWN66" s="625"/>
      <c r="GWS66" s="625"/>
      <c r="GWT66" s="625"/>
      <c r="GWY66" s="625"/>
      <c r="GWZ66" s="625"/>
      <c r="GXE66" s="625"/>
      <c r="GXF66" s="625"/>
      <c r="GXK66" s="625"/>
      <c r="GXL66" s="625"/>
      <c r="GXQ66" s="625"/>
      <c r="GXR66" s="625"/>
      <c r="GXW66" s="625"/>
      <c r="GXX66" s="625"/>
      <c r="GYC66" s="625"/>
      <c r="GYD66" s="625"/>
      <c r="GYI66" s="625"/>
      <c r="GYJ66" s="625"/>
      <c r="GYO66" s="625"/>
      <c r="GYP66" s="625"/>
      <c r="GYU66" s="625"/>
      <c r="GYV66" s="625"/>
      <c r="GZA66" s="625"/>
      <c r="GZB66" s="625"/>
      <c r="GZG66" s="625"/>
      <c r="GZH66" s="625"/>
      <c r="GZM66" s="625"/>
      <c r="GZN66" s="625"/>
      <c r="GZS66" s="625"/>
      <c r="GZT66" s="625"/>
      <c r="GZY66" s="625"/>
      <c r="GZZ66" s="625"/>
      <c r="HAE66" s="625"/>
      <c r="HAF66" s="625"/>
      <c r="HAK66" s="625"/>
      <c r="HAL66" s="625"/>
      <c r="HAQ66" s="625"/>
      <c r="HAR66" s="625"/>
      <c r="HAW66" s="625"/>
      <c r="HAX66" s="625"/>
      <c r="HBC66" s="625"/>
      <c r="HBD66" s="625"/>
      <c r="HBI66" s="625"/>
      <c r="HBJ66" s="625"/>
      <c r="HBO66" s="625"/>
      <c r="HBP66" s="625"/>
      <c r="HBU66" s="625"/>
      <c r="HBV66" s="625"/>
      <c r="HCA66" s="625"/>
      <c r="HCB66" s="625"/>
      <c r="HCG66" s="625"/>
      <c r="HCH66" s="625"/>
      <c r="HCM66" s="625"/>
      <c r="HCN66" s="625"/>
      <c r="HCS66" s="625"/>
      <c r="HCT66" s="625"/>
      <c r="HCY66" s="625"/>
      <c r="HCZ66" s="625"/>
      <c r="HDE66" s="625"/>
      <c r="HDF66" s="625"/>
      <c r="HDK66" s="625"/>
      <c r="HDL66" s="625"/>
      <c r="HDQ66" s="625"/>
      <c r="HDR66" s="625"/>
      <c r="HDW66" s="625"/>
      <c r="HDX66" s="625"/>
      <c r="HEC66" s="625"/>
      <c r="HED66" s="625"/>
      <c r="HEI66" s="625"/>
      <c r="HEJ66" s="625"/>
      <c r="HEO66" s="625"/>
      <c r="HEP66" s="625"/>
      <c r="HEU66" s="625"/>
      <c r="HEV66" s="625"/>
      <c r="HFA66" s="625"/>
      <c r="HFB66" s="625"/>
      <c r="HFG66" s="625"/>
      <c r="HFH66" s="625"/>
      <c r="HFM66" s="625"/>
      <c r="HFN66" s="625"/>
      <c r="HFS66" s="625"/>
      <c r="HFT66" s="625"/>
      <c r="HFY66" s="625"/>
      <c r="HFZ66" s="625"/>
      <c r="HGE66" s="625"/>
      <c r="HGF66" s="625"/>
      <c r="HGK66" s="625"/>
      <c r="HGL66" s="625"/>
      <c r="HGQ66" s="625"/>
      <c r="HGR66" s="625"/>
      <c r="HGW66" s="625"/>
      <c r="HGX66" s="625"/>
      <c r="HHC66" s="625"/>
      <c r="HHD66" s="625"/>
      <c r="HHI66" s="625"/>
      <c r="HHJ66" s="625"/>
      <c r="HHO66" s="625"/>
      <c r="HHP66" s="625"/>
      <c r="HHU66" s="625"/>
      <c r="HHV66" s="625"/>
      <c r="HIA66" s="625"/>
      <c r="HIB66" s="625"/>
      <c r="HIG66" s="625"/>
      <c r="HIH66" s="625"/>
      <c r="HIM66" s="625"/>
      <c r="HIN66" s="625"/>
      <c r="HIS66" s="625"/>
      <c r="HIT66" s="625"/>
      <c r="HIY66" s="625"/>
      <c r="HIZ66" s="625"/>
      <c r="HJE66" s="625"/>
      <c r="HJF66" s="625"/>
      <c r="HJK66" s="625"/>
      <c r="HJL66" s="625"/>
      <c r="HJQ66" s="625"/>
      <c r="HJR66" s="625"/>
      <c r="HJW66" s="625"/>
      <c r="HJX66" s="625"/>
      <c r="HKC66" s="625"/>
      <c r="HKD66" s="625"/>
      <c r="HKI66" s="625"/>
      <c r="HKJ66" s="625"/>
      <c r="HKO66" s="625"/>
      <c r="HKP66" s="625"/>
      <c r="HKU66" s="625"/>
      <c r="HKV66" s="625"/>
      <c r="HLA66" s="625"/>
      <c r="HLB66" s="625"/>
      <c r="HLG66" s="625"/>
      <c r="HLH66" s="625"/>
      <c r="HLM66" s="625"/>
      <c r="HLN66" s="625"/>
      <c r="HLS66" s="625"/>
      <c r="HLT66" s="625"/>
      <c r="HLY66" s="625"/>
      <c r="HLZ66" s="625"/>
      <c r="HME66" s="625"/>
      <c r="HMF66" s="625"/>
      <c r="HMK66" s="625"/>
      <c r="HML66" s="625"/>
      <c r="HMQ66" s="625"/>
      <c r="HMR66" s="625"/>
      <c r="HMW66" s="625"/>
      <c r="HMX66" s="625"/>
      <c r="HNC66" s="625"/>
      <c r="HND66" s="625"/>
      <c r="HNI66" s="625"/>
      <c r="HNJ66" s="625"/>
      <c r="HNO66" s="625"/>
      <c r="HNP66" s="625"/>
      <c r="HNU66" s="625"/>
      <c r="HNV66" s="625"/>
      <c r="HOA66" s="625"/>
      <c r="HOB66" s="625"/>
      <c r="HOG66" s="625"/>
      <c r="HOH66" s="625"/>
      <c r="HOM66" s="625"/>
      <c r="HON66" s="625"/>
      <c r="HOS66" s="625"/>
      <c r="HOT66" s="625"/>
      <c r="HOY66" s="625"/>
      <c r="HOZ66" s="625"/>
      <c r="HPE66" s="625"/>
      <c r="HPF66" s="625"/>
      <c r="HPK66" s="625"/>
      <c r="HPL66" s="625"/>
      <c r="HPQ66" s="625"/>
      <c r="HPR66" s="625"/>
      <c r="HPW66" s="625"/>
      <c r="HPX66" s="625"/>
      <c r="HQC66" s="625"/>
      <c r="HQD66" s="625"/>
      <c r="HQI66" s="625"/>
      <c r="HQJ66" s="625"/>
      <c r="HQO66" s="625"/>
      <c r="HQP66" s="625"/>
      <c r="HQU66" s="625"/>
      <c r="HQV66" s="625"/>
      <c r="HRA66" s="625"/>
      <c r="HRB66" s="625"/>
      <c r="HRG66" s="625"/>
      <c r="HRH66" s="625"/>
      <c r="HRM66" s="625"/>
      <c r="HRN66" s="625"/>
      <c r="HRS66" s="625"/>
      <c r="HRT66" s="625"/>
      <c r="HRY66" s="625"/>
      <c r="HRZ66" s="625"/>
      <c r="HSE66" s="625"/>
      <c r="HSF66" s="625"/>
      <c r="HSK66" s="625"/>
      <c r="HSL66" s="625"/>
      <c r="HSQ66" s="625"/>
      <c r="HSR66" s="625"/>
      <c r="HSW66" s="625"/>
      <c r="HSX66" s="625"/>
      <c r="HTC66" s="625"/>
      <c r="HTD66" s="625"/>
      <c r="HTI66" s="625"/>
      <c r="HTJ66" s="625"/>
      <c r="HTO66" s="625"/>
      <c r="HTP66" s="625"/>
      <c r="HTU66" s="625"/>
      <c r="HTV66" s="625"/>
      <c r="HUA66" s="625"/>
      <c r="HUB66" s="625"/>
      <c r="HUG66" s="625"/>
      <c r="HUH66" s="625"/>
      <c r="HUM66" s="625"/>
      <c r="HUN66" s="625"/>
      <c r="HUS66" s="625"/>
      <c r="HUT66" s="625"/>
      <c r="HUY66" s="625"/>
      <c r="HUZ66" s="625"/>
      <c r="HVE66" s="625"/>
      <c r="HVF66" s="625"/>
      <c r="HVK66" s="625"/>
      <c r="HVL66" s="625"/>
      <c r="HVQ66" s="625"/>
      <c r="HVR66" s="625"/>
      <c r="HVW66" s="625"/>
      <c r="HVX66" s="625"/>
      <c r="HWC66" s="625"/>
      <c r="HWD66" s="625"/>
      <c r="HWI66" s="625"/>
      <c r="HWJ66" s="625"/>
      <c r="HWO66" s="625"/>
      <c r="HWP66" s="625"/>
      <c r="HWU66" s="625"/>
      <c r="HWV66" s="625"/>
      <c r="HXA66" s="625"/>
      <c r="HXB66" s="625"/>
      <c r="HXG66" s="625"/>
      <c r="HXH66" s="625"/>
      <c r="HXM66" s="625"/>
      <c r="HXN66" s="625"/>
      <c r="HXS66" s="625"/>
      <c r="HXT66" s="625"/>
      <c r="HXY66" s="625"/>
      <c r="HXZ66" s="625"/>
      <c r="HYE66" s="625"/>
      <c r="HYF66" s="625"/>
      <c r="HYK66" s="625"/>
      <c r="HYL66" s="625"/>
      <c r="HYQ66" s="625"/>
      <c r="HYR66" s="625"/>
      <c r="HYW66" s="625"/>
      <c r="HYX66" s="625"/>
      <c r="HZC66" s="625"/>
      <c r="HZD66" s="625"/>
      <c r="HZI66" s="625"/>
      <c r="HZJ66" s="625"/>
      <c r="HZO66" s="625"/>
      <c r="HZP66" s="625"/>
      <c r="HZU66" s="625"/>
      <c r="HZV66" s="625"/>
      <c r="IAA66" s="625"/>
      <c r="IAB66" s="625"/>
      <c r="IAG66" s="625"/>
      <c r="IAH66" s="625"/>
      <c r="IAM66" s="625"/>
      <c r="IAN66" s="625"/>
      <c r="IAS66" s="625"/>
      <c r="IAT66" s="625"/>
      <c r="IAY66" s="625"/>
      <c r="IAZ66" s="625"/>
      <c r="IBE66" s="625"/>
      <c r="IBF66" s="625"/>
      <c r="IBK66" s="625"/>
      <c r="IBL66" s="625"/>
      <c r="IBQ66" s="625"/>
      <c r="IBR66" s="625"/>
      <c r="IBW66" s="625"/>
      <c r="IBX66" s="625"/>
      <c r="ICC66" s="625"/>
      <c r="ICD66" s="625"/>
      <c r="ICI66" s="625"/>
      <c r="ICJ66" s="625"/>
      <c r="ICO66" s="625"/>
      <c r="ICP66" s="625"/>
      <c r="ICU66" s="625"/>
      <c r="ICV66" s="625"/>
      <c r="IDA66" s="625"/>
      <c r="IDB66" s="625"/>
      <c r="IDG66" s="625"/>
      <c r="IDH66" s="625"/>
      <c r="IDM66" s="625"/>
      <c r="IDN66" s="625"/>
      <c r="IDS66" s="625"/>
      <c r="IDT66" s="625"/>
      <c r="IDY66" s="625"/>
      <c r="IDZ66" s="625"/>
      <c r="IEE66" s="625"/>
      <c r="IEF66" s="625"/>
      <c r="IEK66" s="625"/>
      <c r="IEL66" s="625"/>
      <c r="IEQ66" s="625"/>
      <c r="IER66" s="625"/>
      <c r="IEW66" s="625"/>
      <c r="IEX66" s="625"/>
      <c r="IFC66" s="625"/>
      <c r="IFD66" s="625"/>
      <c r="IFI66" s="625"/>
      <c r="IFJ66" s="625"/>
      <c r="IFO66" s="625"/>
      <c r="IFP66" s="625"/>
      <c r="IFU66" s="625"/>
      <c r="IFV66" s="625"/>
      <c r="IGA66" s="625"/>
      <c r="IGB66" s="625"/>
      <c r="IGG66" s="625"/>
      <c r="IGH66" s="625"/>
      <c r="IGM66" s="625"/>
      <c r="IGN66" s="625"/>
      <c r="IGS66" s="625"/>
      <c r="IGT66" s="625"/>
      <c r="IGY66" s="625"/>
      <c r="IGZ66" s="625"/>
      <c r="IHE66" s="625"/>
      <c r="IHF66" s="625"/>
      <c r="IHK66" s="625"/>
      <c r="IHL66" s="625"/>
      <c r="IHQ66" s="625"/>
      <c r="IHR66" s="625"/>
      <c r="IHW66" s="625"/>
      <c r="IHX66" s="625"/>
      <c r="IIC66" s="625"/>
      <c r="IID66" s="625"/>
      <c r="III66" s="625"/>
      <c r="IIJ66" s="625"/>
      <c r="IIO66" s="625"/>
      <c r="IIP66" s="625"/>
      <c r="IIU66" s="625"/>
      <c r="IIV66" s="625"/>
      <c r="IJA66" s="625"/>
      <c r="IJB66" s="625"/>
      <c r="IJG66" s="625"/>
      <c r="IJH66" s="625"/>
      <c r="IJM66" s="625"/>
      <c r="IJN66" s="625"/>
      <c r="IJS66" s="625"/>
      <c r="IJT66" s="625"/>
      <c r="IJY66" s="625"/>
      <c r="IJZ66" s="625"/>
      <c r="IKE66" s="625"/>
      <c r="IKF66" s="625"/>
      <c r="IKK66" s="625"/>
      <c r="IKL66" s="625"/>
      <c r="IKQ66" s="625"/>
      <c r="IKR66" s="625"/>
      <c r="IKW66" s="625"/>
      <c r="IKX66" s="625"/>
      <c r="ILC66" s="625"/>
      <c r="ILD66" s="625"/>
      <c r="ILI66" s="625"/>
      <c r="ILJ66" s="625"/>
      <c r="ILO66" s="625"/>
      <c r="ILP66" s="625"/>
      <c r="ILU66" s="625"/>
      <c r="ILV66" s="625"/>
      <c r="IMA66" s="625"/>
      <c r="IMB66" s="625"/>
      <c r="IMG66" s="625"/>
      <c r="IMH66" s="625"/>
      <c r="IMM66" s="625"/>
      <c r="IMN66" s="625"/>
      <c r="IMS66" s="625"/>
      <c r="IMT66" s="625"/>
      <c r="IMY66" s="625"/>
      <c r="IMZ66" s="625"/>
      <c r="INE66" s="625"/>
      <c r="INF66" s="625"/>
      <c r="INK66" s="625"/>
      <c r="INL66" s="625"/>
      <c r="INQ66" s="625"/>
      <c r="INR66" s="625"/>
      <c r="INW66" s="625"/>
      <c r="INX66" s="625"/>
      <c r="IOC66" s="625"/>
      <c r="IOD66" s="625"/>
      <c r="IOI66" s="625"/>
      <c r="IOJ66" s="625"/>
      <c r="IOO66" s="625"/>
      <c r="IOP66" s="625"/>
      <c r="IOU66" s="625"/>
      <c r="IOV66" s="625"/>
      <c r="IPA66" s="625"/>
      <c r="IPB66" s="625"/>
      <c r="IPG66" s="625"/>
      <c r="IPH66" s="625"/>
      <c r="IPM66" s="625"/>
      <c r="IPN66" s="625"/>
      <c r="IPS66" s="625"/>
      <c r="IPT66" s="625"/>
      <c r="IPY66" s="625"/>
      <c r="IPZ66" s="625"/>
      <c r="IQE66" s="625"/>
      <c r="IQF66" s="625"/>
      <c r="IQK66" s="625"/>
      <c r="IQL66" s="625"/>
      <c r="IQQ66" s="625"/>
      <c r="IQR66" s="625"/>
      <c r="IQW66" s="625"/>
      <c r="IQX66" s="625"/>
      <c r="IRC66" s="625"/>
      <c r="IRD66" s="625"/>
      <c r="IRI66" s="625"/>
      <c r="IRJ66" s="625"/>
      <c r="IRO66" s="625"/>
      <c r="IRP66" s="625"/>
      <c r="IRU66" s="625"/>
      <c r="IRV66" s="625"/>
      <c r="ISA66" s="625"/>
      <c r="ISB66" s="625"/>
      <c r="ISG66" s="625"/>
      <c r="ISH66" s="625"/>
      <c r="ISM66" s="625"/>
      <c r="ISN66" s="625"/>
      <c r="ISS66" s="625"/>
      <c r="IST66" s="625"/>
      <c r="ISY66" s="625"/>
      <c r="ISZ66" s="625"/>
      <c r="ITE66" s="625"/>
      <c r="ITF66" s="625"/>
      <c r="ITK66" s="625"/>
      <c r="ITL66" s="625"/>
      <c r="ITQ66" s="625"/>
      <c r="ITR66" s="625"/>
      <c r="ITW66" s="625"/>
      <c r="ITX66" s="625"/>
      <c r="IUC66" s="625"/>
      <c r="IUD66" s="625"/>
      <c r="IUI66" s="625"/>
      <c r="IUJ66" s="625"/>
      <c r="IUO66" s="625"/>
      <c r="IUP66" s="625"/>
      <c r="IUU66" s="625"/>
      <c r="IUV66" s="625"/>
      <c r="IVA66" s="625"/>
      <c r="IVB66" s="625"/>
      <c r="IVG66" s="625"/>
      <c r="IVH66" s="625"/>
      <c r="IVM66" s="625"/>
      <c r="IVN66" s="625"/>
      <c r="IVS66" s="625"/>
      <c r="IVT66" s="625"/>
      <c r="IVY66" s="625"/>
      <c r="IVZ66" s="625"/>
      <c r="IWE66" s="625"/>
      <c r="IWF66" s="625"/>
      <c r="IWK66" s="625"/>
      <c r="IWL66" s="625"/>
      <c r="IWQ66" s="625"/>
      <c r="IWR66" s="625"/>
      <c r="IWW66" s="625"/>
      <c r="IWX66" s="625"/>
      <c r="IXC66" s="625"/>
      <c r="IXD66" s="625"/>
      <c r="IXI66" s="625"/>
      <c r="IXJ66" s="625"/>
      <c r="IXO66" s="625"/>
      <c r="IXP66" s="625"/>
      <c r="IXU66" s="625"/>
      <c r="IXV66" s="625"/>
      <c r="IYA66" s="625"/>
      <c r="IYB66" s="625"/>
      <c r="IYG66" s="625"/>
      <c r="IYH66" s="625"/>
      <c r="IYM66" s="625"/>
      <c r="IYN66" s="625"/>
      <c r="IYS66" s="625"/>
      <c r="IYT66" s="625"/>
      <c r="IYY66" s="625"/>
      <c r="IYZ66" s="625"/>
      <c r="IZE66" s="625"/>
      <c r="IZF66" s="625"/>
      <c r="IZK66" s="625"/>
      <c r="IZL66" s="625"/>
      <c r="IZQ66" s="625"/>
      <c r="IZR66" s="625"/>
      <c r="IZW66" s="625"/>
      <c r="IZX66" s="625"/>
      <c r="JAC66" s="625"/>
      <c r="JAD66" s="625"/>
      <c r="JAI66" s="625"/>
      <c r="JAJ66" s="625"/>
      <c r="JAO66" s="625"/>
      <c r="JAP66" s="625"/>
      <c r="JAU66" s="625"/>
      <c r="JAV66" s="625"/>
      <c r="JBA66" s="625"/>
      <c r="JBB66" s="625"/>
      <c r="JBG66" s="625"/>
      <c r="JBH66" s="625"/>
      <c r="JBM66" s="625"/>
      <c r="JBN66" s="625"/>
      <c r="JBS66" s="625"/>
      <c r="JBT66" s="625"/>
      <c r="JBY66" s="625"/>
      <c r="JBZ66" s="625"/>
      <c r="JCE66" s="625"/>
      <c r="JCF66" s="625"/>
      <c r="JCK66" s="625"/>
      <c r="JCL66" s="625"/>
      <c r="JCQ66" s="625"/>
      <c r="JCR66" s="625"/>
      <c r="JCW66" s="625"/>
      <c r="JCX66" s="625"/>
      <c r="JDC66" s="625"/>
      <c r="JDD66" s="625"/>
      <c r="JDI66" s="625"/>
      <c r="JDJ66" s="625"/>
      <c r="JDO66" s="625"/>
      <c r="JDP66" s="625"/>
      <c r="JDU66" s="625"/>
      <c r="JDV66" s="625"/>
      <c r="JEA66" s="625"/>
      <c r="JEB66" s="625"/>
      <c r="JEG66" s="625"/>
      <c r="JEH66" s="625"/>
      <c r="JEM66" s="625"/>
      <c r="JEN66" s="625"/>
      <c r="JES66" s="625"/>
      <c r="JET66" s="625"/>
      <c r="JEY66" s="625"/>
      <c r="JEZ66" s="625"/>
      <c r="JFE66" s="625"/>
      <c r="JFF66" s="625"/>
      <c r="JFK66" s="625"/>
      <c r="JFL66" s="625"/>
      <c r="JFQ66" s="625"/>
      <c r="JFR66" s="625"/>
      <c r="JFW66" s="625"/>
      <c r="JFX66" s="625"/>
      <c r="JGC66" s="625"/>
      <c r="JGD66" s="625"/>
      <c r="JGI66" s="625"/>
      <c r="JGJ66" s="625"/>
      <c r="JGO66" s="625"/>
      <c r="JGP66" s="625"/>
      <c r="JGU66" s="625"/>
      <c r="JGV66" s="625"/>
      <c r="JHA66" s="625"/>
      <c r="JHB66" s="625"/>
      <c r="JHG66" s="625"/>
      <c r="JHH66" s="625"/>
      <c r="JHM66" s="625"/>
      <c r="JHN66" s="625"/>
      <c r="JHS66" s="625"/>
      <c r="JHT66" s="625"/>
      <c r="JHY66" s="625"/>
      <c r="JHZ66" s="625"/>
      <c r="JIE66" s="625"/>
      <c r="JIF66" s="625"/>
      <c r="JIK66" s="625"/>
      <c r="JIL66" s="625"/>
      <c r="JIQ66" s="625"/>
      <c r="JIR66" s="625"/>
      <c r="JIW66" s="625"/>
      <c r="JIX66" s="625"/>
      <c r="JJC66" s="625"/>
      <c r="JJD66" s="625"/>
      <c r="JJI66" s="625"/>
      <c r="JJJ66" s="625"/>
      <c r="JJO66" s="625"/>
      <c r="JJP66" s="625"/>
      <c r="JJU66" s="625"/>
      <c r="JJV66" s="625"/>
      <c r="JKA66" s="625"/>
      <c r="JKB66" s="625"/>
      <c r="JKG66" s="625"/>
      <c r="JKH66" s="625"/>
      <c r="JKM66" s="625"/>
      <c r="JKN66" s="625"/>
      <c r="JKS66" s="625"/>
      <c r="JKT66" s="625"/>
      <c r="JKY66" s="625"/>
      <c r="JKZ66" s="625"/>
      <c r="JLE66" s="625"/>
      <c r="JLF66" s="625"/>
      <c r="JLK66" s="625"/>
      <c r="JLL66" s="625"/>
      <c r="JLQ66" s="625"/>
      <c r="JLR66" s="625"/>
      <c r="JLW66" s="625"/>
      <c r="JLX66" s="625"/>
      <c r="JMC66" s="625"/>
      <c r="JMD66" s="625"/>
      <c r="JMI66" s="625"/>
      <c r="JMJ66" s="625"/>
      <c r="JMO66" s="625"/>
      <c r="JMP66" s="625"/>
      <c r="JMU66" s="625"/>
      <c r="JMV66" s="625"/>
      <c r="JNA66" s="625"/>
      <c r="JNB66" s="625"/>
      <c r="JNG66" s="625"/>
      <c r="JNH66" s="625"/>
      <c r="JNM66" s="625"/>
      <c r="JNN66" s="625"/>
      <c r="JNS66" s="625"/>
      <c r="JNT66" s="625"/>
      <c r="JNY66" s="625"/>
      <c r="JNZ66" s="625"/>
      <c r="JOE66" s="625"/>
      <c r="JOF66" s="625"/>
      <c r="JOK66" s="625"/>
      <c r="JOL66" s="625"/>
      <c r="JOQ66" s="625"/>
      <c r="JOR66" s="625"/>
      <c r="JOW66" s="625"/>
      <c r="JOX66" s="625"/>
      <c r="JPC66" s="625"/>
      <c r="JPD66" s="625"/>
      <c r="JPI66" s="625"/>
      <c r="JPJ66" s="625"/>
      <c r="JPO66" s="625"/>
      <c r="JPP66" s="625"/>
      <c r="JPU66" s="625"/>
      <c r="JPV66" s="625"/>
      <c r="JQA66" s="625"/>
      <c r="JQB66" s="625"/>
      <c r="JQG66" s="625"/>
      <c r="JQH66" s="625"/>
      <c r="JQM66" s="625"/>
      <c r="JQN66" s="625"/>
      <c r="JQS66" s="625"/>
      <c r="JQT66" s="625"/>
      <c r="JQY66" s="625"/>
      <c r="JQZ66" s="625"/>
      <c r="JRE66" s="625"/>
      <c r="JRF66" s="625"/>
      <c r="JRK66" s="625"/>
      <c r="JRL66" s="625"/>
      <c r="JRQ66" s="625"/>
      <c r="JRR66" s="625"/>
      <c r="JRW66" s="625"/>
      <c r="JRX66" s="625"/>
      <c r="JSC66" s="625"/>
      <c r="JSD66" s="625"/>
      <c r="JSI66" s="625"/>
      <c r="JSJ66" s="625"/>
      <c r="JSO66" s="625"/>
      <c r="JSP66" s="625"/>
      <c r="JSU66" s="625"/>
      <c r="JSV66" s="625"/>
      <c r="JTA66" s="625"/>
      <c r="JTB66" s="625"/>
      <c r="JTG66" s="625"/>
      <c r="JTH66" s="625"/>
      <c r="JTM66" s="625"/>
      <c r="JTN66" s="625"/>
      <c r="JTS66" s="625"/>
      <c r="JTT66" s="625"/>
      <c r="JTY66" s="625"/>
      <c r="JTZ66" s="625"/>
      <c r="JUE66" s="625"/>
      <c r="JUF66" s="625"/>
      <c r="JUK66" s="625"/>
      <c r="JUL66" s="625"/>
      <c r="JUQ66" s="625"/>
      <c r="JUR66" s="625"/>
      <c r="JUW66" s="625"/>
      <c r="JUX66" s="625"/>
      <c r="JVC66" s="625"/>
      <c r="JVD66" s="625"/>
      <c r="JVI66" s="625"/>
      <c r="JVJ66" s="625"/>
      <c r="JVO66" s="625"/>
      <c r="JVP66" s="625"/>
      <c r="JVU66" s="625"/>
      <c r="JVV66" s="625"/>
      <c r="JWA66" s="625"/>
      <c r="JWB66" s="625"/>
      <c r="JWG66" s="625"/>
      <c r="JWH66" s="625"/>
      <c r="JWM66" s="625"/>
      <c r="JWN66" s="625"/>
      <c r="JWS66" s="625"/>
      <c r="JWT66" s="625"/>
      <c r="JWY66" s="625"/>
      <c r="JWZ66" s="625"/>
      <c r="JXE66" s="625"/>
      <c r="JXF66" s="625"/>
      <c r="JXK66" s="625"/>
      <c r="JXL66" s="625"/>
      <c r="JXQ66" s="625"/>
      <c r="JXR66" s="625"/>
      <c r="JXW66" s="625"/>
      <c r="JXX66" s="625"/>
      <c r="JYC66" s="625"/>
      <c r="JYD66" s="625"/>
      <c r="JYI66" s="625"/>
      <c r="JYJ66" s="625"/>
      <c r="JYO66" s="625"/>
      <c r="JYP66" s="625"/>
      <c r="JYU66" s="625"/>
      <c r="JYV66" s="625"/>
      <c r="JZA66" s="625"/>
      <c r="JZB66" s="625"/>
      <c r="JZG66" s="625"/>
      <c r="JZH66" s="625"/>
      <c r="JZM66" s="625"/>
      <c r="JZN66" s="625"/>
      <c r="JZS66" s="625"/>
      <c r="JZT66" s="625"/>
      <c r="JZY66" s="625"/>
      <c r="JZZ66" s="625"/>
      <c r="KAE66" s="625"/>
      <c r="KAF66" s="625"/>
      <c r="KAK66" s="625"/>
      <c r="KAL66" s="625"/>
      <c r="KAQ66" s="625"/>
      <c r="KAR66" s="625"/>
      <c r="KAW66" s="625"/>
      <c r="KAX66" s="625"/>
      <c r="KBC66" s="625"/>
      <c r="KBD66" s="625"/>
      <c r="KBI66" s="625"/>
      <c r="KBJ66" s="625"/>
      <c r="KBO66" s="625"/>
      <c r="KBP66" s="625"/>
      <c r="KBU66" s="625"/>
      <c r="KBV66" s="625"/>
      <c r="KCA66" s="625"/>
      <c r="KCB66" s="625"/>
      <c r="KCG66" s="625"/>
      <c r="KCH66" s="625"/>
      <c r="KCM66" s="625"/>
      <c r="KCN66" s="625"/>
      <c r="KCS66" s="625"/>
      <c r="KCT66" s="625"/>
      <c r="KCY66" s="625"/>
      <c r="KCZ66" s="625"/>
      <c r="KDE66" s="625"/>
      <c r="KDF66" s="625"/>
      <c r="KDK66" s="625"/>
      <c r="KDL66" s="625"/>
      <c r="KDQ66" s="625"/>
      <c r="KDR66" s="625"/>
      <c r="KDW66" s="625"/>
      <c r="KDX66" s="625"/>
      <c r="KEC66" s="625"/>
      <c r="KED66" s="625"/>
      <c r="KEI66" s="625"/>
      <c r="KEJ66" s="625"/>
      <c r="KEO66" s="625"/>
      <c r="KEP66" s="625"/>
      <c r="KEU66" s="625"/>
      <c r="KEV66" s="625"/>
      <c r="KFA66" s="625"/>
      <c r="KFB66" s="625"/>
      <c r="KFG66" s="625"/>
      <c r="KFH66" s="625"/>
      <c r="KFM66" s="625"/>
      <c r="KFN66" s="625"/>
      <c r="KFS66" s="625"/>
      <c r="KFT66" s="625"/>
      <c r="KFY66" s="625"/>
      <c r="KFZ66" s="625"/>
      <c r="KGE66" s="625"/>
      <c r="KGF66" s="625"/>
      <c r="KGK66" s="625"/>
      <c r="KGL66" s="625"/>
      <c r="KGQ66" s="625"/>
      <c r="KGR66" s="625"/>
      <c r="KGW66" s="625"/>
      <c r="KGX66" s="625"/>
      <c r="KHC66" s="625"/>
      <c r="KHD66" s="625"/>
      <c r="KHI66" s="625"/>
      <c r="KHJ66" s="625"/>
      <c r="KHO66" s="625"/>
      <c r="KHP66" s="625"/>
      <c r="KHU66" s="625"/>
      <c r="KHV66" s="625"/>
      <c r="KIA66" s="625"/>
      <c r="KIB66" s="625"/>
      <c r="KIG66" s="625"/>
      <c r="KIH66" s="625"/>
      <c r="KIM66" s="625"/>
      <c r="KIN66" s="625"/>
      <c r="KIS66" s="625"/>
      <c r="KIT66" s="625"/>
      <c r="KIY66" s="625"/>
      <c r="KIZ66" s="625"/>
      <c r="KJE66" s="625"/>
      <c r="KJF66" s="625"/>
      <c r="KJK66" s="625"/>
      <c r="KJL66" s="625"/>
      <c r="KJQ66" s="625"/>
      <c r="KJR66" s="625"/>
      <c r="KJW66" s="625"/>
      <c r="KJX66" s="625"/>
      <c r="KKC66" s="625"/>
      <c r="KKD66" s="625"/>
      <c r="KKI66" s="625"/>
      <c r="KKJ66" s="625"/>
      <c r="KKO66" s="625"/>
      <c r="KKP66" s="625"/>
      <c r="KKU66" s="625"/>
      <c r="KKV66" s="625"/>
      <c r="KLA66" s="625"/>
      <c r="KLB66" s="625"/>
      <c r="KLG66" s="625"/>
      <c r="KLH66" s="625"/>
      <c r="KLM66" s="625"/>
      <c r="KLN66" s="625"/>
      <c r="KLS66" s="625"/>
      <c r="KLT66" s="625"/>
      <c r="KLY66" s="625"/>
      <c r="KLZ66" s="625"/>
      <c r="KME66" s="625"/>
      <c r="KMF66" s="625"/>
      <c r="KMK66" s="625"/>
      <c r="KML66" s="625"/>
      <c r="KMQ66" s="625"/>
      <c r="KMR66" s="625"/>
      <c r="KMW66" s="625"/>
      <c r="KMX66" s="625"/>
      <c r="KNC66" s="625"/>
      <c r="KND66" s="625"/>
      <c r="KNI66" s="625"/>
      <c r="KNJ66" s="625"/>
      <c r="KNO66" s="625"/>
      <c r="KNP66" s="625"/>
      <c r="KNU66" s="625"/>
      <c r="KNV66" s="625"/>
      <c r="KOA66" s="625"/>
      <c r="KOB66" s="625"/>
      <c r="KOG66" s="625"/>
      <c r="KOH66" s="625"/>
      <c r="KOM66" s="625"/>
      <c r="KON66" s="625"/>
      <c r="KOS66" s="625"/>
      <c r="KOT66" s="625"/>
      <c r="KOY66" s="625"/>
      <c r="KOZ66" s="625"/>
      <c r="KPE66" s="625"/>
      <c r="KPF66" s="625"/>
      <c r="KPK66" s="625"/>
      <c r="KPL66" s="625"/>
      <c r="KPQ66" s="625"/>
      <c r="KPR66" s="625"/>
      <c r="KPW66" s="625"/>
      <c r="KPX66" s="625"/>
      <c r="KQC66" s="625"/>
      <c r="KQD66" s="625"/>
      <c r="KQI66" s="625"/>
      <c r="KQJ66" s="625"/>
      <c r="KQO66" s="625"/>
      <c r="KQP66" s="625"/>
      <c r="KQU66" s="625"/>
      <c r="KQV66" s="625"/>
      <c r="KRA66" s="625"/>
      <c r="KRB66" s="625"/>
      <c r="KRG66" s="625"/>
      <c r="KRH66" s="625"/>
      <c r="KRM66" s="625"/>
      <c r="KRN66" s="625"/>
      <c r="KRS66" s="625"/>
      <c r="KRT66" s="625"/>
      <c r="KRY66" s="625"/>
      <c r="KRZ66" s="625"/>
      <c r="KSE66" s="625"/>
      <c r="KSF66" s="625"/>
      <c r="KSK66" s="625"/>
      <c r="KSL66" s="625"/>
      <c r="KSQ66" s="625"/>
      <c r="KSR66" s="625"/>
      <c r="KSW66" s="625"/>
      <c r="KSX66" s="625"/>
      <c r="KTC66" s="625"/>
      <c r="KTD66" s="625"/>
      <c r="KTI66" s="625"/>
      <c r="KTJ66" s="625"/>
      <c r="KTO66" s="625"/>
      <c r="KTP66" s="625"/>
      <c r="KTU66" s="625"/>
      <c r="KTV66" s="625"/>
      <c r="KUA66" s="625"/>
      <c r="KUB66" s="625"/>
      <c r="KUG66" s="625"/>
      <c r="KUH66" s="625"/>
      <c r="KUM66" s="625"/>
      <c r="KUN66" s="625"/>
      <c r="KUS66" s="625"/>
      <c r="KUT66" s="625"/>
      <c r="KUY66" s="625"/>
      <c r="KUZ66" s="625"/>
      <c r="KVE66" s="625"/>
      <c r="KVF66" s="625"/>
      <c r="KVK66" s="625"/>
      <c r="KVL66" s="625"/>
      <c r="KVQ66" s="625"/>
      <c r="KVR66" s="625"/>
      <c r="KVW66" s="625"/>
      <c r="KVX66" s="625"/>
      <c r="KWC66" s="625"/>
      <c r="KWD66" s="625"/>
      <c r="KWI66" s="625"/>
      <c r="KWJ66" s="625"/>
      <c r="KWO66" s="625"/>
      <c r="KWP66" s="625"/>
      <c r="KWU66" s="625"/>
      <c r="KWV66" s="625"/>
      <c r="KXA66" s="625"/>
      <c r="KXB66" s="625"/>
      <c r="KXG66" s="625"/>
      <c r="KXH66" s="625"/>
      <c r="KXM66" s="625"/>
      <c r="KXN66" s="625"/>
      <c r="KXS66" s="625"/>
      <c r="KXT66" s="625"/>
      <c r="KXY66" s="625"/>
      <c r="KXZ66" s="625"/>
      <c r="KYE66" s="625"/>
      <c r="KYF66" s="625"/>
      <c r="KYK66" s="625"/>
      <c r="KYL66" s="625"/>
      <c r="KYQ66" s="625"/>
      <c r="KYR66" s="625"/>
      <c r="KYW66" s="625"/>
      <c r="KYX66" s="625"/>
      <c r="KZC66" s="625"/>
      <c r="KZD66" s="625"/>
      <c r="KZI66" s="625"/>
      <c r="KZJ66" s="625"/>
      <c r="KZO66" s="625"/>
      <c r="KZP66" s="625"/>
      <c r="KZU66" s="625"/>
      <c r="KZV66" s="625"/>
      <c r="LAA66" s="625"/>
      <c r="LAB66" s="625"/>
      <c r="LAG66" s="625"/>
      <c r="LAH66" s="625"/>
      <c r="LAM66" s="625"/>
      <c r="LAN66" s="625"/>
      <c r="LAS66" s="625"/>
      <c r="LAT66" s="625"/>
      <c r="LAY66" s="625"/>
      <c r="LAZ66" s="625"/>
      <c r="LBE66" s="625"/>
      <c r="LBF66" s="625"/>
      <c r="LBK66" s="625"/>
      <c r="LBL66" s="625"/>
      <c r="LBQ66" s="625"/>
      <c r="LBR66" s="625"/>
      <c r="LBW66" s="625"/>
      <c r="LBX66" s="625"/>
      <c r="LCC66" s="625"/>
      <c r="LCD66" s="625"/>
      <c r="LCI66" s="625"/>
      <c r="LCJ66" s="625"/>
      <c r="LCO66" s="625"/>
      <c r="LCP66" s="625"/>
      <c r="LCU66" s="625"/>
      <c r="LCV66" s="625"/>
      <c r="LDA66" s="625"/>
      <c r="LDB66" s="625"/>
      <c r="LDG66" s="625"/>
      <c r="LDH66" s="625"/>
      <c r="LDM66" s="625"/>
      <c r="LDN66" s="625"/>
      <c r="LDS66" s="625"/>
      <c r="LDT66" s="625"/>
      <c r="LDY66" s="625"/>
      <c r="LDZ66" s="625"/>
      <c r="LEE66" s="625"/>
      <c r="LEF66" s="625"/>
      <c r="LEK66" s="625"/>
      <c r="LEL66" s="625"/>
      <c r="LEQ66" s="625"/>
      <c r="LER66" s="625"/>
      <c r="LEW66" s="625"/>
      <c r="LEX66" s="625"/>
      <c r="LFC66" s="625"/>
      <c r="LFD66" s="625"/>
      <c r="LFI66" s="625"/>
      <c r="LFJ66" s="625"/>
      <c r="LFO66" s="625"/>
      <c r="LFP66" s="625"/>
      <c r="LFU66" s="625"/>
      <c r="LFV66" s="625"/>
      <c r="LGA66" s="625"/>
      <c r="LGB66" s="625"/>
      <c r="LGG66" s="625"/>
      <c r="LGH66" s="625"/>
      <c r="LGM66" s="625"/>
      <c r="LGN66" s="625"/>
      <c r="LGS66" s="625"/>
      <c r="LGT66" s="625"/>
      <c r="LGY66" s="625"/>
      <c r="LGZ66" s="625"/>
      <c r="LHE66" s="625"/>
      <c r="LHF66" s="625"/>
      <c r="LHK66" s="625"/>
      <c r="LHL66" s="625"/>
      <c r="LHQ66" s="625"/>
      <c r="LHR66" s="625"/>
      <c r="LHW66" s="625"/>
      <c r="LHX66" s="625"/>
      <c r="LIC66" s="625"/>
      <c r="LID66" s="625"/>
      <c r="LII66" s="625"/>
      <c r="LIJ66" s="625"/>
      <c r="LIO66" s="625"/>
      <c r="LIP66" s="625"/>
      <c r="LIU66" s="625"/>
      <c r="LIV66" s="625"/>
      <c r="LJA66" s="625"/>
      <c r="LJB66" s="625"/>
      <c r="LJG66" s="625"/>
      <c r="LJH66" s="625"/>
      <c r="LJM66" s="625"/>
      <c r="LJN66" s="625"/>
      <c r="LJS66" s="625"/>
      <c r="LJT66" s="625"/>
      <c r="LJY66" s="625"/>
      <c r="LJZ66" s="625"/>
      <c r="LKE66" s="625"/>
      <c r="LKF66" s="625"/>
      <c r="LKK66" s="625"/>
      <c r="LKL66" s="625"/>
      <c r="LKQ66" s="625"/>
      <c r="LKR66" s="625"/>
      <c r="LKW66" s="625"/>
      <c r="LKX66" s="625"/>
      <c r="LLC66" s="625"/>
      <c r="LLD66" s="625"/>
      <c r="LLI66" s="625"/>
      <c r="LLJ66" s="625"/>
      <c r="LLO66" s="625"/>
      <c r="LLP66" s="625"/>
      <c r="LLU66" s="625"/>
      <c r="LLV66" s="625"/>
      <c r="LMA66" s="625"/>
      <c r="LMB66" s="625"/>
      <c r="LMG66" s="625"/>
      <c r="LMH66" s="625"/>
      <c r="LMM66" s="625"/>
      <c r="LMN66" s="625"/>
      <c r="LMS66" s="625"/>
      <c r="LMT66" s="625"/>
      <c r="LMY66" s="625"/>
      <c r="LMZ66" s="625"/>
      <c r="LNE66" s="625"/>
      <c r="LNF66" s="625"/>
      <c r="LNK66" s="625"/>
      <c r="LNL66" s="625"/>
      <c r="LNQ66" s="625"/>
      <c r="LNR66" s="625"/>
      <c r="LNW66" s="625"/>
      <c r="LNX66" s="625"/>
      <c r="LOC66" s="625"/>
      <c r="LOD66" s="625"/>
      <c r="LOI66" s="625"/>
      <c r="LOJ66" s="625"/>
      <c r="LOO66" s="625"/>
      <c r="LOP66" s="625"/>
      <c r="LOU66" s="625"/>
      <c r="LOV66" s="625"/>
      <c r="LPA66" s="625"/>
      <c r="LPB66" s="625"/>
      <c r="LPG66" s="625"/>
      <c r="LPH66" s="625"/>
      <c r="LPM66" s="625"/>
      <c r="LPN66" s="625"/>
      <c r="LPS66" s="625"/>
      <c r="LPT66" s="625"/>
      <c r="LPY66" s="625"/>
      <c r="LPZ66" s="625"/>
      <c r="LQE66" s="625"/>
      <c r="LQF66" s="625"/>
      <c r="LQK66" s="625"/>
      <c r="LQL66" s="625"/>
      <c r="LQQ66" s="625"/>
      <c r="LQR66" s="625"/>
      <c r="LQW66" s="625"/>
      <c r="LQX66" s="625"/>
      <c r="LRC66" s="625"/>
      <c r="LRD66" s="625"/>
      <c r="LRI66" s="625"/>
      <c r="LRJ66" s="625"/>
      <c r="LRO66" s="625"/>
      <c r="LRP66" s="625"/>
      <c r="LRU66" s="625"/>
      <c r="LRV66" s="625"/>
      <c r="LSA66" s="625"/>
      <c r="LSB66" s="625"/>
      <c r="LSG66" s="625"/>
      <c r="LSH66" s="625"/>
      <c r="LSM66" s="625"/>
      <c r="LSN66" s="625"/>
      <c r="LSS66" s="625"/>
      <c r="LST66" s="625"/>
      <c r="LSY66" s="625"/>
      <c r="LSZ66" s="625"/>
      <c r="LTE66" s="625"/>
      <c r="LTF66" s="625"/>
      <c r="LTK66" s="625"/>
      <c r="LTL66" s="625"/>
      <c r="LTQ66" s="625"/>
      <c r="LTR66" s="625"/>
      <c r="LTW66" s="625"/>
      <c r="LTX66" s="625"/>
      <c r="LUC66" s="625"/>
      <c r="LUD66" s="625"/>
      <c r="LUI66" s="625"/>
      <c r="LUJ66" s="625"/>
      <c r="LUO66" s="625"/>
      <c r="LUP66" s="625"/>
      <c r="LUU66" s="625"/>
      <c r="LUV66" s="625"/>
      <c r="LVA66" s="625"/>
      <c r="LVB66" s="625"/>
      <c r="LVG66" s="625"/>
      <c r="LVH66" s="625"/>
      <c r="LVM66" s="625"/>
      <c r="LVN66" s="625"/>
      <c r="LVS66" s="625"/>
      <c r="LVT66" s="625"/>
      <c r="LVY66" s="625"/>
      <c r="LVZ66" s="625"/>
      <c r="LWE66" s="625"/>
      <c r="LWF66" s="625"/>
      <c r="LWK66" s="625"/>
      <c r="LWL66" s="625"/>
      <c r="LWQ66" s="625"/>
      <c r="LWR66" s="625"/>
      <c r="LWW66" s="625"/>
      <c r="LWX66" s="625"/>
      <c r="LXC66" s="625"/>
      <c r="LXD66" s="625"/>
      <c r="LXI66" s="625"/>
      <c r="LXJ66" s="625"/>
      <c r="LXO66" s="625"/>
      <c r="LXP66" s="625"/>
      <c r="LXU66" s="625"/>
      <c r="LXV66" s="625"/>
      <c r="LYA66" s="625"/>
      <c r="LYB66" s="625"/>
      <c r="LYG66" s="625"/>
      <c r="LYH66" s="625"/>
      <c r="LYM66" s="625"/>
      <c r="LYN66" s="625"/>
      <c r="LYS66" s="625"/>
      <c r="LYT66" s="625"/>
      <c r="LYY66" s="625"/>
      <c r="LYZ66" s="625"/>
      <c r="LZE66" s="625"/>
      <c r="LZF66" s="625"/>
      <c r="LZK66" s="625"/>
      <c r="LZL66" s="625"/>
      <c r="LZQ66" s="625"/>
      <c r="LZR66" s="625"/>
      <c r="LZW66" s="625"/>
      <c r="LZX66" s="625"/>
      <c r="MAC66" s="625"/>
      <c r="MAD66" s="625"/>
      <c r="MAI66" s="625"/>
      <c r="MAJ66" s="625"/>
      <c r="MAO66" s="625"/>
      <c r="MAP66" s="625"/>
      <c r="MAU66" s="625"/>
      <c r="MAV66" s="625"/>
      <c r="MBA66" s="625"/>
      <c r="MBB66" s="625"/>
      <c r="MBG66" s="625"/>
      <c r="MBH66" s="625"/>
      <c r="MBM66" s="625"/>
      <c r="MBN66" s="625"/>
      <c r="MBS66" s="625"/>
      <c r="MBT66" s="625"/>
      <c r="MBY66" s="625"/>
      <c r="MBZ66" s="625"/>
      <c r="MCE66" s="625"/>
      <c r="MCF66" s="625"/>
      <c r="MCK66" s="625"/>
      <c r="MCL66" s="625"/>
      <c r="MCQ66" s="625"/>
      <c r="MCR66" s="625"/>
      <c r="MCW66" s="625"/>
      <c r="MCX66" s="625"/>
      <c r="MDC66" s="625"/>
      <c r="MDD66" s="625"/>
      <c r="MDI66" s="625"/>
      <c r="MDJ66" s="625"/>
      <c r="MDO66" s="625"/>
      <c r="MDP66" s="625"/>
      <c r="MDU66" s="625"/>
      <c r="MDV66" s="625"/>
      <c r="MEA66" s="625"/>
      <c r="MEB66" s="625"/>
      <c r="MEG66" s="625"/>
      <c r="MEH66" s="625"/>
      <c r="MEM66" s="625"/>
      <c r="MEN66" s="625"/>
      <c r="MES66" s="625"/>
      <c r="MET66" s="625"/>
      <c r="MEY66" s="625"/>
      <c r="MEZ66" s="625"/>
      <c r="MFE66" s="625"/>
      <c r="MFF66" s="625"/>
      <c r="MFK66" s="625"/>
      <c r="MFL66" s="625"/>
      <c r="MFQ66" s="625"/>
      <c r="MFR66" s="625"/>
      <c r="MFW66" s="625"/>
      <c r="MFX66" s="625"/>
      <c r="MGC66" s="625"/>
      <c r="MGD66" s="625"/>
      <c r="MGI66" s="625"/>
      <c r="MGJ66" s="625"/>
      <c r="MGO66" s="625"/>
      <c r="MGP66" s="625"/>
      <c r="MGU66" s="625"/>
      <c r="MGV66" s="625"/>
      <c r="MHA66" s="625"/>
      <c r="MHB66" s="625"/>
      <c r="MHG66" s="625"/>
      <c r="MHH66" s="625"/>
      <c r="MHM66" s="625"/>
      <c r="MHN66" s="625"/>
      <c r="MHS66" s="625"/>
      <c r="MHT66" s="625"/>
      <c r="MHY66" s="625"/>
      <c r="MHZ66" s="625"/>
      <c r="MIE66" s="625"/>
      <c r="MIF66" s="625"/>
      <c r="MIK66" s="625"/>
      <c r="MIL66" s="625"/>
      <c r="MIQ66" s="625"/>
      <c r="MIR66" s="625"/>
      <c r="MIW66" s="625"/>
      <c r="MIX66" s="625"/>
      <c r="MJC66" s="625"/>
      <c r="MJD66" s="625"/>
      <c r="MJI66" s="625"/>
      <c r="MJJ66" s="625"/>
      <c r="MJO66" s="625"/>
      <c r="MJP66" s="625"/>
      <c r="MJU66" s="625"/>
      <c r="MJV66" s="625"/>
      <c r="MKA66" s="625"/>
      <c r="MKB66" s="625"/>
      <c r="MKG66" s="625"/>
      <c r="MKH66" s="625"/>
      <c r="MKM66" s="625"/>
      <c r="MKN66" s="625"/>
      <c r="MKS66" s="625"/>
      <c r="MKT66" s="625"/>
      <c r="MKY66" s="625"/>
      <c r="MKZ66" s="625"/>
      <c r="MLE66" s="625"/>
      <c r="MLF66" s="625"/>
      <c r="MLK66" s="625"/>
      <c r="MLL66" s="625"/>
      <c r="MLQ66" s="625"/>
      <c r="MLR66" s="625"/>
      <c r="MLW66" s="625"/>
      <c r="MLX66" s="625"/>
      <c r="MMC66" s="625"/>
      <c r="MMD66" s="625"/>
      <c r="MMI66" s="625"/>
      <c r="MMJ66" s="625"/>
      <c r="MMO66" s="625"/>
      <c r="MMP66" s="625"/>
      <c r="MMU66" s="625"/>
      <c r="MMV66" s="625"/>
      <c r="MNA66" s="625"/>
      <c r="MNB66" s="625"/>
      <c r="MNG66" s="625"/>
      <c r="MNH66" s="625"/>
      <c r="MNM66" s="625"/>
      <c r="MNN66" s="625"/>
      <c r="MNS66" s="625"/>
      <c r="MNT66" s="625"/>
      <c r="MNY66" s="625"/>
      <c r="MNZ66" s="625"/>
      <c r="MOE66" s="625"/>
      <c r="MOF66" s="625"/>
      <c r="MOK66" s="625"/>
      <c r="MOL66" s="625"/>
      <c r="MOQ66" s="625"/>
      <c r="MOR66" s="625"/>
      <c r="MOW66" s="625"/>
      <c r="MOX66" s="625"/>
      <c r="MPC66" s="625"/>
      <c r="MPD66" s="625"/>
      <c r="MPI66" s="625"/>
      <c r="MPJ66" s="625"/>
      <c r="MPO66" s="625"/>
      <c r="MPP66" s="625"/>
      <c r="MPU66" s="625"/>
      <c r="MPV66" s="625"/>
      <c r="MQA66" s="625"/>
      <c r="MQB66" s="625"/>
      <c r="MQG66" s="625"/>
      <c r="MQH66" s="625"/>
      <c r="MQM66" s="625"/>
      <c r="MQN66" s="625"/>
      <c r="MQS66" s="625"/>
      <c r="MQT66" s="625"/>
      <c r="MQY66" s="625"/>
      <c r="MQZ66" s="625"/>
      <c r="MRE66" s="625"/>
      <c r="MRF66" s="625"/>
      <c r="MRK66" s="625"/>
      <c r="MRL66" s="625"/>
      <c r="MRQ66" s="625"/>
      <c r="MRR66" s="625"/>
      <c r="MRW66" s="625"/>
      <c r="MRX66" s="625"/>
      <c r="MSC66" s="625"/>
      <c r="MSD66" s="625"/>
      <c r="MSI66" s="625"/>
      <c r="MSJ66" s="625"/>
      <c r="MSO66" s="625"/>
      <c r="MSP66" s="625"/>
      <c r="MSU66" s="625"/>
      <c r="MSV66" s="625"/>
      <c r="MTA66" s="625"/>
      <c r="MTB66" s="625"/>
      <c r="MTG66" s="625"/>
      <c r="MTH66" s="625"/>
      <c r="MTM66" s="625"/>
      <c r="MTN66" s="625"/>
      <c r="MTS66" s="625"/>
      <c r="MTT66" s="625"/>
      <c r="MTY66" s="625"/>
      <c r="MTZ66" s="625"/>
      <c r="MUE66" s="625"/>
      <c r="MUF66" s="625"/>
      <c r="MUK66" s="625"/>
      <c r="MUL66" s="625"/>
      <c r="MUQ66" s="625"/>
      <c r="MUR66" s="625"/>
      <c r="MUW66" s="625"/>
      <c r="MUX66" s="625"/>
      <c r="MVC66" s="625"/>
      <c r="MVD66" s="625"/>
      <c r="MVI66" s="625"/>
      <c r="MVJ66" s="625"/>
      <c r="MVO66" s="625"/>
      <c r="MVP66" s="625"/>
      <c r="MVU66" s="625"/>
      <c r="MVV66" s="625"/>
      <c r="MWA66" s="625"/>
      <c r="MWB66" s="625"/>
      <c r="MWG66" s="625"/>
      <c r="MWH66" s="625"/>
      <c r="MWM66" s="625"/>
      <c r="MWN66" s="625"/>
      <c r="MWS66" s="625"/>
      <c r="MWT66" s="625"/>
      <c r="MWY66" s="625"/>
      <c r="MWZ66" s="625"/>
      <c r="MXE66" s="625"/>
      <c r="MXF66" s="625"/>
      <c r="MXK66" s="625"/>
      <c r="MXL66" s="625"/>
      <c r="MXQ66" s="625"/>
      <c r="MXR66" s="625"/>
      <c r="MXW66" s="625"/>
      <c r="MXX66" s="625"/>
      <c r="MYC66" s="625"/>
      <c r="MYD66" s="625"/>
      <c r="MYI66" s="625"/>
      <c r="MYJ66" s="625"/>
      <c r="MYO66" s="625"/>
      <c r="MYP66" s="625"/>
      <c r="MYU66" s="625"/>
      <c r="MYV66" s="625"/>
      <c r="MZA66" s="625"/>
      <c r="MZB66" s="625"/>
      <c r="MZG66" s="625"/>
      <c r="MZH66" s="625"/>
      <c r="MZM66" s="625"/>
      <c r="MZN66" s="625"/>
      <c r="MZS66" s="625"/>
      <c r="MZT66" s="625"/>
      <c r="MZY66" s="625"/>
      <c r="MZZ66" s="625"/>
      <c r="NAE66" s="625"/>
      <c r="NAF66" s="625"/>
      <c r="NAK66" s="625"/>
      <c r="NAL66" s="625"/>
      <c r="NAQ66" s="625"/>
      <c r="NAR66" s="625"/>
      <c r="NAW66" s="625"/>
      <c r="NAX66" s="625"/>
      <c r="NBC66" s="625"/>
      <c r="NBD66" s="625"/>
      <c r="NBI66" s="625"/>
      <c r="NBJ66" s="625"/>
      <c r="NBO66" s="625"/>
      <c r="NBP66" s="625"/>
      <c r="NBU66" s="625"/>
      <c r="NBV66" s="625"/>
      <c r="NCA66" s="625"/>
      <c r="NCB66" s="625"/>
      <c r="NCG66" s="625"/>
      <c r="NCH66" s="625"/>
      <c r="NCM66" s="625"/>
      <c r="NCN66" s="625"/>
      <c r="NCS66" s="625"/>
      <c r="NCT66" s="625"/>
      <c r="NCY66" s="625"/>
      <c r="NCZ66" s="625"/>
      <c r="NDE66" s="625"/>
      <c r="NDF66" s="625"/>
      <c r="NDK66" s="625"/>
      <c r="NDL66" s="625"/>
      <c r="NDQ66" s="625"/>
      <c r="NDR66" s="625"/>
      <c r="NDW66" s="625"/>
      <c r="NDX66" s="625"/>
      <c r="NEC66" s="625"/>
      <c r="NED66" s="625"/>
      <c r="NEI66" s="625"/>
      <c r="NEJ66" s="625"/>
      <c r="NEO66" s="625"/>
      <c r="NEP66" s="625"/>
      <c r="NEU66" s="625"/>
      <c r="NEV66" s="625"/>
      <c r="NFA66" s="625"/>
      <c r="NFB66" s="625"/>
      <c r="NFG66" s="625"/>
      <c r="NFH66" s="625"/>
      <c r="NFM66" s="625"/>
      <c r="NFN66" s="625"/>
      <c r="NFS66" s="625"/>
      <c r="NFT66" s="625"/>
      <c r="NFY66" s="625"/>
      <c r="NFZ66" s="625"/>
      <c r="NGE66" s="625"/>
      <c r="NGF66" s="625"/>
      <c r="NGK66" s="625"/>
      <c r="NGL66" s="625"/>
      <c r="NGQ66" s="625"/>
      <c r="NGR66" s="625"/>
      <c r="NGW66" s="625"/>
      <c r="NGX66" s="625"/>
      <c r="NHC66" s="625"/>
      <c r="NHD66" s="625"/>
      <c r="NHI66" s="625"/>
      <c r="NHJ66" s="625"/>
      <c r="NHO66" s="625"/>
      <c r="NHP66" s="625"/>
      <c r="NHU66" s="625"/>
      <c r="NHV66" s="625"/>
      <c r="NIA66" s="625"/>
      <c r="NIB66" s="625"/>
      <c r="NIG66" s="625"/>
      <c r="NIH66" s="625"/>
      <c r="NIM66" s="625"/>
      <c r="NIN66" s="625"/>
      <c r="NIS66" s="625"/>
      <c r="NIT66" s="625"/>
      <c r="NIY66" s="625"/>
      <c r="NIZ66" s="625"/>
      <c r="NJE66" s="625"/>
      <c r="NJF66" s="625"/>
      <c r="NJK66" s="625"/>
      <c r="NJL66" s="625"/>
      <c r="NJQ66" s="625"/>
      <c r="NJR66" s="625"/>
      <c r="NJW66" s="625"/>
      <c r="NJX66" s="625"/>
      <c r="NKC66" s="625"/>
      <c r="NKD66" s="625"/>
      <c r="NKI66" s="625"/>
      <c r="NKJ66" s="625"/>
      <c r="NKO66" s="625"/>
      <c r="NKP66" s="625"/>
      <c r="NKU66" s="625"/>
      <c r="NKV66" s="625"/>
      <c r="NLA66" s="625"/>
      <c r="NLB66" s="625"/>
      <c r="NLG66" s="625"/>
      <c r="NLH66" s="625"/>
      <c r="NLM66" s="625"/>
      <c r="NLN66" s="625"/>
      <c r="NLS66" s="625"/>
      <c r="NLT66" s="625"/>
      <c r="NLY66" s="625"/>
      <c r="NLZ66" s="625"/>
      <c r="NME66" s="625"/>
      <c r="NMF66" s="625"/>
      <c r="NMK66" s="625"/>
      <c r="NML66" s="625"/>
      <c r="NMQ66" s="625"/>
      <c r="NMR66" s="625"/>
      <c r="NMW66" s="625"/>
      <c r="NMX66" s="625"/>
      <c r="NNC66" s="625"/>
      <c r="NND66" s="625"/>
      <c r="NNI66" s="625"/>
      <c r="NNJ66" s="625"/>
      <c r="NNO66" s="625"/>
      <c r="NNP66" s="625"/>
      <c r="NNU66" s="625"/>
      <c r="NNV66" s="625"/>
      <c r="NOA66" s="625"/>
      <c r="NOB66" s="625"/>
      <c r="NOG66" s="625"/>
      <c r="NOH66" s="625"/>
      <c r="NOM66" s="625"/>
      <c r="NON66" s="625"/>
      <c r="NOS66" s="625"/>
      <c r="NOT66" s="625"/>
      <c r="NOY66" s="625"/>
      <c r="NOZ66" s="625"/>
      <c r="NPE66" s="625"/>
      <c r="NPF66" s="625"/>
      <c r="NPK66" s="625"/>
      <c r="NPL66" s="625"/>
      <c r="NPQ66" s="625"/>
      <c r="NPR66" s="625"/>
      <c r="NPW66" s="625"/>
      <c r="NPX66" s="625"/>
      <c r="NQC66" s="625"/>
      <c r="NQD66" s="625"/>
      <c r="NQI66" s="625"/>
      <c r="NQJ66" s="625"/>
      <c r="NQO66" s="625"/>
      <c r="NQP66" s="625"/>
      <c r="NQU66" s="625"/>
      <c r="NQV66" s="625"/>
      <c r="NRA66" s="625"/>
      <c r="NRB66" s="625"/>
      <c r="NRG66" s="625"/>
      <c r="NRH66" s="625"/>
      <c r="NRM66" s="625"/>
      <c r="NRN66" s="625"/>
      <c r="NRS66" s="625"/>
      <c r="NRT66" s="625"/>
      <c r="NRY66" s="625"/>
      <c r="NRZ66" s="625"/>
      <c r="NSE66" s="625"/>
      <c r="NSF66" s="625"/>
      <c r="NSK66" s="625"/>
      <c r="NSL66" s="625"/>
      <c r="NSQ66" s="625"/>
      <c r="NSR66" s="625"/>
      <c r="NSW66" s="625"/>
      <c r="NSX66" s="625"/>
      <c r="NTC66" s="625"/>
      <c r="NTD66" s="625"/>
      <c r="NTI66" s="625"/>
      <c r="NTJ66" s="625"/>
      <c r="NTO66" s="625"/>
      <c r="NTP66" s="625"/>
      <c r="NTU66" s="625"/>
      <c r="NTV66" s="625"/>
      <c r="NUA66" s="625"/>
      <c r="NUB66" s="625"/>
      <c r="NUG66" s="625"/>
      <c r="NUH66" s="625"/>
      <c r="NUM66" s="625"/>
      <c r="NUN66" s="625"/>
      <c r="NUS66" s="625"/>
      <c r="NUT66" s="625"/>
      <c r="NUY66" s="625"/>
      <c r="NUZ66" s="625"/>
      <c r="NVE66" s="625"/>
      <c r="NVF66" s="625"/>
      <c r="NVK66" s="625"/>
      <c r="NVL66" s="625"/>
      <c r="NVQ66" s="625"/>
      <c r="NVR66" s="625"/>
      <c r="NVW66" s="625"/>
      <c r="NVX66" s="625"/>
      <c r="NWC66" s="625"/>
      <c r="NWD66" s="625"/>
      <c r="NWI66" s="625"/>
      <c r="NWJ66" s="625"/>
      <c r="NWO66" s="625"/>
      <c r="NWP66" s="625"/>
      <c r="NWU66" s="625"/>
      <c r="NWV66" s="625"/>
      <c r="NXA66" s="625"/>
      <c r="NXB66" s="625"/>
      <c r="NXG66" s="625"/>
      <c r="NXH66" s="625"/>
      <c r="NXM66" s="625"/>
      <c r="NXN66" s="625"/>
      <c r="NXS66" s="625"/>
      <c r="NXT66" s="625"/>
      <c r="NXY66" s="625"/>
      <c r="NXZ66" s="625"/>
      <c r="NYE66" s="625"/>
      <c r="NYF66" s="625"/>
      <c r="NYK66" s="625"/>
      <c r="NYL66" s="625"/>
      <c r="NYQ66" s="625"/>
      <c r="NYR66" s="625"/>
      <c r="NYW66" s="625"/>
      <c r="NYX66" s="625"/>
      <c r="NZC66" s="625"/>
      <c r="NZD66" s="625"/>
      <c r="NZI66" s="625"/>
      <c r="NZJ66" s="625"/>
      <c r="NZO66" s="625"/>
      <c r="NZP66" s="625"/>
      <c r="NZU66" s="625"/>
      <c r="NZV66" s="625"/>
      <c r="OAA66" s="625"/>
      <c r="OAB66" s="625"/>
      <c r="OAG66" s="625"/>
      <c r="OAH66" s="625"/>
      <c r="OAM66" s="625"/>
      <c r="OAN66" s="625"/>
      <c r="OAS66" s="625"/>
      <c r="OAT66" s="625"/>
      <c r="OAY66" s="625"/>
      <c r="OAZ66" s="625"/>
      <c r="OBE66" s="625"/>
      <c r="OBF66" s="625"/>
      <c r="OBK66" s="625"/>
      <c r="OBL66" s="625"/>
      <c r="OBQ66" s="625"/>
      <c r="OBR66" s="625"/>
      <c r="OBW66" s="625"/>
      <c r="OBX66" s="625"/>
      <c r="OCC66" s="625"/>
      <c r="OCD66" s="625"/>
      <c r="OCI66" s="625"/>
      <c r="OCJ66" s="625"/>
      <c r="OCO66" s="625"/>
      <c r="OCP66" s="625"/>
      <c r="OCU66" s="625"/>
      <c r="OCV66" s="625"/>
      <c r="ODA66" s="625"/>
      <c r="ODB66" s="625"/>
      <c r="ODG66" s="625"/>
      <c r="ODH66" s="625"/>
      <c r="ODM66" s="625"/>
      <c r="ODN66" s="625"/>
      <c r="ODS66" s="625"/>
      <c r="ODT66" s="625"/>
      <c r="ODY66" s="625"/>
      <c r="ODZ66" s="625"/>
      <c r="OEE66" s="625"/>
      <c r="OEF66" s="625"/>
      <c r="OEK66" s="625"/>
      <c r="OEL66" s="625"/>
      <c r="OEQ66" s="625"/>
      <c r="OER66" s="625"/>
      <c r="OEW66" s="625"/>
      <c r="OEX66" s="625"/>
      <c r="OFC66" s="625"/>
      <c r="OFD66" s="625"/>
      <c r="OFI66" s="625"/>
      <c r="OFJ66" s="625"/>
      <c r="OFO66" s="625"/>
      <c r="OFP66" s="625"/>
      <c r="OFU66" s="625"/>
      <c r="OFV66" s="625"/>
      <c r="OGA66" s="625"/>
      <c r="OGB66" s="625"/>
      <c r="OGG66" s="625"/>
      <c r="OGH66" s="625"/>
      <c r="OGM66" s="625"/>
      <c r="OGN66" s="625"/>
      <c r="OGS66" s="625"/>
      <c r="OGT66" s="625"/>
      <c r="OGY66" s="625"/>
      <c r="OGZ66" s="625"/>
      <c r="OHE66" s="625"/>
      <c r="OHF66" s="625"/>
      <c r="OHK66" s="625"/>
      <c r="OHL66" s="625"/>
      <c r="OHQ66" s="625"/>
      <c r="OHR66" s="625"/>
      <c r="OHW66" s="625"/>
      <c r="OHX66" s="625"/>
      <c r="OIC66" s="625"/>
      <c r="OID66" s="625"/>
      <c r="OII66" s="625"/>
      <c r="OIJ66" s="625"/>
      <c r="OIO66" s="625"/>
      <c r="OIP66" s="625"/>
      <c r="OIU66" s="625"/>
      <c r="OIV66" s="625"/>
      <c r="OJA66" s="625"/>
      <c r="OJB66" s="625"/>
      <c r="OJG66" s="625"/>
      <c r="OJH66" s="625"/>
      <c r="OJM66" s="625"/>
      <c r="OJN66" s="625"/>
      <c r="OJS66" s="625"/>
      <c r="OJT66" s="625"/>
      <c r="OJY66" s="625"/>
      <c r="OJZ66" s="625"/>
      <c r="OKE66" s="625"/>
      <c r="OKF66" s="625"/>
      <c r="OKK66" s="625"/>
      <c r="OKL66" s="625"/>
      <c r="OKQ66" s="625"/>
      <c r="OKR66" s="625"/>
      <c r="OKW66" s="625"/>
      <c r="OKX66" s="625"/>
      <c r="OLC66" s="625"/>
      <c r="OLD66" s="625"/>
      <c r="OLI66" s="625"/>
      <c r="OLJ66" s="625"/>
      <c r="OLO66" s="625"/>
      <c r="OLP66" s="625"/>
      <c r="OLU66" s="625"/>
      <c r="OLV66" s="625"/>
      <c r="OMA66" s="625"/>
      <c r="OMB66" s="625"/>
      <c r="OMG66" s="625"/>
      <c r="OMH66" s="625"/>
      <c r="OMM66" s="625"/>
      <c r="OMN66" s="625"/>
      <c r="OMS66" s="625"/>
      <c r="OMT66" s="625"/>
      <c r="OMY66" s="625"/>
      <c r="OMZ66" s="625"/>
      <c r="ONE66" s="625"/>
      <c r="ONF66" s="625"/>
      <c r="ONK66" s="625"/>
      <c r="ONL66" s="625"/>
      <c r="ONQ66" s="625"/>
      <c r="ONR66" s="625"/>
      <c r="ONW66" s="625"/>
      <c r="ONX66" s="625"/>
      <c r="OOC66" s="625"/>
      <c r="OOD66" s="625"/>
      <c r="OOI66" s="625"/>
      <c r="OOJ66" s="625"/>
      <c r="OOO66" s="625"/>
      <c r="OOP66" s="625"/>
      <c r="OOU66" s="625"/>
      <c r="OOV66" s="625"/>
      <c r="OPA66" s="625"/>
      <c r="OPB66" s="625"/>
      <c r="OPG66" s="625"/>
      <c r="OPH66" s="625"/>
      <c r="OPM66" s="625"/>
      <c r="OPN66" s="625"/>
      <c r="OPS66" s="625"/>
      <c r="OPT66" s="625"/>
      <c r="OPY66" s="625"/>
      <c r="OPZ66" s="625"/>
      <c r="OQE66" s="625"/>
      <c r="OQF66" s="625"/>
      <c r="OQK66" s="625"/>
      <c r="OQL66" s="625"/>
      <c r="OQQ66" s="625"/>
      <c r="OQR66" s="625"/>
      <c r="OQW66" s="625"/>
      <c r="OQX66" s="625"/>
      <c r="ORC66" s="625"/>
      <c r="ORD66" s="625"/>
      <c r="ORI66" s="625"/>
      <c r="ORJ66" s="625"/>
      <c r="ORO66" s="625"/>
      <c r="ORP66" s="625"/>
      <c r="ORU66" s="625"/>
      <c r="ORV66" s="625"/>
      <c r="OSA66" s="625"/>
      <c r="OSB66" s="625"/>
      <c r="OSG66" s="625"/>
      <c r="OSH66" s="625"/>
      <c r="OSM66" s="625"/>
      <c r="OSN66" s="625"/>
      <c r="OSS66" s="625"/>
      <c r="OST66" s="625"/>
      <c r="OSY66" s="625"/>
      <c r="OSZ66" s="625"/>
      <c r="OTE66" s="625"/>
      <c r="OTF66" s="625"/>
      <c r="OTK66" s="625"/>
      <c r="OTL66" s="625"/>
      <c r="OTQ66" s="625"/>
      <c r="OTR66" s="625"/>
      <c r="OTW66" s="625"/>
      <c r="OTX66" s="625"/>
      <c r="OUC66" s="625"/>
      <c r="OUD66" s="625"/>
      <c r="OUI66" s="625"/>
      <c r="OUJ66" s="625"/>
      <c r="OUO66" s="625"/>
      <c r="OUP66" s="625"/>
      <c r="OUU66" s="625"/>
      <c r="OUV66" s="625"/>
      <c r="OVA66" s="625"/>
      <c r="OVB66" s="625"/>
      <c r="OVG66" s="625"/>
      <c r="OVH66" s="625"/>
      <c r="OVM66" s="625"/>
      <c r="OVN66" s="625"/>
      <c r="OVS66" s="625"/>
      <c r="OVT66" s="625"/>
      <c r="OVY66" s="625"/>
      <c r="OVZ66" s="625"/>
      <c r="OWE66" s="625"/>
      <c r="OWF66" s="625"/>
      <c r="OWK66" s="625"/>
      <c r="OWL66" s="625"/>
      <c r="OWQ66" s="625"/>
      <c r="OWR66" s="625"/>
      <c r="OWW66" s="625"/>
      <c r="OWX66" s="625"/>
      <c r="OXC66" s="625"/>
      <c r="OXD66" s="625"/>
      <c r="OXI66" s="625"/>
      <c r="OXJ66" s="625"/>
      <c r="OXO66" s="625"/>
      <c r="OXP66" s="625"/>
      <c r="OXU66" s="625"/>
      <c r="OXV66" s="625"/>
      <c r="OYA66" s="625"/>
      <c r="OYB66" s="625"/>
      <c r="OYG66" s="625"/>
      <c r="OYH66" s="625"/>
      <c r="OYM66" s="625"/>
      <c r="OYN66" s="625"/>
      <c r="OYS66" s="625"/>
      <c r="OYT66" s="625"/>
      <c r="OYY66" s="625"/>
      <c r="OYZ66" s="625"/>
      <c r="OZE66" s="625"/>
      <c r="OZF66" s="625"/>
      <c r="OZK66" s="625"/>
      <c r="OZL66" s="625"/>
      <c r="OZQ66" s="625"/>
      <c r="OZR66" s="625"/>
      <c r="OZW66" s="625"/>
      <c r="OZX66" s="625"/>
      <c r="PAC66" s="625"/>
      <c r="PAD66" s="625"/>
      <c r="PAI66" s="625"/>
      <c r="PAJ66" s="625"/>
      <c r="PAO66" s="625"/>
      <c r="PAP66" s="625"/>
      <c r="PAU66" s="625"/>
      <c r="PAV66" s="625"/>
      <c r="PBA66" s="625"/>
      <c r="PBB66" s="625"/>
      <c r="PBG66" s="625"/>
      <c r="PBH66" s="625"/>
      <c r="PBM66" s="625"/>
      <c r="PBN66" s="625"/>
      <c r="PBS66" s="625"/>
      <c r="PBT66" s="625"/>
      <c r="PBY66" s="625"/>
      <c r="PBZ66" s="625"/>
      <c r="PCE66" s="625"/>
      <c r="PCF66" s="625"/>
      <c r="PCK66" s="625"/>
      <c r="PCL66" s="625"/>
      <c r="PCQ66" s="625"/>
      <c r="PCR66" s="625"/>
      <c r="PCW66" s="625"/>
      <c r="PCX66" s="625"/>
      <c r="PDC66" s="625"/>
      <c r="PDD66" s="625"/>
      <c r="PDI66" s="625"/>
      <c r="PDJ66" s="625"/>
      <c r="PDO66" s="625"/>
      <c r="PDP66" s="625"/>
      <c r="PDU66" s="625"/>
      <c r="PDV66" s="625"/>
      <c r="PEA66" s="625"/>
      <c r="PEB66" s="625"/>
      <c r="PEG66" s="625"/>
      <c r="PEH66" s="625"/>
      <c r="PEM66" s="625"/>
      <c r="PEN66" s="625"/>
      <c r="PES66" s="625"/>
      <c r="PET66" s="625"/>
      <c r="PEY66" s="625"/>
      <c r="PEZ66" s="625"/>
      <c r="PFE66" s="625"/>
      <c r="PFF66" s="625"/>
      <c r="PFK66" s="625"/>
      <c r="PFL66" s="625"/>
      <c r="PFQ66" s="625"/>
      <c r="PFR66" s="625"/>
      <c r="PFW66" s="625"/>
      <c r="PFX66" s="625"/>
      <c r="PGC66" s="625"/>
      <c r="PGD66" s="625"/>
      <c r="PGI66" s="625"/>
      <c r="PGJ66" s="625"/>
      <c r="PGO66" s="625"/>
      <c r="PGP66" s="625"/>
      <c r="PGU66" s="625"/>
      <c r="PGV66" s="625"/>
      <c r="PHA66" s="625"/>
      <c r="PHB66" s="625"/>
      <c r="PHG66" s="625"/>
      <c r="PHH66" s="625"/>
      <c r="PHM66" s="625"/>
      <c r="PHN66" s="625"/>
      <c r="PHS66" s="625"/>
      <c r="PHT66" s="625"/>
      <c r="PHY66" s="625"/>
      <c r="PHZ66" s="625"/>
      <c r="PIE66" s="625"/>
      <c r="PIF66" s="625"/>
      <c r="PIK66" s="625"/>
      <c r="PIL66" s="625"/>
      <c r="PIQ66" s="625"/>
      <c r="PIR66" s="625"/>
      <c r="PIW66" s="625"/>
      <c r="PIX66" s="625"/>
      <c r="PJC66" s="625"/>
      <c r="PJD66" s="625"/>
      <c r="PJI66" s="625"/>
      <c r="PJJ66" s="625"/>
      <c r="PJO66" s="625"/>
      <c r="PJP66" s="625"/>
      <c r="PJU66" s="625"/>
      <c r="PJV66" s="625"/>
      <c r="PKA66" s="625"/>
      <c r="PKB66" s="625"/>
      <c r="PKG66" s="625"/>
      <c r="PKH66" s="625"/>
      <c r="PKM66" s="625"/>
      <c r="PKN66" s="625"/>
      <c r="PKS66" s="625"/>
      <c r="PKT66" s="625"/>
      <c r="PKY66" s="625"/>
      <c r="PKZ66" s="625"/>
      <c r="PLE66" s="625"/>
      <c r="PLF66" s="625"/>
      <c r="PLK66" s="625"/>
      <c r="PLL66" s="625"/>
      <c r="PLQ66" s="625"/>
      <c r="PLR66" s="625"/>
      <c r="PLW66" s="625"/>
      <c r="PLX66" s="625"/>
      <c r="PMC66" s="625"/>
      <c r="PMD66" s="625"/>
      <c r="PMI66" s="625"/>
      <c r="PMJ66" s="625"/>
      <c r="PMO66" s="625"/>
      <c r="PMP66" s="625"/>
      <c r="PMU66" s="625"/>
      <c r="PMV66" s="625"/>
      <c r="PNA66" s="625"/>
      <c r="PNB66" s="625"/>
      <c r="PNG66" s="625"/>
      <c r="PNH66" s="625"/>
      <c r="PNM66" s="625"/>
      <c r="PNN66" s="625"/>
      <c r="PNS66" s="625"/>
      <c r="PNT66" s="625"/>
      <c r="PNY66" s="625"/>
      <c r="PNZ66" s="625"/>
      <c r="POE66" s="625"/>
      <c r="POF66" s="625"/>
      <c r="POK66" s="625"/>
      <c r="POL66" s="625"/>
      <c r="POQ66" s="625"/>
      <c r="POR66" s="625"/>
      <c r="POW66" s="625"/>
      <c r="POX66" s="625"/>
      <c r="PPC66" s="625"/>
      <c r="PPD66" s="625"/>
      <c r="PPI66" s="625"/>
      <c r="PPJ66" s="625"/>
      <c r="PPO66" s="625"/>
      <c r="PPP66" s="625"/>
      <c r="PPU66" s="625"/>
      <c r="PPV66" s="625"/>
      <c r="PQA66" s="625"/>
      <c r="PQB66" s="625"/>
      <c r="PQG66" s="625"/>
      <c r="PQH66" s="625"/>
      <c r="PQM66" s="625"/>
      <c r="PQN66" s="625"/>
      <c r="PQS66" s="625"/>
      <c r="PQT66" s="625"/>
      <c r="PQY66" s="625"/>
      <c r="PQZ66" s="625"/>
      <c r="PRE66" s="625"/>
      <c r="PRF66" s="625"/>
      <c r="PRK66" s="625"/>
      <c r="PRL66" s="625"/>
      <c r="PRQ66" s="625"/>
      <c r="PRR66" s="625"/>
      <c r="PRW66" s="625"/>
      <c r="PRX66" s="625"/>
      <c r="PSC66" s="625"/>
      <c r="PSD66" s="625"/>
      <c r="PSI66" s="625"/>
      <c r="PSJ66" s="625"/>
      <c r="PSO66" s="625"/>
      <c r="PSP66" s="625"/>
      <c r="PSU66" s="625"/>
      <c r="PSV66" s="625"/>
      <c r="PTA66" s="625"/>
      <c r="PTB66" s="625"/>
      <c r="PTG66" s="625"/>
      <c r="PTH66" s="625"/>
      <c r="PTM66" s="625"/>
      <c r="PTN66" s="625"/>
      <c r="PTS66" s="625"/>
      <c r="PTT66" s="625"/>
      <c r="PTY66" s="625"/>
      <c r="PTZ66" s="625"/>
      <c r="PUE66" s="625"/>
      <c r="PUF66" s="625"/>
      <c r="PUK66" s="625"/>
      <c r="PUL66" s="625"/>
      <c r="PUQ66" s="625"/>
      <c r="PUR66" s="625"/>
      <c r="PUW66" s="625"/>
      <c r="PUX66" s="625"/>
      <c r="PVC66" s="625"/>
      <c r="PVD66" s="625"/>
      <c r="PVI66" s="625"/>
      <c r="PVJ66" s="625"/>
      <c r="PVO66" s="625"/>
      <c r="PVP66" s="625"/>
      <c r="PVU66" s="625"/>
      <c r="PVV66" s="625"/>
      <c r="PWA66" s="625"/>
      <c r="PWB66" s="625"/>
      <c r="PWG66" s="625"/>
      <c r="PWH66" s="625"/>
      <c r="PWM66" s="625"/>
      <c r="PWN66" s="625"/>
      <c r="PWS66" s="625"/>
      <c r="PWT66" s="625"/>
      <c r="PWY66" s="625"/>
      <c r="PWZ66" s="625"/>
      <c r="PXE66" s="625"/>
      <c r="PXF66" s="625"/>
      <c r="PXK66" s="625"/>
      <c r="PXL66" s="625"/>
      <c r="PXQ66" s="625"/>
      <c r="PXR66" s="625"/>
      <c r="PXW66" s="625"/>
      <c r="PXX66" s="625"/>
      <c r="PYC66" s="625"/>
      <c r="PYD66" s="625"/>
      <c r="PYI66" s="625"/>
      <c r="PYJ66" s="625"/>
      <c r="PYO66" s="625"/>
      <c r="PYP66" s="625"/>
      <c r="PYU66" s="625"/>
      <c r="PYV66" s="625"/>
      <c r="PZA66" s="625"/>
      <c r="PZB66" s="625"/>
      <c r="PZG66" s="625"/>
      <c r="PZH66" s="625"/>
      <c r="PZM66" s="625"/>
      <c r="PZN66" s="625"/>
      <c r="PZS66" s="625"/>
      <c r="PZT66" s="625"/>
      <c r="PZY66" s="625"/>
      <c r="PZZ66" s="625"/>
      <c r="QAE66" s="625"/>
      <c r="QAF66" s="625"/>
      <c r="QAK66" s="625"/>
      <c r="QAL66" s="625"/>
      <c r="QAQ66" s="625"/>
      <c r="QAR66" s="625"/>
      <c r="QAW66" s="625"/>
      <c r="QAX66" s="625"/>
      <c r="QBC66" s="625"/>
      <c r="QBD66" s="625"/>
      <c r="QBI66" s="625"/>
      <c r="QBJ66" s="625"/>
      <c r="QBO66" s="625"/>
      <c r="QBP66" s="625"/>
      <c r="QBU66" s="625"/>
      <c r="QBV66" s="625"/>
      <c r="QCA66" s="625"/>
      <c r="QCB66" s="625"/>
      <c r="QCG66" s="625"/>
      <c r="QCH66" s="625"/>
      <c r="QCM66" s="625"/>
      <c r="QCN66" s="625"/>
      <c r="QCS66" s="625"/>
      <c r="QCT66" s="625"/>
      <c r="QCY66" s="625"/>
      <c r="QCZ66" s="625"/>
      <c r="QDE66" s="625"/>
      <c r="QDF66" s="625"/>
      <c r="QDK66" s="625"/>
      <c r="QDL66" s="625"/>
      <c r="QDQ66" s="625"/>
      <c r="QDR66" s="625"/>
      <c r="QDW66" s="625"/>
      <c r="QDX66" s="625"/>
      <c r="QEC66" s="625"/>
      <c r="QED66" s="625"/>
      <c r="QEI66" s="625"/>
      <c r="QEJ66" s="625"/>
      <c r="QEO66" s="625"/>
      <c r="QEP66" s="625"/>
      <c r="QEU66" s="625"/>
      <c r="QEV66" s="625"/>
      <c r="QFA66" s="625"/>
      <c r="QFB66" s="625"/>
      <c r="QFG66" s="625"/>
      <c r="QFH66" s="625"/>
      <c r="QFM66" s="625"/>
      <c r="QFN66" s="625"/>
      <c r="QFS66" s="625"/>
      <c r="QFT66" s="625"/>
      <c r="QFY66" s="625"/>
      <c r="QFZ66" s="625"/>
      <c r="QGE66" s="625"/>
      <c r="QGF66" s="625"/>
      <c r="QGK66" s="625"/>
      <c r="QGL66" s="625"/>
      <c r="QGQ66" s="625"/>
      <c r="QGR66" s="625"/>
      <c r="QGW66" s="625"/>
      <c r="QGX66" s="625"/>
      <c r="QHC66" s="625"/>
      <c r="QHD66" s="625"/>
      <c r="QHI66" s="625"/>
      <c r="QHJ66" s="625"/>
      <c r="QHO66" s="625"/>
      <c r="QHP66" s="625"/>
      <c r="QHU66" s="625"/>
      <c r="QHV66" s="625"/>
      <c r="QIA66" s="625"/>
      <c r="QIB66" s="625"/>
      <c r="QIG66" s="625"/>
      <c r="QIH66" s="625"/>
      <c r="QIM66" s="625"/>
      <c r="QIN66" s="625"/>
      <c r="QIS66" s="625"/>
      <c r="QIT66" s="625"/>
      <c r="QIY66" s="625"/>
      <c r="QIZ66" s="625"/>
      <c r="QJE66" s="625"/>
      <c r="QJF66" s="625"/>
      <c r="QJK66" s="625"/>
      <c r="QJL66" s="625"/>
      <c r="QJQ66" s="625"/>
      <c r="QJR66" s="625"/>
      <c r="QJW66" s="625"/>
      <c r="QJX66" s="625"/>
      <c r="QKC66" s="625"/>
      <c r="QKD66" s="625"/>
      <c r="QKI66" s="625"/>
      <c r="QKJ66" s="625"/>
      <c r="QKO66" s="625"/>
      <c r="QKP66" s="625"/>
      <c r="QKU66" s="625"/>
      <c r="QKV66" s="625"/>
      <c r="QLA66" s="625"/>
      <c r="QLB66" s="625"/>
      <c r="QLG66" s="625"/>
      <c r="QLH66" s="625"/>
      <c r="QLM66" s="625"/>
      <c r="QLN66" s="625"/>
      <c r="QLS66" s="625"/>
      <c r="QLT66" s="625"/>
      <c r="QLY66" s="625"/>
      <c r="QLZ66" s="625"/>
      <c r="QME66" s="625"/>
      <c r="QMF66" s="625"/>
      <c r="QMK66" s="625"/>
      <c r="QML66" s="625"/>
      <c r="QMQ66" s="625"/>
      <c r="QMR66" s="625"/>
      <c r="QMW66" s="625"/>
      <c r="QMX66" s="625"/>
      <c r="QNC66" s="625"/>
      <c r="QND66" s="625"/>
      <c r="QNI66" s="625"/>
      <c r="QNJ66" s="625"/>
      <c r="QNO66" s="625"/>
      <c r="QNP66" s="625"/>
      <c r="QNU66" s="625"/>
      <c r="QNV66" s="625"/>
      <c r="QOA66" s="625"/>
      <c r="QOB66" s="625"/>
      <c r="QOG66" s="625"/>
      <c r="QOH66" s="625"/>
      <c r="QOM66" s="625"/>
      <c r="QON66" s="625"/>
      <c r="QOS66" s="625"/>
      <c r="QOT66" s="625"/>
      <c r="QOY66" s="625"/>
      <c r="QOZ66" s="625"/>
      <c r="QPE66" s="625"/>
      <c r="QPF66" s="625"/>
      <c r="QPK66" s="625"/>
      <c r="QPL66" s="625"/>
      <c r="QPQ66" s="625"/>
      <c r="QPR66" s="625"/>
      <c r="QPW66" s="625"/>
      <c r="QPX66" s="625"/>
      <c r="QQC66" s="625"/>
      <c r="QQD66" s="625"/>
      <c r="QQI66" s="625"/>
      <c r="QQJ66" s="625"/>
      <c r="QQO66" s="625"/>
      <c r="QQP66" s="625"/>
      <c r="QQU66" s="625"/>
      <c r="QQV66" s="625"/>
      <c r="QRA66" s="625"/>
      <c r="QRB66" s="625"/>
      <c r="QRG66" s="625"/>
      <c r="QRH66" s="625"/>
      <c r="QRM66" s="625"/>
      <c r="QRN66" s="625"/>
      <c r="QRS66" s="625"/>
      <c r="QRT66" s="625"/>
      <c r="QRY66" s="625"/>
      <c r="QRZ66" s="625"/>
      <c r="QSE66" s="625"/>
      <c r="QSF66" s="625"/>
      <c r="QSK66" s="625"/>
      <c r="QSL66" s="625"/>
      <c r="QSQ66" s="625"/>
      <c r="QSR66" s="625"/>
      <c r="QSW66" s="625"/>
      <c r="QSX66" s="625"/>
      <c r="QTC66" s="625"/>
      <c r="QTD66" s="625"/>
      <c r="QTI66" s="625"/>
      <c r="QTJ66" s="625"/>
      <c r="QTO66" s="625"/>
      <c r="QTP66" s="625"/>
      <c r="QTU66" s="625"/>
      <c r="QTV66" s="625"/>
      <c r="QUA66" s="625"/>
      <c r="QUB66" s="625"/>
      <c r="QUG66" s="625"/>
      <c r="QUH66" s="625"/>
      <c r="QUM66" s="625"/>
      <c r="QUN66" s="625"/>
      <c r="QUS66" s="625"/>
      <c r="QUT66" s="625"/>
      <c r="QUY66" s="625"/>
      <c r="QUZ66" s="625"/>
      <c r="QVE66" s="625"/>
      <c r="QVF66" s="625"/>
      <c r="QVK66" s="625"/>
      <c r="QVL66" s="625"/>
      <c r="QVQ66" s="625"/>
      <c r="QVR66" s="625"/>
      <c r="QVW66" s="625"/>
      <c r="QVX66" s="625"/>
      <c r="QWC66" s="625"/>
      <c r="QWD66" s="625"/>
      <c r="QWI66" s="625"/>
      <c r="QWJ66" s="625"/>
      <c r="QWO66" s="625"/>
      <c r="QWP66" s="625"/>
      <c r="QWU66" s="625"/>
      <c r="QWV66" s="625"/>
      <c r="QXA66" s="625"/>
      <c r="QXB66" s="625"/>
      <c r="QXG66" s="625"/>
      <c r="QXH66" s="625"/>
      <c r="QXM66" s="625"/>
      <c r="QXN66" s="625"/>
      <c r="QXS66" s="625"/>
      <c r="QXT66" s="625"/>
      <c r="QXY66" s="625"/>
      <c r="QXZ66" s="625"/>
      <c r="QYE66" s="625"/>
      <c r="QYF66" s="625"/>
      <c r="QYK66" s="625"/>
      <c r="QYL66" s="625"/>
      <c r="QYQ66" s="625"/>
      <c r="QYR66" s="625"/>
      <c r="QYW66" s="625"/>
      <c r="QYX66" s="625"/>
      <c r="QZC66" s="625"/>
      <c r="QZD66" s="625"/>
      <c r="QZI66" s="625"/>
      <c r="QZJ66" s="625"/>
      <c r="QZO66" s="625"/>
      <c r="QZP66" s="625"/>
      <c r="QZU66" s="625"/>
      <c r="QZV66" s="625"/>
      <c r="RAA66" s="625"/>
      <c r="RAB66" s="625"/>
      <c r="RAG66" s="625"/>
      <c r="RAH66" s="625"/>
      <c r="RAM66" s="625"/>
      <c r="RAN66" s="625"/>
      <c r="RAS66" s="625"/>
      <c r="RAT66" s="625"/>
      <c r="RAY66" s="625"/>
      <c r="RAZ66" s="625"/>
      <c r="RBE66" s="625"/>
      <c r="RBF66" s="625"/>
      <c r="RBK66" s="625"/>
      <c r="RBL66" s="625"/>
      <c r="RBQ66" s="625"/>
      <c r="RBR66" s="625"/>
      <c r="RBW66" s="625"/>
      <c r="RBX66" s="625"/>
      <c r="RCC66" s="625"/>
      <c r="RCD66" s="625"/>
      <c r="RCI66" s="625"/>
      <c r="RCJ66" s="625"/>
      <c r="RCO66" s="625"/>
      <c r="RCP66" s="625"/>
      <c r="RCU66" s="625"/>
      <c r="RCV66" s="625"/>
      <c r="RDA66" s="625"/>
      <c r="RDB66" s="625"/>
      <c r="RDG66" s="625"/>
      <c r="RDH66" s="625"/>
      <c r="RDM66" s="625"/>
      <c r="RDN66" s="625"/>
      <c r="RDS66" s="625"/>
      <c r="RDT66" s="625"/>
      <c r="RDY66" s="625"/>
      <c r="RDZ66" s="625"/>
      <c r="REE66" s="625"/>
      <c r="REF66" s="625"/>
      <c r="REK66" s="625"/>
      <c r="REL66" s="625"/>
      <c r="REQ66" s="625"/>
      <c r="RER66" s="625"/>
      <c r="REW66" s="625"/>
      <c r="REX66" s="625"/>
      <c r="RFC66" s="625"/>
      <c r="RFD66" s="625"/>
      <c r="RFI66" s="625"/>
      <c r="RFJ66" s="625"/>
      <c r="RFO66" s="625"/>
      <c r="RFP66" s="625"/>
      <c r="RFU66" s="625"/>
      <c r="RFV66" s="625"/>
      <c r="RGA66" s="625"/>
      <c r="RGB66" s="625"/>
      <c r="RGG66" s="625"/>
      <c r="RGH66" s="625"/>
      <c r="RGM66" s="625"/>
      <c r="RGN66" s="625"/>
      <c r="RGS66" s="625"/>
      <c r="RGT66" s="625"/>
      <c r="RGY66" s="625"/>
      <c r="RGZ66" s="625"/>
      <c r="RHE66" s="625"/>
      <c r="RHF66" s="625"/>
      <c r="RHK66" s="625"/>
      <c r="RHL66" s="625"/>
      <c r="RHQ66" s="625"/>
      <c r="RHR66" s="625"/>
      <c r="RHW66" s="625"/>
      <c r="RHX66" s="625"/>
      <c r="RIC66" s="625"/>
      <c r="RID66" s="625"/>
      <c r="RII66" s="625"/>
      <c r="RIJ66" s="625"/>
      <c r="RIO66" s="625"/>
      <c r="RIP66" s="625"/>
      <c r="RIU66" s="625"/>
      <c r="RIV66" s="625"/>
      <c r="RJA66" s="625"/>
      <c r="RJB66" s="625"/>
      <c r="RJG66" s="625"/>
      <c r="RJH66" s="625"/>
      <c r="RJM66" s="625"/>
      <c r="RJN66" s="625"/>
      <c r="RJS66" s="625"/>
      <c r="RJT66" s="625"/>
      <c r="RJY66" s="625"/>
      <c r="RJZ66" s="625"/>
      <c r="RKE66" s="625"/>
      <c r="RKF66" s="625"/>
      <c r="RKK66" s="625"/>
      <c r="RKL66" s="625"/>
      <c r="RKQ66" s="625"/>
      <c r="RKR66" s="625"/>
      <c r="RKW66" s="625"/>
      <c r="RKX66" s="625"/>
      <c r="RLC66" s="625"/>
      <c r="RLD66" s="625"/>
      <c r="RLI66" s="625"/>
      <c r="RLJ66" s="625"/>
      <c r="RLO66" s="625"/>
      <c r="RLP66" s="625"/>
      <c r="RLU66" s="625"/>
      <c r="RLV66" s="625"/>
      <c r="RMA66" s="625"/>
      <c r="RMB66" s="625"/>
      <c r="RMG66" s="625"/>
      <c r="RMH66" s="625"/>
      <c r="RMM66" s="625"/>
      <c r="RMN66" s="625"/>
      <c r="RMS66" s="625"/>
      <c r="RMT66" s="625"/>
      <c r="RMY66" s="625"/>
      <c r="RMZ66" s="625"/>
      <c r="RNE66" s="625"/>
      <c r="RNF66" s="625"/>
      <c r="RNK66" s="625"/>
      <c r="RNL66" s="625"/>
      <c r="RNQ66" s="625"/>
      <c r="RNR66" s="625"/>
      <c r="RNW66" s="625"/>
      <c r="RNX66" s="625"/>
      <c r="ROC66" s="625"/>
      <c r="ROD66" s="625"/>
      <c r="ROI66" s="625"/>
      <c r="ROJ66" s="625"/>
      <c r="ROO66" s="625"/>
      <c r="ROP66" s="625"/>
      <c r="ROU66" s="625"/>
      <c r="ROV66" s="625"/>
      <c r="RPA66" s="625"/>
      <c r="RPB66" s="625"/>
      <c r="RPG66" s="625"/>
      <c r="RPH66" s="625"/>
      <c r="RPM66" s="625"/>
      <c r="RPN66" s="625"/>
      <c r="RPS66" s="625"/>
      <c r="RPT66" s="625"/>
      <c r="RPY66" s="625"/>
      <c r="RPZ66" s="625"/>
      <c r="RQE66" s="625"/>
      <c r="RQF66" s="625"/>
      <c r="RQK66" s="625"/>
      <c r="RQL66" s="625"/>
      <c r="RQQ66" s="625"/>
      <c r="RQR66" s="625"/>
      <c r="RQW66" s="625"/>
      <c r="RQX66" s="625"/>
      <c r="RRC66" s="625"/>
      <c r="RRD66" s="625"/>
      <c r="RRI66" s="625"/>
      <c r="RRJ66" s="625"/>
      <c r="RRO66" s="625"/>
      <c r="RRP66" s="625"/>
      <c r="RRU66" s="625"/>
      <c r="RRV66" s="625"/>
      <c r="RSA66" s="625"/>
      <c r="RSB66" s="625"/>
      <c r="RSG66" s="625"/>
      <c r="RSH66" s="625"/>
      <c r="RSM66" s="625"/>
      <c r="RSN66" s="625"/>
      <c r="RSS66" s="625"/>
      <c r="RST66" s="625"/>
      <c r="RSY66" s="625"/>
      <c r="RSZ66" s="625"/>
      <c r="RTE66" s="625"/>
      <c r="RTF66" s="625"/>
      <c r="RTK66" s="625"/>
      <c r="RTL66" s="625"/>
      <c r="RTQ66" s="625"/>
      <c r="RTR66" s="625"/>
      <c r="RTW66" s="625"/>
      <c r="RTX66" s="625"/>
      <c r="RUC66" s="625"/>
      <c r="RUD66" s="625"/>
      <c r="RUI66" s="625"/>
      <c r="RUJ66" s="625"/>
      <c r="RUO66" s="625"/>
      <c r="RUP66" s="625"/>
      <c r="RUU66" s="625"/>
      <c r="RUV66" s="625"/>
      <c r="RVA66" s="625"/>
      <c r="RVB66" s="625"/>
      <c r="RVG66" s="625"/>
      <c r="RVH66" s="625"/>
      <c r="RVM66" s="625"/>
      <c r="RVN66" s="625"/>
      <c r="RVS66" s="625"/>
      <c r="RVT66" s="625"/>
      <c r="RVY66" s="625"/>
      <c r="RVZ66" s="625"/>
      <c r="RWE66" s="625"/>
      <c r="RWF66" s="625"/>
      <c r="RWK66" s="625"/>
      <c r="RWL66" s="625"/>
      <c r="RWQ66" s="625"/>
      <c r="RWR66" s="625"/>
      <c r="RWW66" s="625"/>
      <c r="RWX66" s="625"/>
      <c r="RXC66" s="625"/>
      <c r="RXD66" s="625"/>
      <c r="RXI66" s="625"/>
      <c r="RXJ66" s="625"/>
      <c r="RXO66" s="625"/>
      <c r="RXP66" s="625"/>
      <c r="RXU66" s="625"/>
      <c r="RXV66" s="625"/>
      <c r="RYA66" s="625"/>
      <c r="RYB66" s="625"/>
      <c r="RYG66" s="625"/>
      <c r="RYH66" s="625"/>
      <c r="RYM66" s="625"/>
      <c r="RYN66" s="625"/>
      <c r="RYS66" s="625"/>
      <c r="RYT66" s="625"/>
      <c r="RYY66" s="625"/>
      <c r="RYZ66" s="625"/>
      <c r="RZE66" s="625"/>
      <c r="RZF66" s="625"/>
      <c r="RZK66" s="625"/>
      <c r="RZL66" s="625"/>
      <c r="RZQ66" s="625"/>
      <c r="RZR66" s="625"/>
      <c r="RZW66" s="625"/>
      <c r="RZX66" s="625"/>
      <c r="SAC66" s="625"/>
      <c r="SAD66" s="625"/>
      <c r="SAI66" s="625"/>
      <c r="SAJ66" s="625"/>
      <c r="SAO66" s="625"/>
      <c r="SAP66" s="625"/>
      <c r="SAU66" s="625"/>
      <c r="SAV66" s="625"/>
      <c r="SBA66" s="625"/>
      <c r="SBB66" s="625"/>
      <c r="SBG66" s="625"/>
      <c r="SBH66" s="625"/>
      <c r="SBM66" s="625"/>
      <c r="SBN66" s="625"/>
      <c r="SBS66" s="625"/>
      <c r="SBT66" s="625"/>
      <c r="SBY66" s="625"/>
      <c r="SBZ66" s="625"/>
      <c r="SCE66" s="625"/>
      <c r="SCF66" s="625"/>
      <c r="SCK66" s="625"/>
      <c r="SCL66" s="625"/>
      <c r="SCQ66" s="625"/>
      <c r="SCR66" s="625"/>
      <c r="SCW66" s="625"/>
      <c r="SCX66" s="625"/>
      <c r="SDC66" s="625"/>
      <c r="SDD66" s="625"/>
      <c r="SDI66" s="625"/>
      <c r="SDJ66" s="625"/>
      <c r="SDO66" s="625"/>
      <c r="SDP66" s="625"/>
      <c r="SDU66" s="625"/>
      <c r="SDV66" s="625"/>
      <c r="SEA66" s="625"/>
      <c r="SEB66" s="625"/>
      <c r="SEG66" s="625"/>
      <c r="SEH66" s="625"/>
      <c r="SEM66" s="625"/>
      <c r="SEN66" s="625"/>
      <c r="SES66" s="625"/>
      <c r="SET66" s="625"/>
      <c r="SEY66" s="625"/>
      <c r="SEZ66" s="625"/>
      <c r="SFE66" s="625"/>
      <c r="SFF66" s="625"/>
      <c r="SFK66" s="625"/>
      <c r="SFL66" s="625"/>
      <c r="SFQ66" s="625"/>
      <c r="SFR66" s="625"/>
      <c r="SFW66" s="625"/>
      <c r="SFX66" s="625"/>
      <c r="SGC66" s="625"/>
      <c r="SGD66" s="625"/>
      <c r="SGI66" s="625"/>
      <c r="SGJ66" s="625"/>
      <c r="SGO66" s="625"/>
      <c r="SGP66" s="625"/>
      <c r="SGU66" s="625"/>
      <c r="SGV66" s="625"/>
      <c r="SHA66" s="625"/>
      <c r="SHB66" s="625"/>
      <c r="SHG66" s="625"/>
      <c r="SHH66" s="625"/>
      <c r="SHM66" s="625"/>
      <c r="SHN66" s="625"/>
      <c r="SHS66" s="625"/>
      <c r="SHT66" s="625"/>
      <c r="SHY66" s="625"/>
      <c r="SHZ66" s="625"/>
      <c r="SIE66" s="625"/>
      <c r="SIF66" s="625"/>
      <c r="SIK66" s="625"/>
      <c r="SIL66" s="625"/>
      <c r="SIQ66" s="625"/>
      <c r="SIR66" s="625"/>
      <c r="SIW66" s="625"/>
      <c r="SIX66" s="625"/>
      <c r="SJC66" s="625"/>
      <c r="SJD66" s="625"/>
      <c r="SJI66" s="625"/>
      <c r="SJJ66" s="625"/>
      <c r="SJO66" s="625"/>
      <c r="SJP66" s="625"/>
      <c r="SJU66" s="625"/>
      <c r="SJV66" s="625"/>
      <c r="SKA66" s="625"/>
      <c r="SKB66" s="625"/>
      <c r="SKG66" s="625"/>
      <c r="SKH66" s="625"/>
      <c r="SKM66" s="625"/>
      <c r="SKN66" s="625"/>
      <c r="SKS66" s="625"/>
      <c r="SKT66" s="625"/>
      <c r="SKY66" s="625"/>
      <c r="SKZ66" s="625"/>
      <c r="SLE66" s="625"/>
      <c r="SLF66" s="625"/>
      <c r="SLK66" s="625"/>
      <c r="SLL66" s="625"/>
      <c r="SLQ66" s="625"/>
      <c r="SLR66" s="625"/>
      <c r="SLW66" s="625"/>
      <c r="SLX66" s="625"/>
      <c r="SMC66" s="625"/>
      <c r="SMD66" s="625"/>
      <c r="SMI66" s="625"/>
      <c r="SMJ66" s="625"/>
      <c r="SMO66" s="625"/>
      <c r="SMP66" s="625"/>
      <c r="SMU66" s="625"/>
      <c r="SMV66" s="625"/>
      <c r="SNA66" s="625"/>
      <c r="SNB66" s="625"/>
      <c r="SNG66" s="625"/>
      <c r="SNH66" s="625"/>
      <c r="SNM66" s="625"/>
      <c r="SNN66" s="625"/>
      <c r="SNS66" s="625"/>
      <c r="SNT66" s="625"/>
      <c r="SNY66" s="625"/>
      <c r="SNZ66" s="625"/>
      <c r="SOE66" s="625"/>
      <c r="SOF66" s="625"/>
      <c r="SOK66" s="625"/>
      <c r="SOL66" s="625"/>
      <c r="SOQ66" s="625"/>
      <c r="SOR66" s="625"/>
      <c r="SOW66" s="625"/>
      <c r="SOX66" s="625"/>
      <c r="SPC66" s="625"/>
      <c r="SPD66" s="625"/>
      <c r="SPI66" s="625"/>
      <c r="SPJ66" s="625"/>
      <c r="SPO66" s="625"/>
      <c r="SPP66" s="625"/>
      <c r="SPU66" s="625"/>
      <c r="SPV66" s="625"/>
      <c r="SQA66" s="625"/>
      <c r="SQB66" s="625"/>
      <c r="SQG66" s="625"/>
      <c r="SQH66" s="625"/>
      <c r="SQM66" s="625"/>
      <c r="SQN66" s="625"/>
      <c r="SQS66" s="625"/>
      <c r="SQT66" s="625"/>
      <c r="SQY66" s="625"/>
      <c r="SQZ66" s="625"/>
      <c r="SRE66" s="625"/>
      <c r="SRF66" s="625"/>
      <c r="SRK66" s="625"/>
      <c r="SRL66" s="625"/>
      <c r="SRQ66" s="625"/>
      <c r="SRR66" s="625"/>
      <c r="SRW66" s="625"/>
      <c r="SRX66" s="625"/>
      <c r="SSC66" s="625"/>
      <c r="SSD66" s="625"/>
      <c r="SSI66" s="625"/>
      <c r="SSJ66" s="625"/>
      <c r="SSO66" s="625"/>
      <c r="SSP66" s="625"/>
      <c r="SSU66" s="625"/>
      <c r="SSV66" s="625"/>
      <c r="STA66" s="625"/>
      <c r="STB66" s="625"/>
      <c r="STG66" s="625"/>
      <c r="STH66" s="625"/>
      <c r="STM66" s="625"/>
      <c r="STN66" s="625"/>
      <c r="STS66" s="625"/>
      <c r="STT66" s="625"/>
      <c r="STY66" s="625"/>
      <c r="STZ66" s="625"/>
      <c r="SUE66" s="625"/>
      <c r="SUF66" s="625"/>
      <c r="SUK66" s="625"/>
      <c r="SUL66" s="625"/>
      <c r="SUQ66" s="625"/>
      <c r="SUR66" s="625"/>
      <c r="SUW66" s="625"/>
      <c r="SUX66" s="625"/>
      <c r="SVC66" s="625"/>
      <c r="SVD66" s="625"/>
      <c r="SVI66" s="625"/>
      <c r="SVJ66" s="625"/>
      <c r="SVO66" s="625"/>
      <c r="SVP66" s="625"/>
      <c r="SVU66" s="625"/>
      <c r="SVV66" s="625"/>
      <c r="SWA66" s="625"/>
      <c r="SWB66" s="625"/>
      <c r="SWG66" s="625"/>
      <c r="SWH66" s="625"/>
      <c r="SWM66" s="625"/>
      <c r="SWN66" s="625"/>
      <c r="SWS66" s="625"/>
      <c r="SWT66" s="625"/>
      <c r="SWY66" s="625"/>
      <c r="SWZ66" s="625"/>
      <c r="SXE66" s="625"/>
      <c r="SXF66" s="625"/>
      <c r="SXK66" s="625"/>
      <c r="SXL66" s="625"/>
      <c r="SXQ66" s="625"/>
      <c r="SXR66" s="625"/>
      <c r="SXW66" s="625"/>
      <c r="SXX66" s="625"/>
      <c r="SYC66" s="625"/>
      <c r="SYD66" s="625"/>
      <c r="SYI66" s="625"/>
      <c r="SYJ66" s="625"/>
      <c r="SYO66" s="625"/>
      <c r="SYP66" s="625"/>
      <c r="SYU66" s="625"/>
      <c r="SYV66" s="625"/>
      <c r="SZA66" s="625"/>
      <c r="SZB66" s="625"/>
      <c r="SZG66" s="625"/>
      <c r="SZH66" s="625"/>
      <c r="SZM66" s="625"/>
      <c r="SZN66" s="625"/>
      <c r="SZS66" s="625"/>
      <c r="SZT66" s="625"/>
      <c r="SZY66" s="625"/>
      <c r="SZZ66" s="625"/>
      <c r="TAE66" s="625"/>
      <c r="TAF66" s="625"/>
      <c r="TAK66" s="625"/>
      <c r="TAL66" s="625"/>
      <c r="TAQ66" s="625"/>
      <c r="TAR66" s="625"/>
      <c r="TAW66" s="625"/>
      <c r="TAX66" s="625"/>
      <c r="TBC66" s="625"/>
      <c r="TBD66" s="625"/>
      <c r="TBI66" s="625"/>
      <c r="TBJ66" s="625"/>
      <c r="TBO66" s="625"/>
      <c r="TBP66" s="625"/>
      <c r="TBU66" s="625"/>
      <c r="TBV66" s="625"/>
      <c r="TCA66" s="625"/>
      <c r="TCB66" s="625"/>
      <c r="TCG66" s="625"/>
      <c r="TCH66" s="625"/>
      <c r="TCM66" s="625"/>
      <c r="TCN66" s="625"/>
      <c r="TCS66" s="625"/>
      <c r="TCT66" s="625"/>
      <c r="TCY66" s="625"/>
      <c r="TCZ66" s="625"/>
      <c r="TDE66" s="625"/>
      <c r="TDF66" s="625"/>
      <c r="TDK66" s="625"/>
      <c r="TDL66" s="625"/>
      <c r="TDQ66" s="625"/>
      <c r="TDR66" s="625"/>
      <c r="TDW66" s="625"/>
      <c r="TDX66" s="625"/>
      <c r="TEC66" s="625"/>
      <c r="TED66" s="625"/>
      <c r="TEI66" s="625"/>
      <c r="TEJ66" s="625"/>
      <c r="TEO66" s="625"/>
      <c r="TEP66" s="625"/>
      <c r="TEU66" s="625"/>
      <c r="TEV66" s="625"/>
      <c r="TFA66" s="625"/>
      <c r="TFB66" s="625"/>
      <c r="TFG66" s="625"/>
      <c r="TFH66" s="625"/>
      <c r="TFM66" s="625"/>
      <c r="TFN66" s="625"/>
      <c r="TFS66" s="625"/>
      <c r="TFT66" s="625"/>
      <c r="TFY66" s="625"/>
      <c r="TFZ66" s="625"/>
      <c r="TGE66" s="625"/>
      <c r="TGF66" s="625"/>
      <c r="TGK66" s="625"/>
      <c r="TGL66" s="625"/>
      <c r="TGQ66" s="625"/>
      <c r="TGR66" s="625"/>
      <c r="TGW66" s="625"/>
      <c r="TGX66" s="625"/>
      <c r="THC66" s="625"/>
      <c r="THD66" s="625"/>
      <c r="THI66" s="625"/>
      <c r="THJ66" s="625"/>
      <c r="THO66" s="625"/>
      <c r="THP66" s="625"/>
      <c r="THU66" s="625"/>
      <c r="THV66" s="625"/>
      <c r="TIA66" s="625"/>
      <c r="TIB66" s="625"/>
      <c r="TIG66" s="625"/>
      <c r="TIH66" s="625"/>
      <c r="TIM66" s="625"/>
      <c r="TIN66" s="625"/>
      <c r="TIS66" s="625"/>
      <c r="TIT66" s="625"/>
      <c r="TIY66" s="625"/>
      <c r="TIZ66" s="625"/>
      <c r="TJE66" s="625"/>
      <c r="TJF66" s="625"/>
      <c r="TJK66" s="625"/>
      <c r="TJL66" s="625"/>
      <c r="TJQ66" s="625"/>
      <c r="TJR66" s="625"/>
      <c r="TJW66" s="625"/>
      <c r="TJX66" s="625"/>
      <c r="TKC66" s="625"/>
      <c r="TKD66" s="625"/>
      <c r="TKI66" s="625"/>
      <c r="TKJ66" s="625"/>
      <c r="TKO66" s="625"/>
      <c r="TKP66" s="625"/>
      <c r="TKU66" s="625"/>
      <c r="TKV66" s="625"/>
      <c r="TLA66" s="625"/>
      <c r="TLB66" s="625"/>
      <c r="TLG66" s="625"/>
      <c r="TLH66" s="625"/>
      <c r="TLM66" s="625"/>
      <c r="TLN66" s="625"/>
      <c r="TLS66" s="625"/>
      <c r="TLT66" s="625"/>
      <c r="TLY66" s="625"/>
      <c r="TLZ66" s="625"/>
      <c r="TME66" s="625"/>
      <c r="TMF66" s="625"/>
      <c r="TMK66" s="625"/>
      <c r="TML66" s="625"/>
      <c r="TMQ66" s="625"/>
      <c r="TMR66" s="625"/>
      <c r="TMW66" s="625"/>
      <c r="TMX66" s="625"/>
      <c r="TNC66" s="625"/>
      <c r="TND66" s="625"/>
      <c r="TNI66" s="625"/>
      <c r="TNJ66" s="625"/>
      <c r="TNO66" s="625"/>
      <c r="TNP66" s="625"/>
      <c r="TNU66" s="625"/>
      <c r="TNV66" s="625"/>
      <c r="TOA66" s="625"/>
      <c r="TOB66" s="625"/>
      <c r="TOG66" s="625"/>
      <c r="TOH66" s="625"/>
      <c r="TOM66" s="625"/>
      <c r="TON66" s="625"/>
      <c r="TOS66" s="625"/>
      <c r="TOT66" s="625"/>
      <c r="TOY66" s="625"/>
      <c r="TOZ66" s="625"/>
      <c r="TPE66" s="625"/>
      <c r="TPF66" s="625"/>
      <c r="TPK66" s="625"/>
      <c r="TPL66" s="625"/>
      <c r="TPQ66" s="625"/>
      <c r="TPR66" s="625"/>
      <c r="TPW66" s="625"/>
      <c r="TPX66" s="625"/>
      <c r="TQC66" s="625"/>
      <c r="TQD66" s="625"/>
      <c r="TQI66" s="625"/>
      <c r="TQJ66" s="625"/>
      <c r="TQO66" s="625"/>
      <c r="TQP66" s="625"/>
      <c r="TQU66" s="625"/>
      <c r="TQV66" s="625"/>
      <c r="TRA66" s="625"/>
      <c r="TRB66" s="625"/>
      <c r="TRG66" s="625"/>
      <c r="TRH66" s="625"/>
      <c r="TRM66" s="625"/>
      <c r="TRN66" s="625"/>
      <c r="TRS66" s="625"/>
      <c r="TRT66" s="625"/>
      <c r="TRY66" s="625"/>
      <c r="TRZ66" s="625"/>
      <c r="TSE66" s="625"/>
      <c r="TSF66" s="625"/>
      <c r="TSK66" s="625"/>
      <c r="TSL66" s="625"/>
      <c r="TSQ66" s="625"/>
      <c r="TSR66" s="625"/>
      <c r="TSW66" s="625"/>
      <c r="TSX66" s="625"/>
      <c r="TTC66" s="625"/>
      <c r="TTD66" s="625"/>
      <c r="TTI66" s="625"/>
      <c r="TTJ66" s="625"/>
      <c r="TTO66" s="625"/>
      <c r="TTP66" s="625"/>
      <c r="TTU66" s="625"/>
      <c r="TTV66" s="625"/>
      <c r="TUA66" s="625"/>
      <c r="TUB66" s="625"/>
      <c r="TUG66" s="625"/>
      <c r="TUH66" s="625"/>
      <c r="TUM66" s="625"/>
      <c r="TUN66" s="625"/>
      <c r="TUS66" s="625"/>
      <c r="TUT66" s="625"/>
      <c r="TUY66" s="625"/>
      <c r="TUZ66" s="625"/>
      <c r="TVE66" s="625"/>
      <c r="TVF66" s="625"/>
      <c r="TVK66" s="625"/>
      <c r="TVL66" s="625"/>
      <c r="TVQ66" s="625"/>
      <c r="TVR66" s="625"/>
      <c r="TVW66" s="625"/>
      <c r="TVX66" s="625"/>
      <c r="TWC66" s="625"/>
      <c r="TWD66" s="625"/>
      <c r="TWI66" s="625"/>
      <c r="TWJ66" s="625"/>
      <c r="TWO66" s="625"/>
      <c r="TWP66" s="625"/>
      <c r="TWU66" s="625"/>
      <c r="TWV66" s="625"/>
      <c r="TXA66" s="625"/>
      <c r="TXB66" s="625"/>
      <c r="TXG66" s="625"/>
      <c r="TXH66" s="625"/>
      <c r="TXM66" s="625"/>
      <c r="TXN66" s="625"/>
      <c r="TXS66" s="625"/>
      <c r="TXT66" s="625"/>
      <c r="TXY66" s="625"/>
      <c r="TXZ66" s="625"/>
      <c r="TYE66" s="625"/>
      <c r="TYF66" s="625"/>
      <c r="TYK66" s="625"/>
      <c r="TYL66" s="625"/>
      <c r="TYQ66" s="625"/>
      <c r="TYR66" s="625"/>
      <c r="TYW66" s="625"/>
      <c r="TYX66" s="625"/>
      <c r="TZC66" s="625"/>
      <c r="TZD66" s="625"/>
      <c r="TZI66" s="625"/>
      <c r="TZJ66" s="625"/>
      <c r="TZO66" s="625"/>
      <c r="TZP66" s="625"/>
      <c r="TZU66" s="625"/>
      <c r="TZV66" s="625"/>
      <c r="UAA66" s="625"/>
      <c r="UAB66" s="625"/>
      <c r="UAG66" s="625"/>
      <c r="UAH66" s="625"/>
      <c r="UAM66" s="625"/>
      <c r="UAN66" s="625"/>
      <c r="UAS66" s="625"/>
      <c r="UAT66" s="625"/>
      <c r="UAY66" s="625"/>
      <c r="UAZ66" s="625"/>
      <c r="UBE66" s="625"/>
      <c r="UBF66" s="625"/>
      <c r="UBK66" s="625"/>
      <c r="UBL66" s="625"/>
      <c r="UBQ66" s="625"/>
      <c r="UBR66" s="625"/>
      <c r="UBW66" s="625"/>
      <c r="UBX66" s="625"/>
      <c r="UCC66" s="625"/>
      <c r="UCD66" s="625"/>
      <c r="UCI66" s="625"/>
      <c r="UCJ66" s="625"/>
      <c r="UCO66" s="625"/>
      <c r="UCP66" s="625"/>
      <c r="UCU66" s="625"/>
      <c r="UCV66" s="625"/>
      <c r="UDA66" s="625"/>
      <c r="UDB66" s="625"/>
      <c r="UDG66" s="625"/>
      <c r="UDH66" s="625"/>
      <c r="UDM66" s="625"/>
      <c r="UDN66" s="625"/>
      <c r="UDS66" s="625"/>
      <c r="UDT66" s="625"/>
      <c r="UDY66" s="625"/>
      <c r="UDZ66" s="625"/>
      <c r="UEE66" s="625"/>
      <c r="UEF66" s="625"/>
      <c r="UEK66" s="625"/>
      <c r="UEL66" s="625"/>
      <c r="UEQ66" s="625"/>
      <c r="UER66" s="625"/>
      <c r="UEW66" s="625"/>
      <c r="UEX66" s="625"/>
      <c r="UFC66" s="625"/>
      <c r="UFD66" s="625"/>
      <c r="UFI66" s="625"/>
      <c r="UFJ66" s="625"/>
      <c r="UFO66" s="625"/>
      <c r="UFP66" s="625"/>
      <c r="UFU66" s="625"/>
      <c r="UFV66" s="625"/>
      <c r="UGA66" s="625"/>
      <c r="UGB66" s="625"/>
      <c r="UGG66" s="625"/>
      <c r="UGH66" s="625"/>
      <c r="UGM66" s="625"/>
      <c r="UGN66" s="625"/>
      <c r="UGS66" s="625"/>
      <c r="UGT66" s="625"/>
      <c r="UGY66" s="625"/>
      <c r="UGZ66" s="625"/>
      <c r="UHE66" s="625"/>
      <c r="UHF66" s="625"/>
      <c r="UHK66" s="625"/>
      <c r="UHL66" s="625"/>
      <c r="UHQ66" s="625"/>
      <c r="UHR66" s="625"/>
      <c r="UHW66" s="625"/>
      <c r="UHX66" s="625"/>
      <c r="UIC66" s="625"/>
      <c r="UID66" s="625"/>
      <c r="UII66" s="625"/>
      <c r="UIJ66" s="625"/>
      <c r="UIO66" s="625"/>
      <c r="UIP66" s="625"/>
      <c r="UIU66" s="625"/>
      <c r="UIV66" s="625"/>
      <c r="UJA66" s="625"/>
      <c r="UJB66" s="625"/>
      <c r="UJG66" s="625"/>
      <c r="UJH66" s="625"/>
      <c r="UJM66" s="625"/>
      <c r="UJN66" s="625"/>
      <c r="UJS66" s="625"/>
      <c r="UJT66" s="625"/>
      <c r="UJY66" s="625"/>
      <c r="UJZ66" s="625"/>
      <c r="UKE66" s="625"/>
      <c r="UKF66" s="625"/>
      <c r="UKK66" s="625"/>
      <c r="UKL66" s="625"/>
      <c r="UKQ66" s="625"/>
      <c r="UKR66" s="625"/>
      <c r="UKW66" s="625"/>
      <c r="UKX66" s="625"/>
      <c r="ULC66" s="625"/>
      <c r="ULD66" s="625"/>
      <c r="ULI66" s="625"/>
      <c r="ULJ66" s="625"/>
      <c r="ULO66" s="625"/>
      <c r="ULP66" s="625"/>
      <c r="ULU66" s="625"/>
      <c r="ULV66" s="625"/>
      <c r="UMA66" s="625"/>
      <c r="UMB66" s="625"/>
      <c r="UMG66" s="625"/>
      <c r="UMH66" s="625"/>
      <c r="UMM66" s="625"/>
      <c r="UMN66" s="625"/>
      <c r="UMS66" s="625"/>
      <c r="UMT66" s="625"/>
      <c r="UMY66" s="625"/>
      <c r="UMZ66" s="625"/>
      <c r="UNE66" s="625"/>
      <c r="UNF66" s="625"/>
      <c r="UNK66" s="625"/>
      <c r="UNL66" s="625"/>
      <c r="UNQ66" s="625"/>
      <c r="UNR66" s="625"/>
      <c r="UNW66" s="625"/>
      <c r="UNX66" s="625"/>
      <c r="UOC66" s="625"/>
      <c r="UOD66" s="625"/>
      <c r="UOI66" s="625"/>
      <c r="UOJ66" s="625"/>
      <c r="UOO66" s="625"/>
      <c r="UOP66" s="625"/>
      <c r="UOU66" s="625"/>
      <c r="UOV66" s="625"/>
      <c r="UPA66" s="625"/>
      <c r="UPB66" s="625"/>
      <c r="UPG66" s="625"/>
      <c r="UPH66" s="625"/>
      <c r="UPM66" s="625"/>
      <c r="UPN66" s="625"/>
      <c r="UPS66" s="625"/>
      <c r="UPT66" s="625"/>
      <c r="UPY66" s="625"/>
      <c r="UPZ66" s="625"/>
      <c r="UQE66" s="625"/>
      <c r="UQF66" s="625"/>
      <c r="UQK66" s="625"/>
      <c r="UQL66" s="625"/>
      <c r="UQQ66" s="625"/>
      <c r="UQR66" s="625"/>
      <c r="UQW66" s="625"/>
      <c r="UQX66" s="625"/>
      <c r="URC66" s="625"/>
      <c r="URD66" s="625"/>
      <c r="URI66" s="625"/>
      <c r="URJ66" s="625"/>
      <c r="URO66" s="625"/>
      <c r="URP66" s="625"/>
      <c r="URU66" s="625"/>
      <c r="URV66" s="625"/>
      <c r="USA66" s="625"/>
      <c r="USB66" s="625"/>
      <c r="USG66" s="625"/>
      <c r="USH66" s="625"/>
      <c r="USM66" s="625"/>
      <c r="USN66" s="625"/>
      <c r="USS66" s="625"/>
      <c r="UST66" s="625"/>
      <c r="USY66" s="625"/>
      <c r="USZ66" s="625"/>
      <c r="UTE66" s="625"/>
      <c r="UTF66" s="625"/>
      <c r="UTK66" s="625"/>
      <c r="UTL66" s="625"/>
      <c r="UTQ66" s="625"/>
      <c r="UTR66" s="625"/>
      <c r="UTW66" s="625"/>
      <c r="UTX66" s="625"/>
      <c r="UUC66" s="625"/>
      <c r="UUD66" s="625"/>
      <c r="UUI66" s="625"/>
      <c r="UUJ66" s="625"/>
      <c r="UUO66" s="625"/>
      <c r="UUP66" s="625"/>
      <c r="UUU66" s="625"/>
      <c r="UUV66" s="625"/>
      <c r="UVA66" s="625"/>
      <c r="UVB66" s="625"/>
      <c r="UVG66" s="625"/>
      <c r="UVH66" s="625"/>
      <c r="UVM66" s="625"/>
      <c r="UVN66" s="625"/>
      <c r="UVS66" s="625"/>
      <c r="UVT66" s="625"/>
      <c r="UVY66" s="625"/>
      <c r="UVZ66" s="625"/>
      <c r="UWE66" s="625"/>
      <c r="UWF66" s="625"/>
      <c r="UWK66" s="625"/>
      <c r="UWL66" s="625"/>
      <c r="UWQ66" s="625"/>
      <c r="UWR66" s="625"/>
      <c r="UWW66" s="625"/>
      <c r="UWX66" s="625"/>
      <c r="UXC66" s="625"/>
      <c r="UXD66" s="625"/>
      <c r="UXI66" s="625"/>
      <c r="UXJ66" s="625"/>
      <c r="UXO66" s="625"/>
      <c r="UXP66" s="625"/>
      <c r="UXU66" s="625"/>
      <c r="UXV66" s="625"/>
      <c r="UYA66" s="625"/>
      <c r="UYB66" s="625"/>
      <c r="UYG66" s="625"/>
      <c r="UYH66" s="625"/>
      <c r="UYM66" s="625"/>
      <c r="UYN66" s="625"/>
      <c r="UYS66" s="625"/>
      <c r="UYT66" s="625"/>
      <c r="UYY66" s="625"/>
      <c r="UYZ66" s="625"/>
      <c r="UZE66" s="625"/>
      <c r="UZF66" s="625"/>
      <c r="UZK66" s="625"/>
      <c r="UZL66" s="625"/>
      <c r="UZQ66" s="625"/>
      <c r="UZR66" s="625"/>
      <c r="UZW66" s="625"/>
      <c r="UZX66" s="625"/>
      <c r="VAC66" s="625"/>
      <c r="VAD66" s="625"/>
      <c r="VAI66" s="625"/>
      <c r="VAJ66" s="625"/>
      <c r="VAO66" s="625"/>
      <c r="VAP66" s="625"/>
      <c r="VAU66" s="625"/>
      <c r="VAV66" s="625"/>
      <c r="VBA66" s="625"/>
      <c r="VBB66" s="625"/>
      <c r="VBG66" s="625"/>
      <c r="VBH66" s="625"/>
      <c r="VBM66" s="625"/>
      <c r="VBN66" s="625"/>
      <c r="VBS66" s="625"/>
      <c r="VBT66" s="625"/>
      <c r="VBY66" s="625"/>
      <c r="VBZ66" s="625"/>
      <c r="VCE66" s="625"/>
      <c r="VCF66" s="625"/>
      <c r="VCK66" s="625"/>
      <c r="VCL66" s="625"/>
      <c r="VCQ66" s="625"/>
      <c r="VCR66" s="625"/>
      <c r="VCW66" s="625"/>
      <c r="VCX66" s="625"/>
      <c r="VDC66" s="625"/>
      <c r="VDD66" s="625"/>
      <c r="VDI66" s="625"/>
      <c r="VDJ66" s="625"/>
      <c r="VDO66" s="625"/>
      <c r="VDP66" s="625"/>
      <c r="VDU66" s="625"/>
      <c r="VDV66" s="625"/>
      <c r="VEA66" s="625"/>
      <c r="VEB66" s="625"/>
      <c r="VEG66" s="625"/>
      <c r="VEH66" s="625"/>
      <c r="VEM66" s="625"/>
      <c r="VEN66" s="625"/>
      <c r="VES66" s="625"/>
      <c r="VET66" s="625"/>
      <c r="VEY66" s="625"/>
      <c r="VEZ66" s="625"/>
      <c r="VFE66" s="625"/>
      <c r="VFF66" s="625"/>
      <c r="VFK66" s="625"/>
      <c r="VFL66" s="625"/>
      <c r="VFQ66" s="625"/>
      <c r="VFR66" s="625"/>
      <c r="VFW66" s="625"/>
      <c r="VFX66" s="625"/>
      <c r="VGC66" s="625"/>
      <c r="VGD66" s="625"/>
      <c r="VGI66" s="625"/>
      <c r="VGJ66" s="625"/>
      <c r="VGO66" s="625"/>
      <c r="VGP66" s="625"/>
      <c r="VGU66" s="625"/>
      <c r="VGV66" s="625"/>
      <c r="VHA66" s="625"/>
      <c r="VHB66" s="625"/>
      <c r="VHG66" s="625"/>
      <c r="VHH66" s="625"/>
      <c r="VHM66" s="625"/>
      <c r="VHN66" s="625"/>
      <c r="VHS66" s="625"/>
      <c r="VHT66" s="625"/>
      <c r="VHY66" s="625"/>
      <c r="VHZ66" s="625"/>
      <c r="VIE66" s="625"/>
      <c r="VIF66" s="625"/>
      <c r="VIK66" s="625"/>
      <c r="VIL66" s="625"/>
      <c r="VIQ66" s="625"/>
      <c r="VIR66" s="625"/>
      <c r="VIW66" s="625"/>
      <c r="VIX66" s="625"/>
      <c r="VJC66" s="625"/>
      <c r="VJD66" s="625"/>
      <c r="VJI66" s="625"/>
      <c r="VJJ66" s="625"/>
      <c r="VJO66" s="625"/>
      <c r="VJP66" s="625"/>
      <c r="VJU66" s="625"/>
      <c r="VJV66" s="625"/>
      <c r="VKA66" s="625"/>
      <c r="VKB66" s="625"/>
      <c r="VKG66" s="625"/>
      <c r="VKH66" s="625"/>
      <c r="VKM66" s="625"/>
      <c r="VKN66" s="625"/>
      <c r="VKS66" s="625"/>
      <c r="VKT66" s="625"/>
      <c r="VKY66" s="625"/>
      <c r="VKZ66" s="625"/>
      <c r="VLE66" s="625"/>
      <c r="VLF66" s="625"/>
      <c r="VLK66" s="625"/>
      <c r="VLL66" s="625"/>
      <c r="VLQ66" s="625"/>
      <c r="VLR66" s="625"/>
      <c r="VLW66" s="625"/>
      <c r="VLX66" s="625"/>
      <c r="VMC66" s="625"/>
      <c r="VMD66" s="625"/>
      <c r="VMI66" s="625"/>
      <c r="VMJ66" s="625"/>
      <c r="VMO66" s="625"/>
      <c r="VMP66" s="625"/>
      <c r="VMU66" s="625"/>
      <c r="VMV66" s="625"/>
      <c r="VNA66" s="625"/>
      <c r="VNB66" s="625"/>
      <c r="VNG66" s="625"/>
      <c r="VNH66" s="625"/>
      <c r="VNM66" s="625"/>
      <c r="VNN66" s="625"/>
      <c r="VNS66" s="625"/>
      <c r="VNT66" s="625"/>
      <c r="VNY66" s="625"/>
      <c r="VNZ66" s="625"/>
      <c r="VOE66" s="625"/>
      <c r="VOF66" s="625"/>
      <c r="VOK66" s="625"/>
      <c r="VOL66" s="625"/>
      <c r="VOQ66" s="625"/>
      <c r="VOR66" s="625"/>
      <c r="VOW66" s="625"/>
      <c r="VOX66" s="625"/>
      <c r="VPC66" s="625"/>
      <c r="VPD66" s="625"/>
      <c r="VPI66" s="625"/>
      <c r="VPJ66" s="625"/>
      <c r="VPO66" s="625"/>
      <c r="VPP66" s="625"/>
      <c r="VPU66" s="625"/>
      <c r="VPV66" s="625"/>
      <c r="VQA66" s="625"/>
      <c r="VQB66" s="625"/>
      <c r="VQG66" s="625"/>
      <c r="VQH66" s="625"/>
      <c r="VQM66" s="625"/>
      <c r="VQN66" s="625"/>
      <c r="VQS66" s="625"/>
      <c r="VQT66" s="625"/>
      <c r="VQY66" s="625"/>
      <c r="VQZ66" s="625"/>
      <c r="VRE66" s="625"/>
      <c r="VRF66" s="625"/>
      <c r="VRK66" s="625"/>
      <c r="VRL66" s="625"/>
      <c r="VRQ66" s="625"/>
      <c r="VRR66" s="625"/>
      <c r="VRW66" s="625"/>
      <c r="VRX66" s="625"/>
      <c r="VSC66" s="625"/>
      <c r="VSD66" s="625"/>
      <c r="VSI66" s="625"/>
      <c r="VSJ66" s="625"/>
      <c r="VSO66" s="625"/>
      <c r="VSP66" s="625"/>
      <c r="VSU66" s="625"/>
      <c r="VSV66" s="625"/>
      <c r="VTA66" s="625"/>
      <c r="VTB66" s="625"/>
      <c r="VTG66" s="625"/>
      <c r="VTH66" s="625"/>
      <c r="VTM66" s="625"/>
      <c r="VTN66" s="625"/>
      <c r="VTS66" s="625"/>
      <c r="VTT66" s="625"/>
      <c r="VTY66" s="625"/>
      <c r="VTZ66" s="625"/>
      <c r="VUE66" s="625"/>
      <c r="VUF66" s="625"/>
      <c r="VUK66" s="625"/>
      <c r="VUL66" s="625"/>
      <c r="VUQ66" s="625"/>
      <c r="VUR66" s="625"/>
      <c r="VUW66" s="625"/>
      <c r="VUX66" s="625"/>
      <c r="VVC66" s="625"/>
      <c r="VVD66" s="625"/>
      <c r="VVI66" s="625"/>
      <c r="VVJ66" s="625"/>
      <c r="VVO66" s="625"/>
      <c r="VVP66" s="625"/>
      <c r="VVU66" s="625"/>
      <c r="VVV66" s="625"/>
      <c r="VWA66" s="625"/>
      <c r="VWB66" s="625"/>
      <c r="VWG66" s="625"/>
      <c r="VWH66" s="625"/>
      <c r="VWM66" s="625"/>
      <c r="VWN66" s="625"/>
      <c r="VWS66" s="625"/>
      <c r="VWT66" s="625"/>
      <c r="VWY66" s="625"/>
      <c r="VWZ66" s="625"/>
      <c r="VXE66" s="625"/>
      <c r="VXF66" s="625"/>
      <c r="VXK66" s="625"/>
      <c r="VXL66" s="625"/>
      <c r="VXQ66" s="625"/>
      <c r="VXR66" s="625"/>
      <c r="VXW66" s="625"/>
      <c r="VXX66" s="625"/>
      <c r="VYC66" s="625"/>
      <c r="VYD66" s="625"/>
      <c r="VYI66" s="625"/>
      <c r="VYJ66" s="625"/>
      <c r="VYO66" s="625"/>
      <c r="VYP66" s="625"/>
      <c r="VYU66" s="625"/>
      <c r="VYV66" s="625"/>
      <c r="VZA66" s="625"/>
      <c r="VZB66" s="625"/>
      <c r="VZG66" s="625"/>
      <c r="VZH66" s="625"/>
      <c r="VZM66" s="625"/>
      <c r="VZN66" s="625"/>
      <c r="VZS66" s="625"/>
      <c r="VZT66" s="625"/>
      <c r="VZY66" s="625"/>
      <c r="VZZ66" s="625"/>
      <c r="WAE66" s="625"/>
      <c r="WAF66" s="625"/>
      <c r="WAK66" s="625"/>
      <c r="WAL66" s="625"/>
      <c r="WAQ66" s="625"/>
      <c r="WAR66" s="625"/>
      <c r="WAW66" s="625"/>
      <c r="WAX66" s="625"/>
      <c r="WBC66" s="625"/>
      <c r="WBD66" s="625"/>
      <c r="WBI66" s="625"/>
      <c r="WBJ66" s="625"/>
      <c r="WBO66" s="625"/>
      <c r="WBP66" s="625"/>
      <c r="WBU66" s="625"/>
      <c r="WBV66" s="625"/>
      <c r="WCA66" s="625"/>
      <c r="WCB66" s="625"/>
      <c r="WCG66" s="625"/>
      <c r="WCH66" s="625"/>
      <c r="WCM66" s="625"/>
      <c r="WCN66" s="625"/>
      <c r="WCS66" s="625"/>
      <c r="WCT66" s="625"/>
      <c r="WCY66" s="625"/>
      <c r="WCZ66" s="625"/>
      <c r="WDE66" s="625"/>
      <c r="WDF66" s="625"/>
      <c r="WDK66" s="625"/>
      <c r="WDL66" s="625"/>
      <c r="WDQ66" s="625"/>
      <c r="WDR66" s="625"/>
      <c r="WDW66" s="625"/>
      <c r="WDX66" s="625"/>
      <c r="WEC66" s="625"/>
      <c r="WED66" s="625"/>
      <c r="WEI66" s="625"/>
      <c r="WEJ66" s="625"/>
      <c r="WEO66" s="625"/>
      <c r="WEP66" s="625"/>
      <c r="WEU66" s="625"/>
      <c r="WEV66" s="625"/>
      <c r="WFA66" s="625"/>
      <c r="WFB66" s="625"/>
      <c r="WFG66" s="625"/>
      <c r="WFH66" s="625"/>
      <c r="WFM66" s="625"/>
      <c r="WFN66" s="625"/>
      <c r="WFS66" s="625"/>
      <c r="WFT66" s="625"/>
      <c r="WFY66" s="625"/>
      <c r="WFZ66" s="625"/>
      <c r="WGE66" s="625"/>
      <c r="WGF66" s="625"/>
      <c r="WGK66" s="625"/>
      <c r="WGL66" s="625"/>
      <c r="WGQ66" s="625"/>
      <c r="WGR66" s="625"/>
      <c r="WGW66" s="625"/>
      <c r="WGX66" s="625"/>
      <c r="WHC66" s="625"/>
      <c r="WHD66" s="625"/>
      <c r="WHI66" s="625"/>
      <c r="WHJ66" s="625"/>
      <c r="WHO66" s="625"/>
      <c r="WHP66" s="625"/>
      <c r="WHU66" s="625"/>
      <c r="WHV66" s="625"/>
      <c r="WIA66" s="625"/>
      <c r="WIB66" s="625"/>
      <c r="WIG66" s="625"/>
      <c r="WIH66" s="625"/>
      <c r="WIM66" s="625"/>
      <c r="WIN66" s="625"/>
      <c r="WIS66" s="625"/>
      <c r="WIT66" s="625"/>
      <c r="WIY66" s="625"/>
      <c r="WIZ66" s="625"/>
      <c r="WJE66" s="625"/>
      <c r="WJF66" s="625"/>
      <c r="WJK66" s="625"/>
      <c r="WJL66" s="625"/>
      <c r="WJQ66" s="625"/>
      <c r="WJR66" s="625"/>
      <c r="WJW66" s="625"/>
      <c r="WJX66" s="625"/>
      <c r="WKC66" s="625"/>
      <c r="WKD66" s="625"/>
      <c r="WKI66" s="625"/>
      <c r="WKJ66" s="625"/>
      <c r="WKO66" s="625"/>
      <c r="WKP66" s="625"/>
      <c r="WKU66" s="625"/>
      <c r="WKV66" s="625"/>
      <c r="WLA66" s="625"/>
      <c r="WLB66" s="625"/>
      <c r="WLG66" s="625"/>
      <c r="WLH66" s="625"/>
      <c r="WLM66" s="625"/>
      <c r="WLN66" s="625"/>
      <c r="WLS66" s="625"/>
      <c r="WLT66" s="625"/>
      <c r="WLY66" s="625"/>
      <c r="WLZ66" s="625"/>
      <c r="WME66" s="625"/>
      <c r="WMF66" s="625"/>
      <c r="WMK66" s="625"/>
      <c r="WML66" s="625"/>
      <c r="WMQ66" s="625"/>
      <c r="WMR66" s="625"/>
      <c r="WMW66" s="625"/>
      <c r="WMX66" s="625"/>
      <c r="WNC66" s="625"/>
      <c r="WND66" s="625"/>
      <c r="WNI66" s="625"/>
      <c r="WNJ66" s="625"/>
      <c r="WNO66" s="625"/>
      <c r="WNP66" s="625"/>
      <c r="WNU66" s="625"/>
      <c r="WNV66" s="625"/>
      <c r="WOA66" s="625"/>
      <c r="WOB66" s="625"/>
      <c r="WOG66" s="625"/>
      <c r="WOH66" s="625"/>
      <c r="WOM66" s="625"/>
      <c r="WON66" s="625"/>
      <c r="WOS66" s="625"/>
      <c r="WOT66" s="625"/>
      <c r="WOY66" s="625"/>
      <c r="WOZ66" s="625"/>
      <c r="WPE66" s="625"/>
      <c r="WPF66" s="625"/>
      <c r="WPK66" s="625"/>
      <c r="WPL66" s="625"/>
      <c r="WPQ66" s="625"/>
      <c r="WPR66" s="625"/>
      <c r="WPW66" s="625"/>
      <c r="WPX66" s="625"/>
      <c r="WQC66" s="625"/>
      <c r="WQD66" s="625"/>
      <c r="WQI66" s="625"/>
      <c r="WQJ66" s="625"/>
      <c r="WQO66" s="625"/>
      <c r="WQP66" s="625"/>
      <c r="WQU66" s="625"/>
      <c r="WQV66" s="625"/>
      <c r="WRA66" s="625"/>
      <c r="WRB66" s="625"/>
      <c r="WRG66" s="625"/>
      <c r="WRH66" s="625"/>
      <c r="WRM66" s="625"/>
      <c r="WRN66" s="625"/>
      <c r="WRS66" s="625"/>
      <c r="WRT66" s="625"/>
      <c r="WRY66" s="625"/>
      <c r="WRZ66" s="625"/>
      <c r="WSE66" s="625"/>
      <c r="WSF66" s="625"/>
      <c r="WSK66" s="625"/>
      <c r="WSL66" s="625"/>
      <c r="WSQ66" s="625"/>
      <c r="WSR66" s="625"/>
      <c r="WSW66" s="625"/>
      <c r="WSX66" s="625"/>
      <c r="WTC66" s="625"/>
      <c r="WTD66" s="625"/>
      <c r="WTI66" s="625"/>
      <c r="WTJ66" s="625"/>
      <c r="WTO66" s="625"/>
      <c r="WTP66" s="625"/>
      <c r="WTU66" s="625"/>
      <c r="WTV66" s="625"/>
      <c r="WUA66" s="625"/>
      <c r="WUB66" s="625"/>
      <c r="WUG66" s="625"/>
      <c r="WUH66" s="625"/>
      <c r="WUM66" s="625"/>
      <c r="WUN66" s="625"/>
      <c r="WUS66" s="625"/>
      <c r="WUT66" s="625"/>
      <c r="WUY66" s="625"/>
      <c r="WUZ66" s="625"/>
      <c r="WVE66" s="625"/>
      <c r="WVF66" s="625"/>
      <c r="WVK66" s="625"/>
      <c r="WVL66" s="625"/>
      <c r="WVQ66" s="625"/>
      <c r="WVR66" s="625"/>
      <c r="WVW66" s="625"/>
      <c r="WVX66" s="625"/>
      <c r="WWC66" s="625"/>
      <c r="WWD66" s="625"/>
      <c r="WWI66" s="625"/>
      <c r="WWJ66" s="625"/>
      <c r="WWO66" s="625"/>
      <c r="WWP66" s="625"/>
      <c r="WWU66" s="625"/>
      <c r="WWV66" s="625"/>
      <c r="WXA66" s="625"/>
      <c r="WXB66" s="625"/>
      <c r="WXG66" s="625"/>
      <c r="WXH66" s="625"/>
      <c r="WXM66" s="625"/>
      <c r="WXN66" s="625"/>
      <c r="WXS66" s="625"/>
      <c r="WXT66" s="625"/>
      <c r="WXY66" s="625"/>
      <c r="WXZ66" s="625"/>
      <c r="WYE66" s="625"/>
      <c r="WYF66" s="625"/>
      <c r="WYK66" s="625"/>
      <c r="WYL66" s="625"/>
      <c r="WYQ66" s="625"/>
      <c r="WYR66" s="625"/>
      <c r="WYW66" s="625"/>
      <c r="WYX66" s="625"/>
      <c r="WZC66" s="625"/>
      <c r="WZD66" s="625"/>
      <c r="WZI66" s="625"/>
      <c r="WZJ66" s="625"/>
      <c r="WZO66" s="625"/>
      <c r="WZP66" s="625"/>
      <c r="WZU66" s="625"/>
      <c r="WZV66" s="625"/>
      <c r="XAA66" s="625"/>
      <c r="XAB66" s="625"/>
      <c r="XAG66" s="625"/>
      <c r="XAH66" s="625"/>
      <c r="XAM66" s="625"/>
      <c r="XAN66" s="625"/>
      <c r="XAS66" s="625"/>
      <c r="XAT66" s="625"/>
      <c r="XAY66" s="625"/>
      <c r="XAZ66" s="625"/>
      <c r="XBE66" s="625"/>
      <c r="XBF66" s="625"/>
      <c r="XBK66" s="625"/>
      <c r="XBL66" s="625"/>
      <c r="XBQ66" s="625"/>
      <c r="XBR66" s="625"/>
      <c r="XBW66" s="625"/>
      <c r="XBX66" s="625"/>
      <c r="XCC66" s="625"/>
      <c r="XCD66" s="625"/>
      <c r="XCI66" s="625"/>
      <c r="XCJ66" s="625"/>
      <c r="XCO66" s="625"/>
      <c r="XCP66" s="625"/>
      <c r="XCU66" s="625"/>
      <c r="XCV66" s="625"/>
      <c r="XDA66" s="625"/>
      <c r="XDB66" s="625"/>
      <c r="XDG66" s="625"/>
      <c r="XDH66" s="625"/>
      <c r="XDM66" s="625"/>
      <c r="XDN66" s="625"/>
      <c r="XDS66" s="625"/>
      <c r="XDT66" s="625"/>
      <c r="XDY66" s="625"/>
      <c r="XDZ66" s="625"/>
      <c r="XEE66" s="625"/>
      <c r="XEF66" s="625"/>
      <c r="XEK66" s="625"/>
      <c r="XEL66" s="625"/>
      <c r="XEQ66" s="625"/>
      <c r="XER66" s="625"/>
      <c r="XEW66" s="625"/>
      <c r="XEX66" s="625"/>
      <c r="XFC66" s="625"/>
      <c r="XFD66" s="625"/>
    </row>
    <row r="67" spans="1:1024 1029:2044 2049:3070 3075:4096 4101:5116 5121:6142 6147:7168 7173:8188 8193:9214 9219:10240 10245:11260 11265:12286 12291:13312 13317:14332 14337:15358 15363:16384" s="628" customFormat="1" ht="66" customHeight="1">
      <c r="A67" s="964" t="str">
        <f>'PRESUP. OBRA'!A1</f>
        <v>OBRAS PARA EL MEJORAMIENTO DE CASETA COMUNAL MONTEFRIO EN EL MUNICIPIO DE SANTA ROSA DE OSOS</v>
      </c>
      <c r="B67" s="965"/>
      <c r="C67" s="965"/>
      <c r="D67" s="966"/>
      <c r="E67" s="967"/>
      <c r="F67" s="968"/>
    </row>
    <row r="68" spans="1:1024 1029:2044 2049:3070 3075:4096 4101:5116 5121:6142 6147:7168 7173:8188 8193:9214 9219:10240 10245:11260 11265:12286 12291:13312 13317:14332 14337:15358 15363:16384" s="628" customFormat="1" ht="15.75" customHeight="1">
      <c r="A68" s="973" t="s">
        <v>949</v>
      </c>
      <c r="B68" s="974"/>
      <c r="C68" s="974"/>
      <c r="D68" s="975"/>
      <c r="E68" s="969"/>
      <c r="F68" s="970"/>
    </row>
    <row r="69" spans="1:1024 1029:2044 2049:3070 3075:4096 4101:5116 5121:6142 6147:7168 7173:8188 8193:9214 9219:10240 10245:11260 11265:12286 12291:13312 13317:14332 14337:15358 15363:16384" s="628" customFormat="1" ht="15.75" customHeight="1">
      <c r="A69" s="973" t="s">
        <v>769</v>
      </c>
      <c r="B69" s="974"/>
      <c r="C69" s="974"/>
      <c r="D69" s="975"/>
      <c r="E69" s="971"/>
      <c r="F69" s="972"/>
    </row>
    <row r="70" spans="1:1024 1029:2044 2049:3070 3075:4096 4101:5116 5121:6142 6147:7168 7173:8188 8193:9214 9219:10240 10245:11260 11265:12286 12291:13312 13317:14332 14337:15358 15363:16384" ht="16.5" thickBot="1">
      <c r="A70" s="976" t="s">
        <v>770</v>
      </c>
      <c r="B70" s="977"/>
      <c r="C70" s="977"/>
      <c r="D70" s="977"/>
      <c r="E70" s="977"/>
      <c r="F70" s="978"/>
    </row>
    <row r="71" spans="1:1024 1029:2044 2049:3070 3075:4096 4101:5116 5121:6142 6147:7168 7173:8188 8193:9214 9219:10240 10245:11260 11265:12286 12291:13312 13317:14332 14337:15358 15363:16384" ht="15.75">
      <c r="A71" s="989" t="str">
        <f>'PRESUP. OBRA'!B14</f>
        <v>DEMOLICIÓN PISO EN BALDOSA (Piso y  paredes)</v>
      </c>
      <c r="B71" s="990"/>
      <c r="C71" s="990"/>
      <c r="D71" s="991"/>
      <c r="E71" s="348" t="s">
        <v>786</v>
      </c>
      <c r="F71" s="349" t="s">
        <v>309</v>
      </c>
    </row>
    <row r="72" spans="1:1024 1029:2044 2049:3070 3075:4096 4101:5116 5121:6142 6147:7168 7173:8188 8193:9214 9219:10240 10245:11260 11265:12286 12291:13312 13317:14332 14337:15358 15363:16384" ht="16.5" thickBot="1">
      <c r="A72" s="992"/>
      <c r="B72" s="993"/>
      <c r="C72" s="993"/>
      <c r="D72" s="994"/>
      <c r="E72" s="411">
        <v>2.1</v>
      </c>
      <c r="F72" s="350" t="s">
        <v>9</v>
      </c>
    </row>
    <row r="73" spans="1:1024 1029:2044 2049:3070 3075:4096 4101:5116 5121:6142 6147:7168 7173:8188 8193:9214 9219:10240 10245:11260 11265:12286 12291:13312 13317:14332 14337:15358 15363:16384" ht="15.75">
      <c r="A73" s="351" t="s">
        <v>771</v>
      </c>
      <c r="B73" s="352" t="s">
        <v>772</v>
      </c>
      <c r="C73" s="626" t="s">
        <v>309</v>
      </c>
      <c r="D73" s="626" t="s">
        <v>747</v>
      </c>
      <c r="E73" s="353" t="s">
        <v>773</v>
      </c>
      <c r="F73" s="354" t="s">
        <v>774</v>
      </c>
    </row>
    <row r="74" spans="1:1024 1029:2044 2049:3070 3075:4096 4101:5116 5121:6142 6147:7168 7173:8188 8193:9214 9219:10240 10245:11260 11265:12286 12291:13312 13317:14332 14337:15358 15363:16384" ht="16.5" thickBot="1">
      <c r="A74" s="355"/>
      <c r="B74" s="643"/>
      <c r="C74" s="495"/>
      <c r="D74" s="496"/>
      <c r="E74" s="357"/>
      <c r="F74" s="412">
        <f>D74*E74</f>
        <v>0</v>
      </c>
    </row>
    <row r="75" spans="1:1024 1029:2044 2049:3070 3075:4096 4101:5116 5121:6142 6147:7168 7173:8188 8193:9214 9219:10240 10245:11260 11265:12286 12291:13312 13317:14332 14337:15358 15363:16384" ht="16.5" thickBot="1">
      <c r="A75" s="433" t="s">
        <v>775</v>
      </c>
      <c r="B75" s="434"/>
      <c r="C75" s="633">
        <f>F75/$E$20</f>
        <v>0</v>
      </c>
      <c r="D75" s="629"/>
      <c r="E75" s="435" t="s">
        <v>776</v>
      </c>
      <c r="F75" s="436">
        <f>SUM(F74:F74)</f>
        <v>0</v>
      </c>
    </row>
    <row r="76" spans="1:1024 1029:2044 2049:3070 3075:4096 4101:5116 5121:6142 6147:7168 7173:8188 8193:9214 9219:10240 10245:11260 11265:12286 12291:13312 13317:14332 14337:15358 15363:16384" ht="15.75">
      <c r="A76" s="351" t="s">
        <v>771</v>
      </c>
      <c r="B76" s="352" t="s">
        <v>777</v>
      </c>
      <c r="C76" s="626" t="s">
        <v>309</v>
      </c>
      <c r="D76" s="626" t="s">
        <v>957</v>
      </c>
      <c r="E76" s="353" t="s">
        <v>773</v>
      </c>
      <c r="F76" s="354" t="s">
        <v>774</v>
      </c>
    </row>
    <row r="77" spans="1:1024 1029:2044 2049:3070 3075:4096 4101:5116 5121:6142 6147:7168 7173:8188 8193:9214 9219:10240 10245:11260 11265:12286 12291:13312 13317:14332 14337:15358 15363:16384" ht="16.5" thickBot="1">
      <c r="A77" s="355" t="s">
        <v>1032</v>
      </c>
      <c r="B77" s="356" t="s">
        <v>905</v>
      </c>
      <c r="C77" s="495" t="s">
        <v>959</v>
      </c>
      <c r="D77" s="496">
        <v>0.32</v>
      </c>
      <c r="E77" s="357">
        <f>'DESG. CUADRILLAS'!D22/8</f>
        <v>25812.799999999999</v>
      </c>
      <c r="F77" s="412">
        <f>ROUND(E77*D77,0)</f>
        <v>8260</v>
      </c>
    </row>
    <row r="78" spans="1:1024 1029:2044 2049:3070 3075:4096 4101:5116 5121:6142 6147:7168 7173:8188 8193:9214 9219:10240 10245:11260 11265:12286 12291:13312 13317:14332 14337:15358 15363:16384" ht="16.5" thickBot="1">
      <c r="A78" s="433" t="s">
        <v>778</v>
      </c>
      <c r="B78" s="434"/>
      <c r="C78" s="633">
        <f>F78/$E$20</f>
        <v>0.51799824407374895</v>
      </c>
      <c r="D78" s="629"/>
      <c r="E78" s="435" t="s">
        <v>776</v>
      </c>
      <c r="F78" s="436">
        <f>F77</f>
        <v>8260</v>
      </c>
    </row>
    <row r="79" spans="1:1024 1029:2044 2049:3070 3075:4096 4101:5116 5121:6142 6147:7168 7173:8188 8193:9214 9219:10240 10245:11260 11265:12286 12291:13312 13317:14332 14337:15358 15363:16384" ht="15.75">
      <c r="A79" s="351" t="s">
        <v>771</v>
      </c>
      <c r="B79" s="352" t="s">
        <v>429</v>
      </c>
      <c r="C79" s="626" t="s">
        <v>309</v>
      </c>
      <c r="D79" s="626" t="s">
        <v>747</v>
      </c>
      <c r="E79" s="353" t="s">
        <v>773</v>
      </c>
      <c r="F79" s="354" t="s">
        <v>774</v>
      </c>
    </row>
    <row r="80" spans="1:1024 1029:2044 2049:3070 3075:4096 4101:5116 5121:6142 6147:7168 7173:8188 8193:9214 9219:10240 10245:11260 11265:12286 12291:13312 13317:14332 14337:15358 15363:16384" ht="15.75">
      <c r="A80" s="355" t="s">
        <v>779</v>
      </c>
      <c r="B80" s="356" t="s">
        <v>780</v>
      </c>
      <c r="C80" s="495" t="s">
        <v>781</v>
      </c>
      <c r="D80" s="496">
        <v>0.05</v>
      </c>
      <c r="E80" s="357">
        <f>F78</f>
        <v>8260</v>
      </c>
      <c r="F80" s="412">
        <f>ROUND(E80*D80,0)</f>
        <v>413</v>
      </c>
    </row>
    <row r="81" spans="1:1024 1029:2044 2049:3070 3075:4096 4101:5116 5121:6142 6147:7168 7173:8188 8193:9214 9219:10240 10245:11260 11265:12286 12291:13312 13317:14332 14337:15358 15363:16384" ht="16.5" thickBot="1">
      <c r="A81" s="652" t="s">
        <v>1034</v>
      </c>
      <c r="B81" s="702" t="s">
        <v>1035</v>
      </c>
      <c r="C81" s="654" t="s">
        <v>476</v>
      </c>
      <c r="D81" s="655">
        <v>0.05</v>
      </c>
      <c r="E81" s="651">
        <v>84000</v>
      </c>
      <c r="F81" s="656">
        <f>D81*E81</f>
        <v>4200</v>
      </c>
    </row>
    <row r="82" spans="1:1024 1029:2044 2049:3070 3075:4096 4101:5116 5121:6142 6147:7168 7173:8188 8193:9214 9219:10240 10245:11260 11265:12286 12291:13312 13317:14332 14337:15358 15363:16384" ht="16.5" thickBot="1">
      <c r="A82" s="433" t="s">
        <v>782</v>
      </c>
      <c r="B82" s="434"/>
      <c r="C82" s="633">
        <f>F82/$E$20</f>
        <v>0.28928884986830555</v>
      </c>
      <c r="D82" s="629"/>
      <c r="E82" s="435" t="s">
        <v>776</v>
      </c>
      <c r="F82" s="436">
        <f>F80+F81</f>
        <v>4613</v>
      </c>
    </row>
    <row r="83" spans="1:1024 1029:2044 2049:3070 3075:4096 4101:5116 5121:6142 6147:7168 7173:8188 8193:9214 9219:10240 10245:11260 11265:12286 12291:13312 13317:14332 14337:15358 15363:16384" ht="15.75">
      <c r="A83" s="351" t="s">
        <v>771</v>
      </c>
      <c r="B83" s="352" t="s">
        <v>783</v>
      </c>
      <c r="C83" s="626" t="s">
        <v>309</v>
      </c>
      <c r="D83" s="626" t="s">
        <v>747</v>
      </c>
      <c r="E83" s="353" t="s">
        <v>773</v>
      </c>
      <c r="F83" s="354" t="s">
        <v>774</v>
      </c>
    </row>
    <row r="84" spans="1:1024 1029:2044 2049:3070 3075:4096 4101:5116 5121:6142 6147:7168 7173:8188 8193:9214 9219:10240 10245:11260 11265:12286 12291:13312 13317:14332 14337:15358 15363:16384" ht="16.5" thickBot="1">
      <c r="A84" s="355" t="s">
        <v>962</v>
      </c>
      <c r="B84" s="358" t="s">
        <v>971</v>
      </c>
      <c r="C84" s="495" t="s">
        <v>960</v>
      </c>
      <c r="D84" s="496">
        <v>0.15</v>
      </c>
      <c r="E84" s="357">
        <v>28300</v>
      </c>
      <c r="F84" s="412">
        <f>ROUND(E84*D84,0)</f>
        <v>4245</v>
      </c>
    </row>
    <row r="85" spans="1:1024 1029:2044 2049:3070 3075:4096 4101:5116 5121:6142 6147:7168 7173:8188 8193:9214 9219:10240 10245:11260 11265:12286 12291:13312 13317:14332 14337:15358 15363:16384" ht="16.5" thickBot="1">
      <c r="A85" s="433" t="s">
        <v>784</v>
      </c>
      <c r="B85" s="434"/>
      <c r="C85" s="633">
        <f>F85/$E$20</f>
        <v>0.26621096199673899</v>
      </c>
      <c r="D85" s="629"/>
      <c r="E85" s="435" t="s">
        <v>776</v>
      </c>
      <c r="F85" s="436">
        <f>SUM(F84:F84)</f>
        <v>4245</v>
      </c>
    </row>
    <row r="86" spans="1:1024 1029:2044 2049:3070 3075:4096 4101:5116 5121:6142 6147:7168 7173:8188 8193:9214 9219:10240 10245:11260 11265:12286 12291:13312 13317:14332 14337:15358 15363:16384" ht="16.5" thickBot="1">
      <c r="A86" s="373"/>
      <c r="B86" s="374"/>
      <c r="C86" s="632"/>
      <c r="D86" s="632"/>
      <c r="E86" s="374"/>
      <c r="F86" s="375"/>
    </row>
    <row r="87" spans="1:1024 1029:2044 2049:3070 3075:4096 4101:5116 5121:6142 6147:7168 7173:8188 8193:9214 9219:10240 10245:11260 11265:12286 12291:13312 13317:14332 14337:15358 15363:16384" ht="16.5" thickBot="1">
      <c r="A87" s="985" t="s">
        <v>785</v>
      </c>
      <c r="B87" s="986"/>
      <c r="C87" s="986"/>
      <c r="D87" s="986"/>
      <c r="E87" s="695">
        <f>F75+F78+F82+F85</f>
        <v>17118</v>
      </c>
      <c r="F87" s="696"/>
      <c r="I87" s="625"/>
      <c r="J87" s="625"/>
      <c r="O87" s="625"/>
      <c r="P87" s="625"/>
      <c r="U87" s="625"/>
      <c r="V87" s="625"/>
      <c r="AA87" s="625"/>
      <c r="AB87" s="625"/>
      <c r="AG87" s="625"/>
      <c r="AH87" s="625"/>
      <c r="AM87" s="625"/>
      <c r="AN87" s="625"/>
      <c r="AS87" s="625"/>
      <c r="AT87" s="625"/>
      <c r="AY87" s="625"/>
      <c r="AZ87" s="625"/>
      <c r="BE87" s="625"/>
      <c r="BF87" s="625"/>
      <c r="BK87" s="625"/>
      <c r="BL87" s="625"/>
      <c r="BQ87" s="625"/>
      <c r="BR87" s="625"/>
      <c r="BW87" s="625"/>
      <c r="BX87" s="625"/>
      <c r="CC87" s="625"/>
      <c r="CD87" s="625"/>
      <c r="CI87" s="625"/>
      <c r="CJ87" s="625"/>
      <c r="CO87" s="625"/>
      <c r="CP87" s="625"/>
      <c r="CU87" s="625"/>
      <c r="CV87" s="625"/>
      <c r="DA87" s="625"/>
      <c r="DB87" s="625"/>
      <c r="DG87" s="625"/>
      <c r="DH87" s="625"/>
      <c r="DM87" s="625"/>
      <c r="DN87" s="625"/>
      <c r="DS87" s="625"/>
      <c r="DT87" s="625"/>
      <c r="DY87" s="625"/>
      <c r="DZ87" s="625"/>
      <c r="EE87" s="625"/>
      <c r="EF87" s="625"/>
      <c r="EK87" s="625"/>
      <c r="EL87" s="625"/>
      <c r="EQ87" s="625"/>
      <c r="ER87" s="625"/>
      <c r="EW87" s="625"/>
      <c r="EX87" s="625"/>
      <c r="FC87" s="625"/>
      <c r="FD87" s="625"/>
      <c r="FI87" s="625"/>
      <c r="FJ87" s="625"/>
      <c r="FO87" s="625"/>
      <c r="FP87" s="625"/>
      <c r="FU87" s="625"/>
      <c r="FV87" s="625"/>
      <c r="GA87" s="625"/>
      <c r="GB87" s="625"/>
      <c r="GG87" s="625"/>
      <c r="GH87" s="625"/>
      <c r="GM87" s="625"/>
      <c r="GN87" s="625"/>
      <c r="GS87" s="625"/>
      <c r="GT87" s="625"/>
      <c r="GY87" s="625"/>
      <c r="GZ87" s="625"/>
      <c r="HE87" s="625"/>
      <c r="HF87" s="625"/>
      <c r="HK87" s="625"/>
      <c r="HL87" s="625"/>
      <c r="HQ87" s="625"/>
      <c r="HR87" s="625"/>
      <c r="HW87" s="625"/>
      <c r="HX87" s="625"/>
      <c r="IC87" s="625"/>
      <c r="ID87" s="625"/>
      <c r="II87" s="625"/>
      <c r="IJ87" s="625"/>
      <c r="IO87" s="625"/>
      <c r="IP87" s="625"/>
      <c r="IU87" s="625"/>
      <c r="IV87" s="625"/>
      <c r="JA87" s="625"/>
      <c r="JB87" s="625"/>
      <c r="JG87" s="625"/>
      <c r="JH87" s="625"/>
      <c r="JM87" s="625"/>
      <c r="JN87" s="625"/>
      <c r="JS87" s="625"/>
      <c r="JT87" s="625"/>
      <c r="JY87" s="625"/>
      <c r="JZ87" s="625"/>
      <c r="KE87" s="625"/>
      <c r="KF87" s="625"/>
      <c r="KK87" s="625"/>
      <c r="KL87" s="625"/>
      <c r="KQ87" s="625"/>
      <c r="KR87" s="625"/>
      <c r="KW87" s="625"/>
      <c r="KX87" s="625"/>
      <c r="LC87" s="625"/>
      <c r="LD87" s="625"/>
      <c r="LI87" s="625"/>
      <c r="LJ87" s="625"/>
      <c r="LO87" s="625"/>
      <c r="LP87" s="625"/>
      <c r="LU87" s="625"/>
      <c r="LV87" s="625"/>
      <c r="MA87" s="625"/>
      <c r="MB87" s="625"/>
      <c r="MG87" s="625"/>
      <c r="MH87" s="625"/>
      <c r="MM87" s="625"/>
      <c r="MN87" s="625"/>
      <c r="MS87" s="625"/>
      <c r="MT87" s="625"/>
      <c r="MY87" s="625"/>
      <c r="MZ87" s="625"/>
      <c r="NE87" s="625"/>
      <c r="NF87" s="625"/>
      <c r="NK87" s="625"/>
      <c r="NL87" s="625"/>
      <c r="NQ87" s="625"/>
      <c r="NR87" s="625"/>
      <c r="NW87" s="625"/>
      <c r="NX87" s="625"/>
      <c r="OC87" s="625"/>
      <c r="OD87" s="625"/>
      <c r="OI87" s="625"/>
      <c r="OJ87" s="625"/>
      <c r="OO87" s="625"/>
      <c r="OP87" s="625"/>
      <c r="OU87" s="625"/>
      <c r="OV87" s="625"/>
      <c r="PA87" s="625"/>
      <c r="PB87" s="625"/>
      <c r="PG87" s="625"/>
      <c r="PH87" s="625"/>
      <c r="PM87" s="625"/>
      <c r="PN87" s="625"/>
      <c r="PS87" s="625"/>
      <c r="PT87" s="625"/>
      <c r="PY87" s="625"/>
      <c r="PZ87" s="625"/>
      <c r="QE87" s="625"/>
      <c r="QF87" s="625"/>
      <c r="QK87" s="625"/>
      <c r="QL87" s="625"/>
      <c r="QQ87" s="625"/>
      <c r="QR87" s="625"/>
      <c r="QW87" s="625"/>
      <c r="QX87" s="625"/>
      <c r="RC87" s="625"/>
      <c r="RD87" s="625"/>
      <c r="RI87" s="625"/>
      <c r="RJ87" s="625"/>
      <c r="RO87" s="625"/>
      <c r="RP87" s="625"/>
      <c r="RU87" s="625"/>
      <c r="RV87" s="625"/>
      <c r="SA87" s="625"/>
      <c r="SB87" s="625"/>
      <c r="SG87" s="625"/>
      <c r="SH87" s="625"/>
      <c r="SM87" s="625"/>
      <c r="SN87" s="625"/>
      <c r="SS87" s="625"/>
      <c r="ST87" s="625"/>
      <c r="SY87" s="625"/>
      <c r="SZ87" s="625"/>
      <c r="TE87" s="625"/>
      <c r="TF87" s="625"/>
      <c r="TK87" s="625"/>
      <c r="TL87" s="625"/>
      <c r="TQ87" s="625"/>
      <c r="TR87" s="625"/>
      <c r="TW87" s="625"/>
      <c r="TX87" s="625"/>
      <c r="UC87" s="625"/>
      <c r="UD87" s="625"/>
      <c r="UI87" s="625"/>
      <c r="UJ87" s="625"/>
      <c r="UO87" s="625"/>
      <c r="UP87" s="625"/>
      <c r="UU87" s="625"/>
      <c r="UV87" s="625"/>
      <c r="VA87" s="625"/>
      <c r="VB87" s="625"/>
      <c r="VG87" s="625"/>
      <c r="VH87" s="625"/>
      <c r="VM87" s="625"/>
      <c r="VN87" s="625"/>
      <c r="VS87" s="625"/>
      <c r="VT87" s="625"/>
      <c r="VY87" s="625"/>
      <c r="VZ87" s="625"/>
      <c r="WE87" s="625"/>
      <c r="WF87" s="625"/>
      <c r="WK87" s="625"/>
      <c r="WL87" s="625"/>
      <c r="WQ87" s="625"/>
      <c r="WR87" s="625"/>
      <c r="WW87" s="625"/>
      <c r="WX87" s="625"/>
      <c r="XC87" s="625"/>
      <c r="XD87" s="625"/>
      <c r="XI87" s="625"/>
      <c r="XJ87" s="625"/>
      <c r="XO87" s="625"/>
      <c r="XP87" s="625"/>
      <c r="XU87" s="625"/>
      <c r="XV87" s="625"/>
      <c r="YA87" s="625"/>
      <c r="YB87" s="625"/>
      <c r="YG87" s="625"/>
      <c r="YH87" s="625"/>
      <c r="YM87" s="625"/>
      <c r="YN87" s="625"/>
      <c r="YS87" s="625"/>
      <c r="YT87" s="625"/>
      <c r="YY87" s="625"/>
      <c r="YZ87" s="625"/>
      <c r="ZE87" s="625"/>
      <c r="ZF87" s="625"/>
      <c r="ZK87" s="625"/>
      <c r="ZL87" s="625"/>
      <c r="ZQ87" s="625"/>
      <c r="ZR87" s="625"/>
      <c r="ZW87" s="625"/>
      <c r="ZX87" s="625"/>
      <c r="AAC87" s="625"/>
      <c r="AAD87" s="625"/>
      <c r="AAI87" s="625"/>
      <c r="AAJ87" s="625"/>
      <c r="AAO87" s="625"/>
      <c r="AAP87" s="625"/>
      <c r="AAU87" s="625"/>
      <c r="AAV87" s="625"/>
      <c r="ABA87" s="625"/>
      <c r="ABB87" s="625"/>
      <c r="ABG87" s="625"/>
      <c r="ABH87" s="625"/>
      <c r="ABM87" s="625"/>
      <c r="ABN87" s="625"/>
      <c r="ABS87" s="625"/>
      <c r="ABT87" s="625"/>
      <c r="ABY87" s="625"/>
      <c r="ABZ87" s="625"/>
      <c r="ACE87" s="625"/>
      <c r="ACF87" s="625"/>
      <c r="ACK87" s="625"/>
      <c r="ACL87" s="625"/>
      <c r="ACQ87" s="625"/>
      <c r="ACR87" s="625"/>
      <c r="ACW87" s="625"/>
      <c r="ACX87" s="625"/>
      <c r="ADC87" s="625"/>
      <c r="ADD87" s="625"/>
      <c r="ADI87" s="625"/>
      <c r="ADJ87" s="625"/>
      <c r="ADO87" s="625"/>
      <c r="ADP87" s="625"/>
      <c r="ADU87" s="625"/>
      <c r="ADV87" s="625"/>
      <c r="AEA87" s="625"/>
      <c r="AEB87" s="625"/>
      <c r="AEG87" s="625"/>
      <c r="AEH87" s="625"/>
      <c r="AEM87" s="625"/>
      <c r="AEN87" s="625"/>
      <c r="AES87" s="625"/>
      <c r="AET87" s="625"/>
      <c r="AEY87" s="625"/>
      <c r="AEZ87" s="625"/>
      <c r="AFE87" s="625"/>
      <c r="AFF87" s="625"/>
      <c r="AFK87" s="625"/>
      <c r="AFL87" s="625"/>
      <c r="AFQ87" s="625"/>
      <c r="AFR87" s="625"/>
      <c r="AFW87" s="625"/>
      <c r="AFX87" s="625"/>
      <c r="AGC87" s="625"/>
      <c r="AGD87" s="625"/>
      <c r="AGI87" s="625"/>
      <c r="AGJ87" s="625"/>
      <c r="AGO87" s="625"/>
      <c r="AGP87" s="625"/>
      <c r="AGU87" s="625"/>
      <c r="AGV87" s="625"/>
      <c r="AHA87" s="625"/>
      <c r="AHB87" s="625"/>
      <c r="AHG87" s="625"/>
      <c r="AHH87" s="625"/>
      <c r="AHM87" s="625"/>
      <c r="AHN87" s="625"/>
      <c r="AHS87" s="625"/>
      <c r="AHT87" s="625"/>
      <c r="AHY87" s="625"/>
      <c r="AHZ87" s="625"/>
      <c r="AIE87" s="625"/>
      <c r="AIF87" s="625"/>
      <c r="AIK87" s="625"/>
      <c r="AIL87" s="625"/>
      <c r="AIQ87" s="625"/>
      <c r="AIR87" s="625"/>
      <c r="AIW87" s="625"/>
      <c r="AIX87" s="625"/>
      <c r="AJC87" s="625"/>
      <c r="AJD87" s="625"/>
      <c r="AJI87" s="625"/>
      <c r="AJJ87" s="625"/>
      <c r="AJO87" s="625"/>
      <c r="AJP87" s="625"/>
      <c r="AJU87" s="625"/>
      <c r="AJV87" s="625"/>
      <c r="AKA87" s="625"/>
      <c r="AKB87" s="625"/>
      <c r="AKG87" s="625"/>
      <c r="AKH87" s="625"/>
      <c r="AKM87" s="625"/>
      <c r="AKN87" s="625"/>
      <c r="AKS87" s="625"/>
      <c r="AKT87" s="625"/>
      <c r="AKY87" s="625"/>
      <c r="AKZ87" s="625"/>
      <c r="ALE87" s="625"/>
      <c r="ALF87" s="625"/>
      <c r="ALK87" s="625"/>
      <c r="ALL87" s="625"/>
      <c r="ALQ87" s="625"/>
      <c r="ALR87" s="625"/>
      <c r="ALW87" s="625"/>
      <c r="ALX87" s="625"/>
      <c r="AMC87" s="625"/>
      <c r="AMD87" s="625"/>
      <c r="AMI87" s="625"/>
      <c r="AMJ87" s="625"/>
      <c r="AMO87" s="625"/>
      <c r="AMP87" s="625"/>
      <c r="AMU87" s="625"/>
      <c r="AMV87" s="625"/>
      <c r="ANA87" s="625"/>
      <c r="ANB87" s="625"/>
      <c r="ANG87" s="625"/>
      <c r="ANH87" s="625"/>
      <c r="ANM87" s="625"/>
      <c r="ANN87" s="625"/>
      <c r="ANS87" s="625"/>
      <c r="ANT87" s="625"/>
      <c r="ANY87" s="625"/>
      <c r="ANZ87" s="625"/>
      <c r="AOE87" s="625"/>
      <c r="AOF87" s="625"/>
      <c r="AOK87" s="625"/>
      <c r="AOL87" s="625"/>
      <c r="AOQ87" s="625"/>
      <c r="AOR87" s="625"/>
      <c r="AOW87" s="625"/>
      <c r="AOX87" s="625"/>
      <c r="APC87" s="625"/>
      <c r="APD87" s="625"/>
      <c r="API87" s="625"/>
      <c r="APJ87" s="625"/>
      <c r="APO87" s="625"/>
      <c r="APP87" s="625"/>
      <c r="APU87" s="625"/>
      <c r="APV87" s="625"/>
      <c r="AQA87" s="625"/>
      <c r="AQB87" s="625"/>
      <c r="AQG87" s="625"/>
      <c r="AQH87" s="625"/>
      <c r="AQM87" s="625"/>
      <c r="AQN87" s="625"/>
      <c r="AQS87" s="625"/>
      <c r="AQT87" s="625"/>
      <c r="AQY87" s="625"/>
      <c r="AQZ87" s="625"/>
      <c r="ARE87" s="625"/>
      <c r="ARF87" s="625"/>
      <c r="ARK87" s="625"/>
      <c r="ARL87" s="625"/>
      <c r="ARQ87" s="625"/>
      <c r="ARR87" s="625"/>
      <c r="ARW87" s="625"/>
      <c r="ARX87" s="625"/>
      <c r="ASC87" s="625"/>
      <c r="ASD87" s="625"/>
      <c r="ASI87" s="625"/>
      <c r="ASJ87" s="625"/>
      <c r="ASO87" s="625"/>
      <c r="ASP87" s="625"/>
      <c r="ASU87" s="625"/>
      <c r="ASV87" s="625"/>
      <c r="ATA87" s="625"/>
      <c r="ATB87" s="625"/>
      <c r="ATG87" s="625"/>
      <c r="ATH87" s="625"/>
      <c r="ATM87" s="625"/>
      <c r="ATN87" s="625"/>
      <c r="ATS87" s="625"/>
      <c r="ATT87" s="625"/>
      <c r="ATY87" s="625"/>
      <c r="ATZ87" s="625"/>
      <c r="AUE87" s="625"/>
      <c r="AUF87" s="625"/>
      <c r="AUK87" s="625"/>
      <c r="AUL87" s="625"/>
      <c r="AUQ87" s="625"/>
      <c r="AUR87" s="625"/>
      <c r="AUW87" s="625"/>
      <c r="AUX87" s="625"/>
      <c r="AVC87" s="625"/>
      <c r="AVD87" s="625"/>
      <c r="AVI87" s="625"/>
      <c r="AVJ87" s="625"/>
      <c r="AVO87" s="625"/>
      <c r="AVP87" s="625"/>
      <c r="AVU87" s="625"/>
      <c r="AVV87" s="625"/>
      <c r="AWA87" s="625"/>
      <c r="AWB87" s="625"/>
      <c r="AWG87" s="625"/>
      <c r="AWH87" s="625"/>
      <c r="AWM87" s="625"/>
      <c r="AWN87" s="625"/>
      <c r="AWS87" s="625"/>
      <c r="AWT87" s="625"/>
      <c r="AWY87" s="625"/>
      <c r="AWZ87" s="625"/>
      <c r="AXE87" s="625"/>
      <c r="AXF87" s="625"/>
      <c r="AXK87" s="625"/>
      <c r="AXL87" s="625"/>
      <c r="AXQ87" s="625"/>
      <c r="AXR87" s="625"/>
      <c r="AXW87" s="625"/>
      <c r="AXX87" s="625"/>
      <c r="AYC87" s="625"/>
      <c r="AYD87" s="625"/>
      <c r="AYI87" s="625"/>
      <c r="AYJ87" s="625"/>
      <c r="AYO87" s="625"/>
      <c r="AYP87" s="625"/>
      <c r="AYU87" s="625"/>
      <c r="AYV87" s="625"/>
      <c r="AZA87" s="625"/>
      <c r="AZB87" s="625"/>
      <c r="AZG87" s="625"/>
      <c r="AZH87" s="625"/>
      <c r="AZM87" s="625"/>
      <c r="AZN87" s="625"/>
      <c r="AZS87" s="625"/>
      <c r="AZT87" s="625"/>
      <c r="AZY87" s="625"/>
      <c r="AZZ87" s="625"/>
      <c r="BAE87" s="625"/>
      <c r="BAF87" s="625"/>
      <c r="BAK87" s="625"/>
      <c r="BAL87" s="625"/>
      <c r="BAQ87" s="625"/>
      <c r="BAR87" s="625"/>
      <c r="BAW87" s="625"/>
      <c r="BAX87" s="625"/>
      <c r="BBC87" s="625"/>
      <c r="BBD87" s="625"/>
      <c r="BBI87" s="625"/>
      <c r="BBJ87" s="625"/>
      <c r="BBO87" s="625"/>
      <c r="BBP87" s="625"/>
      <c r="BBU87" s="625"/>
      <c r="BBV87" s="625"/>
      <c r="BCA87" s="625"/>
      <c r="BCB87" s="625"/>
      <c r="BCG87" s="625"/>
      <c r="BCH87" s="625"/>
      <c r="BCM87" s="625"/>
      <c r="BCN87" s="625"/>
      <c r="BCS87" s="625"/>
      <c r="BCT87" s="625"/>
      <c r="BCY87" s="625"/>
      <c r="BCZ87" s="625"/>
      <c r="BDE87" s="625"/>
      <c r="BDF87" s="625"/>
      <c r="BDK87" s="625"/>
      <c r="BDL87" s="625"/>
      <c r="BDQ87" s="625"/>
      <c r="BDR87" s="625"/>
      <c r="BDW87" s="625"/>
      <c r="BDX87" s="625"/>
      <c r="BEC87" s="625"/>
      <c r="BED87" s="625"/>
      <c r="BEI87" s="625"/>
      <c r="BEJ87" s="625"/>
      <c r="BEO87" s="625"/>
      <c r="BEP87" s="625"/>
      <c r="BEU87" s="625"/>
      <c r="BEV87" s="625"/>
      <c r="BFA87" s="625"/>
      <c r="BFB87" s="625"/>
      <c r="BFG87" s="625"/>
      <c r="BFH87" s="625"/>
      <c r="BFM87" s="625"/>
      <c r="BFN87" s="625"/>
      <c r="BFS87" s="625"/>
      <c r="BFT87" s="625"/>
      <c r="BFY87" s="625"/>
      <c r="BFZ87" s="625"/>
      <c r="BGE87" s="625"/>
      <c r="BGF87" s="625"/>
      <c r="BGK87" s="625"/>
      <c r="BGL87" s="625"/>
      <c r="BGQ87" s="625"/>
      <c r="BGR87" s="625"/>
      <c r="BGW87" s="625"/>
      <c r="BGX87" s="625"/>
      <c r="BHC87" s="625"/>
      <c r="BHD87" s="625"/>
      <c r="BHI87" s="625"/>
      <c r="BHJ87" s="625"/>
      <c r="BHO87" s="625"/>
      <c r="BHP87" s="625"/>
      <c r="BHU87" s="625"/>
      <c r="BHV87" s="625"/>
      <c r="BIA87" s="625"/>
      <c r="BIB87" s="625"/>
      <c r="BIG87" s="625"/>
      <c r="BIH87" s="625"/>
      <c r="BIM87" s="625"/>
      <c r="BIN87" s="625"/>
      <c r="BIS87" s="625"/>
      <c r="BIT87" s="625"/>
      <c r="BIY87" s="625"/>
      <c r="BIZ87" s="625"/>
      <c r="BJE87" s="625"/>
      <c r="BJF87" s="625"/>
      <c r="BJK87" s="625"/>
      <c r="BJL87" s="625"/>
      <c r="BJQ87" s="625"/>
      <c r="BJR87" s="625"/>
      <c r="BJW87" s="625"/>
      <c r="BJX87" s="625"/>
      <c r="BKC87" s="625"/>
      <c r="BKD87" s="625"/>
      <c r="BKI87" s="625"/>
      <c r="BKJ87" s="625"/>
      <c r="BKO87" s="625"/>
      <c r="BKP87" s="625"/>
      <c r="BKU87" s="625"/>
      <c r="BKV87" s="625"/>
      <c r="BLA87" s="625"/>
      <c r="BLB87" s="625"/>
      <c r="BLG87" s="625"/>
      <c r="BLH87" s="625"/>
      <c r="BLM87" s="625"/>
      <c r="BLN87" s="625"/>
      <c r="BLS87" s="625"/>
      <c r="BLT87" s="625"/>
      <c r="BLY87" s="625"/>
      <c r="BLZ87" s="625"/>
      <c r="BME87" s="625"/>
      <c r="BMF87" s="625"/>
      <c r="BMK87" s="625"/>
      <c r="BML87" s="625"/>
      <c r="BMQ87" s="625"/>
      <c r="BMR87" s="625"/>
      <c r="BMW87" s="625"/>
      <c r="BMX87" s="625"/>
      <c r="BNC87" s="625"/>
      <c r="BND87" s="625"/>
      <c r="BNI87" s="625"/>
      <c r="BNJ87" s="625"/>
      <c r="BNO87" s="625"/>
      <c r="BNP87" s="625"/>
      <c r="BNU87" s="625"/>
      <c r="BNV87" s="625"/>
      <c r="BOA87" s="625"/>
      <c r="BOB87" s="625"/>
      <c r="BOG87" s="625"/>
      <c r="BOH87" s="625"/>
      <c r="BOM87" s="625"/>
      <c r="BON87" s="625"/>
      <c r="BOS87" s="625"/>
      <c r="BOT87" s="625"/>
      <c r="BOY87" s="625"/>
      <c r="BOZ87" s="625"/>
      <c r="BPE87" s="625"/>
      <c r="BPF87" s="625"/>
      <c r="BPK87" s="625"/>
      <c r="BPL87" s="625"/>
      <c r="BPQ87" s="625"/>
      <c r="BPR87" s="625"/>
      <c r="BPW87" s="625"/>
      <c r="BPX87" s="625"/>
      <c r="BQC87" s="625"/>
      <c r="BQD87" s="625"/>
      <c r="BQI87" s="625"/>
      <c r="BQJ87" s="625"/>
      <c r="BQO87" s="625"/>
      <c r="BQP87" s="625"/>
      <c r="BQU87" s="625"/>
      <c r="BQV87" s="625"/>
      <c r="BRA87" s="625"/>
      <c r="BRB87" s="625"/>
      <c r="BRG87" s="625"/>
      <c r="BRH87" s="625"/>
      <c r="BRM87" s="625"/>
      <c r="BRN87" s="625"/>
      <c r="BRS87" s="625"/>
      <c r="BRT87" s="625"/>
      <c r="BRY87" s="625"/>
      <c r="BRZ87" s="625"/>
      <c r="BSE87" s="625"/>
      <c r="BSF87" s="625"/>
      <c r="BSK87" s="625"/>
      <c r="BSL87" s="625"/>
      <c r="BSQ87" s="625"/>
      <c r="BSR87" s="625"/>
      <c r="BSW87" s="625"/>
      <c r="BSX87" s="625"/>
      <c r="BTC87" s="625"/>
      <c r="BTD87" s="625"/>
      <c r="BTI87" s="625"/>
      <c r="BTJ87" s="625"/>
      <c r="BTO87" s="625"/>
      <c r="BTP87" s="625"/>
      <c r="BTU87" s="625"/>
      <c r="BTV87" s="625"/>
      <c r="BUA87" s="625"/>
      <c r="BUB87" s="625"/>
      <c r="BUG87" s="625"/>
      <c r="BUH87" s="625"/>
      <c r="BUM87" s="625"/>
      <c r="BUN87" s="625"/>
      <c r="BUS87" s="625"/>
      <c r="BUT87" s="625"/>
      <c r="BUY87" s="625"/>
      <c r="BUZ87" s="625"/>
      <c r="BVE87" s="625"/>
      <c r="BVF87" s="625"/>
      <c r="BVK87" s="625"/>
      <c r="BVL87" s="625"/>
      <c r="BVQ87" s="625"/>
      <c r="BVR87" s="625"/>
      <c r="BVW87" s="625"/>
      <c r="BVX87" s="625"/>
      <c r="BWC87" s="625"/>
      <c r="BWD87" s="625"/>
      <c r="BWI87" s="625"/>
      <c r="BWJ87" s="625"/>
      <c r="BWO87" s="625"/>
      <c r="BWP87" s="625"/>
      <c r="BWU87" s="625"/>
      <c r="BWV87" s="625"/>
      <c r="BXA87" s="625"/>
      <c r="BXB87" s="625"/>
      <c r="BXG87" s="625"/>
      <c r="BXH87" s="625"/>
      <c r="BXM87" s="625"/>
      <c r="BXN87" s="625"/>
      <c r="BXS87" s="625"/>
      <c r="BXT87" s="625"/>
      <c r="BXY87" s="625"/>
      <c r="BXZ87" s="625"/>
      <c r="BYE87" s="625"/>
      <c r="BYF87" s="625"/>
      <c r="BYK87" s="625"/>
      <c r="BYL87" s="625"/>
      <c r="BYQ87" s="625"/>
      <c r="BYR87" s="625"/>
      <c r="BYW87" s="625"/>
      <c r="BYX87" s="625"/>
      <c r="BZC87" s="625"/>
      <c r="BZD87" s="625"/>
      <c r="BZI87" s="625"/>
      <c r="BZJ87" s="625"/>
      <c r="BZO87" s="625"/>
      <c r="BZP87" s="625"/>
      <c r="BZU87" s="625"/>
      <c r="BZV87" s="625"/>
      <c r="CAA87" s="625"/>
      <c r="CAB87" s="625"/>
      <c r="CAG87" s="625"/>
      <c r="CAH87" s="625"/>
      <c r="CAM87" s="625"/>
      <c r="CAN87" s="625"/>
      <c r="CAS87" s="625"/>
      <c r="CAT87" s="625"/>
      <c r="CAY87" s="625"/>
      <c r="CAZ87" s="625"/>
      <c r="CBE87" s="625"/>
      <c r="CBF87" s="625"/>
      <c r="CBK87" s="625"/>
      <c r="CBL87" s="625"/>
      <c r="CBQ87" s="625"/>
      <c r="CBR87" s="625"/>
      <c r="CBW87" s="625"/>
      <c r="CBX87" s="625"/>
      <c r="CCC87" s="625"/>
      <c r="CCD87" s="625"/>
      <c r="CCI87" s="625"/>
      <c r="CCJ87" s="625"/>
      <c r="CCO87" s="625"/>
      <c r="CCP87" s="625"/>
      <c r="CCU87" s="625"/>
      <c r="CCV87" s="625"/>
      <c r="CDA87" s="625"/>
      <c r="CDB87" s="625"/>
      <c r="CDG87" s="625"/>
      <c r="CDH87" s="625"/>
      <c r="CDM87" s="625"/>
      <c r="CDN87" s="625"/>
      <c r="CDS87" s="625"/>
      <c r="CDT87" s="625"/>
      <c r="CDY87" s="625"/>
      <c r="CDZ87" s="625"/>
      <c r="CEE87" s="625"/>
      <c r="CEF87" s="625"/>
      <c r="CEK87" s="625"/>
      <c r="CEL87" s="625"/>
      <c r="CEQ87" s="625"/>
      <c r="CER87" s="625"/>
      <c r="CEW87" s="625"/>
      <c r="CEX87" s="625"/>
      <c r="CFC87" s="625"/>
      <c r="CFD87" s="625"/>
      <c r="CFI87" s="625"/>
      <c r="CFJ87" s="625"/>
      <c r="CFO87" s="625"/>
      <c r="CFP87" s="625"/>
      <c r="CFU87" s="625"/>
      <c r="CFV87" s="625"/>
      <c r="CGA87" s="625"/>
      <c r="CGB87" s="625"/>
      <c r="CGG87" s="625"/>
      <c r="CGH87" s="625"/>
      <c r="CGM87" s="625"/>
      <c r="CGN87" s="625"/>
      <c r="CGS87" s="625"/>
      <c r="CGT87" s="625"/>
      <c r="CGY87" s="625"/>
      <c r="CGZ87" s="625"/>
      <c r="CHE87" s="625"/>
      <c r="CHF87" s="625"/>
      <c r="CHK87" s="625"/>
      <c r="CHL87" s="625"/>
      <c r="CHQ87" s="625"/>
      <c r="CHR87" s="625"/>
      <c r="CHW87" s="625"/>
      <c r="CHX87" s="625"/>
      <c r="CIC87" s="625"/>
      <c r="CID87" s="625"/>
      <c r="CII87" s="625"/>
      <c r="CIJ87" s="625"/>
      <c r="CIO87" s="625"/>
      <c r="CIP87" s="625"/>
      <c r="CIU87" s="625"/>
      <c r="CIV87" s="625"/>
      <c r="CJA87" s="625"/>
      <c r="CJB87" s="625"/>
      <c r="CJG87" s="625"/>
      <c r="CJH87" s="625"/>
      <c r="CJM87" s="625"/>
      <c r="CJN87" s="625"/>
      <c r="CJS87" s="625"/>
      <c r="CJT87" s="625"/>
      <c r="CJY87" s="625"/>
      <c r="CJZ87" s="625"/>
      <c r="CKE87" s="625"/>
      <c r="CKF87" s="625"/>
      <c r="CKK87" s="625"/>
      <c r="CKL87" s="625"/>
      <c r="CKQ87" s="625"/>
      <c r="CKR87" s="625"/>
      <c r="CKW87" s="625"/>
      <c r="CKX87" s="625"/>
      <c r="CLC87" s="625"/>
      <c r="CLD87" s="625"/>
      <c r="CLI87" s="625"/>
      <c r="CLJ87" s="625"/>
      <c r="CLO87" s="625"/>
      <c r="CLP87" s="625"/>
      <c r="CLU87" s="625"/>
      <c r="CLV87" s="625"/>
      <c r="CMA87" s="625"/>
      <c r="CMB87" s="625"/>
      <c r="CMG87" s="625"/>
      <c r="CMH87" s="625"/>
      <c r="CMM87" s="625"/>
      <c r="CMN87" s="625"/>
      <c r="CMS87" s="625"/>
      <c r="CMT87" s="625"/>
      <c r="CMY87" s="625"/>
      <c r="CMZ87" s="625"/>
      <c r="CNE87" s="625"/>
      <c r="CNF87" s="625"/>
      <c r="CNK87" s="625"/>
      <c r="CNL87" s="625"/>
      <c r="CNQ87" s="625"/>
      <c r="CNR87" s="625"/>
      <c r="CNW87" s="625"/>
      <c r="CNX87" s="625"/>
      <c r="COC87" s="625"/>
      <c r="COD87" s="625"/>
      <c r="COI87" s="625"/>
      <c r="COJ87" s="625"/>
      <c r="COO87" s="625"/>
      <c r="COP87" s="625"/>
      <c r="COU87" s="625"/>
      <c r="COV87" s="625"/>
      <c r="CPA87" s="625"/>
      <c r="CPB87" s="625"/>
      <c r="CPG87" s="625"/>
      <c r="CPH87" s="625"/>
      <c r="CPM87" s="625"/>
      <c r="CPN87" s="625"/>
      <c r="CPS87" s="625"/>
      <c r="CPT87" s="625"/>
      <c r="CPY87" s="625"/>
      <c r="CPZ87" s="625"/>
      <c r="CQE87" s="625"/>
      <c r="CQF87" s="625"/>
      <c r="CQK87" s="625"/>
      <c r="CQL87" s="625"/>
      <c r="CQQ87" s="625"/>
      <c r="CQR87" s="625"/>
      <c r="CQW87" s="625"/>
      <c r="CQX87" s="625"/>
      <c r="CRC87" s="625"/>
      <c r="CRD87" s="625"/>
      <c r="CRI87" s="625"/>
      <c r="CRJ87" s="625"/>
      <c r="CRO87" s="625"/>
      <c r="CRP87" s="625"/>
      <c r="CRU87" s="625"/>
      <c r="CRV87" s="625"/>
      <c r="CSA87" s="625"/>
      <c r="CSB87" s="625"/>
      <c r="CSG87" s="625"/>
      <c r="CSH87" s="625"/>
      <c r="CSM87" s="625"/>
      <c r="CSN87" s="625"/>
      <c r="CSS87" s="625"/>
      <c r="CST87" s="625"/>
      <c r="CSY87" s="625"/>
      <c r="CSZ87" s="625"/>
      <c r="CTE87" s="625"/>
      <c r="CTF87" s="625"/>
      <c r="CTK87" s="625"/>
      <c r="CTL87" s="625"/>
      <c r="CTQ87" s="625"/>
      <c r="CTR87" s="625"/>
      <c r="CTW87" s="625"/>
      <c r="CTX87" s="625"/>
      <c r="CUC87" s="625"/>
      <c r="CUD87" s="625"/>
      <c r="CUI87" s="625"/>
      <c r="CUJ87" s="625"/>
      <c r="CUO87" s="625"/>
      <c r="CUP87" s="625"/>
      <c r="CUU87" s="625"/>
      <c r="CUV87" s="625"/>
      <c r="CVA87" s="625"/>
      <c r="CVB87" s="625"/>
      <c r="CVG87" s="625"/>
      <c r="CVH87" s="625"/>
      <c r="CVM87" s="625"/>
      <c r="CVN87" s="625"/>
      <c r="CVS87" s="625"/>
      <c r="CVT87" s="625"/>
      <c r="CVY87" s="625"/>
      <c r="CVZ87" s="625"/>
      <c r="CWE87" s="625"/>
      <c r="CWF87" s="625"/>
      <c r="CWK87" s="625"/>
      <c r="CWL87" s="625"/>
      <c r="CWQ87" s="625"/>
      <c r="CWR87" s="625"/>
      <c r="CWW87" s="625"/>
      <c r="CWX87" s="625"/>
      <c r="CXC87" s="625"/>
      <c r="CXD87" s="625"/>
      <c r="CXI87" s="625"/>
      <c r="CXJ87" s="625"/>
      <c r="CXO87" s="625"/>
      <c r="CXP87" s="625"/>
      <c r="CXU87" s="625"/>
      <c r="CXV87" s="625"/>
      <c r="CYA87" s="625"/>
      <c r="CYB87" s="625"/>
      <c r="CYG87" s="625"/>
      <c r="CYH87" s="625"/>
      <c r="CYM87" s="625"/>
      <c r="CYN87" s="625"/>
      <c r="CYS87" s="625"/>
      <c r="CYT87" s="625"/>
      <c r="CYY87" s="625"/>
      <c r="CYZ87" s="625"/>
      <c r="CZE87" s="625"/>
      <c r="CZF87" s="625"/>
      <c r="CZK87" s="625"/>
      <c r="CZL87" s="625"/>
      <c r="CZQ87" s="625"/>
      <c r="CZR87" s="625"/>
      <c r="CZW87" s="625"/>
      <c r="CZX87" s="625"/>
      <c r="DAC87" s="625"/>
      <c r="DAD87" s="625"/>
      <c r="DAI87" s="625"/>
      <c r="DAJ87" s="625"/>
      <c r="DAO87" s="625"/>
      <c r="DAP87" s="625"/>
      <c r="DAU87" s="625"/>
      <c r="DAV87" s="625"/>
      <c r="DBA87" s="625"/>
      <c r="DBB87" s="625"/>
      <c r="DBG87" s="625"/>
      <c r="DBH87" s="625"/>
      <c r="DBM87" s="625"/>
      <c r="DBN87" s="625"/>
      <c r="DBS87" s="625"/>
      <c r="DBT87" s="625"/>
      <c r="DBY87" s="625"/>
      <c r="DBZ87" s="625"/>
      <c r="DCE87" s="625"/>
      <c r="DCF87" s="625"/>
      <c r="DCK87" s="625"/>
      <c r="DCL87" s="625"/>
      <c r="DCQ87" s="625"/>
      <c r="DCR87" s="625"/>
      <c r="DCW87" s="625"/>
      <c r="DCX87" s="625"/>
      <c r="DDC87" s="625"/>
      <c r="DDD87" s="625"/>
      <c r="DDI87" s="625"/>
      <c r="DDJ87" s="625"/>
      <c r="DDO87" s="625"/>
      <c r="DDP87" s="625"/>
      <c r="DDU87" s="625"/>
      <c r="DDV87" s="625"/>
      <c r="DEA87" s="625"/>
      <c r="DEB87" s="625"/>
      <c r="DEG87" s="625"/>
      <c r="DEH87" s="625"/>
      <c r="DEM87" s="625"/>
      <c r="DEN87" s="625"/>
      <c r="DES87" s="625"/>
      <c r="DET87" s="625"/>
      <c r="DEY87" s="625"/>
      <c r="DEZ87" s="625"/>
      <c r="DFE87" s="625"/>
      <c r="DFF87" s="625"/>
      <c r="DFK87" s="625"/>
      <c r="DFL87" s="625"/>
      <c r="DFQ87" s="625"/>
      <c r="DFR87" s="625"/>
      <c r="DFW87" s="625"/>
      <c r="DFX87" s="625"/>
      <c r="DGC87" s="625"/>
      <c r="DGD87" s="625"/>
      <c r="DGI87" s="625"/>
      <c r="DGJ87" s="625"/>
      <c r="DGO87" s="625"/>
      <c r="DGP87" s="625"/>
      <c r="DGU87" s="625"/>
      <c r="DGV87" s="625"/>
      <c r="DHA87" s="625"/>
      <c r="DHB87" s="625"/>
      <c r="DHG87" s="625"/>
      <c r="DHH87" s="625"/>
      <c r="DHM87" s="625"/>
      <c r="DHN87" s="625"/>
      <c r="DHS87" s="625"/>
      <c r="DHT87" s="625"/>
      <c r="DHY87" s="625"/>
      <c r="DHZ87" s="625"/>
      <c r="DIE87" s="625"/>
      <c r="DIF87" s="625"/>
      <c r="DIK87" s="625"/>
      <c r="DIL87" s="625"/>
      <c r="DIQ87" s="625"/>
      <c r="DIR87" s="625"/>
      <c r="DIW87" s="625"/>
      <c r="DIX87" s="625"/>
      <c r="DJC87" s="625"/>
      <c r="DJD87" s="625"/>
      <c r="DJI87" s="625"/>
      <c r="DJJ87" s="625"/>
      <c r="DJO87" s="625"/>
      <c r="DJP87" s="625"/>
      <c r="DJU87" s="625"/>
      <c r="DJV87" s="625"/>
      <c r="DKA87" s="625"/>
      <c r="DKB87" s="625"/>
      <c r="DKG87" s="625"/>
      <c r="DKH87" s="625"/>
      <c r="DKM87" s="625"/>
      <c r="DKN87" s="625"/>
      <c r="DKS87" s="625"/>
      <c r="DKT87" s="625"/>
      <c r="DKY87" s="625"/>
      <c r="DKZ87" s="625"/>
      <c r="DLE87" s="625"/>
      <c r="DLF87" s="625"/>
      <c r="DLK87" s="625"/>
      <c r="DLL87" s="625"/>
      <c r="DLQ87" s="625"/>
      <c r="DLR87" s="625"/>
      <c r="DLW87" s="625"/>
      <c r="DLX87" s="625"/>
      <c r="DMC87" s="625"/>
      <c r="DMD87" s="625"/>
      <c r="DMI87" s="625"/>
      <c r="DMJ87" s="625"/>
      <c r="DMO87" s="625"/>
      <c r="DMP87" s="625"/>
      <c r="DMU87" s="625"/>
      <c r="DMV87" s="625"/>
      <c r="DNA87" s="625"/>
      <c r="DNB87" s="625"/>
      <c r="DNG87" s="625"/>
      <c r="DNH87" s="625"/>
      <c r="DNM87" s="625"/>
      <c r="DNN87" s="625"/>
      <c r="DNS87" s="625"/>
      <c r="DNT87" s="625"/>
      <c r="DNY87" s="625"/>
      <c r="DNZ87" s="625"/>
      <c r="DOE87" s="625"/>
      <c r="DOF87" s="625"/>
      <c r="DOK87" s="625"/>
      <c r="DOL87" s="625"/>
      <c r="DOQ87" s="625"/>
      <c r="DOR87" s="625"/>
      <c r="DOW87" s="625"/>
      <c r="DOX87" s="625"/>
      <c r="DPC87" s="625"/>
      <c r="DPD87" s="625"/>
      <c r="DPI87" s="625"/>
      <c r="DPJ87" s="625"/>
      <c r="DPO87" s="625"/>
      <c r="DPP87" s="625"/>
      <c r="DPU87" s="625"/>
      <c r="DPV87" s="625"/>
      <c r="DQA87" s="625"/>
      <c r="DQB87" s="625"/>
      <c r="DQG87" s="625"/>
      <c r="DQH87" s="625"/>
      <c r="DQM87" s="625"/>
      <c r="DQN87" s="625"/>
      <c r="DQS87" s="625"/>
      <c r="DQT87" s="625"/>
      <c r="DQY87" s="625"/>
      <c r="DQZ87" s="625"/>
      <c r="DRE87" s="625"/>
      <c r="DRF87" s="625"/>
      <c r="DRK87" s="625"/>
      <c r="DRL87" s="625"/>
      <c r="DRQ87" s="625"/>
      <c r="DRR87" s="625"/>
      <c r="DRW87" s="625"/>
      <c r="DRX87" s="625"/>
      <c r="DSC87" s="625"/>
      <c r="DSD87" s="625"/>
      <c r="DSI87" s="625"/>
      <c r="DSJ87" s="625"/>
      <c r="DSO87" s="625"/>
      <c r="DSP87" s="625"/>
      <c r="DSU87" s="625"/>
      <c r="DSV87" s="625"/>
      <c r="DTA87" s="625"/>
      <c r="DTB87" s="625"/>
      <c r="DTG87" s="625"/>
      <c r="DTH87" s="625"/>
      <c r="DTM87" s="625"/>
      <c r="DTN87" s="625"/>
      <c r="DTS87" s="625"/>
      <c r="DTT87" s="625"/>
      <c r="DTY87" s="625"/>
      <c r="DTZ87" s="625"/>
      <c r="DUE87" s="625"/>
      <c r="DUF87" s="625"/>
      <c r="DUK87" s="625"/>
      <c r="DUL87" s="625"/>
      <c r="DUQ87" s="625"/>
      <c r="DUR87" s="625"/>
      <c r="DUW87" s="625"/>
      <c r="DUX87" s="625"/>
      <c r="DVC87" s="625"/>
      <c r="DVD87" s="625"/>
      <c r="DVI87" s="625"/>
      <c r="DVJ87" s="625"/>
      <c r="DVO87" s="625"/>
      <c r="DVP87" s="625"/>
      <c r="DVU87" s="625"/>
      <c r="DVV87" s="625"/>
      <c r="DWA87" s="625"/>
      <c r="DWB87" s="625"/>
      <c r="DWG87" s="625"/>
      <c r="DWH87" s="625"/>
      <c r="DWM87" s="625"/>
      <c r="DWN87" s="625"/>
      <c r="DWS87" s="625"/>
      <c r="DWT87" s="625"/>
      <c r="DWY87" s="625"/>
      <c r="DWZ87" s="625"/>
      <c r="DXE87" s="625"/>
      <c r="DXF87" s="625"/>
      <c r="DXK87" s="625"/>
      <c r="DXL87" s="625"/>
      <c r="DXQ87" s="625"/>
      <c r="DXR87" s="625"/>
      <c r="DXW87" s="625"/>
      <c r="DXX87" s="625"/>
      <c r="DYC87" s="625"/>
      <c r="DYD87" s="625"/>
      <c r="DYI87" s="625"/>
      <c r="DYJ87" s="625"/>
      <c r="DYO87" s="625"/>
      <c r="DYP87" s="625"/>
      <c r="DYU87" s="625"/>
      <c r="DYV87" s="625"/>
      <c r="DZA87" s="625"/>
      <c r="DZB87" s="625"/>
      <c r="DZG87" s="625"/>
      <c r="DZH87" s="625"/>
      <c r="DZM87" s="625"/>
      <c r="DZN87" s="625"/>
      <c r="DZS87" s="625"/>
      <c r="DZT87" s="625"/>
      <c r="DZY87" s="625"/>
      <c r="DZZ87" s="625"/>
      <c r="EAE87" s="625"/>
      <c r="EAF87" s="625"/>
      <c r="EAK87" s="625"/>
      <c r="EAL87" s="625"/>
      <c r="EAQ87" s="625"/>
      <c r="EAR87" s="625"/>
      <c r="EAW87" s="625"/>
      <c r="EAX87" s="625"/>
      <c r="EBC87" s="625"/>
      <c r="EBD87" s="625"/>
      <c r="EBI87" s="625"/>
      <c r="EBJ87" s="625"/>
      <c r="EBO87" s="625"/>
      <c r="EBP87" s="625"/>
      <c r="EBU87" s="625"/>
      <c r="EBV87" s="625"/>
      <c r="ECA87" s="625"/>
      <c r="ECB87" s="625"/>
      <c r="ECG87" s="625"/>
      <c r="ECH87" s="625"/>
      <c r="ECM87" s="625"/>
      <c r="ECN87" s="625"/>
      <c r="ECS87" s="625"/>
      <c r="ECT87" s="625"/>
      <c r="ECY87" s="625"/>
      <c r="ECZ87" s="625"/>
      <c r="EDE87" s="625"/>
      <c r="EDF87" s="625"/>
      <c r="EDK87" s="625"/>
      <c r="EDL87" s="625"/>
      <c r="EDQ87" s="625"/>
      <c r="EDR87" s="625"/>
      <c r="EDW87" s="625"/>
      <c r="EDX87" s="625"/>
      <c r="EEC87" s="625"/>
      <c r="EED87" s="625"/>
      <c r="EEI87" s="625"/>
      <c r="EEJ87" s="625"/>
      <c r="EEO87" s="625"/>
      <c r="EEP87" s="625"/>
      <c r="EEU87" s="625"/>
      <c r="EEV87" s="625"/>
      <c r="EFA87" s="625"/>
      <c r="EFB87" s="625"/>
      <c r="EFG87" s="625"/>
      <c r="EFH87" s="625"/>
      <c r="EFM87" s="625"/>
      <c r="EFN87" s="625"/>
      <c r="EFS87" s="625"/>
      <c r="EFT87" s="625"/>
      <c r="EFY87" s="625"/>
      <c r="EFZ87" s="625"/>
      <c r="EGE87" s="625"/>
      <c r="EGF87" s="625"/>
      <c r="EGK87" s="625"/>
      <c r="EGL87" s="625"/>
      <c r="EGQ87" s="625"/>
      <c r="EGR87" s="625"/>
      <c r="EGW87" s="625"/>
      <c r="EGX87" s="625"/>
      <c r="EHC87" s="625"/>
      <c r="EHD87" s="625"/>
      <c r="EHI87" s="625"/>
      <c r="EHJ87" s="625"/>
      <c r="EHO87" s="625"/>
      <c r="EHP87" s="625"/>
      <c r="EHU87" s="625"/>
      <c r="EHV87" s="625"/>
      <c r="EIA87" s="625"/>
      <c r="EIB87" s="625"/>
      <c r="EIG87" s="625"/>
      <c r="EIH87" s="625"/>
      <c r="EIM87" s="625"/>
      <c r="EIN87" s="625"/>
      <c r="EIS87" s="625"/>
      <c r="EIT87" s="625"/>
      <c r="EIY87" s="625"/>
      <c r="EIZ87" s="625"/>
      <c r="EJE87" s="625"/>
      <c r="EJF87" s="625"/>
      <c r="EJK87" s="625"/>
      <c r="EJL87" s="625"/>
      <c r="EJQ87" s="625"/>
      <c r="EJR87" s="625"/>
      <c r="EJW87" s="625"/>
      <c r="EJX87" s="625"/>
      <c r="EKC87" s="625"/>
      <c r="EKD87" s="625"/>
      <c r="EKI87" s="625"/>
      <c r="EKJ87" s="625"/>
      <c r="EKO87" s="625"/>
      <c r="EKP87" s="625"/>
      <c r="EKU87" s="625"/>
      <c r="EKV87" s="625"/>
      <c r="ELA87" s="625"/>
      <c r="ELB87" s="625"/>
      <c r="ELG87" s="625"/>
      <c r="ELH87" s="625"/>
      <c r="ELM87" s="625"/>
      <c r="ELN87" s="625"/>
      <c r="ELS87" s="625"/>
      <c r="ELT87" s="625"/>
      <c r="ELY87" s="625"/>
      <c r="ELZ87" s="625"/>
      <c r="EME87" s="625"/>
      <c r="EMF87" s="625"/>
      <c r="EMK87" s="625"/>
      <c r="EML87" s="625"/>
      <c r="EMQ87" s="625"/>
      <c r="EMR87" s="625"/>
      <c r="EMW87" s="625"/>
      <c r="EMX87" s="625"/>
      <c r="ENC87" s="625"/>
      <c r="END87" s="625"/>
      <c r="ENI87" s="625"/>
      <c r="ENJ87" s="625"/>
      <c r="ENO87" s="625"/>
      <c r="ENP87" s="625"/>
      <c r="ENU87" s="625"/>
      <c r="ENV87" s="625"/>
      <c r="EOA87" s="625"/>
      <c r="EOB87" s="625"/>
      <c r="EOG87" s="625"/>
      <c r="EOH87" s="625"/>
      <c r="EOM87" s="625"/>
      <c r="EON87" s="625"/>
      <c r="EOS87" s="625"/>
      <c r="EOT87" s="625"/>
      <c r="EOY87" s="625"/>
      <c r="EOZ87" s="625"/>
      <c r="EPE87" s="625"/>
      <c r="EPF87" s="625"/>
      <c r="EPK87" s="625"/>
      <c r="EPL87" s="625"/>
      <c r="EPQ87" s="625"/>
      <c r="EPR87" s="625"/>
      <c r="EPW87" s="625"/>
      <c r="EPX87" s="625"/>
      <c r="EQC87" s="625"/>
      <c r="EQD87" s="625"/>
      <c r="EQI87" s="625"/>
      <c r="EQJ87" s="625"/>
      <c r="EQO87" s="625"/>
      <c r="EQP87" s="625"/>
      <c r="EQU87" s="625"/>
      <c r="EQV87" s="625"/>
      <c r="ERA87" s="625"/>
      <c r="ERB87" s="625"/>
      <c r="ERG87" s="625"/>
      <c r="ERH87" s="625"/>
      <c r="ERM87" s="625"/>
      <c r="ERN87" s="625"/>
      <c r="ERS87" s="625"/>
      <c r="ERT87" s="625"/>
      <c r="ERY87" s="625"/>
      <c r="ERZ87" s="625"/>
      <c r="ESE87" s="625"/>
      <c r="ESF87" s="625"/>
      <c r="ESK87" s="625"/>
      <c r="ESL87" s="625"/>
      <c r="ESQ87" s="625"/>
      <c r="ESR87" s="625"/>
      <c r="ESW87" s="625"/>
      <c r="ESX87" s="625"/>
      <c r="ETC87" s="625"/>
      <c r="ETD87" s="625"/>
      <c r="ETI87" s="625"/>
      <c r="ETJ87" s="625"/>
      <c r="ETO87" s="625"/>
      <c r="ETP87" s="625"/>
      <c r="ETU87" s="625"/>
      <c r="ETV87" s="625"/>
      <c r="EUA87" s="625"/>
      <c r="EUB87" s="625"/>
      <c r="EUG87" s="625"/>
      <c r="EUH87" s="625"/>
      <c r="EUM87" s="625"/>
      <c r="EUN87" s="625"/>
      <c r="EUS87" s="625"/>
      <c r="EUT87" s="625"/>
      <c r="EUY87" s="625"/>
      <c r="EUZ87" s="625"/>
      <c r="EVE87" s="625"/>
      <c r="EVF87" s="625"/>
      <c r="EVK87" s="625"/>
      <c r="EVL87" s="625"/>
      <c r="EVQ87" s="625"/>
      <c r="EVR87" s="625"/>
      <c r="EVW87" s="625"/>
      <c r="EVX87" s="625"/>
      <c r="EWC87" s="625"/>
      <c r="EWD87" s="625"/>
      <c r="EWI87" s="625"/>
      <c r="EWJ87" s="625"/>
      <c r="EWO87" s="625"/>
      <c r="EWP87" s="625"/>
      <c r="EWU87" s="625"/>
      <c r="EWV87" s="625"/>
      <c r="EXA87" s="625"/>
      <c r="EXB87" s="625"/>
      <c r="EXG87" s="625"/>
      <c r="EXH87" s="625"/>
      <c r="EXM87" s="625"/>
      <c r="EXN87" s="625"/>
      <c r="EXS87" s="625"/>
      <c r="EXT87" s="625"/>
      <c r="EXY87" s="625"/>
      <c r="EXZ87" s="625"/>
      <c r="EYE87" s="625"/>
      <c r="EYF87" s="625"/>
      <c r="EYK87" s="625"/>
      <c r="EYL87" s="625"/>
      <c r="EYQ87" s="625"/>
      <c r="EYR87" s="625"/>
      <c r="EYW87" s="625"/>
      <c r="EYX87" s="625"/>
      <c r="EZC87" s="625"/>
      <c r="EZD87" s="625"/>
      <c r="EZI87" s="625"/>
      <c r="EZJ87" s="625"/>
      <c r="EZO87" s="625"/>
      <c r="EZP87" s="625"/>
      <c r="EZU87" s="625"/>
      <c r="EZV87" s="625"/>
      <c r="FAA87" s="625"/>
      <c r="FAB87" s="625"/>
      <c r="FAG87" s="625"/>
      <c r="FAH87" s="625"/>
      <c r="FAM87" s="625"/>
      <c r="FAN87" s="625"/>
      <c r="FAS87" s="625"/>
      <c r="FAT87" s="625"/>
      <c r="FAY87" s="625"/>
      <c r="FAZ87" s="625"/>
      <c r="FBE87" s="625"/>
      <c r="FBF87" s="625"/>
      <c r="FBK87" s="625"/>
      <c r="FBL87" s="625"/>
      <c r="FBQ87" s="625"/>
      <c r="FBR87" s="625"/>
      <c r="FBW87" s="625"/>
      <c r="FBX87" s="625"/>
      <c r="FCC87" s="625"/>
      <c r="FCD87" s="625"/>
      <c r="FCI87" s="625"/>
      <c r="FCJ87" s="625"/>
      <c r="FCO87" s="625"/>
      <c r="FCP87" s="625"/>
      <c r="FCU87" s="625"/>
      <c r="FCV87" s="625"/>
      <c r="FDA87" s="625"/>
      <c r="FDB87" s="625"/>
      <c r="FDG87" s="625"/>
      <c r="FDH87" s="625"/>
      <c r="FDM87" s="625"/>
      <c r="FDN87" s="625"/>
      <c r="FDS87" s="625"/>
      <c r="FDT87" s="625"/>
      <c r="FDY87" s="625"/>
      <c r="FDZ87" s="625"/>
      <c r="FEE87" s="625"/>
      <c r="FEF87" s="625"/>
      <c r="FEK87" s="625"/>
      <c r="FEL87" s="625"/>
      <c r="FEQ87" s="625"/>
      <c r="FER87" s="625"/>
      <c r="FEW87" s="625"/>
      <c r="FEX87" s="625"/>
      <c r="FFC87" s="625"/>
      <c r="FFD87" s="625"/>
      <c r="FFI87" s="625"/>
      <c r="FFJ87" s="625"/>
      <c r="FFO87" s="625"/>
      <c r="FFP87" s="625"/>
      <c r="FFU87" s="625"/>
      <c r="FFV87" s="625"/>
      <c r="FGA87" s="625"/>
      <c r="FGB87" s="625"/>
      <c r="FGG87" s="625"/>
      <c r="FGH87" s="625"/>
      <c r="FGM87" s="625"/>
      <c r="FGN87" s="625"/>
      <c r="FGS87" s="625"/>
      <c r="FGT87" s="625"/>
      <c r="FGY87" s="625"/>
      <c r="FGZ87" s="625"/>
      <c r="FHE87" s="625"/>
      <c r="FHF87" s="625"/>
      <c r="FHK87" s="625"/>
      <c r="FHL87" s="625"/>
      <c r="FHQ87" s="625"/>
      <c r="FHR87" s="625"/>
      <c r="FHW87" s="625"/>
      <c r="FHX87" s="625"/>
      <c r="FIC87" s="625"/>
      <c r="FID87" s="625"/>
      <c r="FII87" s="625"/>
      <c r="FIJ87" s="625"/>
      <c r="FIO87" s="625"/>
      <c r="FIP87" s="625"/>
      <c r="FIU87" s="625"/>
      <c r="FIV87" s="625"/>
      <c r="FJA87" s="625"/>
      <c r="FJB87" s="625"/>
      <c r="FJG87" s="625"/>
      <c r="FJH87" s="625"/>
      <c r="FJM87" s="625"/>
      <c r="FJN87" s="625"/>
      <c r="FJS87" s="625"/>
      <c r="FJT87" s="625"/>
      <c r="FJY87" s="625"/>
      <c r="FJZ87" s="625"/>
      <c r="FKE87" s="625"/>
      <c r="FKF87" s="625"/>
      <c r="FKK87" s="625"/>
      <c r="FKL87" s="625"/>
      <c r="FKQ87" s="625"/>
      <c r="FKR87" s="625"/>
      <c r="FKW87" s="625"/>
      <c r="FKX87" s="625"/>
      <c r="FLC87" s="625"/>
      <c r="FLD87" s="625"/>
      <c r="FLI87" s="625"/>
      <c r="FLJ87" s="625"/>
      <c r="FLO87" s="625"/>
      <c r="FLP87" s="625"/>
      <c r="FLU87" s="625"/>
      <c r="FLV87" s="625"/>
      <c r="FMA87" s="625"/>
      <c r="FMB87" s="625"/>
      <c r="FMG87" s="625"/>
      <c r="FMH87" s="625"/>
      <c r="FMM87" s="625"/>
      <c r="FMN87" s="625"/>
      <c r="FMS87" s="625"/>
      <c r="FMT87" s="625"/>
      <c r="FMY87" s="625"/>
      <c r="FMZ87" s="625"/>
      <c r="FNE87" s="625"/>
      <c r="FNF87" s="625"/>
      <c r="FNK87" s="625"/>
      <c r="FNL87" s="625"/>
      <c r="FNQ87" s="625"/>
      <c r="FNR87" s="625"/>
      <c r="FNW87" s="625"/>
      <c r="FNX87" s="625"/>
      <c r="FOC87" s="625"/>
      <c r="FOD87" s="625"/>
      <c r="FOI87" s="625"/>
      <c r="FOJ87" s="625"/>
      <c r="FOO87" s="625"/>
      <c r="FOP87" s="625"/>
      <c r="FOU87" s="625"/>
      <c r="FOV87" s="625"/>
      <c r="FPA87" s="625"/>
      <c r="FPB87" s="625"/>
      <c r="FPG87" s="625"/>
      <c r="FPH87" s="625"/>
      <c r="FPM87" s="625"/>
      <c r="FPN87" s="625"/>
      <c r="FPS87" s="625"/>
      <c r="FPT87" s="625"/>
      <c r="FPY87" s="625"/>
      <c r="FPZ87" s="625"/>
      <c r="FQE87" s="625"/>
      <c r="FQF87" s="625"/>
      <c r="FQK87" s="625"/>
      <c r="FQL87" s="625"/>
      <c r="FQQ87" s="625"/>
      <c r="FQR87" s="625"/>
      <c r="FQW87" s="625"/>
      <c r="FQX87" s="625"/>
      <c r="FRC87" s="625"/>
      <c r="FRD87" s="625"/>
      <c r="FRI87" s="625"/>
      <c r="FRJ87" s="625"/>
      <c r="FRO87" s="625"/>
      <c r="FRP87" s="625"/>
      <c r="FRU87" s="625"/>
      <c r="FRV87" s="625"/>
      <c r="FSA87" s="625"/>
      <c r="FSB87" s="625"/>
      <c r="FSG87" s="625"/>
      <c r="FSH87" s="625"/>
      <c r="FSM87" s="625"/>
      <c r="FSN87" s="625"/>
      <c r="FSS87" s="625"/>
      <c r="FST87" s="625"/>
      <c r="FSY87" s="625"/>
      <c r="FSZ87" s="625"/>
      <c r="FTE87" s="625"/>
      <c r="FTF87" s="625"/>
      <c r="FTK87" s="625"/>
      <c r="FTL87" s="625"/>
      <c r="FTQ87" s="625"/>
      <c r="FTR87" s="625"/>
      <c r="FTW87" s="625"/>
      <c r="FTX87" s="625"/>
      <c r="FUC87" s="625"/>
      <c r="FUD87" s="625"/>
      <c r="FUI87" s="625"/>
      <c r="FUJ87" s="625"/>
      <c r="FUO87" s="625"/>
      <c r="FUP87" s="625"/>
      <c r="FUU87" s="625"/>
      <c r="FUV87" s="625"/>
      <c r="FVA87" s="625"/>
      <c r="FVB87" s="625"/>
      <c r="FVG87" s="625"/>
      <c r="FVH87" s="625"/>
      <c r="FVM87" s="625"/>
      <c r="FVN87" s="625"/>
      <c r="FVS87" s="625"/>
      <c r="FVT87" s="625"/>
      <c r="FVY87" s="625"/>
      <c r="FVZ87" s="625"/>
      <c r="FWE87" s="625"/>
      <c r="FWF87" s="625"/>
      <c r="FWK87" s="625"/>
      <c r="FWL87" s="625"/>
      <c r="FWQ87" s="625"/>
      <c r="FWR87" s="625"/>
      <c r="FWW87" s="625"/>
      <c r="FWX87" s="625"/>
      <c r="FXC87" s="625"/>
      <c r="FXD87" s="625"/>
      <c r="FXI87" s="625"/>
      <c r="FXJ87" s="625"/>
      <c r="FXO87" s="625"/>
      <c r="FXP87" s="625"/>
      <c r="FXU87" s="625"/>
      <c r="FXV87" s="625"/>
      <c r="FYA87" s="625"/>
      <c r="FYB87" s="625"/>
      <c r="FYG87" s="625"/>
      <c r="FYH87" s="625"/>
      <c r="FYM87" s="625"/>
      <c r="FYN87" s="625"/>
      <c r="FYS87" s="625"/>
      <c r="FYT87" s="625"/>
      <c r="FYY87" s="625"/>
      <c r="FYZ87" s="625"/>
      <c r="FZE87" s="625"/>
      <c r="FZF87" s="625"/>
      <c r="FZK87" s="625"/>
      <c r="FZL87" s="625"/>
      <c r="FZQ87" s="625"/>
      <c r="FZR87" s="625"/>
      <c r="FZW87" s="625"/>
      <c r="FZX87" s="625"/>
      <c r="GAC87" s="625"/>
      <c r="GAD87" s="625"/>
      <c r="GAI87" s="625"/>
      <c r="GAJ87" s="625"/>
      <c r="GAO87" s="625"/>
      <c r="GAP87" s="625"/>
      <c r="GAU87" s="625"/>
      <c r="GAV87" s="625"/>
      <c r="GBA87" s="625"/>
      <c r="GBB87" s="625"/>
      <c r="GBG87" s="625"/>
      <c r="GBH87" s="625"/>
      <c r="GBM87" s="625"/>
      <c r="GBN87" s="625"/>
      <c r="GBS87" s="625"/>
      <c r="GBT87" s="625"/>
      <c r="GBY87" s="625"/>
      <c r="GBZ87" s="625"/>
      <c r="GCE87" s="625"/>
      <c r="GCF87" s="625"/>
      <c r="GCK87" s="625"/>
      <c r="GCL87" s="625"/>
      <c r="GCQ87" s="625"/>
      <c r="GCR87" s="625"/>
      <c r="GCW87" s="625"/>
      <c r="GCX87" s="625"/>
      <c r="GDC87" s="625"/>
      <c r="GDD87" s="625"/>
      <c r="GDI87" s="625"/>
      <c r="GDJ87" s="625"/>
      <c r="GDO87" s="625"/>
      <c r="GDP87" s="625"/>
      <c r="GDU87" s="625"/>
      <c r="GDV87" s="625"/>
      <c r="GEA87" s="625"/>
      <c r="GEB87" s="625"/>
      <c r="GEG87" s="625"/>
      <c r="GEH87" s="625"/>
      <c r="GEM87" s="625"/>
      <c r="GEN87" s="625"/>
      <c r="GES87" s="625"/>
      <c r="GET87" s="625"/>
      <c r="GEY87" s="625"/>
      <c r="GEZ87" s="625"/>
      <c r="GFE87" s="625"/>
      <c r="GFF87" s="625"/>
      <c r="GFK87" s="625"/>
      <c r="GFL87" s="625"/>
      <c r="GFQ87" s="625"/>
      <c r="GFR87" s="625"/>
      <c r="GFW87" s="625"/>
      <c r="GFX87" s="625"/>
      <c r="GGC87" s="625"/>
      <c r="GGD87" s="625"/>
      <c r="GGI87" s="625"/>
      <c r="GGJ87" s="625"/>
      <c r="GGO87" s="625"/>
      <c r="GGP87" s="625"/>
      <c r="GGU87" s="625"/>
      <c r="GGV87" s="625"/>
      <c r="GHA87" s="625"/>
      <c r="GHB87" s="625"/>
      <c r="GHG87" s="625"/>
      <c r="GHH87" s="625"/>
      <c r="GHM87" s="625"/>
      <c r="GHN87" s="625"/>
      <c r="GHS87" s="625"/>
      <c r="GHT87" s="625"/>
      <c r="GHY87" s="625"/>
      <c r="GHZ87" s="625"/>
      <c r="GIE87" s="625"/>
      <c r="GIF87" s="625"/>
      <c r="GIK87" s="625"/>
      <c r="GIL87" s="625"/>
      <c r="GIQ87" s="625"/>
      <c r="GIR87" s="625"/>
      <c r="GIW87" s="625"/>
      <c r="GIX87" s="625"/>
      <c r="GJC87" s="625"/>
      <c r="GJD87" s="625"/>
      <c r="GJI87" s="625"/>
      <c r="GJJ87" s="625"/>
      <c r="GJO87" s="625"/>
      <c r="GJP87" s="625"/>
      <c r="GJU87" s="625"/>
      <c r="GJV87" s="625"/>
      <c r="GKA87" s="625"/>
      <c r="GKB87" s="625"/>
      <c r="GKG87" s="625"/>
      <c r="GKH87" s="625"/>
      <c r="GKM87" s="625"/>
      <c r="GKN87" s="625"/>
      <c r="GKS87" s="625"/>
      <c r="GKT87" s="625"/>
      <c r="GKY87" s="625"/>
      <c r="GKZ87" s="625"/>
      <c r="GLE87" s="625"/>
      <c r="GLF87" s="625"/>
      <c r="GLK87" s="625"/>
      <c r="GLL87" s="625"/>
      <c r="GLQ87" s="625"/>
      <c r="GLR87" s="625"/>
      <c r="GLW87" s="625"/>
      <c r="GLX87" s="625"/>
      <c r="GMC87" s="625"/>
      <c r="GMD87" s="625"/>
      <c r="GMI87" s="625"/>
      <c r="GMJ87" s="625"/>
      <c r="GMO87" s="625"/>
      <c r="GMP87" s="625"/>
      <c r="GMU87" s="625"/>
      <c r="GMV87" s="625"/>
      <c r="GNA87" s="625"/>
      <c r="GNB87" s="625"/>
      <c r="GNG87" s="625"/>
      <c r="GNH87" s="625"/>
      <c r="GNM87" s="625"/>
      <c r="GNN87" s="625"/>
      <c r="GNS87" s="625"/>
      <c r="GNT87" s="625"/>
      <c r="GNY87" s="625"/>
      <c r="GNZ87" s="625"/>
      <c r="GOE87" s="625"/>
      <c r="GOF87" s="625"/>
      <c r="GOK87" s="625"/>
      <c r="GOL87" s="625"/>
      <c r="GOQ87" s="625"/>
      <c r="GOR87" s="625"/>
      <c r="GOW87" s="625"/>
      <c r="GOX87" s="625"/>
      <c r="GPC87" s="625"/>
      <c r="GPD87" s="625"/>
      <c r="GPI87" s="625"/>
      <c r="GPJ87" s="625"/>
      <c r="GPO87" s="625"/>
      <c r="GPP87" s="625"/>
      <c r="GPU87" s="625"/>
      <c r="GPV87" s="625"/>
      <c r="GQA87" s="625"/>
      <c r="GQB87" s="625"/>
      <c r="GQG87" s="625"/>
      <c r="GQH87" s="625"/>
      <c r="GQM87" s="625"/>
      <c r="GQN87" s="625"/>
      <c r="GQS87" s="625"/>
      <c r="GQT87" s="625"/>
      <c r="GQY87" s="625"/>
      <c r="GQZ87" s="625"/>
      <c r="GRE87" s="625"/>
      <c r="GRF87" s="625"/>
      <c r="GRK87" s="625"/>
      <c r="GRL87" s="625"/>
      <c r="GRQ87" s="625"/>
      <c r="GRR87" s="625"/>
      <c r="GRW87" s="625"/>
      <c r="GRX87" s="625"/>
      <c r="GSC87" s="625"/>
      <c r="GSD87" s="625"/>
      <c r="GSI87" s="625"/>
      <c r="GSJ87" s="625"/>
      <c r="GSO87" s="625"/>
      <c r="GSP87" s="625"/>
      <c r="GSU87" s="625"/>
      <c r="GSV87" s="625"/>
      <c r="GTA87" s="625"/>
      <c r="GTB87" s="625"/>
      <c r="GTG87" s="625"/>
      <c r="GTH87" s="625"/>
      <c r="GTM87" s="625"/>
      <c r="GTN87" s="625"/>
      <c r="GTS87" s="625"/>
      <c r="GTT87" s="625"/>
      <c r="GTY87" s="625"/>
      <c r="GTZ87" s="625"/>
      <c r="GUE87" s="625"/>
      <c r="GUF87" s="625"/>
      <c r="GUK87" s="625"/>
      <c r="GUL87" s="625"/>
      <c r="GUQ87" s="625"/>
      <c r="GUR87" s="625"/>
      <c r="GUW87" s="625"/>
      <c r="GUX87" s="625"/>
      <c r="GVC87" s="625"/>
      <c r="GVD87" s="625"/>
      <c r="GVI87" s="625"/>
      <c r="GVJ87" s="625"/>
      <c r="GVO87" s="625"/>
      <c r="GVP87" s="625"/>
      <c r="GVU87" s="625"/>
      <c r="GVV87" s="625"/>
      <c r="GWA87" s="625"/>
      <c r="GWB87" s="625"/>
      <c r="GWG87" s="625"/>
      <c r="GWH87" s="625"/>
      <c r="GWM87" s="625"/>
      <c r="GWN87" s="625"/>
      <c r="GWS87" s="625"/>
      <c r="GWT87" s="625"/>
      <c r="GWY87" s="625"/>
      <c r="GWZ87" s="625"/>
      <c r="GXE87" s="625"/>
      <c r="GXF87" s="625"/>
      <c r="GXK87" s="625"/>
      <c r="GXL87" s="625"/>
      <c r="GXQ87" s="625"/>
      <c r="GXR87" s="625"/>
      <c r="GXW87" s="625"/>
      <c r="GXX87" s="625"/>
      <c r="GYC87" s="625"/>
      <c r="GYD87" s="625"/>
      <c r="GYI87" s="625"/>
      <c r="GYJ87" s="625"/>
      <c r="GYO87" s="625"/>
      <c r="GYP87" s="625"/>
      <c r="GYU87" s="625"/>
      <c r="GYV87" s="625"/>
      <c r="GZA87" s="625"/>
      <c r="GZB87" s="625"/>
      <c r="GZG87" s="625"/>
      <c r="GZH87" s="625"/>
      <c r="GZM87" s="625"/>
      <c r="GZN87" s="625"/>
      <c r="GZS87" s="625"/>
      <c r="GZT87" s="625"/>
      <c r="GZY87" s="625"/>
      <c r="GZZ87" s="625"/>
      <c r="HAE87" s="625"/>
      <c r="HAF87" s="625"/>
      <c r="HAK87" s="625"/>
      <c r="HAL87" s="625"/>
      <c r="HAQ87" s="625"/>
      <c r="HAR87" s="625"/>
      <c r="HAW87" s="625"/>
      <c r="HAX87" s="625"/>
      <c r="HBC87" s="625"/>
      <c r="HBD87" s="625"/>
      <c r="HBI87" s="625"/>
      <c r="HBJ87" s="625"/>
      <c r="HBO87" s="625"/>
      <c r="HBP87" s="625"/>
      <c r="HBU87" s="625"/>
      <c r="HBV87" s="625"/>
      <c r="HCA87" s="625"/>
      <c r="HCB87" s="625"/>
      <c r="HCG87" s="625"/>
      <c r="HCH87" s="625"/>
      <c r="HCM87" s="625"/>
      <c r="HCN87" s="625"/>
      <c r="HCS87" s="625"/>
      <c r="HCT87" s="625"/>
      <c r="HCY87" s="625"/>
      <c r="HCZ87" s="625"/>
      <c r="HDE87" s="625"/>
      <c r="HDF87" s="625"/>
      <c r="HDK87" s="625"/>
      <c r="HDL87" s="625"/>
      <c r="HDQ87" s="625"/>
      <c r="HDR87" s="625"/>
      <c r="HDW87" s="625"/>
      <c r="HDX87" s="625"/>
      <c r="HEC87" s="625"/>
      <c r="HED87" s="625"/>
      <c r="HEI87" s="625"/>
      <c r="HEJ87" s="625"/>
      <c r="HEO87" s="625"/>
      <c r="HEP87" s="625"/>
      <c r="HEU87" s="625"/>
      <c r="HEV87" s="625"/>
      <c r="HFA87" s="625"/>
      <c r="HFB87" s="625"/>
      <c r="HFG87" s="625"/>
      <c r="HFH87" s="625"/>
      <c r="HFM87" s="625"/>
      <c r="HFN87" s="625"/>
      <c r="HFS87" s="625"/>
      <c r="HFT87" s="625"/>
      <c r="HFY87" s="625"/>
      <c r="HFZ87" s="625"/>
      <c r="HGE87" s="625"/>
      <c r="HGF87" s="625"/>
      <c r="HGK87" s="625"/>
      <c r="HGL87" s="625"/>
      <c r="HGQ87" s="625"/>
      <c r="HGR87" s="625"/>
      <c r="HGW87" s="625"/>
      <c r="HGX87" s="625"/>
      <c r="HHC87" s="625"/>
      <c r="HHD87" s="625"/>
      <c r="HHI87" s="625"/>
      <c r="HHJ87" s="625"/>
      <c r="HHO87" s="625"/>
      <c r="HHP87" s="625"/>
      <c r="HHU87" s="625"/>
      <c r="HHV87" s="625"/>
      <c r="HIA87" s="625"/>
      <c r="HIB87" s="625"/>
      <c r="HIG87" s="625"/>
      <c r="HIH87" s="625"/>
      <c r="HIM87" s="625"/>
      <c r="HIN87" s="625"/>
      <c r="HIS87" s="625"/>
      <c r="HIT87" s="625"/>
      <c r="HIY87" s="625"/>
      <c r="HIZ87" s="625"/>
      <c r="HJE87" s="625"/>
      <c r="HJF87" s="625"/>
      <c r="HJK87" s="625"/>
      <c r="HJL87" s="625"/>
      <c r="HJQ87" s="625"/>
      <c r="HJR87" s="625"/>
      <c r="HJW87" s="625"/>
      <c r="HJX87" s="625"/>
      <c r="HKC87" s="625"/>
      <c r="HKD87" s="625"/>
      <c r="HKI87" s="625"/>
      <c r="HKJ87" s="625"/>
      <c r="HKO87" s="625"/>
      <c r="HKP87" s="625"/>
      <c r="HKU87" s="625"/>
      <c r="HKV87" s="625"/>
      <c r="HLA87" s="625"/>
      <c r="HLB87" s="625"/>
      <c r="HLG87" s="625"/>
      <c r="HLH87" s="625"/>
      <c r="HLM87" s="625"/>
      <c r="HLN87" s="625"/>
      <c r="HLS87" s="625"/>
      <c r="HLT87" s="625"/>
      <c r="HLY87" s="625"/>
      <c r="HLZ87" s="625"/>
      <c r="HME87" s="625"/>
      <c r="HMF87" s="625"/>
      <c r="HMK87" s="625"/>
      <c r="HML87" s="625"/>
      <c r="HMQ87" s="625"/>
      <c r="HMR87" s="625"/>
      <c r="HMW87" s="625"/>
      <c r="HMX87" s="625"/>
      <c r="HNC87" s="625"/>
      <c r="HND87" s="625"/>
      <c r="HNI87" s="625"/>
      <c r="HNJ87" s="625"/>
      <c r="HNO87" s="625"/>
      <c r="HNP87" s="625"/>
      <c r="HNU87" s="625"/>
      <c r="HNV87" s="625"/>
      <c r="HOA87" s="625"/>
      <c r="HOB87" s="625"/>
      <c r="HOG87" s="625"/>
      <c r="HOH87" s="625"/>
      <c r="HOM87" s="625"/>
      <c r="HON87" s="625"/>
      <c r="HOS87" s="625"/>
      <c r="HOT87" s="625"/>
      <c r="HOY87" s="625"/>
      <c r="HOZ87" s="625"/>
      <c r="HPE87" s="625"/>
      <c r="HPF87" s="625"/>
      <c r="HPK87" s="625"/>
      <c r="HPL87" s="625"/>
      <c r="HPQ87" s="625"/>
      <c r="HPR87" s="625"/>
      <c r="HPW87" s="625"/>
      <c r="HPX87" s="625"/>
      <c r="HQC87" s="625"/>
      <c r="HQD87" s="625"/>
      <c r="HQI87" s="625"/>
      <c r="HQJ87" s="625"/>
      <c r="HQO87" s="625"/>
      <c r="HQP87" s="625"/>
      <c r="HQU87" s="625"/>
      <c r="HQV87" s="625"/>
      <c r="HRA87" s="625"/>
      <c r="HRB87" s="625"/>
      <c r="HRG87" s="625"/>
      <c r="HRH87" s="625"/>
      <c r="HRM87" s="625"/>
      <c r="HRN87" s="625"/>
      <c r="HRS87" s="625"/>
      <c r="HRT87" s="625"/>
      <c r="HRY87" s="625"/>
      <c r="HRZ87" s="625"/>
      <c r="HSE87" s="625"/>
      <c r="HSF87" s="625"/>
      <c r="HSK87" s="625"/>
      <c r="HSL87" s="625"/>
      <c r="HSQ87" s="625"/>
      <c r="HSR87" s="625"/>
      <c r="HSW87" s="625"/>
      <c r="HSX87" s="625"/>
      <c r="HTC87" s="625"/>
      <c r="HTD87" s="625"/>
      <c r="HTI87" s="625"/>
      <c r="HTJ87" s="625"/>
      <c r="HTO87" s="625"/>
      <c r="HTP87" s="625"/>
      <c r="HTU87" s="625"/>
      <c r="HTV87" s="625"/>
      <c r="HUA87" s="625"/>
      <c r="HUB87" s="625"/>
      <c r="HUG87" s="625"/>
      <c r="HUH87" s="625"/>
      <c r="HUM87" s="625"/>
      <c r="HUN87" s="625"/>
      <c r="HUS87" s="625"/>
      <c r="HUT87" s="625"/>
      <c r="HUY87" s="625"/>
      <c r="HUZ87" s="625"/>
      <c r="HVE87" s="625"/>
      <c r="HVF87" s="625"/>
      <c r="HVK87" s="625"/>
      <c r="HVL87" s="625"/>
      <c r="HVQ87" s="625"/>
      <c r="HVR87" s="625"/>
      <c r="HVW87" s="625"/>
      <c r="HVX87" s="625"/>
      <c r="HWC87" s="625"/>
      <c r="HWD87" s="625"/>
      <c r="HWI87" s="625"/>
      <c r="HWJ87" s="625"/>
      <c r="HWO87" s="625"/>
      <c r="HWP87" s="625"/>
      <c r="HWU87" s="625"/>
      <c r="HWV87" s="625"/>
      <c r="HXA87" s="625"/>
      <c r="HXB87" s="625"/>
      <c r="HXG87" s="625"/>
      <c r="HXH87" s="625"/>
      <c r="HXM87" s="625"/>
      <c r="HXN87" s="625"/>
      <c r="HXS87" s="625"/>
      <c r="HXT87" s="625"/>
      <c r="HXY87" s="625"/>
      <c r="HXZ87" s="625"/>
      <c r="HYE87" s="625"/>
      <c r="HYF87" s="625"/>
      <c r="HYK87" s="625"/>
      <c r="HYL87" s="625"/>
      <c r="HYQ87" s="625"/>
      <c r="HYR87" s="625"/>
      <c r="HYW87" s="625"/>
      <c r="HYX87" s="625"/>
      <c r="HZC87" s="625"/>
      <c r="HZD87" s="625"/>
      <c r="HZI87" s="625"/>
      <c r="HZJ87" s="625"/>
      <c r="HZO87" s="625"/>
      <c r="HZP87" s="625"/>
      <c r="HZU87" s="625"/>
      <c r="HZV87" s="625"/>
      <c r="IAA87" s="625"/>
      <c r="IAB87" s="625"/>
      <c r="IAG87" s="625"/>
      <c r="IAH87" s="625"/>
      <c r="IAM87" s="625"/>
      <c r="IAN87" s="625"/>
      <c r="IAS87" s="625"/>
      <c r="IAT87" s="625"/>
      <c r="IAY87" s="625"/>
      <c r="IAZ87" s="625"/>
      <c r="IBE87" s="625"/>
      <c r="IBF87" s="625"/>
      <c r="IBK87" s="625"/>
      <c r="IBL87" s="625"/>
      <c r="IBQ87" s="625"/>
      <c r="IBR87" s="625"/>
      <c r="IBW87" s="625"/>
      <c r="IBX87" s="625"/>
      <c r="ICC87" s="625"/>
      <c r="ICD87" s="625"/>
      <c r="ICI87" s="625"/>
      <c r="ICJ87" s="625"/>
      <c r="ICO87" s="625"/>
      <c r="ICP87" s="625"/>
      <c r="ICU87" s="625"/>
      <c r="ICV87" s="625"/>
      <c r="IDA87" s="625"/>
      <c r="IDB87" s="625"/>
      <c r="IDG87" s="625"/>
      <c r="IDH87" s="625"/>
      <c r="IDM87" s="625"/>
      <c r="IDN87" s="625"/>
      <c r="IDS87" s="625"/>
      <c r="IDT87" s="625"/>
      <c r="IDY87" s="625"/>
      <c r="IDZ87" s="625"/>
      <c r="IEE87" s="625"/>
      <c r="IEF87" s="625"/>
      <c r="IEK87" s="625"/>
      <c r="IEL87" s="625"/>
      <c r="IEQ87" s="625"/>
      <c r="IER87" s="625"/>
      <c r="IEW87" s="625"/>
      <c r="IEX87" s="625"/>
      <c r="IFC87" s="625"/>
      <c r="IFD87" s="625"/>
      <c r="IFI87" s="625"/>
      <c r="IFJ87" s="625"/>
      <c r="IFO87" s="625"/>
      <c r="IFP87" s="625"/>
      <c r="IFU87" s="625"/>
      <c r="IFV87" s="625"/>
      <c r="IGA87" s="625"/>
      <c r="IGB87" s="625"/>
      <c r="IGG87" s="625"/>
      <c r="IGH87" s="625"/>
      <c r="IGM87" s="625"/>
      <c r="IGN87" s="625"/>
      <c r="IGS87" s="625"/>
      <c r="IGT87" s="625"/>
      <c r="IGY87" s="625"/>
      <c r="IGZ87" s="625"/>
      <c r="IHE87" s="625"/>
      <c r="IHF87" s="625"/>
      <c r="IHK87" s="625"/>
      <c r="IHL87" s="625"/>
      <c r="IHQ87" s="625"/>
      <c r="IHR87" s="625"/>
      <c r="IHW87" s="625"/>
      <c r="IHX87" s="625"/>
      <c r="IIC87" s="625"/>
      <c r="IID87" s="625"/>
      <c r="III87" s="625"/>
      <c r="IIJ87" s="625"/>
      <c r="IIO87" s="625"/>
      <c r="IIP87" s="625"/>
      <c r="IIU87" s="625"/>
      <c r="IIV87" s="625"/>
      <c r="IJA87" s="625"/>
      <c r="IJB87" s="625"/>
      <c r="IJG87" s="625"/>
      <c r="IJH87" s="625"/>
      <c r="IJM87" s="625"/>
      <c r="IJN87" s="625"/>
      <c r="IJS87" s="625"/>
      <c r="IJT87" s="625"/>
      <c r="IJY87" s="625"/>
      <c r="IJZ87" s="625"/>
      <c r="IKE87" s="625"/>
      <c r="IKF87" s="625"/>
      <c r="IKK87" s="625"/>
      <c r="IKL87" s="625"/>
      <c r="IKQ87" s="625"/>
      <c r="IKR87" s="625"/>
      <c r="IKW87" s="625"/>
      <c r="IKX87" s="625"/>
      <c r="ILC87" s="625"/>
      <c r="ILD87" s="625"/>
      <c r="ILI87" s="625"/>
      <c r="ILJ87" s="625"/>
      <c r="ILO87" s="625"/>
      <c r="ILP87" s="625"/>
      <c r="ILU87" s="625"/>
      <c r="ILV87" s="625"/>
      <c r="IMA87" s="625"/>
      <c r="IMB87" s="625"/>
      <c r="IMG87" s="625"/>
      <c r="IMH87" s="625"/>
      <c r="IMM87" s="625"/>
      <c r="IMN87" s="625"/>
      <c r="IMS87" s="625"/>
      <c r="IMT87" s="625"/>
      <c r="IMY87" s="625"/>
      <c r="IMZ87" s="625"/>
      <c r="INE87" s="625"/>
      <c r="INF87" s="625"/>
      <c r="INK87" s="625"/>
      <c r="INL87" s="625"/>
      <c r="INQ87" s="625"/>
      <c r="INR87" s="625"/>
      <c r="INW87" s="625"/>
      <c r="INX87" s="625"/>
      <c r="IOC87" s="625"/>
      <c r="IOD87" s="625"/>
      <c r="IOI87" s="625"/>
      <c r="IOJ87" s="625"/>
      <c r="IOO87" s="625"/>
      <c r="IOP87" s="625"/>
      <c r="IOU87" s="625"/>
      <c r="IOV87" s="625"/>
      <c r="IPA87" s="625"/>
      <c r="IPB87" s="625"/>
      <c r="IPG87" s="625"/>
      <c r="IPH87" s="625"/>
      <c r="IPM87" s="625"/>
      <c r="IPN87" s="625"/>
      <c r="IPS87" s="625"/>
      <c r="IPT87" s="625"/>
      <c r="IPY87" s="625"/>
      <c r="IPZ87" s="625"/>
      <c r="IQE87" s="625"/>
      <c r="IQF87" s="625"/>
      <c r="IQK87" s="625"/>
      <c r="IQL87" s="625"/>
      <c r="IQQ87" s="625"/>
      <c r="IQR87" s="625"/>
      <c r="IQW87" s="625"/>
      <c r="IQX87" s="625"/>
      <c r="IRC87" s="625"/>
      <c r="IRD87" s="625"/>
      <c r="IRI87" s="625"/>
      <c r="IRJ87" s="625"/>
      <c r="IRO87" s="625"/>
      <c r="IRP87" s="625"/>
      <c r="IRU87" s="625"/>
      <c r="IRV87" s="625"/>
      <c r="ISA87" s="625"/>
      <c r="ISB87" s="625"/>
      <c r="ISG87" s="625"/>
      <c r="ISH87" s="625"/>
      <c r="ISM87" s="625"/>
      <c r="ISN87" s="625"/>
      <c r="ISS87" s="625"/>
      <c r="IST87" s="625"/>
      <c r="ISY87" s="625"/>
      <c r="ISZ87" s="625"/>
      <c r="ITE87" s="625"/>
      <c r="ITF87" s="625"/>
      <c r="ITK87" s="625"/>
      <c r="ITL87" s="625"/>
      <c r="ITQ87" s="625"/>
      <c r="ITR87" s="625"/>
      <c r="ITW87" s="625"/>
      <c r="ITX87" s="625"/>
      <c r="IUC87" s="625"/>
      <c r="IUD87" s="625"/>
      <c r="IUI87" s="625"/>
      <c r="IUJ87" s="625"/>
      <c r="IUO87" s="625"/>
      <c r="IUP87" s="625"/>
      <c r="IUU87" s="625"/>
      <c r="IUV87" s="625"/>
      <c r="IVA87" s="625"/>
      <c r="IVB87" s="625"/>
      <c r="IVG87" s="625"/>
      <c r="IVH87" s="625"/>
      <c r="IVM87" s="625"/>
      <c r="IVN87" s="625"/>
      <c r="IVS87" s="625"/>
      <c r="IVT87" s="625"/>
      <c r="IVY87" s="625"/>
      <c r="IVZ87" s="625"/>
      <c r="IWE87" s="625"/>
      <c r="IWF87" s="625"/>
      <c r="IWK87" s="625"/>
      <c r="IWL87" s="625"/>
      <c r="IWQ87" s="625"/>
      <c r="IWR87" s="625"/>
      <c r="IWW87" s="625"/>
      <c r="IWX87" s="625"/>
      <c r="IXC87" s="625"/>
      <c r="IXD87" s="625"/>
      <c r="IXI87" s="625"/>
      <c r="IXJ87" s="625"/>
      <c r="IXO87" s="625"/>
      <c r="IXP87" s="625"/>
      <c r="IXU87" s="625"/>
      <c r="IXV87" s="625"/>
      <c r="IYA87" s="625"/>
      <c r="IYB87" s="625"/>
      <c r="IYG87" s="625"/>
      <c r="IYH87" s="625"/>
      <c r="IYM87" s="625"/>
      <c r="IYN87" s="625"/>
      <c r="IYS87" s="625"/>
      <c r="IYT87" s="625"/>
      <c r="IYY87" s="625"/>
      <c r="IYZ87" s="625"/>
      <c r="IZE87" s="625"/>
      <c r="IZF87" s="625"/>
      <c r="IZK87" s="625"/>
      <c r="IZL87" s="625"/>
      <c r="IZQ87" s="625"/>
      <c r="IZR87" s="625"/>
      <c r="IZW87" s="625"/>
      <c r="IZX87" s="625"/>
      <c r="JAC87" s="625"/>
      <c r="JAD87" s="625"/>
      <c r="JAI87" s="625"/>
      <c r="JAJ87" s="625"/>
      <c r="JAO87" s="625"/>
      <c r="JAP87" s="625"/>
      <c r="JAU87" s="625"/>
      <c r="JAV87" s="625"/>
      <c r="JBA87" s="625"/>
      <c r="JBB87" s="625"/>
      <c r="JBG87" s="625"/>
      <c r="JBH87" s="625"/>
      <c r="JBM87" s="625"/>
      <c r="JBN87" s="625"/>
      <c r="JBS87" s="625"/>
      <c r="JBT87" s="625"/>
      <c r="JBY87" s="625"/>
      <c r="JBZ87" s="625"/>
      <c r="JCE87" s="625"/>
      <c r="JCF87" s="625"/>
      <c r="JCK87" s="625"/>
      <c r="JCL87" s="625"/>
      <c r="JCQ87" s="625"/>
      <c r="JCR87" s="625"/>
      <c r="JCW87" s="625"/>
      <c r="JCX87" s="625"/>
      <c r="JDC87" s="625"/>
      <c r="JDD87" s="625"/>
      <c r="JDI87" s="625"/>
      <c r="JDJ87" s="625"/>
      <c r="JDO87" s="625"/>
      <c r="JDP87" s="625"/>
      <c r="JDU87" s="625"/>
      <c r="JDV87" s="625"/>
      <c r="JEA87" s="625"/>
      <c r="JEB87" s="625"/>
      <c r="JEG87" s="625"/>
      <c r="JEH87" s="625"/>
      <c r="JEM87" s="625"/>
      <c r="JEN87" s="625"/>
      <c r="JES87" s="625"/>
      <c r="JET87" s="625"/>
      <c r="JEY87" s="625"/>
      <c r="JEZ87" s="625"/>
      <c r="JFE87" s="625"/>
      <c r="JFF87" s="625"/>
      <c r="JFK87" s="625"/>
      <c r="JFL87" s="625"/>
      <c r="JFQ87" s="625"/>
      <c r="JFR87" s="625"/>
      <c r="JFW87" s="625"/>
      <c r="JFX87" s="625"/>
      <c r="JGC87" s="625"/>
      <c r="JGD87" s="625"/>
      <c r="JGI87" s="625"/>
      <c r="JGJ87" s="625"/>
      <c r="JGO87" s="625"/>
      <c r="JGP87" s="625"/>
      <c r="JGU87" s="625"/>
      <c r="JGV87" s="625"/>
      <c r="JHA87" s="625"/>
      <c r="JHB87" s="625"/>
      <c r="JHG87" s="625"/>
      <c r="JHH87" s="625"/>
      <c r="JHM87" s="625"/>
      <c r="JHN87" s="625"/>
      <c r="JHS87" s="625"/>
      <c r="JHT87" s="625"/>
      <c r="JHY87" s="625"/>
      <c r="JHZ87" s="625"/>
      <c r="JIE87" s="625"/>
      <c r="JIF87" s="625"/>
      <c r="JIK87" s="625"/>
      <c r="JIL87" s="625"/>
      <c r="JIQ87" s="625"/>
      <c r="JIR87" s="625"/>
      <c r="JIW87" s="625"/>
      <c r="JIX87" s="625"/>
      <c r="JJC87" s="625"/>
      <c r="JJD87" s="625"/>
      <c r="JJI87" s="625"/>
      <c r="JJJ87" s="625"/>
      <c r="JJO87" s="625"/>
      <c r="JJP87" s="625"/>
      <c r="JJU87" s="625"/>
      <c r="JJV87" s="625"/>
      <c r="JKA87" s="625"/>
      <c r="JKB87" s="625"/>
      <c r="JKG87" s="625"/>
      <c r="JKH87" s="625"/>
      <c r="JKM87" s="625"/>
      <c r="JKN87" s="625"/>
      <c r="JKS87" s="625"/>
      <c r="JKT87" s="625"/>
      <c r="JKY87" s="625"/>
      <c r="JKZ87" s="625"/>
      <c r="JLE87" s="625"/>
      <c r="JLF87" s="625"/>
      <c r="JLK87" s="625"/>
      <c r="JLL87" s="625"/>
      <c r="JLQ87" s="625"/>
      <c r="JLR87" s="625"/>
      <c r="JLW87" s="625"/>
      <c r="JLX87" s="625"/>
      <c r="JMC87" s="625"/>
      <c r="JMD87" s="625"/>
      <c r="JMI87" s="625"/>
      <c r="JMJ87" s="625"/>
      <c r="JMO87" s="625"/>
      <c r="JMP87" s="625"/>
      <c r="JMU87" s="625"/>
      <c r="JMV87" s="625"/>
      <c r="JNA87" s="625"/>
      <c r="JNB87" s="625"/>
      <c r="JNG87" s="625"/>
      <c r="JNH87" s="625"/>
      <c r="JNM87" s="625"/>
      <c r="JNN87" s="625"/>
      <c r="JNS87" s="625"/>
      <c r="JNT87" s="625"/>
      <c r="JNY87" s="625"/>
      <c r="JNZ87" s="625"/>
      <c r="JOE87" s="625"/>
      <c r="JOF87" s="625"/>
      <c r="JOK87" s="625"/>
      <c r="JOL87" s="625"/>
      <c r="JOQ87" s="625"/>
      <c r="JOR87" s="625"/>
      <c r="JOW87" s="625"/>
      <c r="JOX87" s="625"/>
      <c r="JPC87" s="625"/>
      <c r="JPD87" s="625"/>
      <c r="JPI87" s="625"/>
      <c r="JPJ87" s="625"/>
      <c r="JPO87" s="625"/>
      <c r="JPP87" s="625"/>
      <c r="JPU87" s="625"/>
      <c r="JPV87" s="625"/>
      <c r="JQA87" s="625"/>
      <c r="JQB87" s="625"/>
      <c r="JQG87" s="625"/>
      <c r="JQH87" s="625"/>
      <c r="JQM87" s="625"/>
      <c r="JQN87" s="625"/>
      <c r="JQS87" s="625"/>
      <c r="JQT87" s="625"/>
      <c r="JQY87" s="625"/>
      <c r="JQZ87" s="625"/>
      <c r="JRE87" s="625"/>
      <c r="JRF87" s="625"/>
      <c r="JRK87" s="625"/>
      <c r="JRL87" s="625"/>
      <c r="JRQ87" s="625"/>
      <c r="JRR87" s="625"/>
      <c r="JRW87" s="625"/>
      <c r="JRX87" s="625"/>
      <c r="JSC87" s="625"/>
      <c r="JSD87" s="625"/>
      <c r="JSI87" s="625"/>
      <c r="JSJ87" s="625"/>
      <c r="JSO87" s="625"/>
      <c r="JSP87" s="625"/>
      <c r="JSU87" s="625"/>
      <c r="JSV87" s="625"/>
      <c r="JTA87" s="625"/>
      <c r="JTB87" s="625"/>
      <c r="JTG87" s="625"/>
      <c r="JTH87" s="625"/>
      <c r="JTM87" s="625"/>
      <c r="JTN87" s="625"/>
      <c r="JTS87" s="625"/>
      <c r="JTT87" s="625"/>
      <c r="JTY87" s="625"/>
      <c r="JTZ87" s="625"/>
      <c r="JUE87" s="625"/>
      <c r="JUF87" s="625"/>
      <c r="JUK87" s="625"/>
      <c r="JUL87" s="625"/>
      <c r="JUQ87" s="625"/>
      <c r="JUR87" s="625"/>
      <c r="JUW87" s="625"/>
      <c r="JUX87" s="625"/>
      <c r="JVC87" s="625"/>
      <c r="JVD87" s="625"/>
      <c r="JVI87" s="625"/>
      <c r="JVJ87" s="625"/>
      <c r="JVO87" s="625"/>
      <c r="JVP87" s="625"/>
      <c r="JVU87" s="625"/>
      <c r="JVV87" s="625"/>
      <c r="JWA87" s="625"/>
      <c r="JWB87" s="625"/>
      <c r="JWG87" s="625"/>
      <c r="JWH87" s="625"/>
      <c r="JWM87" s="625"/>
      <c r="JWN87" s="625"/>
      <c r="JWS87" s="625"/>
      <c r="JWT87" s="625"/>
      <c r="JWY87" s="625"/>
      <c r="JWZ87" s="625"/>
      <c r="JXE87" s="625"/>
      <c r="JXF87" s="625"/>
      <c r="JXK87" s="625"/>
      <c r="JXL87" s="625"/>
      <c r="JXQ87" s="625"/>
      <c r="JXR87" s="625"/>
      <c r="JXW87" s="625"/>
      <c r="JXX87" s="625"/>
      <c r="JYC87" s="625"/>
      <c r="JYD87" s="625"/>
      <c r="JYI87" s="625"/>
      <c r="JYJ87" s="625"/>
      <c r="JYO87" s="625"/>
      <c r="JYP87" s="625"/>
      <c r="JYU87" s="625"/>
      <c r="JYV87" s="625"/>
      <c r="JZA87" s="625"/>
      <c r="JZB87" s="625"/>
      <c r="JZG87" s="625"/>
      <c r="JZH87" s="625"/>
      <c r="JZM87" s="625"/>
      <c r="JZN87" s="625"/>
      <c r="JZS87" s="625"/>
      <c r="JZT87" s="625"/>
      <c r="JZY87" s="625"/>
      <c r="JZZ87" s="625"/>
      <c r="KAE87" s="625"/>
      <c r="KAF87" s="625"/>
      <c r="KAK87" s="625"/>
      <c r="KAL87" s="625"/>
      <c r="KAQ87" s="625"/>
      <c r="KAR87" s="625"/>
      <c r="KAW87" s="625"/>
      <c r="KAX87" s="625"/>
      <c r="KBC87" s="625"/>
      <c r="KBD87" s="625"/>
      <c r="KBI87" s="625"/>
      <c r="KBJ87" s="625"/>
      <c r="KBO87" s="625"/>
      <c r="KBP87" s="625"/>
      <c r="KBU87" s="625"/>
      <c r="KBV87" s="625"/>
      <c r="KCA87" s="625"/>
      <c r="KCB87" s="625"/>
      <c r="KCG87" s="625"/>
      <c r="KCH87" s="625"/>
      <c r="KCM87" s="625"/>
      <c r="KCN87" s="625"/>
      <c r="KCS87" s="625"/>
      <c r="KCT87" s="625"/>
      <c r="KCY87" s="625"/>
      <c r="KCZ87" s="625"/>
      <c r="KDE87" s="625"/>
      <c r="KDF87" s="625"/>
      <c r="KDK87" s="625"/>
      <c r="KDL87" s="625"/>
      <c r="KDQ87" s="625"/>
      <c r="KDR87" s="625"/>
      <c r="KDW87" s="625"/>
      <c r="KDX87" s="625"/>
      <c r="KEC87" s="625"/>
      <c r="KED87" s="625"/>
      <c r="KEI87" s="625"/>
      <c r="KEJ87" s="625"/>
      <c r="KEO87" s="625"/>
      <c r="KEP87" s="625"/>
      <c r="KEU87" s="625"/>
      <c r="KEV87" s="625"/>
      <c r="KFA87" s="625"/>
      <c r="KFB87" s="625"/>
      <c r="KFG87" s="625"/>
      <c r="KFH87" s="625"/>
      <c r="KFM87" s="625"/>
      <c r="KFN87" s="625"/>
      <c r="KFS87" s="625"/>
      <c r="KFT87" s="625"/>
      <c r="KFY87" s="625"/>
      <c r="KFZ87" s="625"/>
      <c r="KGE87" s="625"/>
      <c r="KGF87" s="625"/>
      <c r="KGK87" s="625"/>
      <c r="KGL87" s="625"/>
      <c r="KGQ87" s="625"/>
      <c r="KGR87" s="625"/>
      <c r="KGW87" s="625"/>
      <c r="KGX87" s="625"/>
      <c r="KHC87" s="625"/>
      <c r="KHD87" s="625"/>
      <c r="KHI87" s="625"/>
      <c r="KHJ87" s="625"/>
      <c r="KHO87" s="625"/>
      <c r="KHP87" s="625"/>
      <c r="KHU87" s="625"/>
      <c r="KHV87" s="625"/>
      <c r="KIA87" s="625"/>
      <c r="KIB87" s="625"/>
      <c r="KIG87" s="625"/>
      <c r="KIH87" s="625"/>
      <c r="KIM87" s="625"/>
      <c r="KIN87" s="625"/>
      <c r="KIS87" s="625"/>
      <c r="KIT87" s="625"/>
      <c r="KIY87" s="625"/>
      <c r="KIZ87" s="625"/>
      <c r="KJE87" s="625"/>
      <c r="KJF87" s="625"/>
      <c r="KJK87" s="625"/>
      <c r="KJL87" s="625"/>
      <c r="KJQ87" s="625"/>
      <c r="KJR87" s="625"/>
      <c r="KJW87" s="625"/>
      <c r="KJX87" s="625"/>
      <c r="KKC87" s="625"/>
      <c r="KKD87" s="625"/>
      <c r="KKI87" s="625"/>
      <c r="KKJ87" s="625"/>
      <c r="KKO87" s="625"/>
      <c r="KKP87" s="625"/>
      <c r="KKU87" s="625"/>
      <c r="KKV87" s="625"/>
      <c r="KLA87" s="625"/>
      <c r="KLB87" s="625"/>
      <c r="KLG87" s="625"/>
      <c r="KLH87" s="625"/>
      <c r="KLM87" s="625"/>
      <c r="KLN87" s="625"/>
      <c r="KLS87" s="625"/>
      <c r="KLT87" s="625"/>
      <c r="KLY87" s="625"/>
      <c r="KLZ87" s="625"/>
      <c r="KME87" s="625"/>
      <c r="KMF87" s="625"/>
      <c r="KMK87" s="625"/>
      <c r="KML87" s="625"/>
      <c r="KMQ87" s="625"/>
      <c r="KMR87" s="625"/>
      <c r="KMW87" s="625"/>
      <c r="KMX87" s="625"/>
      <c r="KNC87" s="625"/>
      <c r="KND87" s="625"/>
      <c r="KNI87" s="625"/>
      <c r="KNJ87" s="625"/>
      <c r="KNO87" s="625"/>
      <c r="KNP87" s="625"/>
      <c r="KNU87" s="625"/>
      <c r="KNV87" s="625"/>
      <c r="KOA87" s="625"/>
      <c r="KOB87" s="625"/>
      <c r="KOG87" s="625"/>
      <c r="KOH87" s="625"/>
      <c r="KOM87" s="625"/>
      <c r="KON87" s="625"/>
      <c r="KOS87" s="625"/>
      <c r="KOT87" s="625"/>
      <c r="KOY87" s="625"/>
      <c r="KOZ87" s="625"/>
      <c r="KPE87" s="625"/>
      <c r="KPF87" s="625"/>
      <c r="KPK87" s="625"/>
      <c r="KPL87" s="625"/>
      <c r="KPQ87" s="625"/>
      <c r="KPR87" s="625"/>
      <c r="KPW87" s="625"/>
      <c r="KPX87" s="625"/>
      <c r="KQC87" s="625"/>
      <c r="KQD87" s="625"/>
      <c r="KQI87" s="625"/>
      <c r="KQJ87" s="625"/>
      <c r="KQO87" s="625"/>
      <c r="KQP87" s="625"/>
      <c r="KQU87" s="625"/>
      <c r="KQV87" s="625"/>
      <c r="KRA87" s="625"/>
      <c r="KRB87" s="625"/>
      <c r="KRG87" s="625"/>
      <c r="KRH87" s="625"/>
      <c r="KRM87" s="625"/>
      <c r="KRN87" s="625"/>
      <c r="KRS87" s="625"/>
      <c r="KRT87" s="625"/>
      <c r="KRY87" s="625"/>
      <c r="KRZ87" s="625"/>
      <c r="KSE87" s="625"/>
      <c r="KSF87" s="625"/>
      <c r="KSK87" s="625"/>
      <c r="KSL87" s="625"/>
      <c r="KSQ87" s="625"/>
      <c r="KSR87" s="625"/>
      <c r="KSW87" s="625"/>
      <c r="KSX87" s="625"/>
      <c r="KTC87" s="625"/>
      <c r="KTD87" s="625"/>
      <c r="KTI87" s="625"/>
      <c r="KTJ87" s="625"/>
      <c r="KTO87" s="625"/>
      <c r="KTP87" s="625"/>
      <c r="KTU87" s="625"/>
      <c r="KTV87" s="625"/>
      <c r="KUA87" s="625"/>
      <c r="KUB87" s="625"/>
      <c r="KUG87" s="625"/>
      <c r="KUH87" s="625"/>
      <c r="KUM87" s="625"/>
      <c r="KUN87" s="625"/>
      <c r="KUS87" s="625"/>
      <c r="KUT87" s="625"/>
      <c r="KUY87" s="625"/>
      <c r="KUZ87" s="625"/>
      <c r="KVE87" s="625"/>
      <c r="KVF87" s="625"/>
      <c r="KVK87" s="625"/>
      <c r="KVL87" s="625"/>
      <c r="KVQ87" s="625"/>
      <c r="KVR87" s="625"/>
      <c r="KVW87" s="625"/>
      <c r="KVX87" s="625"/>
      <c r="KWC87" s="625"/>
      <c r="KWD87" s="625"/>
      <c r="KWI87" s="625"/>
      <c r="KWJ87" s="625"/>
      <c r="KWO87" s="625"/>
      <c r="KWP87" s="625"/>
      <c r="KWU87" s="625"/>
      <c r="KWV87" s="625"/>
      <c r="KXA87" s="625"/>
      <c r="KXB87" s="625"/>
      <c r="KXG87" s="625"/>
      <c r="KXH87" s="625"/>
      <c r="KXM87" s="625"/>
      <c r="KXN87" s="625"/>
      <c r="KXS87" s="625"/>
      <c r="KXT87" s="625"/>
      <c r="KXY87" s="625"/>
      <c r="KXZ87" s="625"/>
      <c r="KYE87" s="625"/>
      <c r="KYF87" s="625"/>
      <c r="KYK87" s="625"/>
      <c r="KYL87" s="625"/>
      <c r="KYQ87" s="625"/>
      <c r="KYR87" s="625"/>
      <c r="KYW87" s="625"/>
      <c r="KYX87" s="625"/>
      <c r="KZC87" s="625"/>
      <c r="KZD87" s="625"/>
      <c r="KZI87" s="625"/>
      <c r="KZJ87" s="625"/>
      <c r="KZO87" s="625"/>
      <c r="KZP87" s="625"/>
      <c r="KZU87" s="625"/>
      <c r="KZV87" s="625"/>
      <c r="LAA87" s="625"/>
      <c r="LAB87" s="625"/>
      <c r="LAG87" s="625"/>
      <c r="LAH87" s="625"/>
      <c r="LAM87" s="625"/>
      <c r="LAN87" s="625"/>
      <c r="LAS87" s="625"/>
      <c r="LAT87" s="625"/>
      <c r="LAY87" s="625"/>
      <c r="LAZ87" s="625"/>
      <c r="LBE87" s="625"/>
      <c r="LBF87" s="625"/>
      <c r="LBK87" s="625"/>
      <c r="LBL87" s="625"/>
      <c r="LBQ87" s="625"/>
      <c r="LBR87" s="625"/>
      <c r="LBW87" s="625"/>
      <c r="LBX87" s="625"/>
      <c r="LCC87" s="625"/>
      <c r="LCD87" s="625"/>
      <c r="LCI87" s="625"/>
      <c r="LCJ87" s="625"/>
      <c r="LCO87" s="625"/>
      <c r="LCP87" s="625"/>
      <c r="LCU87" s="625"/>
      <c r="LCV87" s="625"/>
      <c r="LDA87" s="625"/>
      <c r="LDB87" s="625"/>
      <c r="LDG87" s="625"/>
      <c r="LDH87" s="625"/>
      <c r="LDM87" s="625"/>
      <c r="LDN87" s="625"/>
      <c r="LDS87" s="625"/>
      <c r="LDT87" s="625"/>
      <c r="LDY87" s="625"/>
      <c r="LDZ87" s="625"/>
      <c r="LEE87" s="625"/>
      <c r="LEF87" s="625"/>
      <c r="LEK87" s="625"/>
      <c r="LEL87" s="625"/>
      <c r="LEQ87" s="625"/>
      <c r="LER87" s="625"/>
      <c r="LEW87" s="625"/>
      <c r="LEX87" s="625"/>
      <c r="LFC87" s="625"/>
      <c r="LFD87" s="625"/>
      <c r="LFI87" s="625"/>
      <c r="LFJ87" s="625"/>
      <c r="LFO87" s="625"/>
      <c r="LFP87" s="625"/>
      <c r="LFU87" s="625"/>
      <c r="LFV87" s="625"/>
      <c r="LGA87" s="625"/>
      <c r="LGB87" s="625"/>
      <c r="LGG87" s="625"/>
      <c r="LGH87" s="625"/>
      <c r="LGM87" s="625"/>
      <c r="LGN87" s="625"/>
      <c r="LGS87" s="625"/>
      <c r="LGT87" s="625"/>
      <c r="LGY87" s="625"/>
      <c r="LGZ87" s="625"/>
      <c r="LHE87" s="625"/>
      <c r="LHF87" s="625"/>
      <c r="LHK87" s="625"/>
      <c r="LHL87" s="625"/>
      <c r="LHQ87" s="625"/>
      <c r="LHR87" s="625"/>
      <c r="LHW87" s="625"/>
      <c r="LHX87" s="625"/>
      <c r="LIC87" s="625"/>
      <c r="LID87" s="625"/>
      <c r="LII87" s="625"/>
      <c r="LIJ87" s="625"/>
      <c r="LIO87" s="625"/>
      <c r="LIP87" s="625"/>
      <c r="LIU87" s="625"/>
      <c r="LIV87" s="625"/>
      <c r="LJA87" s="625"/>
      <c r="LJB87" s="625"/>
      <c r="LJG87" s="625"/>
      <c r="LJH87" s="625"/>
      <c r="LJM87" s="625"/>
      <c r="LJN87" s="625"/>
      <c r="LJS87" s="625"/>
      <c r="LJT87" s="625"/>
      <c r="LJY87" s="625"/>
      <c r="LJZ87" s="625"/>
      <c r="LKE87" s="625"/>
      <c r="LKF87" s="625"/>
      <c r="LKK87" s="625"/>
      <c r="LKL87" s="625"/>
      <c r="LKQ87" s="625"/>
      <c r="LKR87" s="625"/>
      <c r="LKW87" s="625"/>
      <c r="LKX87" s="625"/>
      <c r="LLC87" s="625"/>
      <c r="LLD87" s="625"/>
      <c r="LLI87" s="625"/>
      <c r="LLJ87" s="625"/>
      <c r="LLO87" s="625"/>
      <c r="LLP87" s="625"/>
      <c r="LLU87" s="625"/>
      <c r="LLV87" s="625"/>
      <c r="LMA87" s="625"/>
      <c r="LMB87" s="625"/>
      <c r="LMG87" s="625"/>
      <c r="LMH87" s="625"/>
      <c r="LMM87" s="625"/>
      <c r="LMN87" s="625"/>
      <c r="LMS87" s="625"/>
      <c r="LMT87" s="625"/>
      <c r="LMY87" s="625"/>
      <c r="LMZ87" s="625"/>
      <c r="LNE87" s="625"/>
      <c r="LNF87" s="625"/>
      <c r="LNK87" s="625"/>
      <c r="LNL87" s="625"/>
      <c r="LNQ87" s="625"/>
      <c r="LNR87" s="625"/>
      <c r="LNW87" s="625"/>
      <c r="LNX87" s="625"/>
      <c r="LOC87" s="625"/>
      <c r="LOD87" s="625"/>
      <c r="LOI87" s="625"/>
      <c r="LOJ87" s="625"/>
      <c r="LOO87" s="625"/>
      <c r="LOP87" s="625"/>
      <c r="LOU87" s="625"/>
      <c r="LOV87" s="625"/>
      <c r="LPA87" s="625"/>
      <c r="LPB87" s="625"/>
      <c r="LPG87" s="625"/>
      <c r="LPH87" s="625"/>
      <c r="LPM87" s="625"/>
      <c r="LPN87" s="625"/>
      <c r="LPS87" s="625"/>
      <c r="LPT87" s="625"/>
      <c r="LPY87" s="625"/>
      <c r="LPZ87" s="625"/>
      <c r="LQE87" s="625"/>
      <c r="LQF87" s="625"/>
      <c r="LQK87" s="625"/>
      <c r="LQL87" s="625"/>
      <c r="LQQ87" s="625"/>
      <c r="LQR87" s="625"/>
      <c r="LQW87" s="625"/>
      <c r="LQX87" s="625"/>
      <c r="LRC87" s="625"/>
      <c r="LRD87" s="625"/>
      <c r="LRI87" s="625"/>
      <c r="LRJ87" s="625"/>
      <c r="LRO87" s="625"/>
      <c r="LRP87" s="625"/>
      <c r="LRU87" s="625"/>
      <c r="LRV87" s="625"/>
      <c r="LSA87" s="625"/>
      <c r="LSB87" s="625"/>
      <c r="LSG87" s="625"/>
      <c r="LSH87" s="625"/>
      <c r="LSM87" s="625"/>
      <c r="LSN87" s="625"/>
      <c r="LSS87" s="625"/>
      <c r="LST87" s="625"/>
      <c r="LSY87" s="625"/>
      <c r="LSZ87" s="625"/>
      <c r="LTE87" s="625"/>
      <c r="LTF87" s="625"/>
      <c r="LTK87" s="625"/>
      <c r="LTL87" s="625"/>
      <c r="LTQ87" s="625"/>
      <c r="LTR87" s="625"/>
      <c r="LTW87" s="625"/>
      <c r="LTX87" s="625"/>
      <c r="LUC87" s="625"/>
      <c r="LUD87" s="625"/>
      <c r="LUI87" s="625"/>
      <c r="LUJ87" s="625"/>
      <c r="LUO87" s="625"/>
      <c r="LUP87" s="625"/>
      <c r="LUU87" s="625"/>
      <c r="LUV87" s="625"/>
      <c r="LVA87" s="625"/>
      <c r="LVB87" s="625"/>
      <c r="LVG87" s="625"/>
      <c r="LVH87" s="625"/>
      <c r="LVM87" s="625"/>
      <c r="LVN87" s="625"/>
      <c r="LVS87" s="625"/>
      <c r="LVT87" s="625"/>
      <c r="LVY87" s="625"/>
      <c r="LVZ87" s="625"/>
      <c r="LWE87" s="625"/>
      <c r="LWF87" s="625"/>
      <c r="LWK87" s="625"/>
      <c r="LWL87" s="625"/>
      <c r="LWQ87" s="625"/>
      <c r="LWR87" s="625"/>
      <c r="LWW87" s="625"/>
      <c r="LWX87" s="625"/>
      <c r="LXC87" s="625"/>
      <c r="LXD87" s="625"/>
      <c r="LXI87" s="625"/>
      <c r="LXJ87" s="625"/>
      <c r="LXO87" s="625"/>
      <c r="LXP87" s="625"/>
      <c r="LXU87" s="625"/>
      <c r="LXV87" s="625"/>
      <c r="LYA87" s="625"/>
      <c r="LYB87" s="625"/>
      <c r="LYG87" s="625"/>
      <c r="LYH87" s="625"/>
      <c r="LYM87" s="625"/>
      <c r="LYN87" s="625"/>
      <c r="LYS87" s="625"/>
      <c r="LYT87" s="625"/>
      <c r="LYY87" s="625"/>
      <c r="LYZ87" s="625"/>
      <c r="LZE87" s="625"/>
      <c r="LZF87" s="625"/>
      <c r="LZK87" s="625"/>
      <c r="LZL87" s="625"/>
      <c r="LZQ87" s="625"/>
      <c r="LZR87" s="625"/>
      <c r="LZW87" s="625"/>
      <c r="LZX87" s="625"/>
      <c r="MAC87" s="625"/>
      <c r="MAD87" s="625"/>
      <c r="MAI87" s="625"/>
      <c r="MAJ87" s="625"/>
      <c r="MAO87" s="625"/>
      <c r="MAP87" s="625"/>
      <c r="MAU87" s="625"/>
      <c r="MAV87" s="625"/>
      <c r="MBA87" s="625"/>
      <c r="MBB87" s="625"/>
      <c r="MBG87" s="625"/>
      <c r="MBH87" s="625"/>
      <c r="MBM87" s="625"/>
      <c r="MBN87" s="625"/>
      <c r="MBS87" s="625"/>
      <c r="MBT87" s="625"/>
      <c r="MBY87" s="625"/>
      <c r="MBZ87" s="625"/>
      <c r="MCE87" s="625"/>
      <c r="MCF87" s="625"/>
      <c r="MCK87" s="625"/>
      <c r="MCL87" s="625"/>
      <c r="MCQ87" s="625"/>
      <c r="MCR87" s="625"/>
      <c r="MCW87" s="625"/>
      <c r="MCX87" s="625"/>
      <c r="MDC87" s="625"/>
      <c r="MDD87" s="625"/>
      <c r="MDI87" s="625"/>
      <c r="MDJ87" s="625"/>
      <c r="MDO87" s="625"/>
      <c r="MDP87" s="625"/>
      <c r="MDU87" s="625"/>
      <c r="MDV87" s="625"/>
      <c r="MEA87" s="625"/>
      <c r="MEB87" s="625"/>
      <c r="MEG87" s="625"/>
      <c r="MEH87" s="625"/>
      <c r="MEM87" s="625"/>
      <c r="MEN87" s="625"/>
      <c r="MES87" s="625"/>
      <c r="MET87" s="625"/>
      <c r="MEY87" s="625"/>
      <c r="MEZ87" s="625"/>
      <c r="MFE87" s="625"/>
      <c r="MFF87" s="625"/>
      <c r="MFK87" s="625"/>
      <c r="MFL87" s="625"/>
      <c r="MFQ87" s="625"/>
      <c r="MFR87" s="625"/>
      <c r="MFW87" s="625"/>
      <c r="MFX87" s="625"/>
      <c r="MGC87" s="625"/>
      <c r="MGD87" s="625"/>
      <c r="MGI87" s="625"/>
      <c r="MGJ87" s="625"/>
      <c r="MGO87" s="625"/>
      <c r="MGP87" s="625"/>
      <c r="MGU87" s="625"/>
      <c r="MGV87" s="625"/>
      <c r="MHA87" s="625"/>
      <c r="MHB87" s="625"/>
      <c r="MHG87" s="625"/>
      <c r="MHH87" s="625"/>
      <c r="MHM87" s="625"/>
      <c r="MHN87" s="625"/>
      <c r="MHS87" s="625"/>
      <c r="MHT87" s="625"/>
      <c r="MHY87" s="625"/>
      <c r="MHZ87" s="625"/>
      <c r="MIE87" s="625"/>
      <c r="MIF87" s="625"/>
      <c r="MIK87" s="625"/>
      <c r="MIL87" s="625"/>
      <c r="MIQ87" s="625"/>
      <c r="MIR87" s="625"/>
      <c r="MIW87" s="625"/>
      <c r="MIX87" s="625"/>
      <c r="MJC87" s="625"/>
      <c r="MJD87" s="625"/>
      <c r="MJI87" s="625"/>
      <c r="MJJ87" s="625"/>
      <c r="MJO87" s="625"/>
      <c r="MJP87" s="625"/>
      <c r="MJU87" s="625"/>
      <c r="MJV87" s="625"/>
      <c r="MKA87" s="625"/>
      <c r="MKB87" s="625"/>
      <c r="MKG87" s="625"/>
      <c r="MKH87" s="625"/>
      <c r="MKM87" s="625"/>
      <c r="MKN87" s="625"/>
      <c r="MKS87" s="625"/>
      <c r="MKT87" s="625"/>
      <c r="MKY87" s="625"/>
      <c r="MKZ87" s="625"/>
      <c r="MLE87" s="625"/>
      <c r="MLF87" s="625"/>
      <c r="MLK87" s="625"/>
      <c r="MLL87" s="625"/>
      <c r="MLQ87" s="625"/>
      <c r="MLR87" s="625"/>
      <c r="MLW87" s="625"/>
      <c r="MLX87" s="625"/>
      <c r="MMC87" s="625"/>
      <c r="MMD87" s="625"/>
      <c r="MMI87" s="625"/>
      <c r="MMJ87" s="625"/>
      <c r="MMO87" s="625"/>
      <c r="MMP87" s="625"/>
      <c r="MMU87" s="625"/>
      <c r="MMV87" s="625"/>
      <c r="MNA87" s="625"/>
      <c r="MNB87" s="625"/>
      <c r="MNG87" s="625"/>
      <c r="MNH87" s="625"/>
      <c r="MNM87" s="625"/>
      <c r="MNN87" s="625"/>
      <c r="MNS87" s="625"/>
      <c r="MNT87" s="625"/>
      <c r="MNY87" s="625"/>
      <c r="MNZ87" s="625"/>
      <c r="MOE87" s="625"/>
      <c r="MOF87" s="625"/>
      <c r="MOK87" s="625"/>
      <c r="MOL87" s="625"/>
      <c r="MOQ87" s="625"/>
      <c r="MOR87" s="625"/>
      <c r="MOW87" s="625"/>
      <c r="MOX87" s="625"/>
      <c r="MPC87" s="625"/>
      <c r="MPD87" s="625"/>
      <c r="MPI87" s="625"/>
      <c r="MPJ87" s="625"/>
      <c r="MPO87" s="625"/>
      <c r="MPP87" s="625"/>
      <c r="MPU87" s="625"/>
      <c r="MPV87" s="625"/>
      <c r="MQA87" s="625"/>
      <c r="MQB87" s="625"/>
      <c r="MQG87" s="625"/>
      <c r="MQH87" s="625"/>
      <c r="MQM87" s="625"/>
      <c r="MQN87" s="625"/>
      <c r="MQS87" s="625"/>
      <c r="MQT87" s="625"/>
      <c r="MQY87" s="625"/>
      <c r="MQZ87" s="625"/>
      <c r="MRE87" s="625"/>
      <c r="MRF87" s="625"/>
      <c r="MRK87" s="625"/>
      <c r="MRL87" s="625"/>
      <c r="MRQ87" s="625"/>
      <c r="MRR87" s="625"/>
      <c r="MRW87" s="625"/>
      <c r="MRX87" s="625"/>
      <c r="MSC87" s="625"/>
      <c r="MSD87" s="625"/>
      <c r="MSI87" s="625"/>
      <c r="MSJ87" s="625"/>
      <c r="MSO87" s="625"/>
      <c r="MSP87" s="625"/>
      <c r="MSU87" s="625"/>
      <c r="MSV87" s="625"/>
      <c r="MTA87" s="625"/>
      <c r="MTB87" s="625"/>
      <c r="MTG87" s="625"/>
      <c r="MTH87" s="625"/>
      <c r="MTM87" s="625"/>
      <c r="MTN87" s="625"/>
      <c r="MTS87" s="625"/>
      <c r="MTT87" s="625"/>
      <c r="MTY87" s="625"/>
      <c r="MTZ87" s="625"/>
      <c r="MUE87" s="625"/>
      <c r="MUF87" s="625"/>
      <c r="MUK87" s="625"/>
      <c r="MUL87" s="625"/>
      <c r="MUQ87" s="625"/>
      <c r="MUR87" s="625"/>
      <c r="MUW87" s="625"/>
      <c r="MUX87" s="625"/>
      <c r="MVC87" s="625"/>
      <c r="MVD87" s="625"/>
      <c r="MVI87" s="625"/>
      <c r="MVJ87" s="625"/>
      <c r="MVO87" s="625"/>
      <c r="MVP87" s="625"/>
      <c r="MVU87" s="625"/>
      <c r="MVV87" s="625"/>
      <c r="MWA87" s="625"/>
      <c r="MWB87" s="625"/>
      <c r="MWG87" s="625"/>
      <c r="MWH87" s="625"/>
      <c r="MWM87" s="625"/>
      <c r="MWN87" s="625"/>
      <c r="MWS87" s="625"/>
      <c r="MWT87" s="625"/>
      <c r="MWY87" s="625"/>
      <c r="MWZ87" s="625"/>
      <c r="MXE87" s="625"/>
      <c r="MXF87" s="625"/>
      <c r="MXK87" s="625"/>
      <c r="MXL87" s="625"/>
      <c r="MXQ87" s="625"/>
      <c r="MXR87" s="625"/>
      <c r="MXW87" s="625"/>
      <c r="MXX87" s="625"/>
      <c r="MYC87" s="625"/>
      <c r="MYD87" s="625"/>
      <c r="MYI87" s="625"/>
      <c r="MYJ87" s="625"/>
      <c r="MYO87" s="625"/>
      <c r="MYP87" s="625"/>
      <c r="MYU87" s="625"/>
      <c r="MYV87" s="625"/>
      <c r="MZA87" s="625"/>
      <c r="MZB87" s="625"/>
      <c r="MZG87" s="625"/>
      <c r="MZH87" s="625"/>
      <c r="MZM87" s="625"/>
      <c r="MZN87" s="625"/>
      <c r="MZS87" s="625"/>
      <c r="MZT87" s="625"/>
      <c r="MZY87" s="625"/>
      <c r="MZZ87" s="625"/>
      <c r="NAE87" s="625"/>
      <c r="NAF87" s="625"/>
      <c r="NAK87" s="625"/>
      <c r="NAL87" s="625"/>
      <c r="NAQ87" s="625"/>
      <c r="NAR87" s="625"/>
      <c r="NAW87" s="625"/>
      <c r="NAX87" s="625"/>
      <c r="NBC87" s="625"/>
      <c r="NBD87" s="625"/>
      <c r="NBI87" s="625"/>
      <c r="NBJ87" s="625"/>
      <c r="NBO87" s="625"/>
      <c r="NBP87" s="625"/>
      <c r="NBU87" s="625"/>
      <c r="NBV87" s="625"/>
      <c r="NCA87" s="625"/>
      <c r="NCB87" s="625"/>
      <c r="NCG87" s="625"/>
      <c r="NCH87" s="625"/>
      <c r="NCM87" s="625"/>
      <c r="NCN87" s="625"/>
      <c r="NCS87" s="625"/>
      <c r="NCT87" s="625"/>
      <c r="NCY87" s="625"/>
      <c r="NCZ87" s="625"/>
      <c r="NDE87" s="625"/>
      <c r="NDF87" s="625"/>
      <c r="NDK87" s="625"/>
      <c r="NDL87" s="625"/>
      <c r="NDQ87" s="625"/>
      <c r="NDR87" s="625"/>
      <c r="NDW87" s="625"/>
      <c r="NDX87" s="625"/>
      <c r="NEC87" s="625"/>
      <c r="NED87" s="625"/>
      <c r="NEI87" s="625"/>
      <c r="NEJ87" s="625"/>
      <c r="NEO87" s="625"/>
      <c r="NEP87" s="625"/>
      <c r="NEU87" s="625"/>
      <c r="NEV87" s="625"/>
      <c r="NFA87" s="625"/>
      <c r="NFB87" s="625"/>
      <c r="NFG87" s="625"/>
      <c r="NFH87" s="625"/>
      <c r="NFM87" s="625"/>
      <c r="NFN87" s="625"/>
      <c r="NFS87" s="625"/>
      <c r="NFT87" s="625"/>
      <c r="NFY87" s="625"/>
      <c r="NFZ87" s="625"/>
      <c r="NGE87" s="625"/>
      <c r="NGF87" s="625"/>
      <c r="NGK87" s="625"/>
      <c r="NGL87" s="625"/>
      <c r="NGQ87" s="625"/>
      <c r="NGR87" s="625"/>
      <c r="NGW87" s="625"/>
      <c r="NGX87" s="625"/>
      <c r="NHC87" s="625"/>
      <c r="NHD87" s="625"/>
      <c r="NHI87" s="625"/>
      <c r="NHJ87" s="625"/>
      <c r="NHO87" s="625"/>
      <c r="NHP87" s="625"/>
      <c r="NHU87" s="625"/>
      <c r="NHV87" s="625"/>
      <c r="NIA87" s="625"/>
      <c r="NIB87" s="625"/>
      <c r="NIG87" s="625"/>
      <c r="NIH87" s="625"/>
      <c r="NIM87" s="625"/>
      <c r="NIN87" s="625"/>
      <c r="NIS87" s="625"/>
      <c r="NIT87" s="625"/>
      <c r="NIY87" s="625"/>
      <c r="NIZ87" s="625"/>
      <c r="NJE87" s="625"/>
      <c r="NJF87" s="625"/>
      <c r="NJK87" s="625"/>
      <c r="NJL87" s="625"/>
      <c r="NJQ87" s="625"/>
      <c r="NJR87" s="625"/>
      <c r="NJW87" s="625"/>
      <c r="NJX87" s="625"/>
      <c r="NKC87" s="625"/>
      <c r="NKD87" s="625"/>
      <c r="NKI87" s="625"/>
      <c r="NKJ87" s="625"/>
      <c r="NKO87" s="625"/>
      <c r="NKP87" s="625"/>
      <c r="NKU87" s="625"/>
      <c r="NKV87" s="625"/>
      <c r="NLA87" s="625"/>
      <c r="NLB87" s="625"/>
      <c r="NLG87" s="625"/>
      <c r="NLH87" s="625"/>
      <c r="NLM87" s="625"/>
      <c r="NLN87" s="625"/>
      <c r="NLS87" s="625"/>
      <c r="NLT87" s="625"/>
      <c r="NLY87" s="625"/>
      <c r="NLZ87" s="625"/>
      <c r="NME87" s="625"/>
      <c r="NMF87" s="625"/>
      <c r="NMK87" s="625"/>
      <c r="NML87" s="625"/>
      <c r="NMQ87" s="625"/>
      <c r="NMR87" s="625"/>
      <c r="NMW87" s="625"/>
      <c r="NMX87" s="625"/>
      <c r="NNC87" s="625"/>
      <c r="NND87" s="625"/>
      <c r="NNI87" s="625"/>
      <c r="NNJ87" s="625"/>
      <c r="NNO87" s="625"/>
      <c r="NNP87" s="625"/>
      <c r="NNU87" s="625"/>
      <c r="NNV87" s="625"/>
      <c r="NOA87" s="625"/>
      <c r="NOB87" s="625"/>
      <c r="NOG87" s="625"/>
      <c r="NOH87" s="625"/>
      <c r="NOM87" s="625"/>
      <c r="NON87" s="625"/>
      <c r="NOS87" s="625"/>
      <c r="NOT87" s="625"/>
      <c r="NOY87" s="625"/>
      <c r="NOZ87" s="625"/>
      <c r="NPE87" s="625"/>
      <c r="NPF87" s="625"/>
      <c r="NPK87" s="625"/>
      <c r="NPL87" s="625"/>
      <c r="NPQ87" s="625"/>
      <c r="NPR87" s="625"/>
      <c r="NPW87" s="625"/>
      <c r="NPX87" s="625"/>
      <c r="NQC87" s="625"/>
      <c r="NQD87" s="625"/>
      <c r="NQI87" s="625"/>
      <c r="NQJ87" s="625"/>
      <c r="NQO87" s="625"/>
      <c r="NQP87" s="625"/>
      <c r="NQU87" s="625"/>
      <c r="NQV87" s="625"/>
      <c r="NRA87" s="625"/>
      <c r="NRB87" s="625"/>
      <c r="NRG87" s="625"/>
      <c r="NRH87" s="625"/>
      <c r="NRM87" s="625"/>
      <c r="NRN87" s="625"/>
      <c r="NRS87" s="625"/>
      <c r="NRT87" s="625"/>
      <c r="NRY87" s="625"/>
      <c r="NRZ87" s="625"/>
      <c r="NSE87" s="625"/>
      <c r="NSF87" s="625"/>
      <c r="NSK87" s="625"/>
      <c r="NSL87" s="625"/>
      <c r="NSQ87" s="625"/>
      <c r="NSR87" s="625"/>
      <c r="NSW87" s="625"/>
      <c r="NSX87" s="625"/>
      <c r="NTC87" s="625"/>
      <c r="NTD87" s="625"/>
      <c r="NTI87" s="625"/>
      <c r="NTJ87" s="625"/>
      <c r="NTO87" s="625"/>
      <c r="NTP87" s="625"/>
      <c r="NTU87" s="625"/>
      <c r="NTV87" s="625"/>
      <c r="NUA87" s="625"/>
      <c r="NUB87" s="625"/>
      <c r="NUG87" s="625"/>
      <c r="NUH87" s="625"/>
      <c r="NUM87" s="625"/>
      <c r="NUN87" s="625"/>
      <c r="NUS87" s="625"/>
      <c r="NUT87" s="625"/>
      <c r="NUY87" s="625"/>
      <c r="NUZ87" s="625"/>
      <c r="NVE87" s="625"/>
      <c r="NVF87" s="625"/>
      <c r="NVK87" s="625"/>
      <c r="NVL87" s="625"/>
      <c r="NVQ87" s="625"/>
      <c r="NVR87" s="625"/>
      <c r="NVW87" s="625"/>
      <c r="NVX87" s="625"/>
      <c r="NWC87" s="625"/>
      <c r="NWD87" s="625"/>
      <c r="NWI87" s="625"/>
      <c r="NWJ87" s="625"/>
      <c r="NWO87" s="625"/>
      <c r="NWP87" s="625"/>
      <c r="NWU87" s="625"/>
      <c r="NWV87" s="625"/>
      <c r="NXA87" s="625"/>
      <c r="NXB87" s="625"/>
      <c r="NXG87" s="625"/>
      <c r="NXH87" s="625"/>
      <c r="NXM87" s="625"/>
      <c r="NXN87" s="625"/>
      <c r="NXS87" s="625"/>
      <c r="NXT87" s="625"/>
      <c r="NXY87" s="625"/>
      <c r="NXZ87" s="625"/>
      <c r="NYE87" s="625"/>
      <c r="NYF87" s="625"/>
      <c r="NYK87" s="625"/>
      <c r="NYL87" s="625"/>
      <c r="NYQ87" s="625"/>
      <c r="NYR87" s="625"/>
      <c r="NYW87" s="625"/>
      <c r="NYX87" s="625"/>
      <c r="NZC87" s="625"/>
      <c r="NZD87" s="625"/>
      <c r="NZI87" s="625"/>
      <c r="NZJ87" s="625"/>
      <c r="NZO87" s="625"/>
      <c r="NZP87" s="625"/>
      <c r="NZU87" s="625"/>
      <c r="NZV87" s="625"/>
      <c r="OAA87" s="625"/>
      <c r="OAB87" s="625"/>
      <c r="OAG87" s="625"/>
      <c r="OAH87" s="625"/>
      <c r="OAM87" s="625"/>
      <c r="OAN87" s="625"/>
      <c r="OAS87" s="625"/>
      <c r="OAT87" s="625"/>
      <c r="OAY87" s="625"/>
      <c r="OAZ87" s="625"/>
      <c r="OBE87" s="625"/>
      <c r="OBF87" s="625"/>
      <c r="OBK87" s="625"/>
      <c r="OBL87" s="625"/>
      <c r="OBQ87" s="625"/>
      <c r="OBR87" s="625"/>
      <c r="OBW87" s="625"/>
      <c r="OBX87" s="625"/>
      <c r="OCC87" s="625"/>
      <c r="OCD87" s="625"/>
      <c r="OCI87" s="625"/>
      <c r="OCJ87" s="625"/>
      <c r="OCO87" s="625"/>
      <c r="OCP87" s="625"/>
      <c r="OCU87" s="625"/>
      <c r="OCV87" s="625"/>
      <c r="ODA87" s="625"/>
      <c r="ODB87" s="625"/>
      <c r="ODG87" s="625"/>
      <c r="ODH87" s="625"/>
      <c r="ODM87" s="625"/>
      <c r="ODN87" s="625"/>
      <c r="ODS87" s="625"/>
      <c r="ODT87" s="625"/>
      <c r="ODY87" s="625"/>
      <c r="ODZ87" s="625"/>
      <c r="OEE87" s="625"/>
      <c r="OEF87" s="625"/>
      <c r="OEK87" s="625"/>
      <c r="OEL87" s="625"/>
      <c r="OEQ87" s="625"/>
      <c r="OER87" s="625"/>
      <c r="OEW87" s="625"/>
      <c r="OEX87" s="625"/>
      <c r="OFC87" s="625"/>
      <c r="OFD87" s="625"/>
      <c r="OFI87" s="625"/>
      <c r="OFJ87" s="625"/>
      <c r="OFO87" s="625"/>
      <c r="OFP87" s="625"/>
      <c r="OFU87" s="625"/>
      <c r="OFV87" s="625"/>
      <c r="OGA87" s="625"/>
      <c r="OGB87" s="625"/>
      <c r="OGG87" s="625"/>
      <c r="OGH87" s="625"/>
      <c r="OGM87" s="625"/>
      <c r="OGN87" s="625"/>
      <c r="OGS87" s="625"/>
      <c r="OGT87" s="625"/>
      <c r="OGY87" s="625"/>
      <c r="OGZ87" s="625"/>
      <c r="OHE87" s="625"/>
      <c r="OHF87" s="625"/>
      <c r="OHK87" s="625"/>
      <c r="OHL87" s="625"/>
      <c r="OHQ87" s="625"/>
      <c r="OHR87" s="625"/>
      <c r="OHW87" s="625"/>
      <c r="OHX87" s="625"/>
      <c r="OIC87" s="625"/>
      <c r="OID87" s="625"/>
      <c r="OII87" s="625"/>
      <c r="OIJ87" s="625"/>
      <c r="OIO87" s="625"/>
      <c r="OIP87" s="625"/>
      <c r="OIU87" s="625"/>
      <c r="OIV87" s="625"/>
      <c r="OJA87" s="625"/>
      <c r="OJB87" s="625"/>
      <c r="OJG87" s="625"/>
      <c r="OJH87" s="625"/>
      <c r="OJM87" s="625"/>
      <c r="OJN87" s="625"/>
      <c r="OJS87" s="625"/>
      <c r="OJT87" s="625"/>
      <c r="OJY87" s="625"/>
      <c r="OJZ87" s="625"/>
      <c r="OKE87" s="625"/>
      <c r="OKF87" s="625"/>
      <c r="OKK87" s="625"/>
      <c r="OKL87" s="625"/>
      <c r="OKQ87" s="625"/>
      <c r="OKR87" s="625"/>
      <c r="OKW87" s="625"/>
      <c r="OKX87" s="625"/>
      <c r="OLC87" s="625"/>
      <c r="OLD87" s="625"/>
      <c r="OLI87" s="625"/>
      <c r="OLJ87" s="625"/>
      <c r="OLO87" s="625"/>
      <c r="OLP87" s="625"/>
      <c r="OLU87" s="625"/>
      <c r="OLV87" s="625"/>
      <c r="OMA87" s="625"/>
      <c r="OMB87" s="625"/>
      <c r="OMG87" s="625"/>
      <c r="OMH87" s="625"/>
      <c r="OMM87" s="625"/>
      <c r="OMN87" s="625"/>
      <c r="OMS87" s="625"/>
      <c r="OMT87" s="625"/>
      <c r="OMY87" s="625"/>
      <c r="OMZ87" s="625"/>
      <c r="ONE87" s="625"/>
      <c r="ONF87" s="625"/>
      <c r="ONK87" s="625"/>
      <c r="ONL87" s="625"/>
      <c r="ONQ87" s="625"/>
      <c r="ONR87" s="625"/>
      <c r="ONW87" s="625"/>
      <c r="ONX87" s="625"/>
      <c r="OOC87" s="625"/>
      <c r="OOD87" s="625"/>
      <c r="OOI87" s="625"/>
      <c r="OOJ87" s="625"/>
      <c r="OOO87" s="625"/>
      <c r="OOP87" s="625"/>
      <c r="OOU87" s="625"/>
      <c r="OOV87" s="625"/>
      <c r="OPA87" s="625"/>
      <c r="OPB87" s="625"/>
      <c r="OPG87" s="625"/>
      <c r="OPH87" s="625"/>
      <c r="OPM87" s="625"/>
      <c r="OPN87" s="625"/>
      <c r="OPS87" s="625"/>
      <c r="OPT87" s="625"/>
      <c r="OPY87" s="625"/>
      <c r="OPZ87" s="625"/>
      <c r="OQE87" s="625"/>
      <c r="OQF87" s="625"/>
      <c r="OQK87" s="625"/>
      <c r="OQL87" s="625"/>
      <c r="OQQ87" s="625"/>
      <c r="OQR87" s="625"/>
      <c r="OQW87" s="625"/>
      <c r="OQX87" s="625"/>
      <c r="ORC87" s="625"/>
      <c r="ORD87" s="625"/>
      <c r="ORI87" s="625"/>
      <c r="ORJ87" s="625"/>
      <c r="ORO87" s="625"/>
      <c r="ORP87" s="625"/>
      <c r="ORU87" s="625"/>
      <c r="ORV87" s="625"/>
      <c r="OSA87" s="625"/>
      <c r="OSB87" s="625"/>
      <c r="OSG87" s="625"/>
      <c r="OSH87" s="625"/>
      <c r="OSM87" s="625"/>
      <c r="OSN87" s="625"/>
      <c r="OSS87" s="625"/>
      <c r="OST87" s="625"/>
      <c r="OSY87" s="625"/>
      <c r="OSZ87" s="625"/>
      <c r="OTE87" s="625"/>
      <c r="OTF87" s="625"/>
      <c r="OTK87" s="625"/>
      <c r="OTL87" s="625"/>
      <c r="OTQ87" s="625"/>
      <c r="OTR87" s="625"/>
      <c r="OTW87" s="625"/>
      <c r="OTX87" s="625"/>
      <c r="OUC87" s="625"/>
      <c r="OUD87" s="625"/>
      <c r="OUI87" s="625"/>
      <c r="OUJ87" s="625"/>
      <c r="OUO87" s="625"/>
      <c r="OUP87" s="625"/>
      <c r="OUU87" s="625"/>
      <c r="OUV87" s="625"/>
      <c r="OVA87" s="625"/>
      <c r="OVB87" s="625"/>
      <c r="OVG87" s="625"/>
      <c r="OVH87" s="625"/>
      <c r="OVM87" s="625"/>
      <c r="OVN87" s="625"/>
      <c r="OVS87" s="625"/>
      <c r="OVT87" s="625"/>
      <c r="OVY87" s="625"/>
      <c r="OVZ87" s="625"/>
      <c r="OWE87" s="625"/>
      <c r="OWF87" s="625"/>
      <c r="OWK87" s="625"/>
      <c r="OWL87" s="625"/>
      <c r="OWQ87" s="625"/>
      <c r="OWR87" s="625"/>
      <c r="OWW87" s="625"/>
      <c r="OWX87" s="625"/>
      <c r="OXC87" s="625"/>
      <c r="OXD87" s="625"/>
      <c r="OXI87" s="625"/>
      <c r="OXJ87" s="625"/>
      <c r="OXO87" s="625"/>
      <c r="OXP87" s="625"/>
      <c r="OXU87" s="625"/>
      <c r="OXV87" s="625"/>
      <c r="OYA87" s="625"/>
      <c r="OYB87" s="625"/>
      <c r="OYG87" s="625"/>
      <c r="OYH87" s="625"/>
      <c r="OYM87" s="625"/>
      <c r="OYN87" s="625"/>
      <c r="OYS87" s="625"/>
      <c r="OYT87" s="625"/>
      <c r="OYY87" s="625"/>
      <c r="OYZ87" s="625"/>
      <c r="OZE87" s="625"/>
      <c r="OZF87" s="625"/>
      <c r="OZK87" s="625"/>
      <c r="OZL87" s="625"/>
      <c r="OZQ87" s="625"/>
      <c r="OZR87" s="625"/>
      <c r="OZW87" s="625"/>
      <c r="OZX87" s="625"/>
      <c r="PAC87" s="625"/>
      <c r="PAD87" s="625"/>
      <c r="PAI87" s="625"/>
      <c r="PAJ87" s="625"/>
      <c r="PAO87" s="625"/>
      <c r="PAP87" s="625"/>
      <c r="PAU87" s="625"/>
      <c r="PAV87" s="625"/>
      <c r="PBA87" s="625"/>
      <c r="PBB87" s="625"/>
      <c r="PBG87" s="625"/>
      <c r="PBH87" s="625"/>
      <c r="PBM87" s="625"/>
      <c r="PBN87" s="625"/>
      <c r="PBS87" s="625"/>
      <c r="PBT87" s="625"/>
      <c r="PBY87" s="625"/>
      <c r="PBZ87" s="625"/>
      <c r="PCE87" s="625"/>
      <c r="PCF87" s="625"/>
      <c r="PCK87" s="625"/>
      <c r="PCL87" s="625"/>
      <c r="PCQ87" s="625"/>
      <c r="PCR87" s="625"/>
      <c r="PCW87" s="625"/>
      <c r="PCX87" s="625"/>
      <c r="PDC87" s="625"/>
      <c r="PDD87" s="625"/>
      <c r="PDI87" s="625"/>
      <c r="PDJ87" s="625"/>
      <c r="PDO87" s="625"/>
      <c r="PDP87" s="625"/>
      <c r="PDU87" s="625"/>
      <c r="PDV87" s="625"/>
      <c r="PEA87" s="625"/>
      <c r="PEB87" s="625"/>
      <c r="PEG87" s="625"/>
      <c r="PEH87" s="625"/>
      <c r="PEM87" s="625"/>
      <c r="PEN87" s="625"/>
      <c r="PES87" s="625"/>
      <c r="PET87" s="625"/>
      <c r="PEY87" s="625"/>
      <c r="PEZ87" s="625"/>
      <c r="PFE87" s="625"/>
      <c r="PFF87" s="625"/>
      <c r="PFK87" s="625"/>
      <c r="PFL87" s="625"/>
      <c r="PFQ87" s="625"/>
      <c r="PFR87" s="625"/>
      <c r="PFW87" s="625"/>
      <c r="PFX87" s="625"/>
      <c r="PGC87" s="625"/>
      <c r="PGD87" s="625"/>
      <c r="PGI87" s="625"/>
      <c r="PGJ87" s="625"/>
      <c r="PGO87" s="625"/>
      <c r="PGP87" s="625"/>
      <c r="PGU87" s="625"/>
      <c r="PGV87" s="625"/>
      <c r="PHA87" s="625"/>
      <c r="PHB87" s="625"/>
      <c r="PHG87" s="625"/>
      <c r="PHH87" s="625"/>
      <c r="PHM87" s="625"/>
      <c r="PHN87" s="625"/>
      <c r="PHS87" s="625"/>
      <c r="PHT87" s="625"/>
      <c r="PHY87" s="625"/>
      <c r="PHZ87" s="625"/>
      <c r="PIE87" s="625"/>
      <c r="PIF87" s="625"/>
      <c r="PIK87" s="625"/>
      <c r="PIL87" s="625"/>
      <c r="PIQ87" s="625"/>
      <c r="PIR87" s="625"/>
      <c r="PIW87" s="625"/>
      <c r="PIX87" s="625"/>
      <c r="PJC87" s="625"/>
      <c r="PJD87" s="625"/>
      <c r="PJI87" s="625"/>
      <c r="PJJ87" s="625"/>
      <c r="PJO87" s="625"/>
      <c r="PJP87" s="625"/>
      <c r="PJU87" s="625"/>
      <c r="PJV87" s="625"/>
      <c r="PKA87" s="625"/>
      <c r="PKB87" s="625"/>
      <c r="PKG87" s="625"/>
      <c r="PKH87" s="625"/>
      <c r="PKM87" s="625"/>
      <c r="PKN87" s="625"/>
      <c r="PKS87" s="625"/>
      <c r="PKT87" s="625"/>
      <c r="PKY87" s="625"/>
      <c r="PKZ87" s="625"/>
      <c r="PLE87" s="625"/>
      <c r="PLF87" s="625"/>
      <c r="PLK87" s="625"/>
      <c r="PLL87" s="625"/>
      <c r="PLQ87" s="625"/>
      <c r="PLR87" s="625"/>
      <c r="PLW87" s="625"/>
      <c r="PLX87" s="625"/>
      <c r="PMC87" s="625"/>
      <c r="PMD87" s="625"/>
      <c r="PMI87" s="625"/>
      <c r="PMJ87" s="625"/>
      <c r="PMO87" s="625"/>
      <c r="PMP87" s="625"/>
      <c r="PMU87" s="625"/>
      <c r="PMV87" s="625"/>
      <c r="PNA87" s="625"/>
      <c r="PNB87" s="625"/>
      <c r="PNG87" s="625"/>
      <c r="PNH87" s="625"/>
      <c r="PNM87" s="625"/>
      <c r="PNN87" s="625"/>
      <c r="PNS87" s="625"/>
      <c r="PNT87" s="625"/>
      <c r="PNY87" s="625"/>
      <c r="PNZ87" s="625"/>
      <c r="POE87" s="625"/>
      <c r="POF87" s="625"/>
      <c r="POK87" s="625"/>
      <c r="POL87" s="625"/>
      <c r="POQ87" s="625"/>
      <c r="POR87" s="625"/>
      <c r="POW87" s="625"/>
      <c r="POX87" s="625"/>
      <c r="PPC87" s="625"/>
      <c r="PPD87" s="625"/>
      <c r="PPI87" s="625"/>
      <c r="PPJ87" s="625"/>
      <c r="PPO87" s="625"/>
      <c r="PPP87" s="625"/>
      <c r="PPU87" s="625"/>
      <c r="PPV87" s="625"/>
      <c r="PQA87" s="625"/>
      <c r="PQB87" s="625"/>
      <c r="PQG87" s="625"/>
      <c r="PQH87" s="625"/>
      <c r="PQM87" s="625"/>
      <c r="PQN87" s="625"/>
      <c r="PQS87" s="625"/>
      <c r="PQT87" s="625"/>
      <c r="PQY87" s="625"/>
      <c r="PQZ87" s="625"/>
      <c r="PRE87" s="625"/>
      <c r="PRF87" s="625"/>
      <c r="PRK87" s="625"/>
      <c r="PRL87" s="625"/>
      <c r="PRQ87" s="625"/>
      <c r="PRR87" s="625"/>
      <c r="PRW87" s="625"/>
      <c r="PRX87" s="625"/>
      <c r="PSC87" s="625"/>
      <c r="PSD87" s="625"/>
      <c r="PSI87" s="625"/>
      <c r="PSJ87" s="625"/>
      <c r="PSO87" s="625"/>
      <c r="PSP87" s="625"/>
      <c r="PSU87" s="625"/>
      <c r="PSV87" s="625"/>
      <c r="PTA87" s="625"/>
      <c r="PTB87" s="625"/>
      <c r="PTG87" s="625"/>
      <c r="PTH87" s="625"/>
      <c r="PTM87" s="625"/>
      <c r="PTN87" s="625"/>
      <c r="PTS87" s="625"/>
      <c r="PTT87" s="625"/>
      <c r="PTY87" s="625"/>
      <c r="PTZ87" s="625"/>
      <c r="PUE87" s="625"/>
      <c r="PUF87" s="625"/>
      <c r="PUK87" s="625"/>
      <c r="PUL87" s="625"/>
      <c r="PUQ87" s="625"/>
      <c r="PUR87" s="625"/>
      <c r="PUW87" s="625"/>
      <c r="PUX87" s="625"/>
      <c r="PVC87" s="625"/>
      <c r="PVD87" s="625"/>
      <c r="PVI87" s="625"/>
      <c r="PVJ87" s="625"/>
      <c r="PVO87" s="625"/>
      <c r="PVP87" s="625"/>
      <c r="PVU87" s="625"/>
      <c r="PVV87" s="625"/>
      <c r="PWA87" s="625"/>
      <c r="PWB87" s="625"/>
      <c r="PWG87" s="625"/>
      <c r="PWH87" s="625"/>
      <c r="PWM87" s="625"/>
      <c r="PWN87" s="625"/>
      <c r="PWS87" s="625"/>
      <c r="PWT87" s="625"/>
      <c r="PWY87" s="625"/>
      <c r="PWZ87" s="625"/>
      <c r="PXE87" s="625"/>
      <c r="PXF87" s="625"/>
      <c r="PXK87" s="625"/>
      <c r="PXL87" s="625"/>
      <c r="PXQ87" s="625"/>
      <c r="PXR87" s="625"/>
      <c r="PXW87" s="625"/>
      <c r="PXX87" s="625"/>
      <c r="PYC87" s="625"/>
      <c r="PYD87" s="625"/>
      <c r="PYI87" s="625"/>
      <c r="PYJ87" s="625"/>
      <c r="PYO87" s="625"/>
      <c r="PYP87" s="625"/>
      <c r="PYU87" s="625"/>
      <c r="PYV87" s="625"/>
      <c r="PZA87" s="625"/>
      <c r="PZB87" s="625"/>
      <c r="PZG87" s="625"/>
      <c r="PZH87" s="625"/>
      <c r="PZM87" s="625"/>
      <c r="PZN87" s="625"/>
      <c r="PZS87" s="625"/>
      <c r="PZT87" s="625"/>
      <c r="PZY87" s="625"/>
      <c r="PZZ87" s="625"/>
      <c r="QAE87" s="625"/>
      <c r="QAF87" s="625"/>
      <c r="QAK87" s="625"/>
      <c r="QAL87" s="625"/>
      <c r="QAQ87" s="625"/>
      <c r="QAR87" s="625"/>
      <c r="QAW87" s="625"/>
      <c r="QAX87" s="625"/>
      <c r="QBC87" s="625"/>
      <c r="QBD87" s="625"/>
      <c r="QBI87" s="625"/>
      <c r="QBJ87" s="625"/>
      <c r="QBO87" s="625"/>
      <c r="QBP87" s="625"/>
      <c r="QBU87" s="625"/>
      <c r="QBV87" s="625"/>
      <c r="QCA87" s="625"/>
      <c r="QCB87" s="625"/>
      <c r="QCG87" s="625"/>
      <c r="QCH87" s="625"/>
      <c r="QCM87" s="625"/>
      <c r="QCN87" s="625"/>
      <c r="QCS87" s="625"/>
      <c r="QCT87" s="625"/>
      <c r="QCY87" s="625"/>
      <c r="QCZ87" s="625"/>
      <c r="QDE87" s="625"/>
      <c r="QDF87" s="625"/>
      <c r="QDK87" s="625"/>
      <c r="QDL87" s="625"/>
      <c r="QDQ87" s="625"/>
      <c r="QDR87" s="625"/>
      <c r="QDW87" s="625"/>
      <c r="QDX87" s="625"/>
      <c r="QEC87" s="625"/>
      <c r="QED87" s="625"/>
      <c r="QEI87" s="625"/>
      <c r="QEJ87" s="625"/>
      <c r="QEO87" s="625"/>
      <c r="QEP87" s="625"/>
      <c r="QEU87" s="625"/>
      <c r="QEV87" s="625"/>
      <c r="QFA87" s="625"/>
      <c r="QFB87" s="625"/>
      <c r="QFG87" s="625"/>
      <c r="QFH87" s="625"/>
      <c r="QFM87" s="625"/>
      <c r="QFN87" s="625"/>
      <c r="QFS87" s="625"/>
      <c r="QFT87" s="625"/>
      <c r="QFY87" s="625"/>
      <c r="QFZ87" s="625"/>
      <c r="QGE87" s="625"/>
      <c r="QGF87" s="625"/>
      <c r="QGK87" s="625"/>
      <c r="QGL87" s="625"/>
      <c r="QGQ87" s="625"/>
      <c r="QGR87" s="625"/>
      <c r="QGW87" s="625"/>
      <c r="QGX87" s="625"/>
      <c r="QHC87" s="625"/>
      <c r="QHD87" s="625"/>
      <c r="QHI87" s="625"/>
      <c r="QHJ87" s="625"/>
      <c r="QHO87" s="625"/>
      <c r="QHP87" s="625"/>
      <c r="QHU87" s="625"/>
      <c r="QHV87" s="625"/>
      <c r="QIA87" s="625"/>
      <c r="QIB87" s="625"/>
      <c r="QIG87" s="625"/>
      <c r="QIH87" s="625"/>
      <c r="QIM87" s="625"/>
      <c r="QIN87" s="625"/>
      <c r="QIS87" s="625"/>
      <c r="QIT87" s="625"/>
      <c r="QIY87" s="625"/>
      <c r="QIZ87" s="625"/>
      <c r="QJE87" s="625"/>
      <c r="QJF87" s="625"/>
      <c r="QJK87" s="625"/>
      <c r="QJL87" s="625"/>
      <c r="QJQ87" s="625"/>
      <c r="QJR87" s="625"/>
      <c r="QJW87" s="625"/>
      <c r="QJX87" s="625"/>
      <c r="QKC87" s="625"/>
      <c r="QKD87" s="625"/>
      <c r="QKI87" s="625"/>
      <c r="QKJ87" s="625"/>
      <c r="QKO87" s="625"/>
      <c r="QKP87" s="625"/>
      <c r="QKU87" s="625"/>
      <c r="QKV87" s="625"/>
      <c r="QLA87" s="625"/>
      <c r="QLB87" s="625"/>
      <c r="QLG87" s="625"/>
      <c r="QLH87" s="625"/>
      <c r="QLM87" s="625"/>
      <c r="QLN87" s="625"/>
      <c r="QLS87" s="625"/>
      <c r="QLT87" s="625"/>
      <c r="QLY87" s="625"/>
      <c r="QLZ87" s="625"/>
      <c r="QME87" s="625"/>
      <c r="QMF87" s="625"/>
      <c r="QMK87" s="625"/>
      <c r="QML87" s="625"/>
      <c r="QMQ87" s="625"/>
      <c r="QMR87" s="625"/>
      <c r="QMW87" s="625"/>
      <c r="QMX87" s="625"/>
      <c r="QNC87" s="625"/>
      <c r="QND87" s="625"/>
      <c r="QNI87" s="625"/>
      <c r="QNJ87" s="625"/>
      <c r="QNO87" s="625"/>
      <c r="QNP87" s="625"/>
      <c r="QNU87" s="625"/>
      <c r="QNV87" s="625"/>
      <c r="QOA87" s="625"/>
      <c r="QOB87" s="625"/>
      <c r="QOG87" s="625"/>
      <c r="QOH87" s="625"/>
      <c r="QOM87" s="625"/>
      <c r="QON87" s="625"/>
      <c r="QOS87" s="625"/>
      <c r="QOT87" s="625"/>
      <c r="QOY87" s="625"/>
      <c r="QOZ87" s="625"/>
      <c r="QPE87" s="625"/>
      <c r="QPF87" s="625"/>
      <c r="QPK87" s="625"/>
      <c r="QPL87" s="625"/>
      <c r="QPQ87" s="625"/>
      <c r="QPR87" s="625"/>
      <c r="QPW87" s="625"/>
      <c r="QPX87" s="625"/>
      <c r="QQC87" s="625"/>
      <c r="QQD87" s="625"/>
      <c r="QQI87" s="625"/>
      <c r="QQJ87" s="625"/>
      <c r="QQO87" s="625"/>
      <c r="QQP87" s="625"/>
      <c r="QQU87" s="625"/>
      <c r="QQV87" s="625"/>
      <c r="QRA87" s="625"/>
      <c r="QRB87" s="625"/>
      <c r="QRG87" s="625"/>
      <c r="QRH87" s="625"/>
      <c r="QRM87" s="625"/>
      <c r="QRN87" s="625"/>
      <c r="QRS87" s="625"/>
      <c r="QRT87" s="625"/>
      <c r="QRY87" s="625"/>
      <c r="QRZ87" s="625"/>
      <c r="QSE87" s="625"/>
      <c r="QSF87" s="625"/>
      <c r="QSK87" s="625"/>
      <c r="QSL87" s="625"/>
      <c r="QSQ87" s="625"/>
      <c r="QSR87" s="625"/>
      <c r="QSW87" s="625"/>
      <c r="QSX87" s="625"/>
      <c r="QTC87" s="625"/>
      <c r="QTD87" s="625"/>
      <c r="QTI87" s="625"/>
      <c r="QTJ87" s="625"/>
      <c r="QTO87" s="625"/>
      <c r="QTP87" s="625"/>
      <c r="QTU87" s="625"/>
      <c r="QTV87" s="625"/>
      <c r="QUA87" s="625"/>
      <c r="QUB87" s="625"/>
      <c r="QUG87" s="625"/>
      <c r="QUH87" s="625"/>
      <c r="QUM87" s="625"/>
      <c r="QUN87" s="625"/>
      <c r="QUS87" s="625"/>
      <c r="QUT87" s="625"/>
      <c r="QUY87" s="625"/>
      <c r="QUZ87" s="625"/>
      <c r="QVE87" s="625"/>
      <c r="QVF87" s="625"/>
      <c r="QVK87" s="625"/>
      <c r="QVL87" s="625"/>
      <c r="QVQ87" s="625"/>
      <c r="QVR87" s="625"/>
      <c r="QVW87" s="625"/>
      <c r="QVX87" s="625"/>
      <c r="QWC87" s="625"/>
      <c r="QWD87" s="625"/>
      <c r="QWI87" s="625"/>
      <c r="QWJ87" s="625"/>
      <c r="QWO87" s="625"/>
      <c r="QWP87" s="625"/>
      <c r="QWU87" s="625"/>
      <c r="QWV87" s="625"/>
      <c r="QXA87" s="625"/>
      <c r="QXB87" s="625"/>
      <c r="QXG87" s="625"/>
      <c r="QXH87" s="625"/>
      <c r="QXM87" s="625"/>
      <c r="QXN87" s="625"/>
      <c r="QXS87" s="625"/>
      <c r="QXT87" s="625"/>
      <c r="QXY87" s="625"/>
      <c r="QXZ87" s="625"/>
      <c r="QYE87" s="625"/>
      <c r="QYF87" s="625"/>
      <c r="QYK87" s="625"/>
      <c r="QYL87" s="625"/>
      <c r="QYQ87" s="625"/>
      <c r="QYR87" s="625"/>
      <c r="QYW87" s="625"/>
      <c r="QYX87" s="625"/>
      <c r="QZC87" s="625"/>
      <c r="QZD87" s="625"/>
      <c r="QZI87" s="625"/>
      <c r="QZJ87" s="625"/>
      <c r="QZO87" s="625"/>
      <c r="QZP87" s="625"/>
      <c r="QZU87" s="625"/>
      <c r="QZV87" s="625"/>
      <c r="RAA87" s="625"/>
      <c r="RAB87" s="625"/>
      <c r="RAG87" s="625"/>
      <c r="RAH87" s="625"/>
      <c r="RAM87" s="625"/>
      <c r="RAN87" s="625"/>
      <c r="RAS87" s="625"/>
      <c r="RAT87" s="625"/>
      <c r="RAY87" s="625"/>
      <c r="RAZ87" s="625"/>
      <c r="RBE87" s="625"/>
      <c r="RBF87" s="625"/>
      <c r="RBK87" s="625"/>
      <c r="RBL87" s="625"/>
      <c r="RBQ87" s="625"/>
      <c r="RBR87" s="625"/>
      <c r="RBW87" s="625"/>
      <c r="RBX87" s="625"/>
      <c r="RCC87" s="625"/>
      <c r="RCD87" s="625"/>
      <c r="RCI87" s="625"/>
      <c r="RCJ87" s="625"/>
      <c r="RCO87" s="625"/>
      <c r="RCP87" s="625"/>
      <c r="RCU87" s="625"/>
      <c r="RCV87" s="625"/>
      <c r="RDA87" s="625"/>
      <c r="RDB87" s="625"/>
      <c r="RDG87" s="625"/>
      <c r="RDH87" s="625"/>
      <c r="RDM87" s="625"/>
      <c r="RDN87" s="625"/>
      <c r="RDS87" s="625"/>
      <c r="RDT87" s="625"/>
      <c r="RDY87" s="625"/>
      <c r="RDZ87" s="625"/>
      <c r="REE87" s="625"/>
      <c r="REF87" s="625"/>
      <c r="REK87" s="625"/>
      <c r="REL87" s="625"/>
      <c r="REQ87" s="625"/>
      <c r="RER87" s="625"/>
      <c r="REW87" s="625"/>
      <c r="REX87" s="625"/>
      <c r="RFC87" s="625"/>
      <c r="RFD87" s="625"/>
      <c r="RFI87" s="625"/>
      <c r="RFJ87" s="625"/>
      <c r="RFO87" s="625"/>
      <c r="RFP87" s="625"/>
      <c r="RFU87" s="625"/>
      <c r="RFV87" s="625"/>
      <c r="RGA87" s="625"/>
      <c r="RGB87" s="625"/>
      <c r="RGG87" s="625"/>
      <c r="RGH87" s="625"/>
      <c r="RGM87" s="625"/>
      <c r="RGN87" s="625"/>
      <c r="RGS87" s="625"/>
      <c r="RGT87" s="625"/>
      <c r="RGY87" s="625"/>
      <c r="RGZ87" s="625"/>
      <c r="RHE87" s="625"/>
      <c r="RHF87" s="625"/>
      <c r="RHK87" s="625"/>
      <c r="RHL87" s="625"/>
      <c r="RHQ87" s="625"/>
      <c r="RHR87" s="625"/>
      <c r="RHW87" s="625"/>
      <c r="RHX87" s="625"/>
      <c r="RIC87" s="625"/>
      <c r="RID87" s="625"/>
      <c r="RII87" s="625"/>
      <c r="RIJ87" s="625"/>
      <c r="RIO87" s="625"/>
      <c r="RIP87" s="625"/>
      <c r="RIU87" s="625"/>
      <c r="RIV87" s="625"/>
      <c r="RJA87" s="625"/>
      <c r="RJB87" s="625"/>
      <c r="RJG87" s="625"/>
      <c r="RJH87" s="625"/>
      <c r="RJM87" s="625"/>
      <c r="RJN87" s="625"/>
      <c r="RJS87" s="625"/>
      <c r="RJT87" s="625"/>
      <c r="RJY87" s="625"/>
      <c r="RJZ87" s="625"/>
      <c r="RKE87" s="625"/>
      <c r="RKF87" s="625"/>
      <c r="RKK87" s="625"/>
      <c r="RKL87" s="625"/>
      <c r="RKQ87" s="625"/>
      <c r="RKR87" s="625"/>
      <c r="RKW87" s="625"/>
      <c r="RKX87" s="625"/>
      <c r="RLC87" s="625"/>
      <c r="RLD87" s="625"/>
      <c r="RLI87" s="625"/>
      <c r="RLJ87" s="625"/>
      <c r="RLO87" s="625"/>
      <c r="RLP87" s="625"/>
      <c r="RLU87" s="625"/>
      <c r="RLV87" s="625"/>
      <c r="RMA87" s="625"/>
      <c r="RMB87" s="625"/>
      <c r="RMG87" s="625"/>
      <c r="RMH87" s="625"/>
      <c r="RMM87" s="625"/>
      <c r="RMN87" s="625"/>
      <c r="RMS87" s="625"/>
      <c r="RMT87" s="625"/>
      <c r="RMY87" s="625"/>
      <c r="RMZ87" s="625"/>
      <c r="RNE87" s="625"/>
      <c r="RNF87" s="625"/>
      <c r="RNK87" s="625"/>
      <c r="RNL87" s="625"/>
      <c r="RNQ87" s="625"/>
      <c r="RNR87" s="625"/>
      <c r="RNW87" s="625"/>
      <c r="RNX87" s="625"/>
      <c r="ROC87" s="625"/>
      <c r="ROD87" s="625"/>
      <c r="ROI87" s="625"/>
      <c r="ROJ87" s="625"/>
      <c r="ROO87" s="625"/>
      <c r="ROP87" s="625"/>
      <c r="ROU87" s="625"/>
      <c r="ROV87" s="625"/>
      <c r="RPA87" s="625"/>
      <c r="RPB87" s="625"/>
      <c r="RPG87" s="625"/>
      <c r="RPH87" s="625"/>
      <c r="RPM87" s="625"/>
      <c r="RPN87" s="625"/>
      <c r="RPS87" s="625"/>
      <c r="RPT87" s="625"/>
      <c r="RPY87" s="625"/>
      <c r="RPZ87" s="625"/>
      <c r="RQE87" s="625"/>
      <c r="RQF87" s="625"/>
      <c r="RQK87" s="625"/>
      <c r="RQL87" s="625"/>
      <c r="RQQ87" s="625"/>
      <c r="RQR87" s="625"/>
      <c r="RQW87" s="625"/>
      <c r="RQX87" s="625"/>
      <c r="RRC87" s="625"/>
      <c r="RRD87" s="625"/>
      <c r="RRI87" s="625"/>
      <c r="RRJ87" s="625"/>
      <c r="RRO87" s="625"/>
      <c r="RRP87" s="625"/>
      <c r="RRU87" s="625"/>
      <c r="RRV87" s="625"/>
      <c r="RSA87" s="625"/>
      <c r="RSB87" s="625"/>
      <c r="RSG87" s="625"/>
      <c r="RSH87" s="625"/>
      <c r="RSM87" s="625"/>
      <c r="RSN87" s="625"/>
      <c r="RSS87" s="625"/>
      <c r="RST87" s="625"/>
      <c r="RSY87" s="625"/>
      <c r="RSZ87" s="625"/>
      <c r="RTE87" s="625"/>
      <c r="RTF87" s="625"/>
      <c r="RTK87" s="625"/>
      <c r="RTL87" s="625"/>
      <c r="RTQ87" s="625"/>
      <c r="RTR87" s="625"/>
      <c r="RTW87" s="625"/>
      <c r="RTX87" s="625"/>
      <c r="RUC87" s="625"/>
      <c r="RUD87" s="625"/>
      <c r="RUI87" s="625"/>
      <c r="RUJ87" s="625"/>
      <c r="RUO87" s="625"/>
      <c r="RUP87" s="625"/>
      <c r="RUU87" s="625"/>
      <c r="RUV87" s="625"/>
      <c r="RVA87" s="625"/>
      <c r="RVB87" s="625"/>
      <c r="RVG87" s="625"/>
      <c r="RVH87" s="625"/>
      <c r="RVM87" s="625"/>
      <c r="RVN87" s="625"/>
      <c r="RVS87" s="625"/>
      <c r="RVT87" s="625"/>
      <c r="RVY87" s="625"/>
      <c r="RVZ87" s="625"/>
      <c r="RWE87" s="625"/>
      <c r="RWF87" s="625"/>
      <c r="RWK87" s="625"/>
      <c r="RWL87" s="625"/>
      <c r="RWQ87" s="625"/>
      <c r="RWR87" s="625"/>
      <c r="RWW87" s="625"/>
      <c r="RWX87" s="625"/>
      <c r="RXC87" s="625"/>
      <c r="RXD87" s="625"/>
      <c r="RXI87" s="625"/>
      <c r="RXJ87" s="625"/>
      <c r="RXO87" s="625"/>
      <c r="RXP87" s="625"/>
      <c r="RXU87" s="625"/>
      <c r="RXV87" s="625"/>
      <c r="RYA87" s="625"/>
      <c r="RYB87" s="625"/>
      <c r="RYG87" s="625"/>
      <c r="RYH87" s="625"/>
      <c r="RYM87" s="625"/>
      <c r="RYN87" s="625"/>
      <c r="RYS87" s="625"/>
      <c r="RYT87" s="625"/>
      <c r="RYY87" s="625"/>
      <c r="RYZ87" s="625"/>
      <c r="RZE87" s="625"/>
      <c r="RZF87" s="625"/>
      <c r="RZK87" s="625"/>
      <c r="RZL87" s="625"/>
      <c r="RZQ87" s="625"/>
      <c r="RZR87" s="625"/>
      <c r="RZW87" s="625"/>
      <c r="RZX87" s="625"/>
      <c r="SAC87" s="625"/>
      <c r="SAD87" s="625"/>
      <c r="SAI87" s="625"/>
      <c r="SAJ87" s="625"/>
      <c r="SAO87" s="625"/>
      <c r="SAP87" s="625"/>
      <c r="SAU87" s="625"/>
      <c r="SAV87" s="625"/>
      <c r="SBA87" s="625"/>
      <c r="SBB87" s="625"/>
      <c r="SBG87" s="625"/>
      <c r="SBH87" s="625"/>
      <c r="SBM87" s="625"/>
      <c r="SBN87" s="625"/>
      <c r="SBS87" s="625"/>
      <c r="SBT87" s="625"/>
      <c r="SBY87" s="625"/>
      <c r="SBZ87" s="625"/>
      <c r="SCE87" s="625"/>
      <c r="SCF87" s="625"/>
      <c r="SCK87" s="625"/>
      <c r="SCL87" s="625"/>
      <c r="SCQ87" s="625"/>
      <c r="SCR87" s="625"/>
      <c r="SCW87" s="625"/>
      <c r="SCX87" s="625"/>
      <c r="SDC87" s="625"/>
      <c r="SDD87" s="625"/>
      <c r="SDI87" s="625"/>
      <c r="SDJ87" s="625"/>
      <c r="SDO87" s="625"/>
      <c r="SDP87" s="625"/>
      <c r="SDU87" s="625"/>
      <c r="SDV87" s="625"/>
      <c r="SEA87" s="625"/>
      <c r="SEB87" s="625"/>
      <c r="SEG87" s="625"/>
      <c r="SEH87" s="625"/>
      <c r="SEM87" s="625"/>
      <c r="SEN87" s="625"/>
      <c r="SES87" s="625"/>
      <c r="SET87" s="625"/>
      <c r="SEY87" s="625"/>
      <c r="SEZ87" s="625"/>
      <c r="SFE87" s="625"/>
      <c r="SFF87" s="625"/>
      <c r="SFK87" s="625"/>
      <c r="SFL87" s="625"/>
      <c r="SFQ87" s="625"/>
      <c r="SFR87" s="625"/>
      <c r="SFW87" s="625"/>
      <c r="SFX87" s="625"/>
      <c r="SGC87" s="625"/>
      <c r="SGD87" s="625"/>
      <c r="SGI87" s="625"/>
      <c r="SGJ87" s="625"/>
      <c r="SGO87" s="625"/>
      <c r="SGP87" s="625"/>
      <c r="SGU87" s="625"/>
      <c r="SGV87" s="625"/>
      <c r="SHA87" s="625"/>
      <c r="SHB87" s="625"/>
      <c r="SHG87" s="625"/>
      <c r="SHH87" s="625"/>
      <c r="SHM87" s="625"/>
      <c r="SHN87" s="625"/>
      <c r="SHS87" s="625"/>
      <c r="SHT87" s="625"/>
      <c r="SHY87" s="625"/>
      <c r="SHZ87" s="625"/>
      <c r="SIE87" s="625"/>
      <c r="SIF87" s="625"/>
      <c r="SIK87" s="625"/>
      <c r="SIL87" s="625"/>
      <c r="SIQ87" s="625"/>
      <c r="SIR87" s="625"/>
      <c r="SIW87" s="625"/>
      <c r="SIX87" s="625"/>
      <c r="SJC87" s="625"/>
      <c r="SJD87" s="625"/>
      <c r="SJI87" s="625"/>
      <c r="SJJ87" s="625"/>
      <c r="SJO87" s="625"/>
      <c r="SJP87" s="625"/>
      <c r="SJU87" s="625"/>
      <c r="SJV87" s="625"/>
      <c r="SKA87" s="625"/>
      <c r="SKB87" s="625"/>
      <c r="SKG87" s="625"/>
      <c r="SKH87" s="625"/>
      <c r="SKM87" s="625"/>
      <c r="SKN87" s="625"/>
      <c r="SKS87" s="625"/>
      <c r="SKT87" s="625"/>
      <c r="SKY87" s="625"/>
      <c r="SKZ87" s="625"/>
      <c r="SLE87" s="625"/>
      <c r="SLF87" s="625"/>
      <c r="SLK87" s="625"/>
      <c r="SLL87" s="625"/>
      <c r="SLQ87" s="625"/>
      <c r="SLR87" s="625"/>
      <c r="SLW87" s="625"/>
      <c r="SLX87" s="625"/>
      <c r="SMC87" s="625"/>
      <c r="SMD87" s="625"/>
      <c r="SMI87" s="625"/>
      <c r="SMJ87" s="625"/>
      <c r="SMO87" s="625"/>
      <c r="SMP87" s="625"/>
      <c r="SMU87" s="625"/>
      <c r="SMV87" s="625"/>
      <c r="SNA87" s="625"/>
      <c r="SNB87" s="625"/>
      <c r="SNG87" s="625"/>
      <c r="SNH87" s="625"/>
      <c r="SNM87" s="625"/>
      <c r="SNN87" s="625"/>
      <c r="SNS87" s="625"/>
      <c r="SNT87" s="625"/>
      <c r="SNY87" s="625"/>
      <c r="SNZ87" s="625"/>
      <c r="SOE87" s="625"/>
      <c r="SOF87" s="625"/>
      <c r="SOK87" s="625"/>
      <c r="SOL87" s="625"/>
      <c r="SOQ87" s="625"/>
      <c r="SOR87" s="625"/>
      <c r="SOW87" s="625"/>
      <c r="SOX87" s="625"/>
      <c r="SPC87" s="625"/>
      <c r="SPD87" s="625"/>
      <c r="SPI87" s="625"/>
      <c r="SPJ87" s="625"/>
      <c r="SPO87" s="625"/>
      <c r="SPP87" s="625"/>
      <c r="SPU87" s="625"/>
      <c r="SPV87" s="625"/>
      <c r="SQA87" s="625"/>
      <c r="SQB87" s="625"/>
      <c r="SQG87" s="625"/>
      <c r="SQH87" s="625"/>
      <c r="SQM87" s="625"/>
      <c r="SQN87" s="625"/>
      <c r="SQS87" s="625"/>
      <c r="SQT87" s="625"/>
      <c r="SQY87" s="625"/>
      <c r="SQZ87" s="625"/>
      <c r="SRE87" s="625"/>
      <c r="SRF87" s="625"/>
      <c r="SRK87" s="625"/>
      <c r="SRL87" s="625"/>
      <c r="SRQ87" s="625"/>
      <c r="SRR87" s="625"/>
      <c r="SRW87" s="625"/>
      <c r="SRX87" s="625"/>
      <c r="SSC87" s="625"/>
      <c r="SSD87" s="625"/>
      <c r="SSI87" s="625"/>
      <c r="SSJ87" s="625"/>
      <c r="SSO87" s="625"/>
      <c r="SSP87" s="625"/>
      <c r="SSU87" s="625"/>
      <c r="SSV87" s="625"/>
      <c r="STA87" s="625"/>
      <c r="STB87" s="625"/>
      <c r="STG87" s="625"/>
      <c r="STH87" s="625"/>
      <c r="STM87" s="625"/>
      <c r="STN87" s="625"/>
      <c r="STS87" s="625"/>
      <c r="STT87" s="625"/>
      <c r="STY87" s="625"/>
      <c r="STZ87" s="625"/>
      <c r="SUE87" s="625"/>
      <c r="SUF87" s="625"/>
      <c r="SUK87" s="625"/>
      <c r="SUL87" s="625"/>
      <c r="SUQ87" s="625"/>
      <c r="SUR87" s="625"/>
      <c r="SUW87" s="625"/>
      <c r="SUX87" s="625"/>
      <c r="SVC87" s="625"/>
      <c r="SVD87" s="625"/>
      <c r="SVI87" s="625"/>
      <c r="SVJ87" s="625"/>
      <c r="SVO87" s="625"/>
      <c r="SVP87" s="625"/>
      <c r="SVU87" s="625"/>
      <c r="SVV87" s="625"/>
      <c r="SWA87" s="625"/>
      <c r="SWB87" s="625"/>
      <c r="SWG87" s="625"/>
      <c r="SWH87" s="625"/>
      <c r="SWM87" s="625"/>
      <c r="SWN87" s="625"/>
      <c r="SWS87" s="625"/>
      <c r="SWT87" s="625"/>
      <c r="SWY87" s="625"/>
      <c r="SWZ87" s="625"/>
      <c r="SXE87" s="625"/>
      <c r="SXF87" s="625"/>
      <c r="SXK87" s="625"/>
      <c r="SXL87" s="625"/>
      <c r="SXQ87" s="625"/>
      <c r="SXR87" s="625"/>
      <c r="SXW87" s="625"/>
      <c r="SXX87" s="625"/>
      <c r="SYC87" s="625"/>
      <c r="SYD87" s="625"/>
      <c r="SYI87" s="625"/>
      <c r="SYJ87" s="625"/>
      <c r="SYO87" s="625"/>
      <c r="SYP87" s="625"/>
      <c r="SYU87" s="625"/>
      <c r="SYV87" s="625"/>
      <c r="SZA87" s="625"/>
      <c r="SZB87" s="625"/>
      <c r="SZG87" s="625"/>
      <c r="SZH87" s="625"/>
      <c r="SZM87" s="625"/>
      <c r="SZN87" s="625"/>
      <c r="SZS87" s="625"/>
      <c r="SZT87" s="625"/>
      <c r="SZY87" s="625"/>
      <c r="SZZ87" s="625"/>
      <c r="TAE87" s="625"/>
      <c r="TAF87" s="625"/>
      <c r="TAK87" s="625"/>
      <c r="TAL87" s="625"/>
      <c r="TAQ87" s="625"/>
      <c r="TAR87" s="625"/>
      <c r="TAW87" s="625"/>
      <c r="TAX87" s="625"/>
      <c r="TBC87" s="625"/>
      <c r="TBD87" s="625"/>
      <c r="TBI87" s="625"/>
      <c r="TBJ87" s="625"/>
      <c r="TBO87" s="625"/>
      <c r="TBP87" s="625"/>
      <c r="TBU87" s="625"/>
      <c r="TBV87" s="625"/>
      <c r="TCA87" s="625"/>
      <c r="TCB87" s="625"/>
      <c r="TCG87" s="625"/>
      <c r="TCH87" s="625"/>
      <c r="TCM87" s="625"/>
      <c r="TCN87" s="625"/>
      <c r="TCS87" s="625"/>
      <c r="TCT87" s="625"/>
      <c r="TCY87" s="625"/>
      <c r="TCZ87" s="625"/>
      <c r="TDE87" s="625"/>
      <c r="TDF87" s="625"/>
      <c r="TDK87" s="625"/>
      <c r="TDL87" s="625"/>
      <c r="TDQ87" s="625"/>
      <c r="TDR87" s="625"/>
      <c r="TDW87" s="625"/>
      <c r="TDX87" s="625"/>
      <c r="TEC87" s="625"/>
      <c r="TED87" s="625"/>
      <c r="TEI87" s="625"/>
      <c r="TEJ87" s="625"/>
      <c r="TEO87" s="625"/>
      <c r="TEP87" s="625"/>
      <c r="TEU87" s="625"/>
      <c r="TEV87" s="625"/>
      <c r="TFA87" s="625"/>
      <c r="TFB87" s="625"/>
      <c r="TFG87" s="625"/>
      <c r="TFH87" s="625"/>
      <c r="TFM87" s="625"/>
      <c r="TFN87" s="625"/>
      <c r="TFS87" s="625"/>
      <c r="TFT87" s="625"/>
      <c r="TFY87" s="625"/>
      <c r="TFZ87" s="625"/>
      <c r="TGE87" s="625"/>
      <c r="TGF87" s="625"/>
      <c r="TGK87" s="625"/>
      <c r="TGL87" s="625"/>
      <c r="TGQ87" s="625"/>
      <c r="TGR87" s="625"/>
      <c r="TGW87" s="625"/>
      <c r="TGX87" s="625"/>
      <c r="THC87" s="625"/>
      <c r="THD87" s="625"/>
      <c r="THI87" s="625"/>
      <c r="THJ87" s="625"/>
      <c r="THO87" s="625"/>
      <c r="THP87" s="625"/>
      <c r="THU87" s="625"/>
      <c r="THV87" s="625"/>
      <c r="TIA87" s="625"/>
      <c r="TIB87" s="625"/>
      <c r="TIG87" s="625"/>
      <c r="TIH87" s="625"/>
      <c r="TIM87" s="625"/>
      <c r="TIN87" s="625"/>
      <c r="TIS87" s="625"/>
      <c r="TIT87" s="625"/>
      <c r="TIY87" s="625"/>
      <c r="TIZ87" s="625"/>
      <c r="TJE87" s="625"/>
      <c r="TJF87" s="625"/>
      <c r="TJK87" s="625"/>
      <c r="TJL87" s="625"/>
      <c r="TJQ87" s="625"/>
      <c r="TJR87" s="625"/>
      <c r="TJW87" s="625"/>
      <c r="TJX87" s="625"/>
      <c r="TKC87" s="625"/>
      <c r="TKD87" s="625"/>
      <c r="TKI87" s="625"/>
      <c r="TKJ87" s="625"/>
      <c r="TKO87" s="625"/>
      <c r="TKP87" s="625"/>
      <c r="TKU87" s="625"/>
      <c r="TKV87" s="625"/>
      <c r="TLA87" s="625"/>
      <c r="TLB87" s="625"/>
      <c r="TLG87" s="625"/>
      <c r="TLH87" s="625"/>
      <c r="TLM87" s="625"/>
      <c r="TLN87" s="625"/>
      <c r="TLS87" s="625"/>
      <c r="TLT87" s="625"/>
      <c r="TLY87" s="625"/>
      <c r="TLZ87" s="625"/>
      <c r="TME87" s="625"/>
      <c r="TMF87" s="625"/>
      <c r="TMK87" s="625"/>
      <c r="TML87" s="625"/>
      <c r="TMQ87" s="625"/>
      <c r="TMR87" s="625"/>
      <c r="TMW87" s="625"/>
      <c r="TMX87" s="625"/>
      <c r="TNC87" s="625"/>
      <c r="TND87" s="625"/>
      <c r="TNI87" s="625"/>
      <c r="TNJ87" s="625"/>
      <c r="TNO87" s="625"/>
      <c r="TNP87" s="625"/>
      <c r="TNU87" s="625"/>
      <c r="TNV87" s="625"/>
      <c r="TOA87" s="625"/>
      <c r="TOB87" s="625"/>
      <c r="TOG87" s="625"/>
      <c r="TOH87" s="625"/>
      <c r="TOM87" s="625"/>
      <c r="TON87" s="625"/>
      <c r="TOS87" s="625"/>
      <c r="TOT87" s="625"/>
      <c r="TOY87" s="625"/>
      <c r="TOZ87" s="625"/>
      <c r="TPE87" s="625"/>
      <c r="TPF87" s="625"/>
      <c r="TPK87" s="625"/>
      <c r="TPL87" s="625"/>
      <c r="TPQ87" s="625"/>
      <c r="TPR87" s="625"/>
      <c r="TPW87" s="625"/>
      <c r="TPX87" s="625"/>
      <c r="TQC87" s="625"/>
      <c r="TQD87" s="625"/>
      <c r="TQI87" s="625"/>
      <c r="TQJ87" s="625"/>
      <c r="TQO87" s="625"/>
      <c r="TQP87" s="625"/>
      <c r="TQU87" s="625"/>
      <c r="TQV87" s="625"/>
      <c r="TRA87" s="625"/>
      <c r="TRB87" s="625"/>
      <c r="TRG87" s="625"/>
      <c r="TRH87" s="625"/>
      <c r="TRM87" s="625"/>
      <c r="TRN87" s="625"/>
      <c r="TRS87" s="625"/>
      <c r="TRT87" s="625"/>
      <c r="TRY87" s="625"/>
      <c r="TRZ87" s="625"/>
      <c r="TSE87" s="625"/>
      <c r="TSF87" s="625"/>
      <c r="TSK87" s="625"/>
      <c r="TSL87" s="625"/>
      <c r="TSQ87" s="625"/>
      <c r="TSR87" s="625"/>
      <c r="TSW87" s="625"/>
      <c r="TSX87" s="625"/>
      <c r="TTC87" s="625"/>
      <c r="TTD87" s="625"/>
      <c r="TTI87" s="625"/>
      <c r="TTJ87" s="625"/>
      <c r="TTO87" s="625"/>
      <c r="TTP87" s="625"/>
      <c r="TTU87" s="625"/>
      <c r="TTV87" s="625"/>
      <c r="TUA87" s="625"/>
      <c r="TUB87" s="625"/>
      <c r="TUG87" s="625"/>
      <c r="TUH87" s="625"/>
      <c r="TUM87" s="625"/>
      <c r="TUN87" s="625"/>
      <c r="TUS87" s="625"/>
      <c r="TUT87" s="625"/>
      <c r="TUY87" s="625"/>
      <c r="TUZ87" s="625"/>
      <c r="TVE87" s="625"/>
      <c r="TVF87" s="625"/>
      <c r="TVK87" s="625"/>
      <c r="TVL87" s="625"/>
      <c r="TVQ87" s="625"/>
      <c r="TVR87" s="625"/>
      <c r="TVW87" s="625"/>
      <c r="TVX87" s="625"/>
      <c r="TWC87" s="625"/>
      <c r="TWD87" s="625"/>
      <c r="TWI87" s="625"/>
      <c r="TWJ87" s="625"/>
      <c r="TWO87" s="625"/>
      <c r="TWP87" s="625"/>
      <c r="TWU87" s="625"/>
      <c r="TWV87" s="625"/>
      <c r="TXA87" s="625"/>
      <c r="TXB87" s="625"/>
      <c r="TXG87" s="625"/>
      <c r="TXH87" s="625"/>
      <c r="TXM87" s="625"/>
      <c r="TXN87" s="625"/>
      <c r="TXS87" s="625"/>
      <c r="TXT87" s="625"/>
      <c r="TXY87" s="625"/>
      <c r="TXZ87" s="625"/>
      <c r="TYE87" s="625"/>
      <c r="TYF87" s="625"/>
      <c r="TYK87" s="625"/>
      <c r="TYL87" s="625"/>
      <c r="TYQ87" s="625"/>
      <c r="TYR87" s="625"/>
      <c r="TYW87" s="625"/>
      <c r="TYX87" s="625"/>
      <c r="TZC87" s="625"/>
      <c r="TZD87" s="625"/>
      <c r="TZI87" s="625"/>
      <c r="TZJ87" s="625"/>
      <c r="TZO87" s="625"/>
      <c r="TZP87" s="625"/>
      <c r="TZU87" s="625"/>
      <c r="TZV87" s="625"/>
      <c r="UAA87" s="625"/>
      <c r="UAB87" s="625"/>
      <c r="UAG87" s="625"/>
      <c r="UAH87" s="625"/>
      <c r="UAM87" s="625"/>
      <c r="UAN87" s="625"/>
      <c r="UAS87" s="625"/>
      <c r="UAT87" s="625"/>
      <c r="UAY87" s="625"/>
      <c r="UAZ87" s="625"/>
      <c r="UBE87" s="625"/>
      <c r="UBF87" s="625"/>
      <c r="UBK87" s="625"/>
      <c r="UBL87" s="625"/>
      <c r="UBQ87" s="625"/>
      <c r="UBR87" s="625"/>
      <c r="UBW87" s="625"/>
      <c r="UBX87" s="625"/>
      <c r="UCC87" s="625"/>
      <c r="UCD87" s="625"/>
      <c r="UCI87" s="625"/>
      <c r="UCJ87" s="625"/>
      <c r="UCO87" s="625"/>
      <c r="UCP87" s="625"/>
      <c r="UCU87" s="625"/>
      <c r="UCV87" s="625"/>
      <c r="UDA87" s="625"/>
      <c r="UDB87" s="625"/>
      <c r="UDG87" s="625"/>
      <c r="UDH87" s="625"/>
      <c r="UDM87" s="625"/>
      <c r="UDN87" s="625"/>
      <c r="UDS87" s="625"/>
      <c r="UDT87" s="625"/>
      <c r="UDY87" s="625"/>
      <c r="UDZ87" s="625"/>
      <c r="UEE87" s="625"/>
      <c r="UEF87" s="625"/>
      <c r="UEK87" s="625"/>
      <c r="UEL87" s="625"/>
      <c r="UEQ87" s="625"/>
      <c r="UER87" s="625"/>
      <c r="UEW87" s="625"/>
      <c r="UEX87" s="625"/>
      <c r="UFC87" s="625"/>
      <c r="UFD87" s="625"/>
      <c r="UFI87" s="625"/>
      <c r="UFJ87" s="625"/>
      <c r="UFO87" s="625"/>
      <c r="UFP87" s="625"/>
      <c r="UFU87" s="625"/>
      <c r="UFV87" s="625"/>
      <c r="UGA87" s="625"/>
      <c r="UGB87" s="625"/>
      <c r="UGG87" s="625"/>
      <c r="UGH87" s="625"/>
      <c r="UGM87" s="625"/>
      <c r="UGN87" s="625"/>
      <c r="UGS87" s="625"/>
      <c r="UGT87" s="625"/>
      <c r="UGY87" s="625"/>
      <c r="UGZ87" s="625"/>
      <c r="UHE87" s="625"/>
      <c r="UHF87" s="625"/>
      <c r="UHK87" s="625"/>
      <c r="UHL87" s="625"/>
      <c r="UHQ87" s="625"/>
      <c r="UHR87" s="625"/>
      <c r="UHW87" s="625"/>
      <c r="UHX87" s="625"/>
      <c r="UIC87" s="625"/>
      <c r="UID87" s="625"/>
      <c r="UII87" s="625"/>
      <c r="UIJ87" s="625"/>
      <c r="UIO87" s="625"/>
      <c r="UIP87" s="625"/>
      <c r="UIU87" s="625"/>
      <c r="UIV87" s="625"/>
      <c r="UJA87" s="625"/>
      <c r="UJB87" s="625"/>
      <c r="UJG87" s="625"/>
      <c r="UJH87" s="625"/>
      <c r="UJM87" s="625"/>
      <c r="UJN87" s="625"/>
      <c r="UJS87" s="625"/>
      <c r="UJT87" s="625"/>
      <c r="UJY87" s="625"/>
      <c r="UJZ87" s="625"/>
      <c r="UKE87" s="625"/>
      <c r="UKF87" s="625"/>
      <c r="UKK87" s="625"/>
      <c r="UKL87" s="625"/>
      <c r="UKQ87" s="625"/>
      <c r="UKR87" s="625"/>
      <c r="UKW87" s="625"/>
      <c r="UKX87" s="625"/>
      <c r="ULC87" s="625"/>
      <c r="ULD87" s="625"/>
      <c r="ULI87" s="625"/>
      <c r="ULJ87" s="625"/>
      <c r="ULO87" s="625"/>
      <c r="ULP87" s="625"/>
      <c r="ULU87" s="625"/>
      <c r="ULV87" s="625"/>
      <c r="UMA87" s="625"/>
      <c r="UMB87" s="625"/>
      <c r="UMG87" s="625"/>
      <c r="UMH87" s="625"/>
      <c r="UMM87" s="625"/>
      <c r="UMN87" s="625"/>
      <c r="UMS87" s="625"/>
      <c r="UMT87" s="625"/>
      <c r="UMY87" s="625"/>
      <c r="UMZ87" s="625"/>
      <c r="UNE87" s="625"/>
      <c r="UNF87" s="625"/>
      <c r="UNK87" s="625"/>
      <c r="UNL87" s="625"/>
      <c r="UNQ87" s="625"/>
      <c r="UNR87" s="625"/>
      <c r="UNW87" s="625"/>
      <c r="UNX87" s="625"/>
      <c r="UOC87" s="625"/>
      <c r="UOD87" s="625"/>
      <c r="UOI87" s="625"/>
      <c r="UOJ87" s="625"/>
      <c r="UOO87" s="625"/>
      <c r="UOP87" s="625"/>
      <c r="UOU87" s="625"/>
      <c r="UOV87" s="625"/>
      <c r="UPA87" s="625"/>
      <c r="UPB87" s="625"/>
      <c r="UPG87" s="625"/>
      <c r="UPH87" s="625"/>
      <c r="UPM87" s="625"/>
      <c r="UPN87" s="625"/>
      <c r="UPS87" s="625"/>
      <c r="UPT87" s="625"/>
      <c r="UPY87" s="625"/>
      <c r="UPZ87" s="625"/>
      <c r="UQE87" s="625"/>
      <c r="UQF87" s="625"/>
      <c r="UQK87" s="625"/>
      <c r="UQL87" s="625"/>
      <c r="UQQ87" s="625"/>
      <c r="UQR87" s="625"/>
      <c r="UQW87" s="625"/>
      <c r="UQX87" s="625"/>
      <c r="URC87" s="625"/>
      <c r="URD87" s="625"/>
      <c r="URI87" s="625"/>
      <c r="URJ87" s="625"/>
      <c r="URO87" s="625"/>
      <c r="URP87" s="625"/>
      <c r="URU87" s="625"/>
      <c r="URV87" s="625"/>
      <c r="USA87" s="625"/>
      <c r="USB87" s="625"/>
      <c r="USG87" s="625"/>
      <c r="USH87" s="625"/>
      <c r="USM87" s="625"/>
      <c r="USN87" s="625"/>
      <c r="USS87" s="625"/>
      <c r="UST87" s="625"/>
      <c r="USY87" s="625"/>
      <c r="USZ87" s="625"/>
      <c r="UTE87" s="625"/>
      <c r="UTF87" s="625"/>
      <c r="UTK87" s="625"/>
      <c r="UTL87" s="625"/>
      <c r="UTQ87" s="625"/>
      <c r="UTR87" s="625"/>
      <c r="UTW87" s="625"/>
      <c r="UTX87" s="625"/>
      <c r="UUC87" s="625"/>
      <c r="UUD87" s="625"/>
      <c r="UUI87" s="625"/>
      <c r="UUJ87" s="625"/>
      <c r="UUO87" s="625"/>
      <c r="UUP87" s="625"/>
      <c r="UUU87" s="625"/>
      <c r="UUV87" s="625"/>
      <c r="UVA87" s="625"/>
      <c r="UVB87" s="625"/>
      <c r="UVG87" s="625"/>
      <c r="UVH87" s="625"/>
      <c r="UVM87" s="625"/>
      <c r="UVN87" s="625"/>
      <c r="UVS87" s="625"/>
      <c r="UVT87" s="625"/>
      <c r="UVY87" s="625"/>
      <c r="UVZ87" s="625"/>
      <c r="UWE87" s="625"/>
      <c r="UWF87" s="625"/>
      <c r="UWK87" s="625"/>
      <c r="UWL87" s="625"/>
      <c r="UWQ87" s="625"/>
      <c r="UWR87" s="625"/>
      <c r="UWW87" s="625"/>
      <c r="UWX87" s="625"/>
      <c r="UXC87" s="625"/>
      <c r="UXD87" s="625"/>
      <c r="UXI87" s="625"/>
      <c r="UXJ87" s="625"/>
      <c r="UXO87" s="625"/>
      <c r="UXP87" s="625"/>
      <c r="UXU87" s="625"/>
      <c r="UXV87" s="625"/>
      <c r="UYA87" s="625"/>
      <c r="UYB87" s="625"/>
      <c r="UYG87" s="625"/>
      <c r="UYH87" s="625"/>
      <c r="UYM87" s="625"/>
      <c r="UYN87" s="625"/>
      <c r="UYS87" s="625"/>
      <c r="UYT87" s="625"/>
      <c r="UYY87" s="625"/>
      <c r="UYZ87" s="625"/>
      <c r="UZE87" s="625"/>
      <c r="UZF87" s="625"/>
      <c r="UZK87" s="625"/>
      <c r="UZL87" s="625"/>
      <c r="UZQ87" s="625"/>
      <c r="UZR87" s="625"/>
      <c r="UZW87" s="625"/>
      <c r="UZX87" s="625"/>
      <c r="VAC87" s="625"/>
      <c r="VAD87" s="625"/>
      <c r="VAI87" s="625"/>
      <c r="VAJ87" s="625"/>
      <c r="VAO87" s="625"/>
      <c r="VAP87" s="625"/>
      <c r="VAU87" s="625"/>
      <c r="VAV87" s="625"/>
      <c r="VBA87" s="625"/>
      <c r="VBB87" s="625"/>
      <c r="VBG87" s="625"/>
      <c r="VBH87" s="625"/>
      <c r="VBM87" s="625"/>
      <c r="VBN87" s="625"/>
      <c r="VBS87" s="625"/>
      <c r="VBT87" s="625"/>
      <c r="VBY87" s="625"/>
      <c r="VBZ87" s="625"/>
      <c r="VCE87" s="625"/>
      <c r="VCF87" s="625"/>
      <c r="VCK87" s="625"/>
      <c r="VCL87" s="625"/>
      <c r="VCQ87" s="625"/>
      <c r="VCR87" s="625"/>
      <c r="VCW87" s="625"/>
      <c r="VCX87" s="625"/>
      <c r="VDC87" s="625"/>
      <c r="VDD87" s="625"/>
      <c r="VDI87" s="625"/>
      <c r="VDJ87" s="625"/>
      <c r="VDO87" s="625"/>
      <c r="VDP87" s="625"/>
      <c r="VDU87" s="625"/>
      <c r="VDV87" s="625"/>
      <c r="VEA87" s="625"/>
      <c r="VEB87" s="625"/>
      <c r="VEG87" s="625"/>
      <c r="VEH87" s="625"/>
      <c r="VEM87" s="625"/>
      <c r="VEN87" s="625"/>
      <c r="VES87" s="625"/>
      <c r="VET87" s="625"/>
      <c r="VEY87" s="625"/>
      <c r="VEZ87" s="625"/>
      <c r="VFE87" s="625"/>
      <c r="VFF87" s="625"/>
      <c r="VFK87" s="625"/>
      <c r="VFL87" s="625"/>
      <c r="VFQ87" s="625"/>
      <c r="VFR87" s="625"/>
      <c r="VFW87" s="625"/>
      <c r="VFX87" s="625"/>
      <c r="VGC87" s="625"/>
      <c r="VGD87" s="625"/>
      <c r="VGI87" s="625"/>
      <c r="VGJ87" s="625"/>
      <c r="VGO87" s="625"/>
      <c r="VGP87" s="625"/>
      <c r="VGU87" s="625"/>
      <c r="VGV87" s="625"/>
      <c r="VHA87" s="625"/>
      <c r="VHB87" s="625"/>
      <c r="VHG87" s="625"/>
      <c r="VHH87" s="625"/>
      <c r="VHM87" s="625"/>
      <c r="VHN87" s="625"/>
      <c r="VHS87" s="625"/>
      <c r="VHT87" s="625"/>
      <c r="VHY87" s="625"/>
      <c r="VHZ87" s="625"/>
      <c r="VIE87" s="625"/>
      <c r="VIF87" s="625"/>
      <c r="VIK87" s="625"/>
      <c r="VIL87" s="625"/>
      <c r="VIQ87" s="625"/>
      <c r="VIR87" s="625"/>
      <c r="VIW87" s="625"/>
      <c r="VIX87" s="625"/>
      <c r="VJC87" s="625"/>
      <c r="VJD87" s="625"/>
      <c r="VJI87" s="625"/>
      <c r="VJJ87" s="625"/>
      <c r="VJO87" s="625"/>
      <c r="VJP87" s="625"/>
      <c r="VJU87" s="625"/>
      <c r="VJV87" s="625"/>
      <c r="VKA87" s="625"/>
      <c r="VKB87" s="625"/>
      <c r="VKG87" s="625"/>
      <c r="VKH87" s="625"/>
      <c r="VKM87" s="625"/>
      <c r="VKN87" s="625"/>
      <c r="VKS87" s="625"/>
      <c r="VKT87" s="625"/>
      <c r="VKY87" s="625"/>
      <c r="VKZ87" s="625"/>
      <c r="VLE87" s="625"/>
      <c r="VLF87" s="625"/>
      <c r="VLK87" s="625"/>
      <c r="VLL87" s="625"/>
      <c r="VLQ87" s="625"/>
      <c r="VLR87" s="625"/>
      <c r="VLW87" s="625"/>
      <c r="VLX87" s="625"/>
      <c r="VMC87" s="625"/>
      <c r="VMD87" s="625"/>
      <c r="VMI87" s="625"/>
      <c r="VMJ87" s="625"/>
      <c r="VMO87" s="625"/>
      <c r="VMP87" s="625"/>
      <c r="VMU87" s="625"/>
      <c r="VMV87" s="625"/>
      <c r="VNA87" s="625"/>
      <c r="VNB87" s="625"/>
      <c r="VNG87" s="625"/>
      <c r="VNH87" s="625"/>
      <c r="VNM87" s="625"/>
      <c r="VNN87" s="625"/>
      <c r="VNS87" s="625"/>
      <c r="VNT87" s="625"/>
      <c r="VNY87" s="625"/>
      <c r="VNZ87" s="625"/>
      <c r="VOE87" s="625"/>
      <c r="VOF87" s="625"/>
      <c r="VOK87" s="625"/>
      <c r="VOL87" s="625"/>
      <c r="VOQ87" s="625"/>
      <c r="VOR87" s="625"/>
      <c r="VOW87" s="625"/>
      <c r="VOX87" s="625"/>
      <c r="VPC87" s="625"/>
      <c r="VPD87" s="625"/>
      <c r="VPI87" s="625"/>
      <c r="VPJ87" s="625"/>
      <c r="VPO87" s="625"/>
      <c r="VPP87" s="625"/>
      <c r="VPU87" s="625"/>
      <c r="VPV87" s="625"/>
      <c r="VQA87" s="625"/>
      <c r="VQB87" s="625"/>
      <c r="VQG87" s="625"/>
      <c r="VQH87" s="625"/>
      <c r="VQM87" s="625"/>
      <c r="VQN87" s="625"/>
      <c r="VQS87" s="625"/>
      <c r="VQT87" s="625"/>
      <c r="VQY87" s="625"/>
      <c r="VQZ87" s="625"/>
      <c r="VRE87" s="625"/>
      <c r="VRF87" s="625"/>
      <c r="VRK87" s="625"/>
      <c r="VRL87" s="625"/>
      <c r="VRQ87" s="625"/>
      <c r="VRR87" s="625"/>
      <c r="VRW87" s="625"/>
      <c r="VRX87" s="625"/>
      <c r="VSC87" s="625"/>
      <c r="VSD87" s="625"/>
      <c r="VSI87" s="625"/>
      <c r="VSJ87" s="625"/>
      <c r="VSO87" s="625"/>
      <c r="VSP87" s="625"/>
      <c r="VSU87" s="625"/>
      <c r="VSV87" s="625"/>
      <c r="VTA87" s="625"/>
      <c r="VTB87" s="625"/>
      <c r="VTG87" s="625"/>
      <c r="VTH87" s="625"/>
      <c r="VTM87" s="625"/>
      <c r="VTN87" s="625"/>
      <c r="VTS87" s="625"/>
      <c r="VTT87" s="625"/>
      <c r="VTY87" s="625"/>
      <c r="VTZ87" s="625"/>
      <c r="VUE87" s="625"/>
      <c r="VUF87" s="625"/>
      <c r="VUK87" s="625"/>
      <c r="VUL87" s="625"/>
      <c r="VUQ87" s="625"/>
      <c r="VUR87" s="625"/>
      <c r="VUW87" s="625"/>
      <c r="VUX87" s="625"/>
      <c r="VVC87" s="625"/>
      <c r="VVD87" s="625"/>
      <c r="VVI87" s="625"/>
      <c r="VVJ87" s="625"/>
      <c r="VVO87" s="625"/>
      <c r="VVP87" s="625"/>
      <c r="VVU87" s="625"/>
      <c r="VVV87" s="625"/>
      <c r="VWA87" s="625"/>
      <c r="VWB87" s="625"/>
      <c r="VWG87" s="625"/>
      <c r="VWH87" s="625"/>
      <c r="VWM87" s="625"/>
      <c r="VWN87" s="625"/>
      <c r="VWS87" s="625"/>
      <c r="VWT87" s="625"/>
      <c r="VWY87" s="625"/>
      <c r="VWZ87" s="625"/>
      <c r="VXE87" s="625"/>
      <c r="VXF87" s="625"/>
      <c r="VXK87" s="625"/>
      <c r="VXL87" s="625"/>
      <c r="VXQ87" s="625"/>
      <c r="VXR87" s="625"/>
      <c r="VXW87" s="625"/>
      <c r="VXX87" s="625"/>
      <c r="VYC87" s="625"/>
      <c r="VYD87" s="625"/>
      <c r="VYI87" s="625"/>
      <c r="VYJ87" s="625"/>
      <c r="VYO87" s="625"/>
      <c r="VYP87" s="625"/>
      <c r="VYU87" s="625"/>
      <c r="VYV87" s="625"/>
      <c r="VZA87" s="625"/>
      <c r="VZB87" s="625"/>
      <c r="VZG87" s="625"/>
      <c r="VZH87" s="625"/>
      <c r="VZM87" s="625"/>
      <c r="VZN87" s="625"/>
      <c r="VZS87" s="625"/>
      <c r="VZT87" s="625"/>
      <c r="VZY87" s="625"/>
      <c r="VZZ87" s="625"/>
      <c r="WAE87" s="625"/>
      <c r="WAF87" s="625"/>
      <c r="WAK87" s="625"/>
      <c r="WAL87" s="625"/>
      <c r="WAQ87" s="625"/>
      <c r="WAR87" s="625"/>
      <c r="WAW87" s="625"/>
      <c r="WAX87" s="625"/>
      <c r="WBC87" s="625"/>
      <c r="WBD87" s="625"/>
      <c r="WBI87" s="625"/>
      <c r="WBJ87" s="625"/>
      <c r="WBO87" s="625"/>
      <c r="WBP87" s="625"/>
      <c r="WBU87" s="625"/>
      <c r="WBV87" s="625"/>
      <c r="WCA87" s="625"/>
      <c r="WCB87" s="625"/>
      <c r="WCG87" s="625"/>
      <c r="WCH87" s="625"/>
      <c r="WCM87" s="625"/>
      <c r="WCN87" s="625"/>
      <c r="WCS87" s="625"/>
      <c r="WCT87" s="625"/>
      <c r="WCY87" s="625"/>
      <c r="WCZ87" s="625"/>
      <c r="WDE87" s="625"/>
      <c r="WDF87" s="625"/>
      <c r="WDK87" s="625"/>
      <c r="WDL87" s="625"/>
      <c r="WDQ87" s="625"/>
      <c r="WDR87" s="625"/>
      <c r="WDW87" s="625"/>
      <c r="WDX87" s="625"/>
      <c r="WEC87" s="625"/>
      <c r="WED87" s="625"/>
      <c r="WEI87" s="625"/>
      <c r="WEJ87" s="625"/>
      <c r="WEO87" s="625"/>
      <c r="WEP87" s="625"/>
      <c r="WEU87" s="625"/>
      <c r="WEV87" s="625"/>
      <c r="WFA87" s="625"/>
      <c r="WFB87" s="625"/>
      <c r="WFG87" s="625"/>
      <c r="WFH87" s="625"/>
      <c r="WFM87" s="625"/>
      <c r="WFN87" s="625"/>
      <c r="WFS87" s="625"/>
      <c r="WFT87" s="625"/>
      <c r="WFY87" s="625"/>
      <c r="WFZ87" s="625"/>
      <c r="WGE87" s="625"/>
      <c r="WGF87" s="625"/>
      <c r="WGK87" s="625"/>
      <c r="WGL87" s="625"/>
      <c r="WGQ87" s="625"/>
      <c r="WGR87" s="625"/>
      <c r="WGW87" s="625"/>
      <c r="WGX87" s="625"/>
      <c r="WHC87" s="625"/>
      <c r="WHD87" s="625"/>
      <c r="WHI87" s="625"/>
      <c r="WHJ87" s="625"/>
      <c r="WHO87" s="625"/>
      <c r="WHP87" s="625"/>
      <c r="WHU87" s="625"/>
      <c r="WHV87" s="625"/>
      <c r="WIA87" s="625"/>
      <c r="WIB87" s="625"/>
      <c r="WIG87" s="625"/>
      <c r="WIH87" s="625"/>
      <c r="WIM87" s="625"/>
      <c r="WIN87" s="625"/>
      <c r="WIS87" s="625"/>
      <c r="WIT87" s="625"/>
      <c r="WIY87" s="625"/>
      <c r="WIZ87" s="625"/>
      <c r="WJE87" s="625"/>
      <c r="WJF87" s="625"/>
      <c r="WJK87" s="625"/>
      <c r="WJL87" s="625"/>
      <c r="WJQ87" s="625"/>
      <c r="WJR87" s="625"/>
      <c r="WJW87" s="625"/>
      <c r="WJX87" s="625"/>
      <c r="WKC87" s="625"/>
      <c r="WKD87" s="625"/>
      <c r="WKI87" s="625"/>
      <c r="WKJ87" s="625"/>
      <c r="WKO87" s="625"/>
      <c r="WKP87" s="625"/>
      <c r="WKU87" s="625"/>
      <c r="WKV87" s="625"/>
      <c r="WLA87" s="625"/>
      <c r="WLB87" s="625"/>
      <c r="WLG87" s="625"/>
      <c r="WLH87" s="625"/>
      <c r="WLM87" s="625"/>
      <c r="WLN87" s="625"/>
      <c r="WLS87" s="625"/>
      <c r="WLT87" s="625"/>
      <c r="WLY87" s="625"/>
      <c r="WLZ87" s="625"/>
      <c r="WME87" s="625"/>
      <c r="WMF87" s="625"/>
      <c r="WMK87" s="625"/>
      <c r="WML87" s="625"/>
      <c r="WMQ87" s="625"/>
      <c r="WMR87" s="625"/>
      <c r="WMW87" s="625"/>
      <c r="WMX87" s="625"/>
      <c r="WNC87" s="625"/>
      <c r="WND87" s="625"/>
      <c r="WNI87" s="625"/>
      <c r="WNJ87" s="625"/>
      <c r="WNO87" s="625"/>
      <c r="WNP87" s="625"/>
      <c r="WNU87" s="625"/>
      <c r="WNV87" s="625"/>
      <c r="WOA87" s="625"/>
      <c r="WOB87" s="625"/>
      <c r="WOG87" s="625"/>
      <c r="WOH87" s="625"/>
      <c r="WOM87" s="625"/>
      <c r="WON87" s="625"/>
      <c r="WOS87" s="625"/>
      <c r="WOT87" s="625"/>
      <c r="WOY87" s="625"/>
      <c r="WOZ87" s="625"/>
      <c r="WPE87" s="625"/>
      <c r="WPF87" s="625"/>
      <c r="WPK87" s="625"/>
      <c r="WPL87" s="625"/>
      <c r="WPQ87" s="625"/>
      <c r="WPR87" s="625"/>
      <c r="WPW87" s="625"/>
      <c r="WPX87" s="625"/>
      <c r="WQC87" s="625"/>
      <c r="WQD87" s="625"/>
      <c r="WQI87" s="625"/>
      <c r="WQJ87" s="625"/>
      <c r="WQO87" s="625"/>
      <c r="WQP87" s="625"/>
      <c r="WQU87" s="625"/>
      <c r="WQV87" s="625"/>
      <c r="WRA87" s="625"/>
      <c r="WRB87" s="625"/>
      <c r="WRG87" s="625"/>
      <c r="WRH87" s="625"/>
      <c r="WRM87" s="625"/>
      <c r="WRN87" s="625"/>
      <c r="WRS87" s="625"/>
      <c r="WRT87" s="625"/>
      <c r="WRY87" s="625"/>
      <c r="WRZ87" s="625"/>
      <c r="WSE87" s="625"/>
      <c r="WSF87" s="625"/>
      <c r="WSK87" s="625"/>
      <c r="WSL87" s="625"/>
      <c r="WSQ87" s="625"/>
      <c r="WSR87" s="625"/>
      <c r="WSW87" s="625"/>
      <c r="WSX87" s="625"/>
      <c r="WTC87" s="625"/>
      <c r="WTD87" s="625"/>
      <c r="WTI87" s="625"/>
      <c r="WTJ87" s="625"/>
      <c r="WTO87" s="625"/>
      <c r="WTP87" s="625"/>
      <c r="WTU87" s="625"/>
      <c r="WTV87" s="625"/>
      <c r="WUA87" s="625"/>
      <c r="WUB87" s="625"/>
      <c r="WUG87" s="625"/>
      <c r="WUH87" s="625"/>
      <c r="WUM87" s="625"/>
      <c r="WUN87" s="625"/>
      <c r="WUS87" s="625"/>
      <c r="WUT87" s="625"/>
      <c r="WUY87" s="625"/>
      <c r="WUZ87" s="625"/>
      <c r="WVE87" s="625"/>
      <c r="WVF87" s="625"/>
      <c r="WVK87" s="625"/>
      <c r="WVL87" s="625"/>
      <c r="WVQ87" s="625"/>
      <c r="WVR87" s="625"/>
      <c r="WVW87" s="625"/>
      <c r="WVX87" s="625"/>
      <c r="WWC87" s="625"/>
      <c r="WWD87" s="625"/>
      <c r="WWI87" s="625"/>
      <c r="WWJ87" s="625"/>
      <c r="WWO87" s="625"/>
      <c r="WWP87" s="625"/>
      <c r="WWU87" s="625"/>
      <c r="WWV87" s="625"/>
      <c r="WXA87" s="625"/>
      <c r="WXB87" s="625"/>
      <c r="WXG87" s="625"/>
      <c r="WXH87" s="625"/>
      <c r="WXM87" s="625"/>
      <c r="WXN87" s="625"/>
      <c r="WXS87" s="625"/>
      <c r="WXT87" s="625"/>
      <c r="WXY87" s="625"/>
      <c r="WXZ87" s="625"/>
      <c r="WYE87" s="625"/>
      <c r="WYF87" s="625"/>
      <c r="WYK87" s="625"/>
      <c r="WYL87" s="625"/>
      <c r="WYQ87" s="625"/>
      <c r="WYR87" s="625"/>
      <c r="WYW87" s="625"/>
      <c r="WYX87" s="625"/>
      <c r="WZC87" s="625"/>
      <c r="WZD87" s="625"/>
      <c r="WZI87" s="625"/>
      <c r="WZJ87" s="625"/>
      <c r="WZO87" s="625"/>
      <c r="WZP87" s="625"/>
      <c r="WZU87" s="625"/>
      <c r="WZV87" s="625"/>
      <c r="XAA87" s="625"/>
      <c r="XAB87" s="625"/>
      <c r="XAG87" s="625"/>
      <c r="XAH87" s="625"/>
      <c r="XAM87" s="625"/>
      <c r="XAN87" s="625"/>
      <c r="XAS87" s="625"/>
      <c r="XAT87" s="625"/>
      <c r="XAY87" s="625"/>
      <c r="XAZ87" s="625"/>
      <c r="XBE87" s="625"/>
      <c r="XBF87" s="625"/>
      <c r="XBK87" s="625"/>
      <c r="XBL87" s="625"/>
      <c r="XBQ87" s="625"/>
      <c r="XBR87" s="625"/>
      <c r="XBW87" s="625"/>
      <c r="XBX87" s="625"/>
      <c r="XCC87" s="625"/>
      <c r="XCD87" s="625"/>
      <c r="XCI87" s="625"/>
      <c r="XCJ87" s="625"/>
      <c r="XCO87" s="625"/>
      <c r="XCP87" s="625"/>
      <c r="XCU87" s="625"/>
      <c r="XCV87" s="625"/>
      <c r="XDA87" s="625"/>
      <c r="XDB87" s="625"/>
      <c r="XDG87" s="625"/>
      <c r="XDH87" s="625"/>
      <c r="XDM87" s="625"/>
      <c r="XDN87" s="625"/>
      <c r="XDS87" s="625"/>
      <c r="XDT87" s="625"/>
      <c r="XDY87" s="625"/>
      <c r="XDZ87" s="625"/>
      <c r="XEE87" s="625"/>
      <c r="XEF87" s="625"/>
      <c r="XEK87" s="625"/>
      <c r="XEL87" s="625"/>
      <c r="XEQ87" s="625"/>
      <c r="XER87" s="625"/>
      <c r="XEW87" s="625"/>
      <c r="XEX87" s="625"/>
      <c r="XFC87" s="625"/>
      <c r="XFD87" s="625"/>
    </row>
    <row r="88" spans="1:1024 1029:2044 2049:3070 3075:4096 4101:5116 5121:6142 6147:7168 7173:8188 8193:9214 9219:10240 10245:11260 11265:12286 12291:13312 13317:14332 14337:15358 15363:16384" ht="16.5" thickBot="1">
      <c r="A88" s="697"/>
      <c r="B88" s="698"/>
      <c r="C88" s="698"/>
      <c r="D88" s="699"/>
      <c r="E88" s="700"/>
      <c r="F88" s="701"/>
      <c r="I88" s="625"/>
      <c r="J88" s="625"/>
      <c r="O88" s="625"/>
      <c r="P88" s="625"/>
      <c r="U88" s="625"/>
      <c r="V88" s="625"/>
      <c r="AA88" s="625"/>
      <c r="AB88" s="625"/>
      <c r="AG88" s="625"/>
      <c r="AH88" s="625"/>
      <c r="AM88" s="625"/>
      <c r="AN88" s="625"/>
      <c r="AS88" s="625"/>
      <c r="AT88" s="625"/>
      <c r="AY88" s="625"/>
      <c r="AZ88" s="625"/>
      <c r="BE88" s="625"/>
      <c r="BF88" s="625"/>
      <c r="BK88" s="625"/>
      <c r="BL88" s="625"/>
      <c r="BQ88" s="625"/>
      <c r="BR88" s="625"/>
      <c r="BW88" s="625"/>
      <c r="BX88" s="625"/>
      <c r="CC88" s="625"/>
      <c r="CD88" s="625"/>
      <c r="CI88" s="625"/>
      <c r="CJ88" s="625"/>
      <c r="CO88" s="625"/>
      <c r="CP88" s="625"/>
      <c r="CU88" s="625"/>
      <c r="CV88" s="625"/>
      <c r="DA88" s="625"/>
      <c r="DB88" s="625"/>
      <c r="DG88" s="625"/>
      <c r="DH88" s="625"/>
      <c r="DM88" s="625"/>
      <c r="DN88" s="625"/>
      <c r="DS88" s="625"/>
      <c r="DT88" s="625"/>
      <c r="DY88" s="625"/>
      <c r="DZ88" s="625"/>
      <c r="EE88" s="625"/>
      <c r="EF88" s="625"/>
      <c r="EK88" s="625"/>
      <c r="EL88" s="625"/>
      <c r="EQ88" s="625"/>
      <c r="ER88" s="625"/>
      <c r="EW88" s="625"/>
      <c r="EX88" s="625"/>
      <c r="FC88" s="625"/>
      <c r="FD88" s="625"/>
      <c r="FI88" s="625"/>
      <c r="FJ88" s="625"/>
      <c r="FO88" s="625"/>
      <c r="FP88" s="625"/>
      <c r="FU88" s="625"/>
      <c r="FV88" s="625"/>
      <c r="GA88" s="625"/>
      <c r="GB88" s="625"/>
      <c r="GG88" s="625"/>
      <c r="GH88" s="625"/>
      <c r="GM88" s="625"/>
      <c r="GN88" s="625"/>
      <c r="GS88" s="625"/>
      <c r="GT88" s="625"/>
      <c r="GY88" s="625"/>
      <c r="GZ88" s="625"/>
      <c r="HE88" s="625"/>
      <c r="HF88" s="625"/>
      <c r="HK88" s="625"/>
      <c r="HL88" s="625"/>
      <c r="HQ88" s="625"/>
      <c r="HR88" s="625"/>
      <c r="HW88" s="625"/>
      <c r="HX88" s="625"/>
      <c r="IC88" s="625"/>
      <c r="ID88" s="625"/>
      <c r="II88" s="625"/>
      <c r="IJ88" s="625"/>
      <c r="IO88" s="625"/>
      <c r="IP88" s="625"/>
      <c r="IU88" s="625"/>
      <c r="IV88" s="625"/>
      <c r="JA88" s="625"/>
      <c r="JB88" s="625"/>
      <c r="JG88" s="625"/>
      <c r="JH88" s="625"/>
      <c r="JM88" s="625"/>
      <c r="JN88" s="625"/>
      <c r="JS88" s="625"/>
      <c r="JT88" s="625"/>
      <c r="JY88" s="625"/>
      <c r="JZ88" s="625"/>
      <c r="KE88" s="625"/>
      <c r="KF88" s="625"/>
      <c r="KK88" s="625"/>
      <c r="KL88" s="625"/>
      <c r="KQ88" s="625"/>
      <c r="KR88" s="625"/>
      <c r="KW88" s="625"/>
      <c r="KX88" s="625"/>
      <c r="LC88" s="625"/>
      <c r="LD88" s="625"/>
      <c r="LI88" s="625"/>
      <c r="LJ88" s="625"/>
      <c r="LO88" s="625"/>
      <c r="LP88" s="625"/>
      <c r="LU88" s="625"/>
      <c r="LV88" s="625"/>
      <c r="MA88" s="625"/>
      <c r="MB88" s="625"/>
      <c r="MG88" s="625"/>
      <c r="MH88" s="625"/>
      <c r="MM88" s="625"/>
      <c r="MN88" s="625"/>
      <c r="MS88" s="625"/>
      <c r="MT88" s="625"/>
      <c r="MY88" s="625"/>
      <c r="MZ88" s="625"/>
      <c r="NE88" s="625"/>
      <c r="NF88" s="625"/>
      <c r="NK88" s="625"/>
      <c r="NL88" s="625"/>
      <c r="NQ88" s="625"/>
      <c r="NR88" s="625"/>
      <c r="NW88" s="625"/>
      <c r="NX88" s="625"/>
      <c r="OC88" s="625"/>
      <c r="OD88" s="625"/>
      <c r="OI88" s="625"/>
      <c r="OJ88" s="625"/>
      <c r="OO88" s="625"/>
      <c r="OP88" s="625"/>
      <c r="OU88" s="625"/>
      <c r="OV88" s="625"/>
      <c r="PA88" s="625"/>
      <c r="PB88" s="625"/>
      <c r="PG88" s="625"/>
      <c r="PH88" s="625"/>
      <c r="PM88" s="625"/>
      <c r="PN88" s="625"/>
      <c r="PS88" s="625"/>
      <c r="PT88" s="625"/>
      <c r="PY88" s="625"/>
      <c r="PZ88" s="625"/>
      <c r="QE88" s="625"/>
      <c r="QF88" s="625"/>
      <c r="QK88" s="625"/>
      <c r="QL88" s="625"/>
      <c r="QQ88" s="625"/>
      <c r="QR88" s="625"/>
      <c r="QW88" s="625"/>
      <c r="QX88" s="625"/>
      <c r="RC88" s="625"/>
      <c r="RD88" s="625"/>
      <c r="RI88" s="625"/>
      <c r="RJ88" s="625"/>
      <c r="RO88" s="625"/>
      <c r="RP88" s="625"/>
      <c r="RU88" s="625"/>
      <c r="RV88" s="625"/>
      <c r="SA88" s="625"/>
      <c r="SB88" s="625"/>
      <c r="SG88" s="625"/>
      <c r="SH88" s="625"/>
      <c r="SM88" s="625"/>
      <c r="SN88" s="625"/>
      <c r="SS88" s="625"/>
      <c r="ST88" s="625"/>
      <c r="SY88" s="625"/>
      <c r="SZ88" s="625"/>
      <c r="TE88" s="625"/>
      <c r="TF88" s="625"/>
      <c r="TK88" s="625"/>
      <c r="TL88" s="625"/>
      <c r="TQ88" s="625"/>
      <c r="TR88" s="625"/>
      <c r="TW88" s="625"/>
      <c r="TX88" s="625"/>
      <c r="UC88" s="625"/>
      <c r="UD88" s="625"/>
      <c r="UI88" s="625"/>
      <c r="UJ88" s="625"/>
      <c r="UO88" s="625"/>
      <c r="UP88" s="625"/>
      <c r="UU88" s="625"/>
      <c r="UV88" s="625"/>
      <c r="VA88" s="625"/>
      <c r="VB88" s="625"/>
      <c r="VG88" s="625"/>
      <c r="VH88" s="625"/>
      <c r="VM88" s="625"/>
      <c r="VN88" s="625"/>
      <c r="VS88" s="625"/>
      <c r="VT88" s="625"/>
      <c r="VY88" s="625"/>
      <c r="VZ88" s="625"/>
      <c r="WE88" s="625"/>
      <c r="WF88" s="625"/>
      <c r="WK88" s="625"/>
      <c r="WL88" s="625"/>
      <c r="WQ88" s="625"/>
      <c r="WR88" s="625"/>
      <c r="WW88" s="625"/>
      <c r="WX88" s="625"/>
      <c r="XC88" s="625"/>
      <c r="XD88" s="625"/>
      <c r="XI88" s="625"/>
      <c r="XJ88" s="625"/>
      <c r="XO88" s="625"/>
      <c r="XP88" s="625"/>
      <c r="XU88" s="625"/>
      <c r="XV88" s="625"/>
      <c r="YA88" s="625"/>
      <c r="YB88" s="625"/>
      <c r="YG88" s="625"/>
      <c r="YH88" s="625"/>
      <c r="YM88" s="625"/>
      <c r="YN88" s="625"/>
      <c r="YS88" s="625"/>
      <c r="YT88" s="625"/>
      <c r="YY88" s="625"/>
      <c r="YZ88" s="625"/>
      <c r="ZE88" s="625"/>
      <c r="ZF88" s="625"/>
      <c r="ZK88" s="625"/>
      <c r="ZL88" s="625"/>
      <c r="ZQ88" s="625"/>
      <c r="ZR88" s="625"/>
      <c r="ZW88" s="625"/>
      <c r="ZX88" s="625"/>
      <c r="AAC88" s="625"/>
      <c r="AAD88" s="625"/>
      <c r="AAI88" s="625"/>
      <c r="AAJ88" s="625"/>
      <c r="AAO88" s="625"/>
      <c r="AAP88" s="625"/>
      <c r="AAU88" s="625"/>
      <c r="AAV88" s="625"/>
      <c r="ABA88" s="625"/>
      <c r="ABB88" s="625"/>
      <c r="ABG88" s="625"/>
      <c r="ABH88" s="625"/>
      <c r="ABM88" s="625"/>
      <c r="ABN88" s="625"/>
      <c r="ABS88" s="625"/>
      <c r="ABT88" s="625"/>
      <c r="ABY88" s="625"/>
      <c r="ABZ88" s="625"/>
      <c r="ACE88" s="625"/>
      <c r="ACF88" s="625"/>
      <c r="ACK88" s="625"/>
      <c r="ACL88" s="625"/>
      <c r="ACQ88" s="625"/>
      <c r="ACR88" s="625"/>
      <c r="ACW88" s="625"/>
      <c r="ACX88" s="625"/>
      <c r="ADC88" s="625"/>
      <c r="ADD88" s="625"/>
      <c r="ADI88" s="625"/>
      <c r="ADJ88" s="625"/>
      <c r="ADO88" s="625"/>
      <c r="ADP88" s="625"/>
      <c r="ADU88" s="625"/>
      <c r="ADV88" s="625"/>
      <c r="AEA88" s="625"/>
      <c r="AEB88" s="625"/>
      <c r="AEG88" s="625"/>
      <c r="AEH88" s="625"/>
      <c r="AEM88" s="625"/>
      <c r="AEN88" s="625"/>
      <c r="AES88" s="625"/>
      <c r="AET88" s="625"/>
      <c r="AEY88" s="625"/>
      <c r="AEZ88" s="625"/>
      <c r="AFE88" s="625"/>
      <c r="AFF88" s="625"/>
      <c r="AFK88" s="625"/>
      <c r="AFL88" s="625"/>
      <c r="AFQ88" s="625"/>
      <c r="AFR88" s="625"/>
      <c r="AFW88" s="625"/>
      <c r="AFX88" s="625"/>
      <c r="AGC88" s="625"/>
      <c r="AGD88" s="625"/>
      <c r="AGI88" s="625"/>
      <c r="AGJ88" s="625"/>
      <c r="AGO88" s="625"/>
      <c r="AGP88" s="625"/>
      <c r="AGU88" s="625"/>
      <c r="AGV88" s="625"/>
      <c r="AHA88" s="625"/>
      <c r="AHB88" s="625"/>
      <c r="AHG88" s="625"/>
      <c r="AHH88" s="625"/>
      <c r="AHM88" s="625"/>
      <c r="AHN88" s="625"/>
      <c r="AHS88" s="625"/>
      <c r="AHT88" s="625"/>
      <c r="AHY88" s="625"/>
      <c r="AHZ88" s="625"/>
      <c r="AIE88" s="625"/>
      <c r="AIF88" s="625"/>
      <c r="AIK88" s="625"/>
      <c r="AIL88" s="625"/>
      <c r="AIQ88" s="625"/>
      <c r="AIR88" s="625"/>
      <c r="AIW88" s="625"/>
      <c r="AIX88" s="625"/>
      <c r="AJC88" s="625"/>
      <c r="AJD88" s="625"/>
      <c r="AJI88" s="625"/>
      <c r="AJJ88" s="625"/>
      <c r="AJO88" s="625"/>
      <c r="AJP88" s="625"/>
      <c r="AJU88" s="625"/>
      <c r="AJV88" s="625"/>
      <c r="AKA88" s="625"/>
      <c r="AKB88" s="625"/>
      <c r="AKG88" s="625"/>
      <c r="AKH88" s="625"/>
      <c r="AKM88" s="625"/>
      <c r="AKN88" s="625"/>
      <c r="AKS88" s="625"/>
      <c r="AKT88" s="625"/>
      <c r="AKY88" s="625"/>
      <c r="AKZ88" s="625"/>
      <c r="ALE88" s="625"/>
      <c r="ALF88" s="625"/>
      <c r="ALK88" s="625"/>
      <c r="ALL88" s="625"/>
      <c r="ALQ88" s="625"/>
      <c r="ALR88" s="625"/>
      <c r="ALW88" s="625"/>
      <c r="ALX88" s="625"/>
      <c r="AMC88" s="625"/>
      <c r="AMD88" s="625"/>
      <c r="AMI88" s="625"/>
      <c r="AMJ88" s="625"/>
      <c r="AMO88" s="625"/>
      <c r="AMP88" s="625"/>
      <c r="AMU88" s="625"/>
      <c r="AMV88" s="625"/>
      <c r="ANA88" s="625"/>
      <c r="ANB88" s="625"/>
      <c r="ANG88" s="625"/>
      <c r="ANH88" s="625"/>
      <c r="ANM88" s="625"/>
      <c r="ANN88" s="625"/>
      <c r="ANS88" s="625"/>
      <c r="ANT88" s="625"/>
      <c r="ANY88" s="625"/>
      <c r="ANZ88" s="625"/>
      <c r="AOE88" s="625"/>
      <c r="AOF88" s="625"/>
      <c r="AOK88" s="625"/>
      <c r="AOL88" s="625"/>
      <c r="AOQ88" s="625"/>
      <c r="AOR88" s="625"/>
      <c r="AOW88" s="625"/>
      <c r="AOX88" s="625"/>
      <c r="APC88" s="625"/>
      <c r="APD88" s="625"/>
      <c r="API88" s="625"/>
      <c r="APJ88" s="625"/>
      <c r="APO88" s="625"/>
      <c r="APP88" s="625"/>
      <c r="APU88" s="625"/>
      <c r="APV88" s="625"/>
      <c r="AQA88" s="625"/>
      <c r="AQB88" s="625"/>
      <c r="AQG88" s="625"/>
      <c r="AQH88" s="625"/>
      <c r="AQM88" s="625"/>
      <c r="AQN88" s="625"/>
      <c r="AQS88" s="625"/>
      <c r="AQT88" s="625"/>
      <c r="AQY88" s="625"/>
      <c r="AQZ88" s="625"/>
      <c r="ARE88" s="625"/>
      <c r="ARF88" s="625"/>
      <c r="ARK88" s="625"/>
      <c r="ARL88" s="625"/>
      <c r="ARQ88" s="625"/>
      <c r="ARR88" s="625"/>
      <c r="ARW88" s="625"/>
      <c r="ARX88" s="625"/>
      <c r="ASC88" s="625"/>
      <c r="ASD88" s="625"/>
      <c r="ASI88" s="625"/>
      <c r="ASJ88" s="625"/>
      <c r="ASO88" s="625"/>
      <c r="ASP88" s="625"/>
      <c r="ASU88" s="625"/>
      <c r="ASV88" s="625"/>
      <c r="ATA88" s="625"/>
      <c r="ATB88" s="625"/>
      <c r="ATG88" s="625"/>
      <c r="ATH88" s="625"/>
      <c r="ATM88" s="625"/>
      <c r="ATN88" s="625"/>
      <c r="ATS88" s="625"/>
      <c r="ATT88" s="625"/>
      <c r="ATY88" s="625"/>
      <c r="ATZ88" s="625"/>
      <c r="AUE88" s="625"/>
      <c r="AUF88" s="625"/>
      <c r="AUK88" s="625"/>
      <c r="AUL88" s="625"/>
      <c r="AUQ88" s="625"/>
      <c r="AUR88" s="625"/>
      <c r="AUW88" s="625"/>
      <c r="AUX88" s="625"/>
      <c r="AVC88" s="625"/>
      <c r="AVD88" s="625"/>
      <c r="AVI88" s="625"/>
      <c r="AVJ88" s="625"/>
      <c r="AVO88" s="625"/>
      <c r="AVP88" s="625"/>
      <c r="AVU88" s="625"/>
      <c r="AVV88" s="625"/>
      <c r="AWA88" s="625"/>
      <c r="AWB88" s="625"/>
      <c r="AWG88" s="625"/>
      <c r="AWH88" s="625"/>
      <c r="AWM88" s="625"/>
      <c r="AWN88" s="625"/>
      <c r="AWS88" s="625"/>
      <c r="AWT88" s="625"/>
      <c r="AWY88" s="625"/>
      <c r="AWZ88" s="625"/>
      <c r="AXE88" s="625"/>
      <c r="AXF88" s="625"/>
      <c r="AXK88" s="625"/>
      <c r="AXL88" s="625"/>
      <c r="AXQ88" s="625"/>
      <c r="AXR88" s="625"/>
      <c r="AXW88" s="625"/>
      <c r="AXX88" s="625"/>
      <c r="AYC88" s="625"/>
      <c r="AYD88" s="625"/>
      <c r="AYI88" s="625"/>
      <c r="AYJ88" s="625"/>
      <c r="AYO88" s="625"/>
      <c r="AYP88" s="625"/>
      <c r="AYU88" s="625"/>
      <c r="AYV88" s="625"/>
      <c r="AZA88" s="625"/>
      <c r="AZB88" s="625"/>
      <c r="AZG88" s="625"/>
      <c r="AZH88" s="625"/>
      <c r="AZM88" s="625"/>
      <c r="AZN88" s="625"/>
      <c r="AZS88" s="625"/>
      <c r="AZT88" s="625"/>
      <c r="AZY88" s="625"/>
      <c r="AZZ88" s="625"/>
      <c r="BAE88" s="625"/>
      <c r="BAF88" s="625"/>
      <c r="BAK88" s="625"/>
      <c r="BAL88" s="625"/>
      <c r="BAQ88" s="625"/>
      <c r="BAR88" s="625"/>
      <c r="BAW88" s="625"/>
      <c r="BAX88" s="625"/>
      <c r="BBC88" s="625"/>
      <c r="BBD88" s="625"/>
      <c r="BBI88" s="625"/>
      <c r="BBJ88" s="625"/>
      <c r="BBO88" s="625"/>
      <c r="BBP88" s="625"/>
      <c r="BBU88" s="625"/>
      <c r="BBV88" s="625"/>
      <c r="BCA88" s="625"/>
      <c r="BCB88" s="625"/>
      <c r="BCG88" s="625"/>
      <c r="BCH88" s="625"/>
      <c r="BCM88" s="625"/>
      <c r="BCN88" s="625"/>
      <c r="BCS88" s="625"/>
      <c r="BCT88" s="625"/>
      <c r="BCY88" s="625"/>
      <c r="BCZ88" s="625"/>
      <c r="BDE88" s="625"/>
      <c r="BDF88" s="625"/>
      <c r="BDK88" s="625"/>
      <c r="BDL88" s="625"/>
      <c r="BDQ88" s="625"/>
      <c r="BDR88" s="625"/>
      <c r="BDW88" s="625"/>
      <c r="BDX88" s="625"/>
      <c r="BEC88" s="625"/>
      <c r="BED88" s="625"/>
      <c r="BEI88" s="625"/>
      <c r="BEJ88" s="625"/>
      <c r="BEO88" s="625"/>
      <c r="BEP88" s="625"/>
      <c r="BEU88" s="625"/>
      <c r="BEV88" s="625"/>
      <c r="BFA88" s="625"/>
      <c r="BFB88" s="625"/>
      <c r="BFG88" s="625"/>
      <c r="BFH88" s="625"/>
      <c r="BFM88" s="625"/>
      <c r="BFN88" s="625"/>
      <c r="BFS88" s="625"/>
      <c r="BFT88" s="625"/>
      <c r="BFY88" s="625"/>
      <c r="BFZ88" s="625"/>
      <c r="BGE88" s="625"/>
      <c r="BGF88" s="625"/>
      <c r="BGK88" s="625"/>
      <c r="BGL88" s="625"/>
      <c r="BGQ88" s="625"/>
      <c r="BGR88" s="625"/>
      <c r="BGW88" s="625"/>
      <c r="BGX88" s="625"/>
      <c r="BHC88" s="625"/>
      <c r="BHD88" s="625"/>
      <c r="BHI88" s="625"/>
      <c r="BHJ88" s="625"/>
      <c r="BHO88" s="625"/>
      <c r="BHP88" s="625"/>
      <c r="BHU88" s="625"/>
      <c r="BHV88" s="625"/>
      <c r="BIA88" s="625"/>
      <c r="BIB88" s="625"/>
      <c r="BIG88" s="625"/>
      <c r="BIH88" s="625"/>
      <c r="BIM88" s="625"/>
      <c r="BIN88" s="625"/>
      <c r="BIS88" s="625"/>
      <c r="BIT88" s="625"/>
      <c r="BIY88" s="625"/>
      <c r="BIZ88" s="625"/>
      <c r="BJE88" s="625"/>
      <c r="BJF88" s="625"/>
      <c r="BJK88" s="625"/>
      <c r="BJL88" s="625"/>
      <c r="BJQ88" s="625"/>
      <c r="BJR88" s="625"/>
      <c r="BJW88" s="625"/>
      <c r="BJX88" s="625"/>
      <c r="BKC88" s="625"/>
      <c r="BKD88" s="625"/>
      <c r="BKI88" s="625"/>
      <c r="BKJ88" s="625"/>
      <c r="BKO88" s="625"/>
      <c r="BKP88" s="625"/>
      <c r="BKU88" s="625"/>
      <c r="BKV88" s="625"/>
      <c r="BLA88" s="625"/>
      <c r="BLB88" s="625"/>
      <c r="BLG88" s="625"/>
      <c r="BLH88" s="625"/>
      <c r="BLM88" s="625"/>
      <c r="BLN88" s="625"/>
      <c r="BLS88" s="625"/>
      <c r="BLT88" s="625"/>
      <c r="BLY88" s="625"/>
      <c r="BLZ88" s="625"/>
      <c r="BME88" s="625"/>
      <c r="BMF88" s="625"/>
      <c r="BMK88" s="625"/>
      <c r="BML88" s="625"/>
      <c r="BMQ88" s="625"/>
      <c r="BMR88" s="625"/>
      <c r="BMW88" s="625"/>
      <c r="BMX88" s="625"/>
      <c r="BNC88" s="625"/>
      <c r="BND88" s="625"/>
      <c r="BNI88" s="625"/>
      <c r="BNJ88" s="625"/>
      <c r="BNO88" s="625"/>
      <c r="BNP88" s="625"/>
      <c r="BNU88" s="625"/>
      <c r="BNV88" s="625"/>
      <c r="BOA88" s="625"/>
      <c r="BOB88" s="625"/>
      <c r="BOG88" s="625"/>
      <c r="BOH88" s="625"/>
      <c r="BOM88" s="625"/>
      <c r="BON88" s="625"/>
      <c r="BOS88" s="625"/>
      <c r="BOT88" s="625"/>
      <c r="BOY88" s="625"/>
      <c r="BOZ88" s="625"/>
      <c r="BPE88" s="625"/>
      <c r="BPF88" s="625"/>
      <c r="BPK88" s="625"/>
      <c r="BPL88" s="625"/>
      <c r="BPQ88" s="625"/>
      <c r="BPR88" s="625"/>
      <c r="BPW88" s="625"/>
      <c r="BPX88" s="625"/>
      <c r="BQC88" s="625"/>
      <c r="BQD88" s="625"/>
      <c r="BQI88" s="625"/>
      <c r="BQJ88" s="625"/>
      <c r="BQO88" s="625"/>
      <c r="BQP88" s="625"/>
      <c r="BQU88" s="625"/>
      <c r="BQV88" s="625"/>
      <c r="BRA88" s="625"/>
      <c r="BRB88" s="625"/>
      <c r="BRG88" s="625"/>
      <c r="BRH88" s="625"/>
      <c r="BRM88" s="625"/>
      <c r="BRN88" s="625"/>
      <c r="BRS88" s="625"/>
      <c r="BRT88" s="625"/>
      <c r="BRY88" s="625"/>
      <c r="BRZ88" s="625"/>
      <c r="BSE88" s="625"/>
      <c r="BSF88" s="625"/>
      <c r="BSK88" s="625"/>
      <c r="BSL88" s="625"/>
      <c r="BSQ88" s="625"/>
      <c r="BSR88" s="625"/>
      <c r="BSW88" s="625"/>
      <c r="BSX88" s="625"/>
      <c r="BTC88" s="625"/>
      <c r="BTD88" s="625"/>
      <c r="BTI88" s="625"/>
      <c r="BTJ88" s="625"/>
      <c r="BTO88" s="625"/>
      <c r="BTP88" s="625"/>
      <c r="BTU88" s="625"/>
      <c r="BTV88" s="625"/>
      <c r="BUA88" s="625"/>
      <c r="BUB88" s="625"/>
      <c r="BUG88" s="625"/>
      <c r="BUH88" s="625"/>
      <c r="BUM88" s="625"/>
      <c r="BUN88" s="625"/>
      <c r="BUS88" s="625"/>
      <c r="BUT88" s="625"/>
      <c r="BUY88" s="625"/>
      <c r="BUZ88" s="625"/>
      <c r="BVE88" s="625"/>
      <c r="BVF88" s="625"/>
      <c r="BVK88" s="625"/>
      <c r="BVL88" s="625"/>
      <c r="BVQ88" s="625"/>
      <c r="BVR88" s="625"/>
      <c r="BVW88" s="625"/>
      <c r="BVX88" s="625"/>
      <c r="BWC88" s="625"/>
      <c r="BWD88" s="625"/>
      <c r="BWI88" s="625"/>
      <c r="BWJ88" s="625"/>
      <c r="BWO88" s="625"/>
      <c r="BWP88" s="625"/>
      <c r="BWU88" s="625"/>
      <c r="BWV88" s="625"/>
      <c r="BXA88" s="625"/>
      <c r="BXB88" s="625"/>
      <c r="BXG88" s="625"/>
      <c r="BXH88" s="625"/>
      <c r="BXM88" s="625"/>
      <c r="BXN88" s="625"/>
      <c r="BXS88" s="625"/>
      <c r="BXT88" s="625"/>
      <c r="BXY88" s="625"/>
      <c r="BXZ88" s="625"/>
      <c r="BYE88" s="625"/>
      <c r="BYF88" s="625"/>
      <c r="BYK88" s="625"/>
      <c r="BYL88" s="625"/>
      <c r="BYQ88" s="625"/>
      <c r="BYR88" s="625"/>
      <c r="BYW88" s="625"/>
      <c r="BYX88" s="625"/>
      <c r="BZC88" s="625"/>
      <c r="BZD88" s="625"/>
      <c r="BZI88" s="625"/>
      <c r="BZJ88" s="625"/>
      <c r="BZO88" s="625"/>
      <c r="BZP88" s="625"/>
      <c r="BZU88" s="625"/>
      <c r="BZV88" s="625"/>
      <c r="CAA88" s="625"/>
      <c r="CAB88" s="625"/>
      <c r="CAG88" s="625"/>
      <c r="CAH88" s="625"/>
      <c r="CAM88" s="625"/>
      <c r="CAN88" s="625"/>
      <c r="CAS88" s="625"/>
      <c r="CAT88" s="625"/>
      <c r="CAY88" s="625"/>
      <c r="CAZ88" s="625"/>
      <c r="CBE88" s="625"/>
      <c r="CBF88" s="625"/>
      <c r="CBK88" s="625"/>
      <c r="CBL88" s="625"/>
      <c r="CBQ88" s="625"/>
      <c r="CBR88" s="625"/>
      <c r="CBW88" s="625"/>
      <c r="CBX88" s="625"/>
      <c r="CCC88" s="625"/>
      <c r="CCD88" s="625"/>
      <c r="CCI88" s="625"/>
      <c r="CCJ88" s="625"/>
      <c r="CCO88" s="625"/>
      <c r="CCP88" s="625"/>
      <c r="CCU88" s="625"/>
      <c r="CCV88" s="625"/>
      <c r="CDA88" s="625"/>
      <c r="CDB88" s="625"/>
      <c r="CDG88" s="625"/>
      <c r="CDH88" s="625"/>
      <c r="CDM88" s="625"/>
      <c r="CDN88" s="625"/>
      <c r="CDS88" s="625"/>
      <c r="CDT88" s="625"/>
      <c r="CDY88" s="625"/>
      <c r="CDZ88" s="625"/>
      <c r="CEE88" s="625"/>
      <c r="CEF88" s="625"/>
      <c r="CEK88" s="625"/>
      <c r="CEL88" s="625"/>
      <c r="CEQ88" s="625"/>
      <c r="CER88" s="625"/>
      <c r="CEW88" s="625"/>
      <c r="CEX88" s="625"/>
      <c r="CFC88" s="625"/>
      <c r="CFD88" s="625"/>
      <c r="CFI88" s="625"/>
      <c r="CFJ88" s="625"/>
      <c r="CFO88" s="625"/>
      <c r="CFP88" s="625"/>
      <c r="CFU88" s="625"/>
      <c r="CFV88" s="625"/>
      <c r="CGA88" s="625"/>
      <c r="CGB88" s="625"/>
      <c r="CGG88" s="625"/>
      <c r="CGH88" s="625"/>
      <c r="CGM88" s="625"/>
      <c r="CGN88" s="625"/>
      <c r="CGS88" s="625"/>
      <c r="CGT88" s="625"/>
      <c r="CGY88" s="625"/>
      <c r="CGZ88" s="625"/>
      <c r="CHE88" s="625"/>
      <c r="CHF88" s="625"/>
      <c r="CHK88" s="625"/>
      <c r="CHL88" s="625"/>
      <c r="CHQ88" s="625"/>
      <c r="CHR88" s="625"/>
      <c r="CHW88" s="625"/>
      <c r="CHX88" s="625"/>
      <c r="CIC88" s="625"/>
      <c r="CID88" s="625"/>
      <c r="CII88" s="625"/>
      <c r="CIJ88" s="625"/>
      <c r="CIO88" s="625"/>
      <c r="CIP88" s="625"/>
      <c r="CIU88" s="625"/>
      <c r="CIV88" s="625"/>
      <c r="CJA88" s="625"/>
      <c r="CJB88" s="625"/>
      <c r="CJG88" s="625"/>
      <c r="CJH88" s="625"/>
      <c r="CJM88" s="625"/>
      <c r="CJN88" s="625"/>
      <c r="CJS88" s="625"/>
      <c r="CJT88" s="625"/>
      <c r="CJY88" s="625"/>
      <c r="CJZ88" s="625"/>
      <c r="CKE88" s="625"/>
      <c r="CKF88" s="625"/>
      <c r="CKK88" s="625"/>
      <c r="CKL88" s="625"/>
      <c r="CKQ88" s="625"/>
      <c r="CKR88" s="625"/>
      <c r="CKW88" s="625"/>
      <c r="CKX88" s="625"/>
      <c r="CLC88" s="625"/>
      <c r="CLD88" s="625"/>
      <c r="CLI88" s="625"/>
      <c r="CLJ88" s="625"/>
      <c r="CLO88" s="625"/>
      <c r="CLP88" s="625"/>
      <c r="CLU88" s="625"/>
      <c r="CLV88" s="625"/>
      <c r="CMA88" s="625"/>
      <c r="CMB88" s="625"/>
      <c r="CMG88" s="625"/>
      <c r="CMH88" s="625"/>
      <c r="CMM88" s="625"/>
      <c r="CMN88" s="625"/>
      <c r="CMS88" s="625"/>
      <c r="CMT88" s="625"/>
      <c r="CMY88" s="625"/>
      <c r="CMZ88" s="625"/>
      <c r="CNE88" s="625"/>
      <c r="CNF88" s="625"/>
      <c r="CNK88" s="625"/>
      <c r="CNL88" s="625"/>
      <c r="CNQ88" s="625"/>
      <c r="CNR88" s="625"/>
      <c r="CNW88" s="625"/>
      <c r="CNX88" s="625"/>
      <c r="COC88" s="625"/>
      <c r="COD88" s="625"/>
      <c r="COI88" s="625"/>
      <c r="COJ88" s="625"/>
      <c r="COO88" s="625"/>
      <c r="COP88" s="625"/>
      <c r="COU88" s="625"/>
      <c r="COV88" s="625"/>
      <c r="CPA88" s="625"/>
      <c r="CPB88" s="625"/>
      <c r="CPG88" s="625"/>
      <c r="CPH88" s="625"/>
      <c r="CPM88" s="625"/>
      <c r="CPN88" s="625"/>
      <c r="CPS88" s="625"/>
      <c r="CPT88" s="625"/>
      <c r="CPY88" s="625"/>
      <c r="CPZ88" s="625"/>
      <c r="CQE88" s="625"/>
      <c r="CQF88" s="625"/>
      <c r="CQK88" s="625"/>
      <c r="CQL88" s="625"/>
      <c r="CQQ88" s="625"/>
      <c r="CQR88" s="625"/>
      <c r="CQW88" s="625"/>
      <c r="CQX88" s="625"/>
      <c r="CRC88" s="625"/>
      <c r="CRD88" s="625"/>
      <c r="CRI88" s="625"/>
      <c r="CRJ88" s="625"/>
      <c r="CRO88" s="625"/>
      <c r="CRP88" s="625"/>
      <c r="CRU88" s="625"/>
      <c r="CRV88" s="625"/>
      <c r="CSA88" s="625"/>
      <c r="CSB88" s="625"/>
      <c r="CSG88" s="625"/>
      <c r="CSH88" s="625"/>
      <c r="CSM88" s="625"/>
      <c r="CSN88" s="625"/>
      <c r="CSS88" s="625"/>
      <c r="CST88" s="625"/>
      <c r="CSY88" s="625"/>
      <c r="CSZ88" s="625"/>
      <c r="CTE88" s="625"/>
      <c r="CTF88" s="625"/>
      <c r="CTK88" s="625"/>
      <c r="CTL88" s="625"/>
      <c r="CTQ88" s="625"/>
      <c r="CTR88" s="625"/>
      <c r="CTW88" s="625"/>
      <c r="CTX88" s="625"/>
      <c r="CUC88" s="625"/>
      <c r="CUD88" s="625"/>
      <c r="CUI88" s="625"/>
      <c r="CUJ88" s="625"/>
      <c r="CUO88" s="625"/>
      <c r="CUP88" s="625"/>
      <c r="CUU88" s="625"/>
      <c r="CUV88" s="625"/>
      <c r="CVA88" s="625"/>
      <c r="CVB88" s="625"/>
      <c r="CVG88" s="625"/>
      <c r="CVH88" s="625"/>
      <c r="CVM88" s="625"/>
      <c r="CVN88" s="625"/>
      <c r="CVS88" s="625"/>
      <c r="CVT88" s="625"/>
      <c r="CVY88" s="625"/>
      <c r="CVZ88" s="625"/>
      <c r="CWE88" s="625"/>
      <c r="CWF88" s="625"/>
      <c r="CWK88" s="625"/>
      <c r="CWL88" s="625"/>
      <c r="CWQ88" s="625"/>
      <c r="CWR88" s="625"/>
      <c r="CWW88" s="625"/>
      <c r="CWX88" s="625"/>
      <c r="CXC88" s="625"/>
      <c r="CXD88" s="625"/>
      <c r="CXI88" s="625"/>
      <c r="CXJ88" s="625"/>
      <c r="CXO88" s="625"/>
      <c r="CXP88" s="625"/>
      <c r="CXU88" s="625"/>
      <c r="CXV88" s="625"/>
      <c r="CYA88" s="625"/>
      <c r="CYB88" s="625"/>
      <c r="CYG88" s="625"/>
      <c r="CYH88" s="625"/>
      <c r="CYM88" s="625"/>
      <c r="CYN88" s="625"/>
      <c r="CYS88" s="625"/>
      <c r="CYT88" s="625"/>
      <c r="CYY88" s="625"/>
      <c r="CYZ88" s="625"/>
      <c r="CZE88" s="625"/>
      <c r="CZF88" s="625"/>
      <c r="CZK88" s="625"/>
      <c r="CZL88" s="625"/>
      <c r="CZQ88" s="625"/>
      <c r="CZR88" s="625"/>
      <c r="CZW88" s="625"/>
      <c r="CZX88" s="625"/>
      <c r="DAC88" s="625"/>
      <c r="DAD88" s="625"/>
      <c r="DAI88" s="625"/>
      <c r="DAJ88" s="625"/>
      <c r="DAO88" s="625"/>
      <c r="DAP88" s="625"/>
      <c r="DAU88" s="625"/>
      <c r="DAV88" s="625"/>
      <c r="DBA88" s="625"/>
      <c r="DBB88" s="625"/>
      <c r="DBG88" s="625"/>
      <c r="DBH88" s="625"/>
      <c r="DBM88" s="625"/>
      <c r="DBN88" s="625"/>
      <c r="DBS88" s="625"/>
      <c r="DBT88" s="625"/>
      <c r="DBY88" s="625"/>
      <c r="DBZ88" s="625"/>
      <c r="DCE88" s="625"/>
      <c r="DCF88" s="625"/>
      <c r="DCK88" s="625"/>
      <c r="DCL88" s="625"/>
      <c r="DCQ88" s="625"/>
      <c r="DCR88" s="625"/>
      <c r="DCW88" s="625"/>
      <c r="DCX88" s="625"/>
      <c r="DDC88" s="625"/>
      <c r="DDD88" s="625"/>
      <c r="DDI88" s="625"/>
      <c r="DDJ88" s="625"/>
      <c r="DDO88" s="625"/>
      <c r="DDP88" s="625"/>
      <c r="DDU88" s="625"/>
      <c r="DDV88" s="625"/>
      <c r="DEA88" s="625"/>
      <c r="DEB88" s="625"/>
      <c r="DEG88" s="625"/>
      <c r="DEH88" s="625"/>
      <c r="DEM88" s="625"/>
      <c r="DEN88" s="625"/>
      <c r="DES88" s="625"/>
      <c r="DET88" s="625"/>
      <c r="DEY88" s="625"/>
      <c r="DEZ88" s="625"/>
      <c r="DFE88" s="625"/>
      <c r="DFF88" s="625"/>
      <c r="DFK88" s="625"/>
      <c r="DFL88" s="625"/>
      <c r="DFQ88" s="625"/>
      <c r="DFR88" s="625"/>
      <c r="DFW88" s="625"/>
      <c r="DFX88" s="625"/>
      <c r="DGC88" s="625"/>
      <c r="DGD88" s="625"/>
      <c r="DGI88" s="625"/>
      <c r="DGJ88" s="625"/>
      <c r="DGO88" s="625"/>
      <c r="DGP88" s="625"/>
      <c r="DGU88" s="625"/>
      <c r="DGV88" s="625"/>
      <c r="DHA88" s="625"/>
      <c r="DHB88" s="625"/>
      <c r="DHG88" s="625"/>
      <c r="DHH88" s="625"/>
      <c r="DHM88" s="625"/>
      <c r="DHN88" s="625"/>
      <c r="DHS88" s="625"/>
      <c r="DHT88" s="625"/>
      <c r="DHY88" s="625"/>
      <c r="DHZ88" s="625"/>
      <c r="DIE88" s="625"/>
      <c r="DIF88" s="625"/>
      <c r="DIK88" s="625"/>
      <c r="DIL88" s="625"/>
      <c r="DIQ88" s="625"/>
      <c r="DIR88" s="625"/>
      <c r="DIW88" s="625"/>
      <c r="DIX88" s="625"/>
      <c r="DJC88" s="625"/>
      <c r="DJD88" s="625"/>
      <c r="DJI88" s="625"/>
      <c r="DJJ88" s="625"/>
      <c r="DJO88" s="625"/>
      <c r="DJP88" s="625"/>
      <c r="DJU88" s="625"/>
      <c r="DJV88" s="625"/>
      <c r="DKA88" s="625"/>
      <c r="DKB88" s="625"/>
      <c r="DKG88" s="625"/>
      <c r="DKH88" s="625"/>
      <c r="DKM88" s="625"/>
      <c r="DKN88" s="625"/>
      <c r="DKS88" s="625"/>
      <c r="DKT88" s="625"/>
      <c r="DKY88" s="625"/>
      <c r="DKZ88" s="625"/>
      <c r="DLE88" s="625"/>
      <c r="DLF88" s="625"/>
      <c r="DLK88" s="625"/>
      <c r="DLL88" s="625"/>
      <c r="DLQ88" s="625"/>
      <c r="DLR88" s="625"/>
      <c r="DLW88" s="625"/>
      <c r="DLX88" s="625"/>
      <c r="DMC88" s="625"/>
      <c r="DMD88" s="625"/>
      <c r="DMI88" s="625"/>
      <c r="DMJ88" s="625"/>
      <c r="DMO88" s="625"/>
      <c r="DMP88" s="625"/>
      <c r="DMU88" s="625"/>
      <c r="DMV88" s="625"/>
      <c r="DNA88" s="625"/>
      <c r="DNB88" s="625"/>
      <c r="DNG88" s="625"/>
      <c r="DNH88" s="625"/>
      <c r="DNM88" s="625"/>
      <c r="DNN88" s="625"/>
      <c r="DNS88" s="625"/>
      <c r="DNT88" s="625"/>
      <c r="DNY88" s="625"/>
      <c r="DNZ88" s="625"/>
      <c r="DOE88" s="625"/>
      <c r="DOF88" s="625"/>
      <c r="DOK88" s="625"/>
      <c r="DOL88" s="625"/>
      <c r="DOQ88" s="625"/>
      <c r="DOR88" s="625"/>
      <c r="DOW88" s="625"/>
      <c r="DOX88" s="625"/>
      <c r="DPC88" s="625"/>
      <c r="DPD88" s="625"/>
      <c r="DPI88" s="625"/>
      <c r="DPJ88" s="625"/>
      <c r="DPO88" s="625"/>
      <c r="DPP88" s="625"/>
      <c r="DPU88" s="625"/>
      <c r="DPV88" s="625"/>
      <c r="DQA88" s="625"/>
      <c r="DQB88" s="625"/>
      <c r="DQG88" s="625"/>
      <c r="DQH88" s="625"/>
      <c r="DQM88" s="625"/>
      <c r="DQN88" s="625"/>
      <c r="DQS88" s="625"/>
      <c r="DQT88" s="625"/>
      <c r="DQY88" s="625"/>
      <c r="DQZ88" s="625"/>
      <c r="DRE88" s="625"/>
      <c r="DRF88" s="625"/>
      <c r="DRK88" s="625"/>
      <c r="DRL88" s="625"/>
      <c r="DRQ88" s="625"/>
      <c r="DRR88" s="625"/>
      <c r="DRW88" s="625"/>
      <c r="DRX88" s="625"/>
      <c r="DSC88" s="625"/>
      <c r="DSD88" s="625"/>
      <c r="DSI88" s="625"/>
      <c r="DSJ88" s="625"/>
      <c r="DSO88" s="625"/>
      <c r="DSP88" s="625"/>
      <c r="DSU88" s="625"/>
      <c r="DSV88" s="625"/>
      <c r="DTA88" s="625"/>
      <c r="DTB88" s="625"/>
      <c r="DTG88" s="625"/>
      <c r="DTH88" s="625"/>
      <c r="DTM88" s="625"/>
      <c r="DTN88" s="625"/>
      <c r="DTS88" s="625"/>
      <c r="DTT88" s="625"/>
      <c r="DTY88" s="625"/>
      <c r="DTZ88" s="625"/>
      <c r="DUE88" s="625"/>
      <c r="DUF88" s="625"/>
      <c r="DUK88" s="625"/>
      <c r="DUL88" s="625"/>
      <c r="DUQ88" s="625"/>
      <c r="DUR88" s="625"/>
      <c r="DUW88" s="625"/>
      <c r="DUX88" s="625"/>
      <c r="DVC88" s="625"/>
      <c r="DVD88" s="625"/>
      <c r="DVI88" s="625"/>
      <c r="DVJ88" s="625"/>
      <c r="DVO88" s="625"/>
      <c r="DVP88" s="625"/>
      <c r="DVU88" s="625"/>
      <c r="DVV88" s="625"/>
      <c r="DWA88" s="625"/>
      <c r="DWB88" s="625"/>
      <c r="DWG88" s="625"/>
      <c r="DWH88" s="625"/>
      <c r="DWM88" s="625"/>
      <c r="DWN88" s="625"/>
      <c r="DWS88" s="625"/>
      <c r="DWT88" s="625"/>
      <c r="DWY88" s="625"/>
      <c r="DWZ88" s="625"/>
      <c r="DXE88" s="625"/>
      <c r="DXF88" s="625"/>
      <c r="DXK88" s="625"/>
      <c r="DXL88" s="625"/>
      <c r="DXQ88" s="625"/>
      <c r="DXR88" s="625"/>
      <c r="DXW88" s="625"/>
      <c r="DXX88" s="625"/>
      <c r="DYC88" s="625"/>
      <c r="DYD88" s="625"/>
      <c r="DYI88" s="625"/>
      <c r="DYJ88" s="625"/>
      <c r="DYO88" s="625"/>
      <c r="DYP88" s="625"/>
      <c r="DYU88" s="625"/>
      <c r="DYV88" s="625"/>
      <c r="DZA88" s="625"/>
      <c r="DZB88" s="625"/>
      <c r="DZG88" s="625"/>
      <c r="DZH88" s="625"/>
      <c r="DZM88" s="625"/>
      <c r="DZN88" s="625"/>
      <c r="DZS88" s="625"/>
      <c r="DZT88" s="625"/>
      <c r="DZY88" s="625"/>
      <c r="DZZ88" s="625"/>
      <c r="EAE88" s="625"/>
      <c r="EAF88" s="625"/>
      <c r="EAK88" s="625"/>
      <c r="EAL88" s="625"/>
      <c r="EAQ88" s="625"/>
      <c r="EAR88" s="625"/>
      <c r="EAW88" s="625"/>
      <c r="EAX88" s="625"/>
      <c r="EBC88" s="625"/>
      <c r="EBD88" s="625"/>
      <c r="EBI88" s="625"/>
      <c r="EBJ88" s="625"/>
      <c r="EBO88" s="625"/>
      <c r="EBP88" s="625"/>
      <c r="EBU88" s="625"/>
      <c r="EBV88" s="625"/>
      <c r="ECA88" s="625"/>
      <c r="ECB88" s="625"/>
      <c r="ECG88" s="625"/>
      <c r="ECH88" s="625"/>
      <c r="ECM88" s="625"/>
      <c r="ECN88" s="625"/>
      <c r="ECS88" s="625"/>
      <c r="ECT88" s="625"/>
      <c r="ECY88" s="625"/>
      <c r="ECZ88" s="625"/>
      <c r="EDE88" s="625"/>
      <c r="EDF88" s="625"/>
      <c r="EDK88" s="625"/>
      <c r="EDL88" s="625"/>
      <c r="EDQ88" s="625"/>
      <c r="EDR88" s="625"/>
      <c r="EDW88" s="625"/>
      <c r="EDX88" s="625"/>
      <c r="EEC88" s="625"/>
      <c r="EED88" s="625"/>
      <c r="EEI88" s="625"/>
      <c r="EEJ88" s="625"/>
      <c r="EEO88" s="625"/>
      <c r="EEP88" s="625"/>
      <c r="EEU88" s="625"/>
      <c r="EEV88" s="625"/>
      <c r="EFA88" s="625"/>
      <c r="EFB88" s="625"/>
      <c r="EFG88" s="625"/>
      <c r="EFH88" s="625"/>
      <c r="EFM88" s="625"/>
      <c r="EFN88" s="625"/>
      <c r="EFS88" s="625"/>
      <c r="EFT88" s="625"/>
      <c r="EFY88" s="625"/>
      <c r="EFZ88" s="625"/>
      <c r="EGE88" s="625"/>
      <c r="EGF88" s="625"/>
      <c r="EGK88" s="625"/>
      <c r="EGL88" s="625"/>
      <c r="EGQ88" s="625"/>
      <c r="EGR88" s="625"/>
      <c r="EGW88" s="625"/>
      <c r="EGX88" s="625"/>
      <c r="EHC88" s="625"/>
      <c r="EHD88" s="625"/>
      <c r="EHI88" s="625"/>
      <c r="EHJ88" s="625"/>
      <c r="EHO88" s="625"/>
      <c r="EHP88" s="625"/>
      <c r="EHU88" s="625"/>
      <c r="EHV88" s="625"/>
      <c r="EIA88" s="625"/>
      <c r="EIB88" s="625"/>
      <c r="EIG88" s="625"/>
      <c r="EIH88" s="625"/>
      <c r="EIM88" s="625"/>
      <c r="EIN88" s="625"/>
      <c r="EIS88" s="625"/>
      <c r="EIT88" s="625"/>
      <c r="EIY88" s="625"/>
      <c r="EIZ88" s="625"/>
      <c r="EJE88" s="625"/>
      <c r="EJF88" s="625"/>
      <c r="EJK88" s="625"/>
      <c r="EJL88" s="625"/>
      <c r="EJQ88" s="625"/>
      <c r="EJR88" s="625"/>
      <c r="EJW88" s="625"/>
      <c r="EJX88" s="625"/>
      <c r="EKC88" s="625"/>
      <c r="EKD88" s="625"/>
      <c r="EKI88" s="625"/>
      <c r="EKJ88" s="625"/>
      <c r="EKO88" s="625"/>
      <c r="EKP88" s="625"/>
      <c r="EKU88" s="625"/>
      <c r="EKV88" s="625"/>
      <c r="ELA88" s="625"/>
      <c r="ELB88" s="625"/>
      <c r="ELG88" s="625"/>
      <c r="ELH88" s="625"/>
      <c r="ELM88" s="625"/>
      <c r="ELN88" s="625"/>
      <c r="ELS88" s="625"/>
      <c r="ELT88" s="625"/>
      <c r="ELY88" s="625"/>
      <c r="ELZ88" s="625"/>
      <c r="EME88" s="625"/>
      <c r="EMF88" s="625"/>
      <c r="EMK88" s="625"/>
      <c r="EML88" s="625"/>
      <c r="EMQ88" s="625"/>
      <c r="EMR88" s="625"/>
      <c r="EMW88" s="625"/>
      <c r="EMX88" s="625"/>
      <c r="ENC88" s="625"/>
      <c r="END88" s="625"/>
      <c r="ENI88" s="625"/>
      <c r="ENJ88" s="625"/>
      <c r="ENO88" s="625"/>
      <c r="ENP88" s="625"/>
      <c r="ENU88" s="625"/>
      <c r="ENV88" s="625"/>
      <c r="EOA88" s="625"/>
      <c r="EOB88" s="625"/>
      <c r="EOG88" s="625"/>
      <c r="EOH88" s="625"/>
      <c r="EOM88" s="625"/>
      <c r="EON88" s="625"/>
      <c r="EOS88" s="625"/>
      <c r="EOT88" s="625"/>
      <c r="EOY88" s="625"/>
      <c r="EOZ88" s="625"/>
      <c r="EPE88" s="625"/>
      <c r="EPF88" s="625"/>
      <c r="EPK88" s="625"/>
      <c r="EPL88" s="625"/>
      <c r="EPQ88" s="625"/>
      <c r="EPR88" s="625"/>
      <c r="EPW88" s="625"/>
      <c r="EPX88" s="625"/>
      <c r="EQC88" s="625"/>
      <c r="EQD88" s="625"/>
      <c r="EQI88" s="625"/>
      <c r="EQJ88" s="625"/>
      <c r="EQO88" s="625"/>
      <c r="EQP88" s="625"/>
      <c r="EQU88" s="625"/>
      <c r="EQV88" s="625"/>
      <c r="ERA88" s="625"/>
      <c r="ERB88" s="625"/>
      <c r="ERG88" s="625"/>
      <c r="ERH88" s="625"/>
      <c r="ERM88" s="625"/>
      <c r="ERN88" s="625"/>
      <c r="ERS88" s="625"/>
      <c r="ERT88" s="625"/>
      <c r="ERY88" s="625"/>
      <c r="ERZ88" s="625"/>
      <c r="ESE88" s="625"/>
      <c r="ESF88" s="625"/>
      <c r="ESK88" s="625"/>
      <c r="ESL88" s="625"/>
      <c r="ESQ88" s="625"/>
      <c r="ESR88" s="625"/>
      <c r="ESW88" s="625"/>
      <c r="ESX88" s="625"/>
      <c r="ETC88" s="625"/>
      <c r="ETD88" s="625"/>
      <c r="ETI88" s="625"/>
      <c r="ETJ88" s="625"/>
      <c r="ETO88" s="625"/>
      <c r="ETP88" s="625"/>
      <c r="ETU88" s="625"/>
      <c r="ETV88" s="625"/>
      <c r="EUA88" s="625"/>
      <c r="EUB88" s="625"/>
      <c r="EUG88" s="625"/>
      <c r="EUH88" s="625"/>
      <c r="EUM88" s="625"/>
      <c r="EUN88" s="625"/>
      <c r="EUS88" s="625"/>
      <c r="EUT88" s="625"/>
      <c r="EUY88" s="625"/>
      <c r="EUZ88" s="625"/>
      <c r="EVE88" s="625"/>
      <c r="EVF88" s="625"/>
      <c r="EVK88" s="625"/>
      <c r="EVL88" s="625"/>
      <c r="EVQ88" s="625"/>
      <c r="EVR88" s="625"/>
      <c r="EVW88" s="625"/>
      <c r="EVX88" s="625"/>
      <c r="EWC88" s="625"/>
      <c r="EWD88" s="625"/>
      <c r="EWI88" s="625"/>
      <c r="EWJ88" s="625"/>
      <c r="EWO88" s="625"/>
      <c r="EWP88" s="625"/>
      <c r="EWU88" s="625"/>
      <c r="EWV88" s="625"/>
      <c r="EXA88" s="625"/>
      <c r="EXB88" s="625"/>
      <c r="EXG88" s="625"/>
      <c r="EXH88" s="625"/>
      <c r="EXM88" s="625"/>
      <c r="EXN88" s="625"/>
      <c r="EXS88" s="625"/>
      <c r="EXT88" s="625"/>
      <c r="EXY88" s="625"/>
      <c r="EXZ88" s="625"/>
      <c r="EYE88" s="625"/>
      <c r="EYF88" s="625"/>
      <c r="EYK88" s="625"/>
      <c r="EYL88" s="625"/>
      <c r="EYQ88" s="625"/>
      <c r="EYR88" s="625"/>
      <c r="EYW88" s="625"/>
      <c r="EYX88" s="625"/>
      <c r="EZC88" s="625"/>
      <c r="EZD88" s="625"/>
      <c r="EZI88" s="625"/>
      <c r="EZJ88" s="625"/>
      <c r="EZO88" s="625"/>
      <c r="EZP88" s="625"/>
      <c r="EZU88" s="625"/>
      <c r="EZV88" s="625"/>
      <c r="FAA88" s="625"/>
      <c r="FAB88" s="625"/>
      <c r="FAG88" s="625"/>
      <c r="FAH88" s="625"/>
      <c r="FAM88" s="625"/>
      <c r="FAN88" s="625"/>
      <c r="FAS88" s="625"/>
      <c r="FAT88" s="625"/>
      <c r="FAY88" s="625"/>
      <c r="FAZ88" s="625"/>
      <c r="FBE88" s="625"/>
      <c r="FBF88" s="625"/>
      <c r="FBK88" s="625"/>
      <c r="FBL88" s="625"/>
      <c r="FBQ88" s="625"/>
      <c r="FBR88" s="625"/>
      <c r="FBW88" s="625"/>
      <c r="FBX88" s="625"/>
      <c r="FCC88" s="625"/>
      <c r="FCD88" s="625"/>
      <c r="FCI88" s="625"/>
      <c r="FCJ88" s="625"/>
      <c r="FCO88" s="625"/>
      <c r="FCP88" s="625"/>
      <c r="FCU88" s="625"/>
      <c r="FCV88" s="625"/>
      <c r="FDA88" s="625"/>
      <c r="FDB88" s="625"/>
      <c r="FDG88" s="625"/>
      <c r="FDH88" s="625"/>
      <c r="FDM88" s="625"/>
      <c r="FDN88" s="625"/>
      <c r="FDS88" s="625"/>
      <c r="FDT88" s="625"/>
      <c r="FDY88" s="625"/>
      <c r="FDZ88" s="625"/>
      <c r="FEE88" s="625"/>
      <c r="FEF88" s="625"/>
      <c r="FEK88" s="625"/>
      <c r="FEL88" s="625"/>
      <c r="FEQ88" s="625"/>
      <c r="FER88" s="625"/>
      <c r="FEW88" s="625"/>
      <c r="FEX88" s="625"/>
      <c r="FFC88" s="625"/>
      <c r="FFD88" s="625"/>
      <c r="FFI88" s="625"/>
      <c r="FFJ88" s="625"/>
      <c r="FFO88" s="625"/>
      <c r="FFP88" s="625"/>
      <c r="FFU88" s="625"/>
      <c r="FFV88" s="625"/>
      <c r="FGA88" s="625"/>
      <c r="FGB88" s="625"/>
      <c r="FGG88" s="625"/>
      <c r="FGH88" s="625"/>
      <c r="FGM88" s="625"/>
      <c r="FGN88" s="625"/>
      <c r="FGS88" s="625"/>
      <c r="FGT88" s="625"/>
      <c r="FGY88" s="625"/>
      <c r="FGZ88" s="625"/>
      <c r="FHE88" s="625"/>
      <c r="FHF88" s="625"/>
      <c r="FHK88" s="625"/>
      <c r="FHL88" s="625"/>
      <c r="FHQ88" s="625"/>
      <c r="FHR88" s="625"/>
      <c r="FHW88" s="625"/>
      <c r="FHX88" s="625"/>
      <c r="FIC88" s="625"/>
      <c r="FID88" s="625"/>
      <c r="FII88" s="625"/>
      <c r="FIJ88" s="625"/>
      <c r="FIO88" s="625"/>
      <c r="FIP88" s="625"/>
      <c r="FIU88" s="625"/>
      <c r="FIV88" s="625"/>
      <c r="FJA88" s="625"/>
      <c r="FJB88" s="625"/>
      <c r="FJG88" s="625"/>
      <c r="FJH88" s="625"/>
      <c r="FJM88" s="625"/>
      <c r="FJN88" s="625"/>
      <c r="FJS88" s="625"/>
      <c r="FJT88" s="625"/>
      <c r="FJY88" s="625"/>
      <c r="FJZ88" s="625"/>
      <c r="FKE88" s="625"/>
      <c r="FKF88" s="625"/>
      <c r="FKK88" s="625"/>
      <c r="FKL88" s="625"/>
      <c r="FKQ88" s="625"/>
      <c r="FKR88" s="625"/>
      <c r="FKW88" s="625"/>
      <c r="FKX88" s="625"/>
      <c r="FLC88" s="625"/>
      <c r="FLD88" s="625"/>
      <c r="FLI88" s="625"/>
      <c r="FLJ88" s="625"/>
      <c r="FLO88" s="625"/>
      <c r="FLP88" s="625"/>
      <c r="FLU88" s="625"/>
      <c r="FLV88" s="625"/>
      <c r="FMA88" s="625"/>
      <c r="FMB88" s="625"/>
      <c r="FMG88" s="625"/>
      <c r="FMH88" s="625"/>
      <c r="FMM88" s="625"/>
      <c r="FMN88" s="625"/>
      <c r="FMS88" s="625"/>
      <c r="FMT88" s="625"/>
      <c r="FMY88" s="625"/>
      <c r="FMZ88" s="625"/>
      <c r="FNE88" s="625"/>
      <c r="FNF88" s="625"/>
      <c r="FNK88" s="625"/>
      <c r="FNL88" s="625"/>
      <c r="FNQ88" s="625"/>
      <c r="FNR88" s="625"/>
      <c r="FNW88" s="625"/>
      <c r="FNX88" s="625"/>
      <c r="FOC88" s="625"/>
      <c r="FOD88" s="625"/>
      <c r="FOI88" s="625"/>
      <c r="FOJ88" s="625"/>
      <c r="FOO88" s="625"/>
      <c r="FOP88" s="625"/>
      <c r="FOU88" s="625"/>
      <c r="FOV88" s="625"/>
      <c r="FPA88" s="625"/>
      <c r="FPB88" s="625"/>
      <c r="FPG88" s="625"/>
      <c r="FPH88" s="625"/>
      <c r="FPM88" s="625"/>
      <c r="FPN88" s="625"/>
      <c r="FPS88" s="625"/>
      <c r="FPT88" s="625"/>
      <c r="FPY88" s="625"/>
      <c r="FPZ88" s="625"/>
      <c r="FQE88" s="625"/>
      <c r="FQF88" s="625"/>
      <c r="FQK88" s="625"/>
      <c r="FQL88" s="625"/>
      <c r="FQQ88" s="625"/>
      <c r="FQR88" s="625"/>
      <c r="FQW88" s="625"/>
      <c r="FQX88" s="625"/>
      <c r="FRC88" s="625"/>
      <c r="FRD88" s="625"/>
      <c r="FRI88" s="625"/>
      <c r="FRJ88" s="625"/>
      <c r="FRO88" s="625"/>
      <c r="FRP88" s="625"/>
      <c r="FRU88" s="625"/>
      <c r="FRV88" s="625"/>
      <c r="FSA88" s="625"/>
      <c r="FSB88" s="625"/>
      <c r="FSG88" s="625"/>
      <c r="FSH88" s="625"/>
      <c r="FSM88" s="625"/>
      <c r="FSN88" s="625"/>
      <c r="FSS88" s="625"/>
      <c r="FST88" s="625"/>
      <c r="FSY88" s="625"/>
      <c r="FSZ88" s="625"/>
      <c r="FTE88" s="625"/>
      <c r="FTF88" s="625"/>
      <c r="FTK88" s="625"/>
      <c r="FTL88" s="625"/>
      <c r="FTQ88" s="625"/>
      <c r="FTR88" s="625"/>
      <c r="FTW88" s="625"/>
      <c r="FTX88" s="625"/>
      <c r="FUC88" s="625"/>
      <c r="FUD88" s="625"/>
      <c r="FUI88" s="625"/>
      <c r="FUJ88" s="625"/>
      <c r="FUO88" s="625"/>
      <c r="FUP88" s="625"/>
      <c r="FUU88" s="625"/>
      <c r="FUV88" s="625"/>
      <c r="FVA88" s="625"/>
      <c r="FVB88" s="625"/>
      <c r="FVG88" s="625"/>
      <c r="FVH88" s="625"/>
      <c r="FVM88" s="625"/>
      <c r="FVN88" s="625"/>
      <c r="FVS88" s="625"/>
      <c r="FVT88" s="625"/>
      <c r="FVY88" s="625"/>
      <c r="FVZ88" s="625"/>
      <c r="FWE88" s="625"/>
      <c r="FWF88" s="625"/>
      <c r="FWK88" s="625"/>
      <c r="FWL88" s="625"/>
      <c r="FWQ88" s="625"/>
      <c r="FWR88" s="625"/>
      <c r="FWW88" s="625"/>
      <c r="FWX88" s="625"/>
      <c r="FXC88" s="625"/>
      <c r="FXD88" s="625"/>
      <c r="FXI88" s="625"/>
      <c r="FXJ88" s="625"/>
      <c r="FXO88" s="625"/>
      <c r="FXP88" s="625"/>
      <c r="FXU88" s="625"/>
      <c r="FXV88" s="625"/>
      <c r="FYA88" s="625"/>
      <c r="FYB88" s="625"/>
      <c r="FYG88" s="625"/>
      <c r="FYH88" s="625"/>
      <c r="FYM88" s="625"/>
      <c r="FYN88" s="625"/>
      <c r="FYS88" s="625"/>
      <c r="FYT88" s="625"/>
      <c r="FYY88" s="625"/>
      <c r="FYZ88" s="625"/>
      <c r="FZE88" s="625"/>
      <c r="FZF88" s="625"/>
      <c r="FZK88" s="625"/>
      <c r="FZL88" s="625"/>
      <c r="FZQ88" s="625"/>
      <c r="FZR88" s="625"/>
      <c r="FZW88" s="625"/>
      <c r="FZX88" s="625"/>
      <c r="GAC88" s="625"/>
      <c r="GAD88" s="625"/>
      <c r="GAI88" s="625"/>
      <c r="GAJ88" s="625"/>
      <c r="GAO88" s="625"/>
      <c r="GAP88" s="625"/>
      <c r="GAU88" s="625"/>
      <c r="GAV88" s="625"/>
      <c r="GBA88" s="625"/>
      <c r="GBB88" s="625"/>
      <c r="GBG88" s="625"/>
      <c r="GBH88" s="625"/>
      <c r="GBM88" s="625"/>
      <c r="GBN88" s="625"/>
      <c r="GBS88" s="625"/>
      <c r="GBT88" s="625"/>
      <c r="GBY88" s="625"/>
      <c r="GBZ88" s="625"/>
      <c r="GCE88" s="625"/>
      <c r="GCF88" s="625"/>
      <c r="GCK88" s="625"/>
      <c r="GCL88" s="625"/>
      <c r="GCQ88" s="625"/>
      <c r="GCR88" s="625"/>
      <c r="GCW88" s="625"/>
      <c r="GCX88" s="625"/>
      <c r="GDC88" s="625"/>
      <c r="GDD88" s="625"/>
      <c r="GDI88" s="625"/>
      <c r="GDJ88" s="625"/>
      <c r="GDO88" s="625"/>
      <c r="GDP88" s="625"/>
      <c r="GDU88" s="625"/>
      <c r="GDV88" s="625"/>
      <c r="GEA88" s="625"/>
      <c r="GEB88" s="625"/>
      <c r="GEG88" s="625"/>
      <c r="GEH88" s="625"/>
      <c r="GEM88" s="625"/>
      <c r="GEN88" s="625"/>
      <c r="GES88" s="625"/>
      <c r="GET88" s="625"/>
      <c r="GEY88" s="625"/>
      <c r="GEZ88" s="625"/>
      <c r="GFE88" s="625"/>
      <c r="GFF88" s="625"/>
      <c r="GFK88" s="625"/>
      <c r="GFL88" s="625"/>
      <c r="GFQ88" s="625"/>
      <c r="GFR88" s="625"/>
      <c r="GFW88" s="625"/>
      <c r="GFX88" s="625"/>
      <c r="GGC88" s="625"/>
      <c r="GGD88" s="625"/>
      <c r="GGI88" s="625"/>
      <c r="GGJ88" s="625"/>
      <c r="GGO88" s="625"/>
      <c r="GGP88" s="625"/>
      <c r="GGU88" s="625"/>
      <c r="GGV88" s="625"/>
      <c r="GHA88" s="625"/>
      <c r="GHB88" s="625"/>
      <c r="GHG88" s="625"/>
      <c r="GHH88" s="625"/>
      <c r="GHM88" s="625"/>
      <c r="GHN88" s="625"/>
      <c r="GHS88" s="625"/>
      <c r="GHT88" s="625"/>
      <c r="GHY88" s="625"/>
      <c r="GHZ88" s="625"/>
      <c r="GIE88" s="625"/>
      <c r="GIF88" s="625"/>
      <c r="GIK88" s="625"/>
      <c r="GIL88" s="625"/>
      <c r="GIQ88" s="625"/>
      <c r="GIR88" s="625"/>
      <c r="GIW88" s="625"/>
      <c r="GIX88" s="625"/>
      <c r="GJC88" s="625"/>
      <c r="GJD88" s="625"/>
      <c r="GJI88" s="625"/>
      <c r="GJJ88" s="625"/>
      <c r="GJO88" s="625"/>
      <c r="GJP88" s="625"/>
      <c r="GJU88" s="625"/>
      <c r="GJV88" s="625"/>
      <c r="GKA88" s="625"/>
      <c r="GKB88" s="625"/>
      <c r="GKG88" s="625"/>
      <c r="GKH88" s="625"/>
      <c r="GKM88" s="625"/>
      <c r="GKN88" s="625"/>
      <c r="GKS88" s="625"/>
      <c r="GKT88" s="625"/>
      <c r="GKY88" s="625"/>
      <c r="GKZ88" s="625"/>
      <c r="GLE88" s="625"/>
      <c r="GLF88" s="625"/>
      <c r="GLK88" s="625"/>
      <c r="GLL88" s="625"/>
      <c r="GLQ88" s="625"/>
      <c r="GLR88" s="625"/>
      <c r="GLW88" s="625"/>
      <c r="GLX88" s="625"/>
      <c r="GMC88" s="625"/>
      <c r="GMD88" s="625"/>
      <c r="GMI88" s="625"/>
      <c r="GMJ88" s="625"/>
      <c r="GMO88" s="625"/>
      <c r="GMP88" s="625"/>
      <c r="GMU88" s="625"/>
      <c r="GMV88" s="625"/>
      <c r="GNA88" s="625"/>
      <c r="GNB88" s="625"/>
      <c r="GNG88" s="625"/>
      <c r="GNH88" s="625"/>
      <c r="GNM88" s="625"/>
      <c r="GNN88" s="625"/>
      <c r="GNS88" s="625"/>
      <c r="GNT88" s="625"/>
      <c r="GNY88" s="625"/>
      <c r="GNZ88" s="625"/>
      <c r="GOE88" s="625"/>
      <c r="GOF88" s="625"/>
      <c r="GOK88" s="625"/>
      <c r="GOL88" s="625"/>
      <c r="GOQ88" s="625"/>
      <c r="GOR88" s="625"/>
      <c r="GOW88" s="625"/>
      <c r="GOX88" s="625"/>
      <c r="GPC88" s="625"/>
      <c r="GPD88" s="625"/>
      <c r="GPI88" s="625"/>
      <c r="GPJ88" s="625"/>
      <c r="GPO88" s="625"/>
      <c r="GPP88" s="625"/>
      <c r="GPU88" s="625"/>
      <c r="GPV88" s="625"/>
      <c r="GQA88" s="625"/>
      <c r="GQB88" s="625"/>
      <c r="GQG88" s="625"/>
      <c r="GQH88" s="625"/>
      <c r="GQM88" s="625"/>
      <c r="GQN88" s="625"/>
      <c r="GQS88" s="625"/>
      <c r="GQT88" s="625"/>
      <c r="GQY88" s="625"/>
      <c r="GQZ88" s="625"/>
      <c r="GRE88" s="625"/>
      <c r="GRF88" s="625"/>
      <c r="GRK88" s="625"/>
      <c r="GRL88" s="625"/>
      <c r="GRQ88" s="625"/>
      <c r="GRR88" s="625"/>
      <c r="GRW88" s="625"/>
      <c r="GRX88" s="625"/>
      <c r="GSC88" s="625"/>
      <c r="GSD88" s="625"/>
      <c r="GSI88" s="625"/>
      <c r="GSJ88" s="625"/>
      <c r="GSO88" s="625"/>
      <c r="GSP88" s="625"/>
      <c r="GSU88" s="625"/>
      <c r="GSV88" s="625"/>
      <c r="GTA88" s="625"/>
      <c r="GTB88" s="625"/>
      <c r="GTG88" s="625"/>
      <c r="GTH88" s="625"/>
      <c r="GTM88" s="625"/>
      <c r="GTN88" s="625"/>
      <c r="GTS88" s="625"/>
      <c r="GTT88" s="625"/>
      <c r="GTY88" s="625"/>
      <c r="GTZ88" s="625"/>
      <c r="GUE88" s="625"/>
      <c r="GUF88" s="625"/>
      <c r="GUK88" s="625"/>
      <c r="GUL88" s="625"/>
      <c r="GUQ88" s="625"/>
      <c r="GUR88" s="625"/>
      <c r="GUW88" s="625"/>
      <c r="GUX88" s="625"/>
      <c r="GVC88" s="625"/>
      <c r="GVD88" s="625"/>
      <c r="GVI88" s="625"/>
      <c r="GVJ88" s="625"/>
      <c r="GVO88" s="625"/>
      <c r="GVP88" s="625"/>
      <c r="GVU88" s="625"/>
      <c r="GVV88" s="625"/>
      <c r="GWA88" s="625"/>
      <c r="GWB88" s="625"/>
      <c r="GWG88" s="625"/>
      <c r="GWH88" s="625"/>
      <c r="GWM88" s="625"/>
      <c r="GWN88" s="625"/>
      <c r="GWS88" s="625"/>
      <c r="GWT88" s="625"/>
      <c r="GWY88" s="625"/>
      <c r="GWZ88" s="625"/>
      <c r="GXE88" s="625"/>
      <c r="GXF88" s="625"/>
      <c r="GXK88" s="625"/>
      <c r="GXL88" s="625"/>
      <c r="GXQ88" s="625"/>
      <c r="GXR88" s="625"/>
      <c r="GXW88" s="625"/>
      <c r="GXX88" s="625"/>
      <c r="GYC88" s="625"/>
      <c r="GYD88" s="625"/>
      <c r="GYI88" s="625"/>
      <c r="GYJ88" s="625"/>
      <c r="GYO88" s="625"/>
      <c r="GYP88" s="625"/>
      <c r="GYU88" s="625"/>
      <c r="GYV88" s="625"/>
      <c r="GZA88" s="625"/>
      <c r="GZB88" s="625"/>
      <c r="GZG88" s="625"/>
      <c r="GZH88" s="625"/>
      <c r="GZM88" s="625"/>
      <c r="GZN88" s="625"/>
      <c r="GZS88" s="625"/>
      <c r="GZT88" s="625"/>
      <c r="GZY88" s="625"/>
      <c r="GZZ88" s="625"/>
      <c r="HAE88" s="625"/>
      <c r="HAF88" s="625"/>
      <c r="HAK88" s="625"/>
      <c r="HAL88" s="625"/>
      <c r="HAQ88" s="625"/>
      <c r="HAR88" s="625"/>
      <c r="HAW88" s="625"/>
      <c r="HAX88" s="625"/>
      <c r="HBC88" s="625"/>
      <c r="HBD88" s="625"/>
      <c r="HBI88" s="625"/>
      <c r="HBJ88" s="625"/>
      <c r="HBO88" s="625"/>
      <c r="HBP88" s="625"/>
      <c r="HBU88" s="625"/>
      <c r="HBV88" s="625"/>
      <c r="HCA88" s="625"/>
      <c r="HCB88" s="625"/>
      <c r="HCG88" s="625"/>
      <c r="HCH88" s="625"/>
      <c r="HCM88" s="625"/>
      <c r="HCN88" s="625"/>
      <c r="HCS88" s="625"/>
      <c r="HCT88" s="625"/>
      <c r="HCY88" s="625"/>
      <c r="HCZ88" s="625"/>
      <c r="HDE88" s="625"/>
      <c r="HDF88" s="625"/>
      <c r="HDK88" s="625"/>
      <c r="HDL88" s="625"/>
      <c r="HDQ88" s="625"/>
      <c r="HDR88" s="625"/>
      <c r="HDW88" s="625"/>
      <c r="HDX88" s="625"/>
      <c r="HEC88" s="625"/>
      <c r="HED88" s="625"/>
      <c r="HEI88" s="625"/>
      <c r="HEJ88" s="625"/>
      <c r="HEO88" s="625"/>
      <c r="HEP88" s="625"/>
      <c r="HEU88" s="625"/>
      <c r="HEV88" s="625"/>
      <c r="HFA88" s="625"/>
      <c r="HFB88" s="625"/>
      <c r="HFG88" s="625"/>
      <c r="HFH88" s="625"/>
      <c r="HFM88" s="625"/>
      <c r="HFN88" s="625"/>
      <c r="HFS88" s="625"/>
      <c r="HFT88" s="625"/>
      <c r="HFY88" s="625"/>
      <c r="HFZ88" s="625"/>
      <c r="HGE88" s="625"/>
      <c r="HGF88" s="625"/>
      <c r="HGK88" s="625"/>
      <c r="HGL88" s="625"/>
      <c r="HGQ88" s="625"/>
      <c r="HGR88" s="625"/>
      <c r="HGW88" s="625"/>
      <c r="HGX88" s="625"/>
      <c r="HHC88" s="625"/>
      <c r="HHD88" s="625"/>
      <c r="HHI88" s="625"/>
      <c r="HHJ88" s="625"/>
      <c r="HHO88" s="625"/>
      <c r="HHP88" s="625"/>
      <c r="HHU88" s="625"/>
      <c r="HHV88" s="625"/>
      <c r="HIA88" s="625"/>
      <c r="HIB88" s="625"/>
      <c r="HIG88" s="625"/>
      <c r="HIH88" s="625"/>
      <c r="HIM88" s="625"/>
      <c r="HIN88" s="625"/>
      <c r="HIS88" s="625"/>
      <c r="HIT88" s="625"/>
      <c r="HIY88" s="625"/>
      <c r="HIZ88" s="625"/>
      <c r="HJE88" s="625"/>
      <c r="HJF88" s="625"/>
      <c r="HJK88" s="625"/>
      <c r="HJL88" s="625"/>
      <c r="HJQ88" s="625"/>
      <c r="HJR88" s="625"/>
      <c r="HJW88" s="625"/>
      <c r="HJX88" s="625"/>
      <c r="HKC88" s="625"/>
      <c r="HKD88" s="625"/>
      <c r="HKI88" s="625"/>
      <c r="HKJ88" s="625"/>
      <c r="HKO88" s="625"/>
      <c r="HKP88" s="625"/>
      <c r="HKU88" s="625"/>
      <c r="HKV88" s="625"/>
      <c r="HLA88" s="625"/>
      <c r="HLB88" s="625"/>
      <c r="HLG88" s="625"/>
      <c r="HLH88" s="625"/>
      <c r="HLM88" s="625"/>
      <c r="HLN88" s="625"/>
      <c r="HLS88" s="625"/>
      <c r="HLT88" s="625"/>
      <c r="HLY88" s="625"/>
      <c r="HLZ88" s="625"/>
      <c r="HME88" s="625"/>
      <c r="HMF88" s="625"/>
      <c r="HMK88" s="625"/>
      <c r="HML88" s="625"/>
      <c r="HMQ88" s="625"/>
      <c r="HMR88" s="625"/>
      <c r="HMW88" s="625"/>
      <c r="HMX88" s="625"/>
      <c r="HNC88" s="625"/>
      <c r="HND88" s="625"/>
      <c r="HNI88" s="625"/>
      <c r="HNJ88" s="625"/>
      <c r="HNO88" s="625"/>
      <c r="HNP88" s="625"/>
      <c r="HNU88" s="625"/>
      <c r="HNV88" s="625"/>
      <c r="HOA88" s="625"/>
      <c r="HOB88" s="625"/>
      <c r="HOG88" s="625"/>
      <c r="HOH88" s="625"/>
      <c r="HOM88" s="625"/>
      <c r="HON88" s="625"/>
      <c r="HOS88" s="625"/>
      <c r="HOT88" s="625"/>
      <c r="HOY88" s="625"/>
      <c r="HOZ88" s="625"/>
      <c r="HPE88" s="625"/>
      <c r="HPF88" s="625"/>
      <c r="HPK88" s="625"/>
      <c r="HPL88" s="625"/>
      <c r="HPQ88" s="625"/>
      <c r="HPR88" s="625"/>
      <c r="HPW88" s="625"/>
      <c r="HPX88" s="625"/>
      <c r="HQC88" s="625"/>
      <c r="HQD88" s="625"/>
      <c r="HQI88" s="625"/>
      <c r="HQJ88" s="625"/>
      <c r="HQO88" s="625"/>
      <c r="HQP88" s="625"/>
      <c r="HQU88" s="625"/>
      <c r="HQV88" s="625"/>
      <c r="HRA88" s="625"/>
      <c r="HRB88" s="625"/>
      <c r="HRG88" s="625"/>
      <c r="HRH88" s="625"/>
      <c r="HRM88" s="625"/>
      <c r="HRN88" s="625"/>
      <c r="HRS88" s="625"/>
      <c r="HRT88" s="625"/>
      <c r="HRY88" s="625"/>
      <c r="HRZ88" s="625"/>
      <c r="HSE88" s="625"/>
      <c r="HSF88" s="625"/>
      <c r="HSK88" s="625"/>
      <c r="HSL88" s="625"/>
      <c r="HSQ88" s="625"/>
      <c r="HSR88" s="625"/>
      <c r="HSW88" s="625"/>
      <c r="HSX88" s="625"/>
      <c r="HTC88" s="625"/>
      <c r="HTD88" s="625"/>
      <c r="HTI88" s="625"/>
      <c r="HTJ88" s="625"/>
      <c r="HTO88" s="625"/>
      <c r="HTP88" s="625"/>
      <c r="HTU88" s="625"/>
      <c r="HTV88" s="625"/>
      <c r="HUA88" s="625"/>
      <c r="HUB88" s="625"/>
      <c r="HUG88" s="625"/>
      <c r="HUH88" s="625"/>
      <c r="HUM88" s="625"/>
      <c r="HUN88" s="625"/>
      <c r="HUS88" s="625"/>
      <c r="HUT88" s="625"/>
      <c r="HUY88" s="625"/>
      <c r="HUZ88" s="625"/>
      <c r="HVE88" s="625"/>
      <c r="HVF88" s="625"/>
      <c r="HVK88" s="625"/>
      <c r="HVL88" s="625"/>
      <c r="HVQ88" s="625"/>
      <c r="HVR88" s="625"/>
      <c r="HVW88" s="625"/>
      <c r="HVX88" s="625"/>
      <c r="HWC88" s="625"/>
      <c r="HWD88" s="625"/>
      <c r="HWI88" s="625"/>
      <c r="HWJ88" s="625"/>
      <c r="HWO88" s="625"/>
      <c r="HWP88" s="625"/>
      <c r="HWU88" s="625"/>
      <c r="HWV88" s="625"/>
      <c r="HXA88" s="625"/>
      <c r="HXB88" s="625"/>
      <c r="HXG88" s="625"/>
      <c r="HXH88" s="625"/>
      <c r="HXM88" s="625"/>
      <c r="HXN88" s="625"/>
      <c r="HXS88" s="625"/>
      <c r="HXT88" s="625"/>
      <c r="HXY88" s="625"/>
      <c r="HXZ88" s="625"/>
      <c r="HYE88" s="625"/>
      <c r="HYF88" s="625"/>
      <c r="HYK88" s="625"/>
      <c r="HYL88" s="625"/>
      <c r="HYQ88" s="625"/>
      <c r="HYR88" s="625"/>
      <c r="HYW88" s="625"/>
      <c r="HYX88" s="625"/>
      <c r="HZC88" s="625"/>
      <c r="HZD88" s="625"/>
      <c r="HZI88" s="625"/>
      <c r="HZJ88" s="625"/>
      <c r="HZO88" s="625"/>
      <c r="HZP88" s="625"/>
      <c r="HZU88" s="625"/>
      <c r="HZV88" s="625"/>
      <c r="IAA88" s="625"/>
      <c r="IAB88" s="625"/>
      <c r="IAG88" s="625"/>
      <c r="IAH88" s="625"/>
      <c r="IAM88" s="625"/>
      <c r="IAN88" s="625"/>
      <c r="IAS88" s="625"/>
      <c r="IAT88" s="625"/>
      <c r="IAY88" s="625"/>
      <c r="IAZ88" s="625"/>
      <c r="IBE88" s="625"/>
      <c r="IBF88" s="625"/>
      <c r="IBK88" s="625"/>
      <c r="IBL88" s="625"/>
      <c r="IBQ88" s="625"/>
      <c r="IBR88" s="625"/>
      <c r="IBW88" s="625"/>
      <c r="IBX88" s="625"/>
      <c r="ICC88" s="625"/>
      <c r="ICD88" s="625"/>
      <c r="ICI88" s="625"/>
      <c r="ICJ88" s="625"/>
      <c r="ICO88" s="625"/>
      <c r="ICP88" s="625"/>
      <c r="ICU88" s="625"/>
      <c r="ICV88" s="625"/>
      <c r="IDA88" s="625"/>
      <c r="IDB88" s="625"/>
      <c r="IDG88" s="625"/>
      <c r="IDH88" s="625"/>
      <c r="IDM88" s="625"/>
      <c r="IDN88" s="625"/>
      <c r="IDS88" s="625"/>
      <c r="IDT88" s="625"/>
      <c r="IDY88" s="625"/>
      <c r="IDZ88" s="625"/>
      <c r="IEE88" s="625"/>
      <c r="IEF88" s="625"/>
      <c r="IEK88" s="625"/>
      <c r="IEL88" s="625"/>
      <c r="IEQ88" s="625"/>
      <c r="IER88" s="625"/>
      <c r="IEW88" s="625"/>
      <c r="IEX88" s="625"/>
      <c r="IFC88" s="625"/>
      <c r="IFD88" s="625"/>
      <c r="IFI88" s="625"/>
      <c r="IFJ88" s="625"/>
      <c r="IFO88" s="625"/>
      <c r="IFP88" s="625"/>
      <c r="IFU88" s="625"/>
      <c r="IFV88" s="625"/>
      <c r="IGA88" s="625"/>
      <c r="IGB88" s="625"/>
      <c r="IGG88" s="625"/>
      <c r="IGH88" s="625"/>
      <c r="IGM88" s="625"/>
      <c r="IGN88" s="625"/>
      <c r="IGS88" s="625"/>
      <c r="IGT88" s="625"/>
      <c r="IGY88" s="625"/>
      <c r="IGZ88" s="625"/>
      <c r="IHE88" s="625"/>
      <c r="IHF88" s="625"/>
      <c r="IHK88" s="625"/>
      <c r="IHL88" s="625"/>
      <c r="IHQ88" s="625"/>
      <c r="IHR88" s="625"/>
      <c r="IHW88" s="625"/>
      <c r="IHX88" s="625"/>
      <c r="IIC88" s="625"/>
      <c r="IID88" s="625"/>
      <c r="III88" s="625"/>
      <c r="IIJ88" s="625"/>
      <c r="IIO88" s="625"/>
      <c r="IIP88" s="625"/>
      <c r="IIU88" s="625"/>
      <c r="IIV88" s="625"/>
      <c r="IJA88" s="625"/>
      <c r="IJB88" s="625"/>
      <c r="IJG88" s="625"/>
      <c r="IJH88" s="625"/>
      <c r="IJM88" s="625"/>
      <c r="IJN88" s="625"/>
      <c r="IJS88" s="625"/>
      <c r="IJT88" s="625"/>
      <c r="IJY88" s="625"/>
      <c r="IJZ88" s="625"/>
      <c r="IKE88" s="625"/>
      <c r="IKF88" s="625"/>
      <c r="IKK88" s="625"/>
      <c r="IKL88" s="625"/>
      <c r="IKQ88" s="625"/>
      <c r="IKR88" s="625"/>
      <c r="IKW88" s="625"/>
      <c r="IKX88" s="625"/>
      <c r="ILC88" s="625"/>
      <c r="ILD88" s="625"/>
      <c r="ILI88" s="625"/>
      <c r="ILJ88" s="625"/>
      <c r="ILO88" s="625"/>
      <c r="ILP88" s="625"/>
      <c r="ILU88" s="625"/>
      <c r="ILV88" s="625"/>
      <c r="IMA88" s="625"/>
      <c r="IMB88" s="625"/>
      <c r="IMG88" s="625"/>
      <c r="IMH88" s="625"/>
      <c r="IMM88" s="625"/>
      <c r="IMN88" s="625"/>
      <c r="IMS88" s="625"/>
      <c r="IMT88" s="625"/>
      <c r="IMY88" s="625"/>
      <c r="IMZ88" s="625"/>
      <c r="INE88" s="625"/>
      <c r="INF88" s="625"/>
      <c r="INK88" s="625"/>
      <c r="INL88" s="625"/>
      <c r="INQ88" s="625"/>
      <c r="INR88" s="625"/>
      <c r="INW88" s="625"/>
      <c r="INX88" s="625"/>
      <c r="IOC88" s="625"/>
      <c r="IOD88" s="625"/>
      <c r="IOI88" s="625"/>
      <c r="IOJ88" s="625"/>
      <c r="IOO88" s="625"/>
      <c r="IOP88" s="625"/>
      <c r="IOU88" s="625"/>
      <c r="IOV88" s="625"/>
      <c r="IPA88" s="625"/>
      <c r="IPB88" s="625"/>
      <c r="IPG88" s="625"/>
      <c r="IPH88" s="625"/>
      <c r="IPM88" s="625"/>
      <c r="IPN88" s="625"/>
      <c r="IPS88" s="625"/>
      <c r="IPT88" s="625"/>
      <c r="IPY88" s="625"/>
      <c r="IPZ88" s="625"/>
      <c r="IQE88" s="625"/>
      <c r="IQF88" s="625"/>
      <c r="IQK88" s="625"/>
      <c r="IQL88" s="625"/>
      <c r="IQQ88" s="625"/>
      <c r="IQR88" s="625"/>
      <c r="IQW88" s="625"/>
      <c r="IQX88" s="625"/>
      <c r="IRC88" s="625"/>
      <c r="IRD88" s="625"/>
      <c r="IRI88" s="625"/>
      <c r="IRJ88" s="625"/>
      <c r="IRO88" s="625"/>
      <c r="IRP88" s="625"/>
      <c r="IRU88" s="625"/>
      <c r="IRV88" s="625"/>
      <c r="ISA88" s="625"/>
      <c r="ISB88" s="625"/>
      <c r="ISG88" s="625"/>
      <c r="ISH88" s="625"/>
      <c r="ISM88" s="625"/>
      <c r="ISN88" s="625"/>
      <c r="ISS88" s="625"/>
      <c r="IST88" s="625"/>
      <c r="ISY88" s="625"/>
      <c r="ISZ88" s="625"/>
      <c r="ITE88" s="625"/>
      <c r="ITF88" s="625"/>
      <c r="ITK88" s="625"/>
      <c r="ITL88" s="625"/>
      <c r="ITQ88" s="625"/>
      <c r="ITR88" s="625"/>
      <c r="ITW88" s="625"/>
      <c r="ITX88" s="625"/>
      <c r="IUC88" s="625"/>
      <c r="IUD88" s="625"/>
      <c r="IUI88" s="625"/>
      <c r="IUJ88" s="625"/>
      <c r="IUO88" s="625"/>
      <c r="IUP88" s="625"/>
      <c r="IUU88" s="625"/>
      <c r="IUV88" s="625"/>
      <c r="IVA88" s="625"/>
      <c r="IVB88" s="625"/>
      <c r="IVG88" s="625"/>
      <c r="IVH88" s="625"/>
      <c r="IVM88" s="625"/>
      <c r="IVN88" s="625"/>
      <c r="IVS88" s="625"/>
      <c r="IVT88" s="625"/>
      <c r="IVY88" s="625"/>
      <c r="IVZ88" s="625"/>
      <c r="IWE88" s="625"/>
      <c r="IWF88" s="625"/>
      <c r="IWK88" s="625"/>
      <c r="IWL88" s="625"/>
      <c r="IWQ88" s="625"/>
      <c r="IWR88" s="625"/>
      <c r="IWW88" s="625"/>
      <c r="IWX88" s="625"/>
      <c r="IXC88" s="625"/>
      <c r="IXD88" s="625"/>
      <c r="IXI88" s="625"/>
      <c r="IXJ88" s="625"/>
      <c r="IXO88" s="625"/>
      <c r="IXP88" s="625"/>
      <c r="IXU88" s="625"/>
      <c r="IXV88" s="625"/>
      <c r="IYA88" s="625"/>
      <c r="IYB88" s="625"/>
      <c r="IYG88" s="625"/>
      <c r="IYH88" s="625"/>
      <c r="IYM88" s="625"/>
      <c r="IYN88" s="625"/>
      <c r="IYS88" s="625"/>
      <c r="IYT88" s="625"/>
      <c r="IYY88" s="625"/>
      <c r="IYZ88" s="625"/>
      <c r="IZE88" s="625"/>
      <c r="IZF88" s="625"/>
      <c r="IZK88" s="625"/>
      <c r="IZL88" s="625"/>
      <c r="IZQ88" s="625"/>
      <c r="IZR88" s="625"/>
      <c r="IZW88" s="625"/>
      <c r="IZX88" s="625"/>
      <c r="JAC88" s="625"/>
      <c r="JAD88" s="625"/>
      <c r="JAI88" s="625"/>
      <c r="JAJ88" s="625"/>
      <c r="JAO88" s="625"/>
      <c r="JAP88" s="625"/>
      <c r="JAU88" s="625"/>
      <c r="JAV88" s="625"/>
      <c r="JBA88" s="625"/>
      <c r="JBB88" s="625"/>
      <c r="JBG88" s="625"/>
      <c r="JBH88" s="625"/>
      <c r="JBM88" s="625"/>
      <c r="JBN88" s="625"/>
      <c r="JBS88" s="625"/>
      <c r="JBT88" s="625"/>
      <c r="JBY88" s="625"/>
      <c r="JBZ88" s="625"/>
      <c r="JCE88" s="625"/>
      <c r="JCF88" s="625"/>
      <c r="JCK88" s="625"/>
      <c r="JCL88" s="625"/>
      <c r="JCQ88" s="625"/>
      <c r="JCR88" s="625"/>
      <c r="JCW88" s="625"/>
      <c r="JCX88" s="625"/>
      <c r="JDC88" s="625"/>
      <c r="JDD88" s="625"/>
      <c r="JDI88" s="625"/>
      <c r="JDJ88" s="625"/>
      <c r="JDO88" s="625"/>
      <c r="JDP88" s="625"/>
      <c r="JDU88" s="625"/>
      <c r="JDV88" s="625"/>
      <c r="JEA88" s="625"/>
      <c r="JEB88" s="625"/>
      <c r="JEG88" s="625"/>
      <c r="JEH88" s="625"/>
      <c r="JEM88" s="625"/>
      <c r="JEN88" s="625"/>
      <c r="JES88" s="625"/>
      <c r="JET88" s="625"/>
      <c r="JEY88" s="625"/>
      <c r="JEZ88" s="625"/>
      <c r="JFE88" s="625"/>
      <c r="JFF88" s="625"/>
      <c r="JFK88" s="625"/>
      <c r="JFL88" s="625"/>
      <c r="JFQ88" s="625"/>
      <c r="JFR88" s="625"/>
      <c r="JFW88" s="625"/>
      <c r="JFX88" s="625"/>
      <c r="JGC88" s="625"/>
      <c r="JGD88" s="625"/>
      <c r="JGI88" s="625"/>
      <c r="JGJ88" s="625"/>
      <c r="JGO88" s="625"/>
      <c r="JGP88" s="625"/>
      <c r="JGU88" s="625"/>
      <c r="JGV88" s="625"/>
      <c r="JHA88" s="625"/>
      <c r="JHB88" s="625"/>
      <c r="JHG88" s="625"/>
      <c r="JHH88" s="625"/>
      <c r="JHM88" s="625"/>
      <c r="JHN88" s="625"/>
      <c r="JHS88" s="625"/>
      <c r="JHT88" s="625"/>
      <c r="JHY88" s="625"/>
      <c r="JHZ88" s="625"/>
      <c r="JIE88" s="625"/>
      <c r="JIF88" s="625"/>
      <c r="JIK88" s="625"/>
      <c r="JIL88" s="625"/>
      <c r="JIQ88" s="625"/>
      <c r="JIR88" s="625"/>
      <c r="JIW88" s="625"/>
      <c r="JIX88" s="625"/>
      <c r="JJC88" s="625"/>
      <c r="JJD88" s="625"/>
      <c r="JJI88" s="625"/>
      <c r="JJJ88" s="625"/>
      <c r="JJO88" s="625"/>
      <c r="JJP88" s="625"/>
      <c r="JJU88" s="625"/>
      <c r="JJV88" s="625"/>
      <c r="JKA88" s="625"/>
      <c r="JKB88" s="625"/>
      <c r="JKG88" s="625"/>
      <c r="JKH88" s="625"/>
      <c r="JKM88" s="625"/>
      <c r="JKN88" s="625"/>
      <c r="JKS88" s="625"/>
      <c r="JKT88" s="625"/>
      <c r="JKY88" s="625"/>
      <c r="JKZ88" s="625"/>
      <c r="JLE88" s="625"/>
      <c r="JLF88" s="625"/>
      <c r="JLK88" s="625"/>
      <c r="JLL88" s="625"/>
      <c r="JLQ88" s="625"/>
      <c r="JLR88" s="625"/>
      <c r="JLW88" s="625"/>
      <c r="JLX88" s="625"/>
      <c r="JMC88" s="625"/>
      <c r="JMD88" s="625"/>
      <c r="JMI88" s="625"/>
      <c r="JMJ88" s="625"/>
      <c r="JMO88" s="625"/>
      <c r="JMP88" s="625"/>
      <c r="JMU88" s="625"/>
      <c r="JMV88" s="625"/>
      <c r="JNA88" s="625"/>
      <c r="JNB88" s="625"/>
      <c r="JNG88" s="625"/>
      <c r="JNH88" s="625"/>
      <c r="JNM88" s="625"/>
      <c r="JNN88" s="625"/>
      <c r="JNS88" s="625"/>
      <c r="JNT88" s="625"/>
      <c r="JNY88" s="625"/>
      <c r="JNZ88" s="625"/>
      <c r="JOE88" s="625"/>
      <c r="JOF88" s="625"/>
      <c r="JOK88" s="625"/>
      <c r="JOL88" s="625"/>
      <c r="JOQ88" s="625"/>
      <c r="JOR88" s="625"/>
      <c r="JOW88" s="625"/>
      <c r="JOX88" s="625"/>
      <c r="JPC88" s="625"/>
      <c r="JPD88" s="625"/>
      <c r="JPI88" s="625"/>
      <c r="JPJ88" s="625"/>
      <c r="JPO88" s="625"/>
      <c r="JPP88" s="625"/>
      <c r="JPU88" s="625"/>
      <c r="JPV88" s="625"/>
      <c r="JQA88" s="625"/>
      <c r="JQB88" s="625"/>
      <c r="JQG88" s="625"/>
      <c r="JQH88" s="625"/>
      <c r="JQM88" s="625"/>
      <c r="JQN88" s="625"/>
      <c r="JQS88" s="625"/>
      <c r="JQT88" s="625"/>
      <c r="JQY88" s="625"/>
      <c r="JQZ88" s="625"/>
      <c r="JRE88" s="625"/>
      <c r="JRF88" s="625"/>
      <c r="JRK88" s="625"/>
      <c r="JRL88" s="625"/>
      <c r="JRQ88" s="625"/>
      <c r="JRR88" s="625"/>
      <c r="JRW88" s="625"/>
      <c r="JRX88" s="625"/>
      <c r="JSC88" s="625"/>
      <c r="JSD88" s="625"/>
      <c r="JSI88" s="625"/>
      <c r="JSJ88" s="625"/>
      <c r="JSO88" s="625"/>
      <c r="JSP88" s="625"/>
      <c r="JSU88" s="625"/>
      <c r="JSV88" s="625"/>
      <c r="JTA88" s="625"/>
      <c r="JTB88" s="625"/>
      <c r="JTG88" s="625"/>
      <c r="JTH88" s="625"/>
      <c r="JTM88" s="625"/>
      <c r="JTN88" s="625"/>
      <c r="JTS88" s="625"/>
      <c r="JTT88" s="625"/>
      <c r="JTY88" s="625"/>
      <c r="JTZ88" s="625"/>
      <c r="JUE88" s="625"/>
      <c r="JUF88" s="625"/>
      <c r="JUK88" s="625"/>
      <c r="JUL88" s="625"/>
      <c r="JUQ88" s="625"/>
      <c r="JUR88" s="625"/>
      <c r="JUW88" s="625"/>
      <c r="JUX88" s="625"/>
      <c r="JVC88" s="625"/>
      <c r="JVD88" s="625"/>
      <c r="JVI88" s="625"/>
      <c r="JVJ88" s="625"/>
      <c r="JVO88" s="625"/>
      <c r="JVP88" s="625"/>
      <c r="JVU88" s="625"/>
      <c r="JVV88" s="625"/>
      <c r="JWA88" s="625"/>
      <c r="JWB88" s="625"/>
      <c r="JWG88" s="625"/>
      <c r="JWH88" s="625"/>
      <c r="JWM88" s="625"/>
      <c r="JWN88" s="625"/>
      <c r="JWS88" s="625"/>
      <c r="JWT88" s="625"/>
      <c r="JWY88" s="625"/>
      <c r="JWZ88" s="625"/>
      <c r="JXE88" s="625"/>
      <c r="JXF88" s="625"/>
      <c r="JXK88" s="625"/>
      <c r="JXL88" s="625"/>
      <c r="JXQ88" s="625"/>
      <c r="JXR88" s="625"/>
      <c r="JXW88" s="625"/>
      <c r="JXX88" s="625"/>
      <c r="JYC88" s="625"/>
      <c r="JYD88" s="625"/>
      <c r="JYI88" s="625"/>
      <c r="JYJ88" s="625"/>
      <c r="JYO88" s="625"/>
      <c r="JYP88" s="625"/>
      <c r="JYU88" s="625"/>
      <c r="JYV88" s="625"/>
      <c r="JZA88" s="625"/>
      <c r="JZB88" s="625"/>
      <c r="JZG88" s="625"/>
      <c r="JZH88" s="625"/>
      <c r="JZM88" s="625"/>
      <c r="JZN88" s="625"/>
      <c r="JZS88" s="625"/>
      <c r="JZT88" s="625"/>
      <c r="JZY88" s="625"/>
      <c r="JZZ88" s="625"/>
      <c r="KAE88" s="625"/>
      <c r="KAF88" s="625"/>
      <c r="KAK88" s="625"/>
      <c r="KAL88" s="625"/>
      <c r="KAQ88" s="625"/>
      <c r="KAR88" s="625"/>
      <c r="KAW88" s="625"/>
      <c r="KAX88" s="625"/>
      <c r="KBC88" s="625"/>
      <c r="KBD88" s="625"/>
      <c r="KBI88" s="625"/>
      <c r="KBJ88" s="625"/>
      <c r="KBO88" s="625"/>
      <c r="KBP88" s="625"/>
      <c r="KBU88" s="625"/>
      <c r="KBV88" s="625"/>
      <c r="KCA88" s="625"/>
      <c r="KCB88" s="625"/>
      <c r="KCG88" s="625"/>
      <c r="KCH88" s="625"/>
      <c r="KCM88" s="625"/>
      <c r="KCN88" s="625"/>
      <c r="KCS88" s="625"/>
      <c r="KCT88" s="625"/>
      <c r="KCY88" s="625"/>
      <c r="KCZ88" s="625"/>
      <c r="KDE88" s="625"/>
      <c r="KDF88" s="625"/>
      <c r="KDK88" s="625"/>
      <c r="KDL88" s="625"/>
      <c r="KDQ88" s="625"/>
      <c r="KDR88" s="625"/>
      <c r="KDW88" s="625"/>
      <c r="KDX88" s="625"/>
      <c r="KEC88" s="625"/>
      <c r="KED88" s="625"/>
      <c r="KEI88" s="625"/>
      <c r="KEJ88" s="625"/>
      <c r="KEO88" s="625"/>
      <c r="KEP88" s="625"/>
      <c r="KEU88" s="625"/>
      <c r="KEV88" s="625"/>
      <c r="KFA88" s="625"/>
      <c r="KFB88" s="625"/>
      <c r="KFG88" s="625"/>
      <c r="KFH88" s="625"/>
      <c r="KFM88" s="625"/>
      <c r="KFN88" s="625"/>
      <c r="KFS88" s="625"/>
      <c r="KFT88" s="625"/>
      <c r="KFY88" s="625"/>
      <c r="KFZ88" s="625"/>
      <c r="KGE88" s="625"/>
      <c r="KGF88" s="625"/>
      <c r="KGK88" s="625"/>
      <c r="KGL88" s="625"/>
      <c r="KGQ88" s="625"/>
      <c r="KGR88" s="625"/>
      <c r="KGW88" s="625"/>
      <c r="KGX88" s="625"/>
      <c r="KHC88" s="625"/>
      <c r="KHD88" s="625"/>
      <c r="KHI88" s="625"/>
      <c r="KHJ88" s="625"/>
      <c r="KHO88" s="625"/>
      <c r="KHP88" s="625"/>
      <c r="KHU88" s="625"/>
      <c r="KHV88" s="625"/>
      <c r="KIA88" s="625"/>
      <c r="KIB88" s="625"/>
      <c r="KIG88" s="625"/>
      <c r="KIH88" s="625"/>
      <c r="KIM88" s="625"/>
      <c r="KIN88" s="625"/>
      <c r="KIS88" s="625"/>
      <c r="KIT88" s="625"/>
      <c r="KIY88" s="625"/>
      <c r="KIZ88" s="625"/>
      <c r="KJE88" s="625"/>
      <c r="KJF88" s="625"/>
      <c r="KJK88" s="625"/>
      <c r="KJL88" s="625"/>
      <c r="KJQ88" s="625"/>
      <c r="KJR88" s="625"/>
      <c r="KJW88" s="625"/>
      <c r="KJX88" s="625"/>
      <c r="KKC88" s="625"/>
      <c r="KKD88" s="625"/>
      <c r="KKI88" s="625"/>
      <c r="KKJ88" s="625"/>
      <c r="KKO88" s="625"/>
      <c r="KKP88" s="625"/>
      <c r="KKU88" s="625"/>
      <c r="KKV88" s="625"/>
      <c r="KLA88" s="625"/>
      <c r="KLB88" s="625"/>
      <c r="KLG88" s="625"/>
      <c r="KLH88" s="625"/>
      <c r="KLM88" s="625"/>
      <c r="KLN88" s="625"/>
      <c r="KLS88" s="625"/>
      <c r="KLT88" s="625"/>
      <c r="KLY88" s="625"/>
      <c r="KLZ88" s="625"/>
      <c r="KME88" s="625"/>
      <c r="KMF88" s="625"/>
      <c r="KMK88" s="625"/>
      <c r="KML88" s="625"/>
      <c r="KMQ88" s="625"/>
      <c r="KMR88" s="625"/>
      <c r="KMW88" s="625"/>
      <c r="KMX88" s="625"/>
      <c r="KNC88" s="625"/>
      <c r="KND88" s="625"/>
      <c r="KNI88" s="625"/>
      <c r="KNJ88" s="625"/>
      <c r="KNO88" s="625"/>
      <c r="KNP88" s="625"/>
      <c r="KNU88" s="625"/>
      <c r="KNV88" s="625"/>
      <c r="KOA88" s="625"/>
      <c r="KOB88" s="625"/>
      <c r="KOG88" s="625"/>
      <c r="KOH88" s="625"/>
      <c r="KOM88" s="625"/>
      <c r="KON88" s="625"/>
      <c r="KOS88" s="625"/>
      <c r="KOT88" s="625"/>
      <c r="KOY88" s="625"/>
      <c r="KOZ88" s="625"/>
      <c r="KPE88" s="625"/>
      <c r="KPF88" s="625"/>
      <c r="KPK88" s="625"/>
      <c r="KPL88" s="625"/>
      <c r="KPQ88" s="625"/>
      <c r="KPR88" s="625"/>
      <c r="KPW88" s="625"/>
      <c r="KPX88" s="625"/>
      <c r="KQC88" s="625"/>
      <c r="KQD88" s="625"/>
      <c r="KQI88" s="625"/>
      <c r="KQJ88" s="625"/>
      <c r="KQO88" s="625"/>
      <c r="KQP88" s="625"/>
      <c r="KQU88" s="625"/>
      <c r="KQV88" s="625"/>
      <c r="KRA88" s="625"/>
      <c r="KRB88" s="625"/>
      <c r="KRG88" s="625"/>
      <c r="KRH88" s="625"/>
      <c r="KRM88" s="625"/>
      <c r="KRN88" s="625"/>
      <c r="KRS88" s="625"/>
      <c r="KRT88" s="625"/>
      <c r="KRY88" s="625"/>
      <c r="KRZ88" s="625"/>
      <c r="KSE88" s="625"/>
      <c r="KSF88" s="625"/>
      <c r="KSK88" s="625"/>
      <c r="KSL88" s="625"/>
      <c r="KSQ88" s="625"/>
      <c r="KSR88" s="625"/>
      <c r="KSW88" s="625"/>
      <c r="KSX88" s="625"/>
      <c r="KTC88" s="625"/>
      <c r="KTD88" s="625"/>
      <c r="KTI88" s="625"/>
      <c r="KTJ88" s="625"/>
      <c r="KTO88" s="625"/>
      <c r="KTP88" s="625"/>
      <c r="KTU88" s="625"/>
      <c r="KTV88" s="625"/>
      <c r="KUA88" s="625"/>
      <c r="KUB88" s="625"/>
      <c r="KUG88" s="625"/>
      <c r="KUH88" s="625"/>
      <c r="KUM88" s="625"/>
      <c r="KUN88" s="625"/>
      <c r="KUS88" s="625"/>
      <c r="KUT88" s="625"/>
      <c r="KUY88" s="625"/>
      <c r="KUZ88" s="625"/>
      <c r="KVE88" s="625"/>
      <c r="KVF88" s="625"/>
      <c r="KVK88" s="625"/>
      <c r="KVL88" s="625"/>
      <c r="KVQ88" s="625"/>
      <c r="KVR88" s="625"/>
      <c r="KVW88" s="625"/>
      <c r="KVX88" s="625"/>
      <c r="KWC88" s="625"/>
      <c r="KWD88" s="625"/>
      <c r="KWI88" s="625"/>
      <c r="KWJ88" s="625"/>
      <c r="KWO88" s="625"/>
      <c r="KWP88" s="625"/>
      <c r="KWU88" s="625"/>
      <c r="KWV88" s="625"/>
      <c r="KXA88" s="625"/>
      <c r="KXB88" s="625"/>
      <c r="KXG88" s="625"/>
      <c r="KXH88" s="625"/>
      <c r="KXM88" s="625"/>
      <c r="KXN88" s="625"/>
      <c r="KXS88" s="625"/>
      <c r="KXT88" s="625"/>
      <c r="KXY88" s="625"/>
      <c r="KXZ88" s="625"/>
      <c r="KYE88" s="625"/>
      <c r="KYF88" s="625"/>
      <c r="KYK88" s="625"/>
      <c r="KYL88" s="625"/>
      <c r="KYQ88" s="625"/>
      <c r="KYR88" s="625"/>
      <c r="KYW88" s="625"/>
      <c r="KYX88" s="625"/>
      <c r="KZC88" s="625"/>
      <c r="KZD88" s="625"/>
      <c r="KZI88" s="625"/>
      <c r="KZJ88" s="625"/>
      <c r="KZO88" s="625"/>
      <c r="KZP88" s="625"/>
      <c r="KZU88" s="625"/>
      <c r="KZV88" s="625"/>
      <c r="LAA88" s="625"/>
      <c r="LAB88" s="625"/>
      <c r="LAG88" s="625"/>
      <c r="LAH88" s="625"/>
      <c r="LAM88" s="625"/>
      <c r="LAN88" s="625"/>
      <c r="LAS88" s="625"/>
      <c r="LAT88" s="625"/>
      <c r="LAY88" s="625"/>
      <c r="LAZ88" s="625"/>
      <c r="LBE88" s="625"/>
      <c r="LBF88" s="625"/>
      <c r="LBK88" s="625"/>
      <c r="LBL88" s="625"/>
      <c r="LBQ88" s="625"/>
      <c r="LBR88" s="625"/>
      <c r="LBW88" s="625"/>
      <c r="LBX88" s="625"/>
      <c r="LCC88" s="625"/>
      <c r="LCD88" s="625"/>
      <c r="LCI88" s="625"/>
      <c r="LCJ88" s="625"/>
      <c r="LCO88" s="625"/>
      <c r="LCP88" s="625"/>
      <c r="LCU88" s="625"/>
      <c r="LCV88" s="625"/>
      <c r="LDA88" s="625"/>
      <c r="LDB88" s="625"/>
      <c r="LDG88" s="625"/>
      <c r="LDH88" s="625"/>
      <c r="LDM88" s="625"/>
      <c r="LDN88" s="625"/>
      <c r="LDS88" s="625"/>
      <c r="LDT88" s="625"/>
      <c r="LDY88" s="625"/>
      <c r="LDZ88" s="625"/>
      <c r="LEE88" s="625"/>
      <c r="LEF88" s="625"/>
      <c r="LEK88" s="625"/>
      <c r="LEL88" s="625"/>
      <c r="LEQ88" s="625"/>
      <c r="LER88" s="625"/>
      <c r="LEW88" s="625"/>
      <c r="LEX88" s="625"/>
      <c r="LFC88" s="625"/>
      <c r="LFD88" s="625"/>
      <c r="LFI88" s="625"/>
      <c r="LFJ88" s="625"/>
      <c r="LFO88" s="625"/>
      <c r="LFP88" s="625"/>
      <c r="LFU88" s="625"/>
      <c r="LFV88" s="625"/>
      <c r="LGA88" s="625"/>
      <c r="LGB88" s="625"/>
      <c r="LGG88" s="625"/>
      <c r="LGH88" s="625"/>
      <c r="LGM88" s="625"/>
      <c r="LGN88" s="625"/>
      <c r="LGS88" s="625"/>
      <c r="LGT88" s="625"/>
      <c r="LGY88" s="625"/>
      <c r="LGZ88" s="625"/>
      <c r="LHE88" s="625"/>
      <c r="LHF88" s="625"/>
      <c r="LHK88" s="625"/>
      <c r="LHL88" s="625"/>
      <c r="LHQ88" s="625"/>
      <c r="LHR88" s="625"/>
      <c r="LHW88" s="625"/>
      <c r="LHX88" s="625"/>
      <c r="LIC88" s="625"/>
      <c r="LID88" s="625"/>
      <c r="LII88" s="625"/>
      <c r="LIJ88" s="625"/>
      <c r="LIO88" s="625"/>
      <c r="LIP88" s="625"/>
      <c r="LIU88" s="625"/>
      <c r="LIV88" s="625"/>
      <c r="LJA88" s="625"/>
      <c r="LJB88" s="625"/>
      <c r="LJG88" s="625"/>
      <c r="LJH88" s="625"/>
      <c r="LJM88" s="625"/>
      <c r="LJN88" s="625"/>
      <c r="LJS88" s="625"/>
      <c r="LJT88" s="625"/>
      <c r="LJY88" s="625"/>
      <c r="LJZ88" s="625"/>
      <c r="LKE88" s="625"/>
      <c r="LKF88" s="625"/>
      <c r="LKK88" s="625"/>
      <c r="LKL88" s="625"/>
      <c r="LKQ88" s="625"/>
      <c r="LKR88" s="625"/>
      <c r="LKW88" s="625"/>
      <c r="LKX88" s="625"/>
      <c r="LLC88" s="625"/>
      <c r="LLD88" s="625"/>
      <c r="LLI88" s="625"/>
      <c r="LLJ88" s="625"/>
      <c r="LLO88" s="625"/>
      <c r="LLP88" s="625"/>
      <c r="LLU88" s="625"/>
      <c r="LLV88" s="625"/>
      <c r="LMA88" s="625"/>
      <c r="LMB88" s="625"/>
      <c r="LMG88" s="625"/>
      <c r="LMH88" s="625"/>
      <c r="LMM88" s="625"/>
      <c r="LMN88" s="625"/>
      <c r="LMS88" s="625"/>
      <c r="LMT88" s="625"/>
      <c r="LMY88" s="625"/>
      <c r="LMZ88" s="625"/>
      <c r="LNE88" s="625"/>
      <c r="LNF88" s="625"/>
      <c r="LNK88" s="625"/>
      <c r="LNL88" s="625"/>
      <c r="LNQ88" s="625"/>
      <c r="LNR88" s="625"/>
      <c r="LNW88" s="625"/>
      <c r="LNX88" s="625"/>
      <c r="LOC88" s="625"/>
      <c r="LOD88" s="625"/>
      <c r="LOI88" s="625"/>
      <c r="LOJ88" s="625"/>
      <c r="LOO88" s="625"/>
      <c r="LOP88" s="625"/>
      <c r="LOU88" s="625"/>
      <c r="LOV88" s="625"/>
      <c r="LPA88" s="625"/>
      <c r="LPB88" s="625"/>
      <c r="LPG88" s="625"/>
      <c r="LPH88" s="625"/>
      <c r="LPM88" s="625"/>
      <c r="LPN88" s="625"/>
      <c r="LPS88" s="625"/>
      <c r="LPT88" s="625"/>
      <c r="LPY88" s="625"/>
      <c r="LPZ88" s="625"/>
      <c r="LQE88" s="625"/>
      <c r="LQF88" s="625"/>
      <c r="LQK88" s="625"/>
      <c r="LQL88" s="625"/>
      <c r="LQQ88" s="625"/>
      <c r="LQR88" s="625"/>
      <c r="LQW88" s="625"/>
      <c r="LQX88" s="625"/>
      <c r="LRC88" s="625"/>
      <c r="LRD88" s="625"/>
      <c r="LRI88" s="625"/>
      <c r="LRJ88" s="625"/>
      <c r="LRO88" s="625"/>
      <c r="LRP88" s="625"/>
      <c r="LRU88" s="625"/>
      <c r="LRV88" s="625"/>
      <c r="LSA88" s="625"/>
      <c r="LSB88" s="625"/>
      <c r="LSG88" s="625"/>
      <c r="LSH88" s="625"/>
      <c r="LSM88" s="625"/>
      <c r="LSN88" s="625"/>
      <c r="LSS88" s="625"/>
      <c r="LST88" s="625"/>
      <c r="LSY88" s="625"/>
      <c r="LSZ88" s="625"/>
      <c r="LTE88" s="625"/>
      <c r="LTF88" s="625"/>
      <c r="LTK88" s="625"/>
      <c r="LTL88" s="625"/>
      <c r="LTQ88" s="625"/>
      <c r="LTR88" s="625"/>
      <c r="LTW88" s="625"/>
      <c r="LTX88" s="625"/>
      <c r="LUC88" s="625"/>
      <c r="LUD88" s="625"/>
      <c r="LUI88" s="625"/>
      <c r="LUJ88" s="625"/>
      <c r="LUO88" s="625"/>
      <c r="LUP88" s="625"/>
      <c r="LUU88" s="625"/>
      <c r="LUV88" s="625"/>
      <c r="LVA88" s="625"/>
      <c r="LVB88" s="625"/>
      <c r="LVG88" s="625"/>
      <c r="LVH88" s="625"/>
      <c r="LVM88" s="625"/>
      <c r="LVN88" s="625"/>
      <c r="LVS88" s="625"/>
      <c r="LVT88" s="625"/>
      <c r="LVY88" s="625"/>
      <c r="LVZ88" s="625"/>
      <c r="LWE88" s="625"/>
      <c r="LWF88" s="625"/>
      <c r="LWK88" s="625"/>
      <c r="LWL88" s="625"/>
      <c r="LWQ88" s="625"/>
      <c r="LWR88" s="625"/>
      <c r="LWW88" s="625"/>
      <c r="LWX88" s="625"/>
      <c r="LXC88" s="625"/>
      <c r="LXD88" s="625"/>
      <c r="LXI88" s="625"/>
      <c r="LXJ88" s="625"/>
      <c r="LXO88" s="625"/>
      <c r="LXP88" s="625"/>
      <c r="LXU88" s="625"/>
      <c r="LXV88" s="625"/>
      <c r="LYA88" s="625"/>
      <c r="LYB88" s="625"/>
      <c r="LYG88" s="625"/>
      <c r="LYH88" s="625"/>
      <c r="LYM88" s="625"/>
      <c r="LYN88" s="625"/>
      <c r="LYS88" s="625"/>
      <c r="LYT88" s="625"/>
      <c r="LYY88" s="625"/>
      <c r="LYZ88" s="625"/>
      <c r="LZE88" s="625"/>
      <c r="LZF88" s="625"/>
      <c r="LZK88" s="625"/>
      <c r="LZL88" s="625"/>
      <c r="LZQ88" s="625"/>
      <c r="LZR88" s="625"/>
      <c r="LZW88" s="625"/>
      <c r="LZX88" s="625"/>
      <c r="MAC88" s="625"/>
      <c r="MAD88" s="625"/>
      <c r="MAI88" s="625"/>
      <c r="MAJ88" s="625"/>
      <c r="MAO88" s="625"/>
      <c r="MAP88" s="625"/>
      <c r="MAU88" s="625"/>
      <c r="MAV88" s="625"/>
      <c r="MBA88" s="625"/>
      <c r="MBB88" s="625"/>
      <c r="MBG88" s="625"/>
      <c r="MBH88" s="625"/>
      <c r="MBM88" s="625"/>
      <c r="MBN88" s="625"/>
      <c r="MBS88" s="625"/>
      <c r="MBT88" s="625"/>
      <c r="MBY88" s="625"/>
      <c r="MBZ88" s="625"/>
      <c r="MCE88" s="625"/>
      <c r="MCF88" s="625"/>
      <c r="MCK88" s="625"/>
      <c r="MCL88" s="625"/>
      <c r="MCQ88" s="625"/>
      <c r="MCR88" s="625"/>
      <c r="MCW88" s="625"/>
      <c r="MCX88" s="625"/>
      <c r="MDC88" s="625"/>
      <c r="MDD88" s="625"/>
      <c r="MDI88" s="625"/>
      <c r="MDJ88" s="625"/>
      <c r="MDO88" s="625"/>
      <c r="MDP88" s="625"/>
      <c r="MDU88" s="625"/>
      <c r="MDV88" s="625"/>
      <c r="MEA88" s="625"/>
      <c r="MEB88" s="625"/>
      <c r="MEG88" s="625"/>
      <c r="MEH88" s="625"/>
      <c r="MEM88" s="625"/>
      <c r="MEN88" s="625"/>
      <c r="MES88" s="625"/>
      <c r="MET88" s="625"/>
      <c r="MEY88" s="625"/>
      <c r="MEZ88" s="625"/>
      <c r="MFE88" s="625"/>
      <c r="MFF88" s="625"/>
      <c r="MFK88" s="625"/>
      <c r="MFL88" s="625"/>
      <c r="MFQ88" s="625"/>
      <c r="MFR88" s="625"/>
      <c r="MFW88" s="625"/>
      <c r="MFX88" s="625"/>
      <c r="MGC88" s="625"/>
      <c r="MGD88" s="625"/>
      <c r="MGI88" s="625"/>
      <c r="MGJ88" s="625"/>
      <c r="MGO88" s="625"/>
      <c r="MGP88" s="625"/>
      <c r="MGU88" s="625"/>
      <c r="MGV88" s="625"/>
      <c r="MHA88" s="625"/>
      <c r="MHB88" s="625"/>
      <c r="MHG88" s="625"/>
      <c r="MHH88" s="625"/>
      <c r="MHM88" s="625"/>
      <c r="MHN88" s="625"/>
      <c r="MHS88" s="625"/>
      <c r="MHT88" s="625"/>
      <c r="MHY88" s="625"/>
      <c r="MHZ88" s="625"/>
      <c r="MIE88" s="625"/>
      <c r="MIF88" s="625"/>
      <c r="MIK88" s="625"/>
      <c r="MIL88" s="625"/>
      <c r="MIQ88" s="625"/>
      <c r="MIR88" s="625"/>
      <c r="MIW88" s="625"/>
      <c r="MIX88" s="625"/>
      <c r="MJC88" s="625"/>
      <c r="MJD88" s="625"/>
      <c r="MJI88" s="625"/>
      <c r="MJJ88" s="625"/>
      <c r="MJO88" s="625"/>
      <c r="MJP88" s="625"/>
      <c r="MJU88" s="625"/>
      <c r="MJV88" s="625"/>
      <c r="MKA88" s="625"/>
      <c r="MKB88" s="625"/>
      <c r="MKG88" s="625"/>
      <c r="MKH88" s="625"/>
      <c r="MKM88" s="625"/>
      <c r="MKN88" s="625"/>
      <c r="MKS88" s="625"/>
      <c r="MKT88" s="625"/>
      <c r="MKY88" s="625"/>
      <c r="MKZ88" s="625"/>
      <c r="MLE88" s="625"/>
      <c r="MLF88" s="625"/>
      <c r="MLK88" s="625"/>
      <c r="MLL88" s="625"/>
      <c r="MLQ88" s="625"/>
      <c r="MLR88" s="625"/>
      <c r="MLW88" s="625"/>
      <c r="MLX88" s="625"/>
      <c r="MMC88" s="625"/>
      <c r="MMD88" s="625"/>
      <c r="MMI88" s="625"/>
      <c r="MMJ88" s="625"/>
      <c r="MMO88" s="625"/>
      <c r="MMP88" s="625"/>
      <c r="MMU88" s="625"/>
      <c r="MMV88" s="625"/>
      <c r="MNA88" s="625"/>
      <c r="MNB88" s="625"/>
      <c r="MNG88" s="625"/>
      <c r="MNH88" s="625"/>
      <c r="MNM88" s="625"/>
      <c r="MNN88" s="625"/>
      <c r="MNS88" s="625"/>
      <c r="MNT88" s="625"/>
      <c r="MNY88" s="625"/>
      <c r="MNZ88" s="625"/>
      <c r="MOE88" s="625"/>
      <c r="MOF88" s="625"/>
      <c r="MOK88" s="625"/>
      <c r="MOL88" s="625"/>
      <c r="MOQ88" s="625"/>
      <c r="MOR88" s="625"/>
      <c r="MOW88" s="625"/>
      <c r="MOX88" s="625"/>
      <c r="MPC88" s="625"/>
      <c r="MPD88" s="625"/>
      <c r="MPI88" s="625"/>
      <c r="MPJ88" s="625"/>
      <c r="MPO88" s="625"/>
      <c r="MPP88" s="625"/>
      <c r="MPU88" s="625"/>
      <c r="MPV88" s="625"/>
      <c r="MQA88" s="625"/>
      <c r="MQB88" s="625"/>
      <c r="MQG88" s="625"/>
      <c r="MQH88" s="625"/>
      <c r="MQM88" s="625"/>
      <c r="MQN88" s="625"/>
      <c r="MQS88" s="625"/>
      <c r="MQT88" s="625"/>
      <c r="MQY88" s="625"/>
      <c r="MQZ88" s="625"/>
      <c r="MRE88" s="625"/>
      <c r="MRF88" s="625"/>
      <c r="MRK88" s="625"/>
      <c r="MRL88" s="625"/>
      <c r="MRQ88" s="625"/>
      <c r="MRR88" s="625"/>
      <c r="MRW88" s="625"/>
      <c r="MRX88" s="625"/>
      <c r="MSC88" s="625"/>
      <c r="MSD88" s="625"/>
      <c r="MSI88" s="625"/>
      <c r="MSJ88" s="625"/>
      <c r="MSO88" s="625"/>
      <c r="MSP88" s="625"/>
      <c r="MSU88" s="625"/>
      <c r="MSV88" s="625"/>
      <c r="MTA88" s="625"/>
      <c r="MTB88" s="625"/>
      <c r="MTG88" s="625"/>
      <c r="MTH88" s="625"/>
      <c r="MTM88" s="625"/>
      <c r="MTN88" s="625"/>
      <c r="MTS88" s="625"/>
      <c r="MTT88" s="625"/>
      <c r="MTY88" s="625"/>
      <c r="MTZ88" s="625"/>
      <c r="MUE88" s="625"/>
      <c r="MUF88" s="625"/>
      <c r="MUK88" s="625"/>
      <c r="MUL88" s="625"/>
      <c r="MUQ88" s="625"/>
      <c r="MUR88" s="625"/>
      <c r="MUW88" s="625"/>
      <c r="MUX88" s="625"/>
      <c r="MVC88" s="625"/>
      <c r="MVD88" s="625"/>
      <c r="MVI88" s="625"/>
      <c r="MVJ88" s="625"/>
      <c r="MVO88" s="625"/>
      <c r="MVP88" s="625"/>
      <c r="MVU88" s="625"/>
      <c r="MVV88" s="625"/>
      <c r="MWA88" s="625"/>
      <c r="MWB88" s="625"/>
      <c r="MWG88" s="625"/>
      <c r="MWH88" s="625"/>
      <c r="MWM88" s="625"/>
      <c r="MWN88" s="625"/>
      <c r="MWS88" s="625"/>
      <c r="MWT88" s="625"/>
      <c r="MWY88" s="625"/>
      <c r="MWZ88" s="625"/>
      <c r="MXE88" s="625"/>
      <c r="MXF88" s="625"/>
      <c r="MXK88" s="625"/>
      <c r="MXL88" s="625"/>
      <c r="MXQ88" s="625"/>
      <c r="MXR88" s="625"/>
      <c r="MXW88" s="625"/>
      <c r="MXX88" s="625"/>
      <c r="MYC88" s="625"/>
      <c r="MYD88" s="625"/>
      <c r="MYI88" s="625"/>
      <c r="MYJ88" s="625"/>
      <c r="MYO88" s="625"/>
      <c r="MYP88" s="625"/>
      <c r="MYU88" s="625"/>
      <c r="MYV88" s="625"/>
      <c r="MZA88" s="625"/>
      <c r="MZB88" s="625"/>
      <c r="MZG88" s="625"/>
      <c r="MZH88" s="625"/>
      <c r="MZM88" s="625"/>
      <c r="MZN88" s="625"/>
      <c r="MZS88" s="625"/>
      <c r="MZT88" s="625"/>
      <c r="MZY88" s="625"/>
      <c r="MZZ88" s="625"/>
      <c r="NAE88" s="625"/>
      <c r="NAF88" s="625"/>
      <c r="NAK88" s="625"/>
      <c r="NAL88" s="625"/>
      <c r="NAQ88" s="625"/>
      <c r="NAR88" s="625"/>
      <c r="NAW88" s="625"/>
      <c r="NAX88" s="625"/>
      <c r="NBC88" s="625"/>
      <c r="NBD88" s="625"/>
      <c r="NBI88" s="625"/>
      <c r="NBJ88" s="625"/>
      <c r="NBO88" s="625"/>
      <c r="NBP88" s="625"/>
      <c r="NBU88" s="625"/>
      <c r="NBV88" s="625"/>
      <c r="NCA88" s="625"/>
      <c r="NCB88" s="625"/>
      <c r="NCG88" s="625"/>
      <c r="NCH88" s="625"/>
      <c r="NCM88" s="625"/>
      <c r="NCN88" s="625"/>
      <c r="NCS88" s="625"/>
      <c r="NCT88" s="625"/>
      <c r="NCY88" s="625"/>
      <c r="NCZ88" s="625"/>
      <c r="NDE88" s="625"/>
      <c r="NDF88" s="625"/>
      <c r="NDK88" s="625"/>
      <c r="NDL88" s="625"/>
      <c r="NDQ88" s="625"/>
      <c r="NDR88" s="625"/>
      <c r="NDW88" s="625"/>
      <c r="NDX88" s="625"/>
      <c r="NEC88" s="625"/>
      <c r="NED88" s="625"/>
      <c r="NEI88" s="625"/>
      <c r="NEJ88" s="625"/>
      <c r="NEO88" s="625"/>
      <c r="NEP88" s="625"/>
      <c r="NEU88" s="625"/>
      <c r="NEV88" s="625"/>
      <c r="NFA88" s="625"/>
      <c r="NFB88" s="625"/>
      <c r="NFG88" s="625"/>
      <c r="NFH88" s="625"/>
      <c r="NFM88" s="625"/>
      <c r="NFN88" s="625"/>
      <c r="NFS88" s="625"/>
      <c r="NFT88" s="625"/>
      <c r="NFY88" s="625"/>
      <c r="NFZ88" s="625"/>
      <c r="NGE88" s="625"/>
      <c r="NGF88" s="625"/>
      <c r="NGK88" s="625"/>
      <c r="NGL88" s="625"/>
      <c r="NGQ88" s="625"/>
      <c r="NGR88" s="625"/>
      <c r="NGW88" s="625"/>
      <c r="NGX88" s="625"/>
      <c r="NHC88" s="625"/>
      <c r="NHD88" s="625"/>
      <c r="NHI88" s="625"/>
      <c r="NHJ88" s="625"/>
      <c r="NHO88" s="625"/>
      <c r="NHP88" s="625"/>
      <c r="NHU88" s="625"/>
      <c r="NHV88" s="625"/>
      <c r="NIA88" s="625"/>
      <c r="NIB88" s="625"/>
      <c r="NIG88" s="625"/>
      <c r="NIH88" s="625"/>
      <c r="NIM88" s="625"/>
      <c r="NIN88" s="625"/>
      <c r="NIS88" s="625"/>
      <c r="NIT88" s="625"/>
      <c r="NIY88" s="625"/>
      <c r="NIZ88" s="625"/>
      <c r="NJE88" s="625"/>
      <c r="NJF88" s="625"/>
      <c r="NJK88" s="625"/>
      <c r="NJL88" s="625"/>
      <c r="NJQ88" s="625"/>
      <c r="NJR88" s="625"/>
      <c r="NJW88" s="625"/>
      <c r="NJX88" s="625"/>
      <c r="NKC88" s="625"/>
      <c r="NKD88" s="625"/>
      <c r="NKI88" s="625"/>
      <c r="NKJ88" s="625"/>
      <c r="NKO88" s="625"/>
      <c r="NKP88" s="625"/>
      <c r="NKU88" s="625"/>
      <c r="NKV88" s="625"/>
      <c r="NLA88" s="625"/>
      <c r="NLB88" s="625"/>
      <c r="NLG88" s="625"/>
      <c r="NLH88" s="625"/>
      <c r="NLM88" s="625"/>
      <c r="NLN88" s="625"/>
      <c r="NLS88" s="625"/>
      <c r="NLT88" s="625"/>
      <c r="NLY88" s="625"/>
      <c r="NLZ88" s="625"/>
      <c r="NME88" s="625"/>
      <c r="NMF88" s="625"/>
      <c r="NMK88" s="625"/>
      <c r="NML88" s="625"/>
      <c r="NMQ88" s="625"/>
      <c r="NMR88" s="625"/>
      <c r="NMW88" s="625"/>
      <c r="NMX88" s="625"/>
      <c r="NNC88" s="625"/>
      <c r="NND88" s="625"/>
      <c r="NNI88" s="625"/>
      <c r="NNJ88" s="625"/>
      <c r="NNO88" s="625"/>
      <c r="NNP88" s="625"/>
      <c r="NNU88" s="625"/>
      <c r="NNV88" s="625"/>
      <c r="NOA88" s="625"/>
      <c r="NOB88" s="625"/>
      <c r="NOG88" s="625"/>
      <c r="NOH88" s="625"/>
      <c r="NOM88" s="625"/>
      <c r="NON88" s="625"/>
      <c r="NOS88" s="625"/>
      <c r="NOT88" s="625"/>
      <c r="NOY88" s="625"/>
      <c r="NOZ88" s="625"/>
      <c r="NPE88" s="625"/>
      <c r="NPF88" s="625"/>
      <c r="NPK88" s="625"/>
      <c r="NPL88" s="625"/>
      <c r="NPQ88" s="625"/>
      <c r="NPR88" s="625"/>
      <c r="NPW88" s="625"/>
      <c r="NPX88" s="625"/>
      <c r="NQC88" s="625"/>
      <c r="NQD88" s="625"/>
      <c r="NQI88" s="625"/>
      <c r="NQJ88" s="625"/>
      <c r="NQO88" s="625"/>
      <c r="NQP88" s="625"/>
      <c r="NQU88" s="625"/>
      <c r="NQV88" s="625"/>
      <c r="NRA88" s="625"/>
      <c r="NRB88" s="625"/>
      <c r="NRG88" s="625"/>
      <c r="NRH88" s="625"/>
      <c r="NRM88" s="625"/>
      <c r="NRN88" s="625"/>
      <c r="NRS88" s="625"/>
      <c r="NRT88" s="625"/>
      <c r="NRY88" s="625"/>
      <c r="NRZ88" s="625"/>
      <c r="NSE88" s="625"/>
      <c r="NSF88" s="625"/>
      <c r="NSK88" s="625"/>
      <c r="NSL88" s="625"/>
      <c r="NSQ88" s="625"/>
      <c r="NSR88" s="625"/>
      <c r="NSW88" s="625"/>
      <c r="NSX88" s="625"/>
      <c r="NTC88" s="625"/>
      <c r="NTD88" s="625"/>
      <c r="NTI88" s="625"/>
      <c r="NTJ88" s="625"/>
      <c r="NTO88" s="625"/>
      <c r="NTP88" s="625"/>
      <c r="NTU88" s="625"/>
      <c r="NTV88" s="625"/>
      <c r="NUA88" s="625"/>
      <c r="NUB88" s="625"/>
      <c r="NUG88" s="625"/>
      <c r="NUH88" s="625"/>
      <c r="NUM88" s="625"/>
      <c r="NUN88" s="625"/>
      <c r="NUS88" s="625"/>
      <c r="NUT88" s="625"/>
      <c r="NUY88" s="625"/>
      <c r="NUZ88" s="625"/>
      <c r="NVE88" s="625"/>
      <c r="NVF88" s="625"/>
      <c r="NVK88" s="625"/>
      <c r="NVL88" s="625"/>
      <c r="NVQ88" s="625"/>
      <c r="NVR88" s="625"/>
      <c r="NVW88" s="625"/>
      <c r="NVX88" s="625"/>
      <c r="NWC88" s="625"/>
      <c r="NWD88" s="625"/>
      <c r="NWI88" s="625"/>
      <c r="NWJ88" s="625"/>
      <c r="NWO88" s="625"/>
      <c r="NWP88" s="625"/>
      <c r="NWU88" s="625"/>
      <c r="NWV88" s="625"/>
      <c r="NXA88" s="625"/>
      <c r="NXB88" s="625"/>
      <c r="NXG88" s="625"/>
      <c r="NXH88" s="625"/>
      <c r="NXM88" s="625"/>
      <c r="NXN88" s="625"/>
      <c r="NXS88" s="625"/>
      <c r="NXT88" s="625"/>
      <c r="NXY88" s="625"/>
      <c r="NXZ88" s="625"/>
      <c r="NYE88" s="625"/>
      <c r="NYF88" s="625"/>
      <c r="NYK88" s="625"/>
      <c r="NYL88" s="625"/>
      <c r="NYQ88" s="625"/>
      <c r="NYR88" s="625"/>
      <c r="NYW88" s="625"/>
      <c r="NYX88" s="625"/>
      <c r="NZC88" s="625"/>
      <c r="NZD88" s="625"/>
      <c r="NZI88" s="625"/>
      <c r="NZJ88" s="625"/>
      <c r="NZO88" s="625"/>
      <c r="NZP88" s="625"/>
      <c r="NZU88" s="625"/>
      <c r="NZV88" s="625"/>
      <c r="OAA88" s="625"/>
      <c r="OAB88" s="625"/>
      <c r="OAG88" s="625"/>
      <c r="OAH88" s="625"/>
      <c r="OAM88" s="625"/>
      <c r="OAN88" s="625"/>
      <c r="OAS88" s="625"/>
      <c r="OAT88" s="625"/>
      <c r="OAY88" s="625"/>
      <c r="OAZ88" s="625"/>
      <c r="OBE88" s="625"/>
      <c r="OBF88" s="625"/>
      <c r="OBK88" s="625"/>
      <c r="OBL88" s="625"/>
      <c r="OBQ88" s="625"/>
      <c r="OBR88" s="625"/>
      <c r="OBW88" s="625"/>
      <c r="OBX88" s="625"/>
      <c r="OCC88" s="625"/>
      <c r="OCD88" s="625"/>
      <c r="OCI88" s="625"/>
      <c r="OCJ88" s="625"/>
      <c r="OCO88" s="625"/>
      <c r="OCP88" s="625"/>
      <c r="OCU88" s="625"/>
      <c r="OCV88" s="625"/>
      <c r="ODA88" s="625"/>
      <c r="ODB88" s="625"/>
      <c r="ODG88" s="625"/>
      <c r="ODH88" s="625"/>
      <c r="ODM88" s="625"/>
      <c r="ODN88" s="625"/>
      <c r="ODS88" s="625"/>
      <c r="ODT88" s="625"/>
      <c r="ODY88" s="625"/>
      <c r="ODZ88" s="625"/>
      <c r="OEE88" s="625"/>
      <c r="OEF88" s="625"/>
      <c r="OEK88" s="625"/>
      <c r="OEL88" s="625"/>
      <c r="OEQ88" s="625"/>
      <c r="OER88" s="625"/>
      <c r="OEW88" s="625"/>
      <c r="OEX88" s="625"/>
      <c r="OFC88" s="625"/>
      <c r="OFD88" s="625"/>
      <c r="OFI88" s="625"/>
      <c r="OFJ88" s="625"/>
      <c r="OFO88" s="625"/>
      <c r="OFP88" s="625"/>
      <c r="OFU88" s="625"/>
      <c r="OFV88" s="625"/>
      <c r="OGA88" s="625"/>
      <c r="OGB88" s="625"/>
      <c r="OGG88" s="625"/>
      <c r="OGH88" s="625"/>
      <c r="OGM88" s="625"/>
      <c r="OGN88" s="625"/>
      <c r="OGS88" s="625"/>
      <c r="OGT88" s="625"/>
      <c r="OGY88" s="625"/>
      <c r="OGZ88" s="625"/>
      <c r="OHE88" s="625"/>
      <c r="OHF88" s="625"/>
      <c r="OHK88" s="625"/>
      <c r="OHL88" s="625"/>
      <c r="OHQ88" s="625"/>
      <c r="OHR88" s="625"/>
      <c r="OHW88" s="625"/>
      <c r="OHX88" s="625"/>
      <c r="OIC88" s="625"/>
      <c r="OID88" s="625"/>
      <c r="OII88" s="625"/>
      <c r="OIJ88" s="625"/>
      <c r="OIO88" s="625"/>
      <c r="OIP88" s="625"/>
      <c r="OIU88" s="625"/>
      <c r="OIV88" s="625"/>
      <c r="OJA88" s="625"/>
      <c r="OJB88" s="625"/>
      <c r="OJG88" s="625"/>
      <c r="OJH88" s="625"/>
      <c r="OJM88" s="625"/>
      <c r="OJN88" s="625"/>
      <c r="OJS88" s="625"/>
      <c r="OJT88" s="625"/>
      <c r="OJY88" s="625"/>
      <c r="OJZ88" s="625"/>
      <c r="OKE88" s="625"/>
      <c r="OKF88" s="625"/>
      <c r="OKK88" s="625"/>
      <c r="OKL88" s="625"/>
      <c r="OKQ88" s="625"/>
      <c r="OKR88" s="625"/>
      <c r="OKW88" s="625"/>
      <c r="OKX88" s="625"/>
      <c r="OLC88" s="625"/>
      <c r="OLD88" s="625"/>
      <c r="OLI88" s="625"/>
      <c r="OLJ88" s="625"/>
      <c r="OLO88" s="625"/>
      <c r="OLP88" s="625"/>
      <c r="OLU88" s="625"/>
      <c r="OLV88" s="625"/>
      <c r="OMA88" s="625"/>
      <c r="OMB88" s="625"/>
      <c r="OMG88" s="625"/>
      <c r="OMH88" s="625"/>
      <c r="OMM88" s="625"/>
      <c r="OMN88" s="625"/>
      <c r="OMS88" s="625"/>
      <c r="OMT88" s="625"/>
      <c r="OMY88" s="625"/>
      <c r="OMZ88" s="625"/>
      <c r="ONE88" s="625"/>
      <c r="ONF88" s="625"/>
      <c r="ONK88" s="625"/>
      <c r="ONL88" s="625"/>
      <c r="ONQ88" s="625"/>
      <c r="ONR88" s="625"/>
      <c r="ONW88" s="625"/>
      <c r="ONX88" s="625"/>
      <c r="OOC88" s="625"/>
      <c r="OOD88" s="625"/>
      <c r="OOI88" s="625"/>
      <c r="OOJ88" s="625"/>
      <c r="OOO88" s="625"/>
      <c r="OOP88" s="625"/>
      <c r="OOU88" s="625"/>
      <c r="OOV88" s="625"/>
      <c r="OPA88" s="625"/>
      <c r="OPB88" s="625"/>
      <c r="OPG88" s="625"/>
      <c r="OPH88" s="625"/>
      <c r="OPM88" s="625"/>
      <c r="OPN88" s="625"/>
      <c r="OPS88" s="625"/>
      <c r="OPT88" s="625"/>
      <c r="OPY88" s="625"/>
      <c r="OPZ88" s="625"/>
      <c r="OQE88" s="625"/>
      <c r="OQF88" s="625"/>
      <c r="OQK88" s="625"/>
      <c r="OQL88" s="625"/>
      <c r="OQQ88" s="625"/>
      <c r="OQR88" s="625"/>
      <c r="OQW88" s="625"/>
      <c r="OQX88" s="625"/>
      <c r="ORC88" s="625"/>
      <c r="ORD88" s="625"/>
      <c r="ORI88" s="625"/>
      <c r="ORJ88" s="625"/>
      <c r="ORO88" s="625"/>
      <c r="ORP88" s="625"/>
      <c r="ORU88" s="625"/>
      <c r="ORV88" s="625"/>
      <c r="OSA88" s="625"/>
      <c r="OSB88" s="625"/>
      <c r="OSG88" s="625"/>
      <c r="OSH88" s="625"/>
      <c r="OSM88" s="625"/>
      <c r="OSN88" s="625"/>
      <c r="OSS88" s="625"/>
      <c r="OST88" s="625"/>
      <c r="OSY88" s="625"/>
      <c r="OSZ88" s="625"/>
      <c r="OTE88" s="625"/>
      <c r="OTF88" s="625"/>
      <c r="OTK88" s="625"/>
      <c r="OTL88" s="625"/>
      <c r="OTQ88" s="625"/>
      <c r="OTR88" s="625"/>
      <c r="OTW88" s="625"/>
      <c r="OTX88" s="625"/>
      <c r="OUC88" s="625"/>
      <c r="OUD88" s="625"/>
      <c r="OUI88" s="625"/>
      <c r="OUJ88" s="625"/>
      <c r="OUO88" s="625"/>
      <c r="OUP88" s="625"/>
      <c r="OUU88" s="625"/>
      <c r="OUV88" s="625"/>
      <c r="OVA88" s="625"/>
      <c r="OVB88" s="625"/>
      <c r="OVG88" s="625"/>
      <c r="OVH88" s="625"/>
      <c r="OVM88" s="625"/>
      <c r="OVN88" s="625"/>
      <c r="OVS88" s="625"/>
      <c r="OVT88" s="625"/>
      <c r="OVY88" s="625"/>
      <c r="OVZ88" s="625"/>
      <c r="OWE88" s="625"/>
      <c r="OWF88" s="625"/>
      <c r="OWK88" s="625"/>
      <c r="OWL88" s="625"/>
      <c r="OWQ88" s="625"/>
      <c r="OWR88" s="625"/>
      <c r="OWW88" s="625"/>
      <c r="OWX88" s="625"/>
      <c r="OXC88" s="625"/>
      <c r="OXD88" s="625"/>
      <c r="OXI88" s="625"/>
      <c r="OXJ88" s="625"/>
      <c r="OXO88" s="625"/>
      <c r="OXP88" s="625"/>
      <c r="OXU88" s="625"/>
      <c r="OXV88" s="625"/>
      <c r="OYA88" s="625"/>
      <c r="OYB88" s="625"/>
      <c r="OYG88" s="625"/>
      <c r="OYH88" s="625"/>
      <c r="OYM88" s="625"/>
      <c r="OYN88" s="625"/>
      <c r="OYS88" s="625"/>
      <c r="OYT88" s="625"/>
      <c r="OYY88" s="625"/>
      <c r="OYZ88" s="625"/>
      <c r="OZE88" s="625"/>
      <c r="OZF88" s="625"/>
      <c r="OZK88" s="625"/>
      <c r="OZL88" s="625"/>
      <c r="OZQ88" s="625"/>
      <c r="OZR88" s="625"/>
      <c r="OZW88" s="625"/>
      <c r="OZX88" s="625"/>
      <c r="PAC88" s="625"/>
      <c r="PAD88" s="625"/>
      <c r="PAI88" s="625"/>
      <c r="PAJ88" s="625"/>
      <c r="PAO88" s="625"/>
      <c r="PAP88" s="625"/>
      <c r="PAU88" s="625"/>
      <c r="PAV88" s="625"/>
      <c r="PBA88" s="625"/>
      <c r="PBB88" s="625"/>
      <c r="PBG88" s="625"/>
      <c r="PBH88" s="625"/>
      <c r="PBM88" s="625"/>
      <c r="PBN88" s="625"/>
      <c r="PBS88" s="625"/>
      <c r="PBT88" s="625"/>
      <c r="PBY88" s="625"/>
      <c r="PBZ88" s="625"/>
      <c r="PCE88" s="625"/>
      <c r="PCF88" s="625"/>
      <c r="PCK88" s="625"/>
      <c r="PCL88" s="625"/>
      <c r="PCQ88" s="625"/>
      <c r="PCR88" s="625"/>
      <c r="PCW88" s="625"/>
      <c r="PCX88" s="625"/>
      <c r="PDC88" s="625"/>
      <c r="PDD88" s="625"/>
      <c r="PDI88" s="625"/>
      <c r="PDJ88" s="625"/>
      <c r="PDO88" s="625"/>
      <c r="PDP88" s="625"/>
      <c r="PDU88" s="625"/>
      <c r="PDV88" s="625"/>
      <c r="PEA88" s="625"/>
      <c r="PEB88" s="625"/>
      <c r="PEG88" s="625"/>
      <c r="PEH88" s="625"/>
      <c r="PEM88" s="625"/>
      <c r="PEN88" s="625"/>
      <c r="PES88" s="625"/>
      <c r="PET88" s="625"/>
      <c r="PEY88" s="625"/>
      <c r="PEZ88" s="625"/>
      <c r="PFE88" s="625"/>
      <c r="PFF88" s="625"/>
      <c r="PFK88" s="625"/>
      <c r="PFL88" s="625"/>
      <c r="PFQ88" s="625"/>
      <c r="PFR88" s="625"/>
      <c r="PFW88" s="625"/>
      <c r="PFX88" s="625"/>
      <c r="PGC88" s="625"/>
      <c r="PGD88" s="625"/>
      <c r="PGI88" s="625"/>
      <c r="PGJ88" s="625"/>
      <c r="PGO88" s="625"/>
      <c r="PGP88" s="625"/>
      <c r="PGU88" s="625"/>
      <c r="PGV88" s="625"/>
      <c r="PHA88" s="625"/>
      <c r="PHB88" s="625"/>
      <c r="PHG88" s="625"/>
      <c r="PHH88" s="625"/>
      <c r="PHM88" s="625"/>
      <c r="PHN88" s="625"/>
      <c r="PHS88" s="625"/>
      <c r="PHT88" s="625"/>
      <c r="PHY88" s="625"/>
      <c r="PHZ88" s="625"/>
      <c r="PIE88" s="625"/>
      <c r="PIF88" s="625"/>
      <c r="PIK88" s="625"/>
      <c r="PIL88" s="625"/>
      <c r="PIQ88" s="625"/>
      <c r="PIR88" s="625"/>
      <c r="PIW88" s="625"/>
      <c r="PIX88" s="625"/>
      <c r="PJC88" s="625"/>
      <c r="PJD88" s="625"/>
      <c r="PJI88" s="625"/>
      <c r="PJJ88" s="625"/>
      <c r="PJO88" s="625"/>
      <c r="PJP88" s="625"/>
      <c r="PJU88" s="625"/>
      <c r="PJV88" s="625"/>
      <c r="PKA88" s="625"/>
      <c r="PKB88" s="625"/>
      <c r="PKG88" s="625"/>
      <c r="PKH88" s="625"/>
      <c r="PKM88" s="625"/>
      <c r="PKN88" s="625"/>
      <c r="PKS88" s="625"/>
      <c r="PKT88" s="625"/>
      <c r="PKY88" s="625"/>
      <c r="PKZ88" s="625"/>
      <c r="PLE88" s="625"/>
      <c r="PLF88" s="625"/>
      <c r="PLK88" s="625"/>
      <c r="PLL88" s="625"/>
      <c r="PLQ88" s="625"/>
      <c r="PLR88" s="625"/>
      <c r="PLW88" s="625"/>
      <c r="PLX88" s="625"/>
      <c r="PMC88" s="625"/>
      <c r="PMD88" s="625"/>
      <c r="PMI88" s="625"/>
      <c r="PMJ88" s="625"/>
      <c r="PMO88" s="625"/>
      <c r="PMP88" s="625"/>
      <c r="PMU88" s="625"/>
      <c r="PMV88" s="625"/>
      <c r="PNA88" s="625"/>
      <c r="PNB88" s="625"/>
      <c r="PNG88" s="625"/>
      <c r="PNH88" s="625"/>
      <c r="PNM88" s="625"/>
      <c r="PNN88" s="625"/>
      <c r="PNS88" s="625"/>
      <c r="PNT88" s="625"/>
      <c r="PNY88" s="625"/>
      <c r="PNZ88" s="625"/>
      <c r="POE88" s="625"/>
      <c r="POF88" s="625"/>
      <c r="POK88" s="625"/>
      <c r="POL88" s="625"/>
      <c r="POQ88" s="625"/>
      <c r="POR88" s="625"/>
      <c r="POW88" s="625"/>
      <c r="POX88" s="625"/>
      <c r="PPC88" s="625"/>
      <c r="PPD88" s="625"/>
      <c r="PPI88" s="625"/>
      <c r="PPJ88" s="625"/>
      <c r="PPO88" s="625"/>
      <c r="PPP88" s="625"/>
      <c r="PPU88" s="625"/>
      <c r="PPV88" s="625"/>
      <c r="PQA88" s="625"/>
      <c r="PQB88" s="625"/>
      <c r="PQG88" s="625"/>
      <c r="PQH88" s="625"/>
      <c r="PQM88" s="625"/>
      <c r="PQN88" s="625"/>
      <c r="PQS88" s="625"/>
      <c r="PQT88" s="625"/>
      <c r="PQY88" s="625"/>
      <c r="PQZ88" s="625"/>
      <c r="PRE88" s="625"/>
      <c r="PRF88" s="625"/>
      <c r="PRK88" s="625"/>
      <c r="PRL88" s="625"/>
      <c r="PRQ88" s="625"/>
      <c r="PRR88" s="625"/>
      <c r="PRW88" s="625"/>
      <c r="PRX88" s="625"/>
      <c r="PSC88" s="625"/>
      <c r="PSD88" s="625"/>
      <c r="PSI88" s="625"/>
      <c r="PSJ88" s="625"/>
      <c r="PSO88" s="625"/>
      <c r="PSP88" s="625"/>
      <c r="PSU88" s="625"/>
      <c r="PSV88" s="625"/>
      <c r="PTA88" s="625"/>
      <c r="PTB88" s="625"/>
      <c r="PTG88" s="625"/>
      <c r="PTH88" s="625"/>
      <c r="PTM88" s="625"/>
      <c r="PTN88" s="625"/>
      <c r="PTS88" s="625"/>
      <c r="PTT88" s="625"/>
      <c r="PTY88" s="625"/>
      <c r="PTZ88" s="625"/>
      <c r="PUE88" s="625"/>
      <c r="PUF88" s="625"/>
      <c r="PUK88" s="625"/>
      <c r="PUL88" s="625"/>
      <c r="PUQ88" s="625"/>
      <c r="PUR88" s="625"/>
      <c r="PUW88" s="625"/>
      <c r="PUX88" s="625"/>
      <c r="PVC88" s="625"/>
      <c r="PVD88" s="625"/>
      <c r="PVI88" s="625"/>
      <c r="PVJ88" s="625"/>
      <c r="PVO88" s="625"/>
      <c r="PVP88" s="625"/>
      <c r="PVU88" s="625"/>
      <c r="PVV88" s="625"/>
      <c r="PWA88" s="625"/>
      <c r="PWB88" s="625"/>
      <c r="PWG88" s="625"/>
      <c r="PWH88" s="625"/>
      <c r="PWM88" s="625"/>
      <c r="PWN88" s="625"/>
      <c r="PWS88" s="625"/>
      <c r="PWT88" s="625"/>
      <c r="PWY88" s="625"/>
      <c r="PWZ88" s="625"/>
      <c r="PXE88" s="625"/>
      <c r="PXF88" s="625"/>
      <c r="PXK88" s="625"/>
      <c r="PXL88" s="625"/>
      <c r="PXQ88" s="625"/>
      <c r="PXR88" s="625"/>
      <c r="PXW88" s="625"/>
      <c r="PXX88" s="625"/>
      <c r="PYC88" s="625"/>
      <c r="PYD88" s="625"/>
      <c r="PYI88" s="625"/>
      <c r="PYJ88" s="625"/>
      <c r="PYO88" s="625"/>
      <c r="PYP88" s="625"/>
      <c r="PYU88" s="625"/>
      <c r="PYV88" s="625"/>
      <c r="PZA88" s="625"/>
      <c r="PZB88" s="625"/>
      <c r="PZG88" s="625"/>
      <c r="PZH88" s="625"/>
      <c r="PZM88" s="625"/>
      <c r="PZN88" s="625"/>
      <c r="PZS88" s="625"/>
      <c r="PZT88" s="625"/>
      <c r="PZY88" s="625"/>
      <c r="PZZ88" s="625"/>
      <c r="QAE88" s="625"/>
      <c r="QAF88" s="625"/>
      <c r="QAK88" s="625"/>
      <c r="QAL88" s="625"/>
      <c r="QAQ88" s="625"/>
      <c r="QAR88" s="625"/>
      <c r="QAW88" s="625"/>
      <c r="QAX88" s="625"/>
      <c r="QBC88" s="625"/>
      <c r="QBD88" s="625"/>
      <c r="QBI88" s="625"/>
      <c r="QBJ88" s="625"/>
      <c r="QBO88" s="625"/>
      <c r="QBP88" s="625"/>
      <c r="QBU88" s="625"/>
      <c r="QBV88" s="625"/>
      <c r="QCA88" s="625"/>
      <c r="QCB88" s="625"/>
      <c r="QCG88" s="625"/>
      <c r="QCH88" s="625"/>
      <c r="QCM88" s="625"/>
      <c r="QCN88" s="625"/>
      <c r="QCS88" s="625"/>
      <c r="QCT88" s="625"/>
      <c r="QCY88" s="625"/>
      <c r="QCZ88" s="625"/>
      <c r="QDE88" s="625"/>
      <c r="QDF88" s="625"/>
      <c r="QDK88" s="625"/>
      <c r="QDL88" s="625"/>
      <c r="QDQ88" s="625"/>
      <c r="QDR88" s="625"/>
      <c r="QDW88" s="625"/>
      <c r="QDX88" s="625"/>
      <c r="QEC88" s="625"/>
      <c r="QED88" s="625"/>
      <c r="QEI88" s="625"/>
      <c r="QEJ88" s="625"/>
      <c r="QEO88" s="625"/>
      <c r="QEP88" s="625"/>
      <c r="QEU88" s="625"/>
      <c r="QEV88" s="625"/>
      <c r="QFA88" s="625"/>
      <c r="QFB88" s="625"/>
      <c r="QFG88" s="625"/>
      <c r="QFH88" s="625"/>
      <c r="QFM88" s="625"/>
      <c r="QFN88" s="625"/>
      <c r="QFS88" s="625"/>
      <c r="QFT88" s="625"/>
      <c r="QFY88" s="625"/>
      <c r="QFZ88" s="625"/>
      <c r="QGE88" s="625"/>
      <c r="QGF88" s="625"/>
      <c r="QGK88" s="625"/>
      <c r="QGL88" s="625"/>
      <c r="QGQ88" s="625"/>
      <c r="QGR88" s="625"/>
      <c r="QGW88" s="625"/>
      <c r="QGX88" s="625"/>
      <c r="QHC88" s="625"/>
      <c r="QHD88" s="625"/>
      <c r="QHI88" s="625"/>
      <c r="QHJ88" s="625"/>
      <c r="QHO88" s="625"/>
      <c r="QHP88" s="625"/>
      <c r="QHU88" s="625"/>
      <c r="QHV88" s="625"/>
      <c r="QIA88" s="625"/>
      <c r="QIB88" s="625"/>
      <c r="QIG88" s="625"/>
      <c r="QIH88" s="625"/>
      <c r="QIM88" s="625"/>
      <c r="QIN88" s="625"/>
      <c r="QIS88" s="625"/>
      <c r="QIT88" s="625"/>
      <c r="QIY88" s="625"/>
      <c r="QIZ88" s="625"/>
      <c r="QJE88" s="625"/>
      <c r="QJF88" s="625"/>
      <c r="QJK88" s="625"/>
      <c r="QJL88" s="625"/>
      <c r="QJQ88" s="625"/>
      <c r="QJR88" s="625"/>
      <c r="QJW88" s="625"/>
      <c r="QJX88" s="625"/>
      <c r="QKC88" s="625"/>
      <c r="QKD88" s="625"/>
      <c r="QKI88" s="625"/>
      <c r="QKJ88" s="625"/>
      <c r="QKO88" s="625"/>
      <c r="QKP88" s="625"/>
      <c r="QKU88" s="625"/>
      <c r="QKV88" s="625"/>
      <c r="QLA88" s="625"/>
      <c r="QLB88" s="625"/>
      <c r="QLG88" s="625"/>
      <c r="QLH88" s="625"/>
      <c r="QLM88" s="625"/>
      <c r="QLN88" s="625"/>
      <c r="QLS88" s="625"/>
      <c r="QLT88" s="625"/>
      <c r="QLY88" s="625"/>
      <c r="QLZ88" s="625"/>
      <c r="QME88" s="625"/>
      <c r="QMF88" s="625"/>
      <c r="QMK88" s="625"/>
      <c r="QML88" s="625"/>
      <c r="QMQ88" s="625"/>
      <c r="QMR88" s="625"/>
      <c r="QMW88" s="625"/>
      <c r="QMX88" s="625"/>
      <c r="QNC88" s="625"/>
      <c r="QND88" s="625"/>
      <c r="QNI88" s="625"/>
      <c r="QNJ88" s="625"/>
      <c r="QNO88" s="625"/>
      <c r="QNP88" s="625"/>
      <c r="QNU88" s="625"/>
      <c r="QNV88" s="625"/>
      <c r="QOA88" s="625"/>
      <c r="QOB88" s="625"/>
      <c r="QOG88" s="625"/>
      <c r="QOH88" s="625"/>
      <c r="QOM88" s="625"/>
      <c r="QON88" s="625"/>
      <c r="QOS88" s="625"/>
      <c r="QOT88" s="625"/>
      <c r="QOY88" s="625"/>
      <c r="QOZ88" s="625"/>
      <c r="QPE88" s="625"/>
      <c r="QPF88" s="625"/>
      <c r="QPK88" s="625"/>
      <c r="QPL88" s="625"/>
      <c r="QPQ88" s="625"/>
      <c r="QPR88" s="625"/>
      <c r="QPW88" s="625"/>
      <c r="QPX88" s="625"/>
      <c r="QQC88" s="625"/>
      <c r="QQD88" s="625"/>
      <c r="QQI88" s="625"/>
      <c r="QQJ88" s="625"/>
      <c r="QQO88" s="625"/>
      <c r="QQP88" s="625"/>
      <c r="QQU88" s="625"/>
      <c r="QQV88" s="625"/>
      <c r="QRA88" s="625"/>
      <c r="QRB88" s="625"/>
      <c r="QRG88" s="625"/>
      <c r="QRH88" s="625"/>
      <c r="QRM88" s="625"/>
      <c r="QRN88" s="625"/>
      <c r="QRS88" s="625"/>
      <c r="QRT88" s="625"/>
      <c r="QRY88" s="625"/>
      <c r="QRZ88" s="625"/>
      <c r="QSE88" s="625"/>
      <c r="QSF88" s="625"/>
      <c r="QSK88" s="625"/>
      <c r="QSL88" s="625"/>
      <c r="QSQ88" s="625"/>
      <c r="QSR88" s="625"/>
      <c r="QSW88" s="625"/>
      <c r="QSX88" s="625"/>
      <c r="QTC88" s="625"/>
      <c r="QTD88" s="625"/>
      <c r="QTI88" s="625"/>
      <c r="QTJ88" s="625"/>
      <c r="QTO88" s="625"/>
      <c r="QTP88" s="625"/>
      <c r="QTU88" s="625"/>
      <c r="QTV88" s="625"/>
      <c r="QUA88" s="625"/>
      <c r="QUB88" s="625"/>
      <c r="QUG88" s="625"/>
      <c r="QUH88" s="625"/>
      <c r="QUM88" s="625"/>
      <c r="QUN88" s="625"/>
      <c r="QUS88" s="625"/>
      <c r="QUT88" s="625"/>
      <c r="QUY88" s="625"/>
      <c r="QUZ88" s="625"/>
      <c r="QVE88" s="625"/>
      <c r="QVF88" s="625"/>
      <c r="QVK88" s="625"/>
      <c r="QVL88" s="625"/>
      <c r="QVQ88" s="625"/>
      <c r="QVR88" s="625"/>
      <c r="QVW88" s="625"/>
      <c r="QVX88" s="625"/>
      <c r="QWC88" s="625"/>
      <c r="QWD88" s="625"/>
      <c r="QWI88" s="625"/>
      <c r="QWJ88" s="625"/>
      <c r="QWO88" s="625"/>
      <c r="QWP88" s="625"/>
      <c r="QWU88" s="625"/>
      <c r="QWV88" s="625"/>
      <c r="QXA88" s="625"/>
      <c r="QXB88" s="625"/>
      <c r="QXG88" s="625"/>
      <c r="QXH88" s="625"/>
      <c r="QXM88" s="625"/>
      <c r="QXN88" s="625"/>
      <c r="QXS88" s="625"/>
      <c r="QXT88" s="625"/>
      <c r="QXY88" s="625"/>
      <c r="QXZ88" s="625"/>
      <c r="QYE88" s="625"/>
      <c r="QYF88" s="625"/>
      <c r="QYK88" s="625"/>
      <c r="QYL88" s="625"/>
      <c r="QYQ88" s="625"/>
      <c r="QYR88" s="625"/>
      <c r="QYW88" s="625"/>
      <c r="QYX88" s="625"/>
      <c r="QZC88" s="625"/>
      <c r="QZD88" s="625"/>
      <c r="QZI88" s="625"/>
      <c r="QZJ88" s="625"/>
      <c r="QZO88" s="625"/>
      <c r="QZP88" s="625"/>
      <c r="QZU88" s="625"/>
      <c r="QZV88" s="625"/>
      <c r="RAA88" s="625"/>
      <c r="RAB88" s="625"/>
      <c r="RAG88" s="625"/>
      <c r="RAH88" s="625"/>
      <c r="RAM88" s="625"/>
      <c r="RAN88" s="625"/>
      <c r="RAS88" s="625"/>
      <c r="RAT88" s="625"/>
      <c r="RAY88" s="625"/>
      <c r="RAZ88" s="625"/>
      <c r="RBE88" s="625"/>
      <c r="RBF88" s="625"/>
      <c r="RBK88" s="625"/>
      <c r="RBL88" s="625"/>
      <c r="RBQ88" s="625"/>
      <c r="RBR88" s="625"/>
      <c r="RBW88" s="625"/>
      <c r="RBX88" s="625"/>
      <c r="RCC88" s="625"/>
      <c r="RCD88" s="625"/>
      <c r="RCI88" s="625"/>
      <c r="RCJ88" s="625"/>
      <c r="RCO88" s="625"/>
      <c r="RCP88" s="625"/>
      <c r="RCU88" s="625"/>
      <c r="RCV88" s="625"/>
      <c r="RDA88" s="625"/>
      <c r="RDB88" s="625"/>
      <c r="RDG88" s="625"/>
      <c r="RDH88" s="625"/>
      <c r="RDM88" s="625"/>
      <c r="RDN88" s="625"/>
      <c r="RDS88" s="625"/>
      <c r="RDT88" s="625"/>
      <c r="RDY88" s="625"/>
      <c r="RDZ88" s="625"/>
      <c r="REE88" s="625"/>
      <c r="REF88" s="625"/>
      <c r="REK88" s="625"/>
      <c r="REL88" s="625"/>
      <c r="REQ88" s="625"/>
      <c r="RER88" s="625"/>
      <c r="REW88" s="625"/>
      <c r="REX88" s="625"/>
      <c r="RFC88" s="625"/>
      <c r="RFD88" s="625"/>
      <c r="RFI88" s="625"/>
      <c r="RFJ88" s="625"/>
      <c r="RFO88" s="625"/>
      <c r="RFP88" s="625"/>
      <c r="RFU88" s="625"/>
      <c r="RFV88" s="625"/>
      <c r="RGA88" s="625"/>
      <c r="RGB88" s="625"/>
      <c r="RGG88" s="625"/>
      <c r="RGH88" s="625"/>
      <c r="RGM88" s="625"/>
      <c r="RGN88" s="625"/>
      <c r="RGS88" s="625"/>
      <c r="RGT88" s="625"/>
      <c r="RGY88" s="625"/>
      <c r="RGZ88" s="625"/>
      <c r="RHE88" s="625"/>
      <c r="RHF88" s="625"/>
      <c r="RHK88" s="625"/>
      <c r="RHL88" s="625"/>
      <c r="RHQ88" s="625"/>
      <c r="RHR88" s="625"/>
      <c r="RHW88" s="625"/>
      <c r="RHX88" s="625"/>
      <c r="RIC88" s="625"/>
      <c r="RID88" s="625"/>
      <c r="RII88" s="625"/>
      <c r="RIJ88" s="625"/>
      <c r="RIO88" s="625"/>
      <c r="RIP88" s="625"/>
      <c r="RIU88" s="625"/>
      <c r="RIV88" s="625"/>
      <c r="RJA88" s="625"/>
      <c r="RJB88" s="625"/>
      <c r="RJG88" s="625"/>
      <c r="RJH88" s="625"/>
      <c r="RJM88" s="625"/>
      <c r="RJN88" s="625"/>
      <c r="RJS88" s="625"/>
      <c r="RJT88" s="625"/>
      <c r="RJY88" s="625"/>
      <c r="RJZ88" s="625"/>
      <c r="RKE88" s="625"/>
      <c r="RKF88" s="625"/>
      <c r="RKK88" s="625"/>
      <c r="RKL88" s="625"/>
      <c r="RKQ88" s="625"/>
      <c r="RKR88" s="625"/>
      <c r="RKW88" s="625"/>
      <c r="RKX88" s="625"/>
      <c r="RLC88" s="625"/>
      <c r="RLD88" s="625"/>
      <c r="RLI88" s="625"/>
      <c r="RLJ88" s="625"/>
      <c r="RLO88" s="625"/>
      <c r="RLP88" s="625"/>
      <c r="RLU88" s="625"/>
      <c r="RLV88" s="625"/>
      <c r="RMA88" s="625"/>
      <c r="RMB88" s="625"/>
      <c r="RMG88" s="625"/>
      <c r="RMH88" s="625"/>
      <c r="RMM88" s="625"/>
      <c r="RMN88" s="625"/>
      <c r="RMS88" s="625"/>
      <c r="RMT88" s="625"/>
      <c r="RMY88" s="625"/>
      <c r="RMZ88" s="625"/>
      <c r="RNE88" s="625"/>
      <c r="RNF88" s="625"/>
      <c r="RNK88" s="625"/>
      <c r="RNL88" s="625"/>
      <c r="RNQ88" s="625"/>
      <c r="RNR88" s="625"/>
      <c r="RNW88" s="625"/>
      <c r="RNX88" s="625"/>
      <c r="ROC88" s="625"/>
      <c r="ROD88" s="625"/>
      <c r="ROI88" s="625"/>
      <c r="ROJ88" s="625"/>
      <c r="ROO88" s="625"/>
      <c r="ROP88" s="625"/>
      <c r="ROU88" s="625"/>
      <c r="ROV88" s="625"/>
      <c r="RPA88" s="625"/>
      <c r="RPB88" s="625"/>
      <c r="RPG88" s="625"/>
      <c r="RPH88" s="625"/>
      <c r="RPM88" s="625"/>
      <c r="RPN88" s="625"/>
      <c r="RPS88" s="625"/>
      <c r="RPT88" s="625"/>
      <c r="RPY88" s="625"/>
      <c r="RPZ88" s="625"/>
      <c r="RQE88" s="625"/>
      <c r="RQF88" s="625"/>
      <c r="RQK88" s="625"/>
      <c r="RQL88" s="625"/>
      <c r="RQQ88" s="625"/>
      <c r="RQR88" s="625"/>
      <c r="RQW88" s="625"/>
      <c r="RQX88" s="625"/>
      <c r="RRC88" s="625"/>
      <c r="RRD88" s="625"/>
      <c r="RRI88" s="625"/>
      <c r="RRJ88" s="625"/>
      <c r="RRO88" s="625"/>
      <c r="RRP88" s="625"/>
      <c r="RRU88" s="625"/>
      <c r="RRV88" s="625"/>
      <c r="RSA88" s="625"/>
      <c r="RSB88" s="625"/>
      <c r="RSG88" s="625"/>
      <c r="RSH88" s="625"/>
      <c r="RSM88" s="625"/>
      <c r="RSN88" s="625"/>
      <c r="RSS88" s="625"/>
      <c r="RST88" s="625"/>
      <c r="RSY88" s="625"/>
      <c r="RSZ88" s="625"/>
      <c r="RTE88" s="625"/>
      <c r="RTF88" s="625"/>
      <c r="RTK88" s="625"/>
      <c r="RTL88" s="625"/>
      <c r="RTQ88" s="625"/>
      <c r="RTR88" s="625"/>
      <c r="RTW88" s="625"/>
      <c r="RTX88" s="625"/>
      <c r="RUC88" s="625"/>
      <c r="RUD88" s="625"/>
      <c r="RUI88" s="625"/>
      <c r="RUJ88" s="625"/>
      <c r="RUO88" s="625"/>
      <c r="RUP88" s="625"/>
      <c r="RUU88" s="625"/>
      <c r="RUV88" s="625"/>
      <c r="RVA88" s="625"/>
      <c r="RVB88" s="625"/>
      <c r="RVG88" s="625"/>
      <c r="RVH88" s="625"/>
      <c r="RVM88" s="625"/>
      <c r="RVN88" s="625"/>
      <c r="RVS88" s="625"/>
      <c r="RVT88" s="625"/>
      <c r="RVY88" s="625"/>
      <c r="RVZ88" s="625"/>
      <c r="RWE88" s="625"/>
      <c r="RWF88" s="625"/>
      <c r="RWK88" s="625"/>
      <c r="RWL88" s="625"/>
      <c r="RWQ88" s="625"/>
      <c r="RWR88" s="625"/>
      <c r="RWW88" s="625"/>
      <c r="RWX88" s="625"/>
      <c r="RXC88" s="625"/>
      <c r="RXD88" s="625"/>
      <c r="RXI88" s="625"/>
      <c r="RXJ88" s="625"/>
      <c r="RXO88" s="625"/>
      <c r="RXP88" s="625"/>
      <c r="RXU88" s="625"/>
      <c r="RXV88" s="625"/>
      <c r="RYA88" s="625"/>
      <c r="RYB88" s="625"/>
      <c r="RYG88" s="625"/>
      <c r="RYH88" s="625"/>
      <c r="RYM88" s="625"/>
      <c r="RYN88" s="625"/>
      <c r="RYS88" s="625"/>
      <c r="RYT88" s="625"/>
      <c r="RYY88" s="625"/>
      <c r="RYZ88" s="625"/>
      <c r="RZE88" s="625"/>
      <c r="RZF88" s="625"/>
      <c r="RZK88" s="625"/>
      <c r="RZL88" s="625"/>
      <c r="RZQ88" s="625"/>
      <c r="RZR88" s="625"/>
      <c r="RZW88" s="625"/>
      <c r="RZX88" s="625"/>
      <c r="SAC88" s="625"/>
      <c r="SAD88" s="625"/>
      <c r="SAI88" s="625"/>
      <c r="SAJ88" s="625"/>
      <c r="SAO88" s="625"/>
      <c r="SAP88" s="625"/>
      <c r="SAU88" s="625"/>
      <c r="SAV88" s="625"/>
      <c r="SBA88" s="625"/>
      <c r="SBB88" s="625"/>
      <c r="SBG88" s="625"/>
      <c r="SBH88" s="625"/>
      <c r="SBM88" s="625"/>
      <c r="SBN88" s="625"/>
      <c r="SBS88" s="625"/>
      <c r="SBT88" s="625"/>
      <c r="SBY88" s="625"/>
      <c r="SBZ88" s="625"/>
      <c r="SCE88" s="625"/>
      <c r="SCF88" s="625"/>
      <c r="SCK88" s="625"/>
      <c r="SCL88" s="625"/>
      <c r="SCQ88" s="625"/>
      <c r="SCR88" s="625"/>
      <c r="SCW88" s="625"/>
      <c r="SCX88" s="625"/>
      <c r="SDC88" s="625"/>
      <c r="SDD88" s="625"/>
      <c r="SDI88" s="625"/>
      <c r="SDJ88" s="625"/>
      <c r="SDO88" s="625"/>
      <c r="SDP88" s="625"/>
      <c r="SDU88" s="625"/>
      <c r="SDV88" s="625"/>
      <c r="SEA88" s="625"/>
      <c r="SEB88" s="625"/>
      <c r="SEG88" s="625"/>
      <c r="SEH88" s="625"/>
      <c r="SEM88" s="625"/>
      <c r="SEN88" s="625"/>
      <c r="SES88" s="625"/>
      <c r="SET88" s="625"/>
      <c r="SEY88" s="625"/>
      <c r="SEZ88" s="625"/>
      <c r="SFE88" s="625"/>
      <c r="SFF88" s="625"/>
      <c r="SFK88" s="625"/>
      <c r="SFL88" s="625"/>
      <c r="SFQ88" s="625"/>
      <c r="SFR88" s="625"/>
      <c r="SFW88" s="625"/>
      <c r="SFX88" s="625"/>
      <c r="SGC88" s="625"/>
      <c r="SGD88" s="625"/>
      <c r="SGI88" s="625"/>
      <c r="SGJ88" s="625"/>
      <c r="SGO88" s="625"/>
      <c r="SGP88" s="625"/>
      <c r="SGU88" s="625"/>
      <c r="SGV88" s="625"/>
      <c r="SHA88" s="625"/>
      <c r="SHB88" s="625"/>
      <c r="SHG88" s="625"/>
      <c r="SHH88" s="625"/>
      <c r="SHM88" s="625"/>
      <c r="SHN88" s="625"/>
      <c r="SHS88" s="625"/>
      <c r="SHT88" s="625"/>
      <c r="SHY88" s="625"/>
      <c r="SHZ88" s="625"/>
      <c r="SIE88" s="625"/>
      <c r="SIF88" s="625"/>
      <c r="SIK88" s="625"/>
      <c r="SIL88" s="625"/>
      <c r="SIQ88" s="625"/>
      <c r="SIR88" s="625"/>
      <c r="SIW88" s="625"/>
      <c r="SIX88" s="625"/>
      <c r="SJC88" s="625"/>
      <c r="SJD88" s="625"/>
      <c r="SJI88" s="625"/>
      <c r="SJJ88" s="625"/>
      <c r="SJO88" s="625"/>
      <c r="SJP88" s="625"/>
      <c r="SJU88" s="625"/>
      <c r="SJV88" s="625"/>
      <c r="SKA88" s="625"/>
      <c r="SKB88" s="625"/>
      <c r="SKG88" s="625"/>
      <c r="SKH88" s="625"/>
      <c r="SKM88" s="625"/>
      <c r="SKN88" s="625"/>
      <c r="SKS88" s="625"/>
      <c r="SKT88" s="625"/>
      <c r="SKY88" s="625"/>
      <c r="SKZ88" s="625"/>
      <c r="SLE88" s="625"/>
      <c r="SLF88" s="625"/>
      <c r="SLK88" s="625"/>
      <c r="SLL88" s="625"/>
      <c r="SLQ88" s="625"/>
      <c r="SLR88" s="625"/>
      <c r="SLW88" s="625"/>
      <c r="SLX88" s="625"/>
      <c r="SMC88" s="625"/>
      <c r="SMD88" s="625"/>
      <c r="SMI88" s="625"/>
      <c r="SMJ88" s="625"/>
      <c r="SMO88" s="625"/>
      <c r="SMP88" s="625"/>
      <c r="SMU88" s="625"/>
      <c r="SMV88" s="625"/>
      <c r="SNA88" s="625"/>
      <c r="SNB88" s="625"/>
      <c r="SNG88" s="625"/>
      <c r="SNH88" s="625"/>
      <c r="SNM88" s="625"/>
      <c r="SNN88" s="625"/>
      <c r="SNS88" s="625"/>
      <c r="SNT88" s="625"/>
      <c r="SNY88" s="625"/>
      <c r="SNZ88" s="625"/>
      <c r="SOE88" s="625"/>
      <c r="SOF88" s="625"/>
      <c r="SOK88" s="625"/>
      <c r="SOL88" s="625"/>
      <c r="SOQ88" s="625"/>
      <c r="SOR88" s="625"/>
      <c r="SOW88" s="625"/>
      <c r="SOX88" s="625"/>
      <c r="SPC88" s="625"/>
      <c r="SPD88" s="625"/>
      <c r="SPI88" s="625"/>
      <c r="SPJ88" s="625"/>
      <c r="SPO88" s="625"/>
      <c r="SPP88" s="625"/>
      <c r="SPU88" s="625"/>
      <c r="SPV88" s="625"/>
      <c r="SQA88" s="625"/>
      <c r="SQB88" s="625"/>
      <c r="SQG88" s="625"/>
      <c r="SQH88" s="625"/>
      <c r="SQM88" s="625"/>
      <c r="SQN88" s="625"/>
      <c r="SQS88" s="625"/>
      <c r="SQT88" s="625"/>
      <c r="SQY88" s="625"/>
      <c r="SQZ88" s="625"/>
      <c r="SRE88" s="625"/>
      <c r="SRF88" s="625"/>
      <c r="SRK88" s="625"/>
      <c r="SRL88" s="625"/>
      <c r="SRQ88" s="625"/>
      <c r="SRR88" s="625"/>
      <c r="SRW88" s="625"/>
      <c r="SRX88" s="625"/>
      <c r="SSC88" s="625"/>
      <c r="SSD88" s="625"/>
      <c r="SSI88" s="625"/>
      <c r="SSJ88" s="625"/>
      <c r="SSO88" s="625"/>
      <c r="SSP88" s="625"/>
      <c r="SSU88" s="625"/>
      <c r="SSV88" s="625"/>
      <c r="STA88" s="625"/>
      <c r="STB88" s="625"/>
      <c r="STG88" s="625"/>
      <c r="STH88" s="625"/>
      <c r="STM88" s="625"/>
      <c r="STN88" s="625"/>
      <c r="STS88" s="625"/>
      <c r="STT88" s="625"/>
      <c r="STY88" s="625"/>
      <c r="STZ88" s="625"/>
      <c r="SUE88" s="625"/>
      <c r="SUF88" s="625"/>
      <c r="SUK88" s="625"/>
      <c r="SUL88" s="625"/>
      <c r="SUQ88" s="625"/>
      <c r="SUR88" s="625"/>
      <c r="SUW88" s="625"/>
      <c r="SUX88" s="625"/>
      <c r="SVC88" s="625"/>
      <c r="SVD88" s="625"/>
      <c r="SVI88" s="625"/>
      <c r="SVJ88" s="625"/>
      <c r="SVO88" s="625"/>
      <c r="SVP88" s="625"/>
      <c r="SVU88" s="625"/>
      <c r="SVV88" s="625"/>
      <c r="SWA88" s="625"/>
      <c r="SWB88" s="625"/>
      <c r="SWG88" s="625"/>
      <c r="SWH88" s="625"/>
      <c r="SWM88" s="625"/>
      <c r="SWN88" s="625"/>
      <c r="SWS88" s="625"/>
      <c r="SWT88" s="625"/>
      <c r="SWY88" s="625"/>
      <c r="SWZ88" s="625"/>
      <c r="SXE88" s="625"/>
      <c r="SXF88" s="625"/>
      <c r="SXK88" s="625"/>
      <c r="SXL88" s="625"/>
      <c r="SXQ88" s="625"/>
      <c r="SXR88" s="625"/>
      <c r="SXW88" s="625"/>
      <c r="SXX88" s="625"/>
      <c r="SYC88" s="625"/>
      <c r="SYD88" s="625"/>
      <c r="SYI88" s="625"/>
      <c r="SYJ88" s="625"/>
      <c r="SYO88" s="625"/>
      <c r="SYP88" s="625"/>
      <c r="SYU88" s="625"/>
      <c r="SYV88" s="625"/>
      <c r="SZA88" s="625"/>
      <c r="SZB88" s="625"/>
      <c r="SZG88" s="625"/>
      <c r="SZH88" s="625"/>
      <c r="SZM88" s="625"/>
      <c r="SZN88" s="625"/>
      <c r="SZS88" s="625"/>
      <c r="SZT88" s="625"/>
      <c r="SZY88" s="625"/>
      <c r="SZZ88" s="625"/>
      <c r="TAE88" s="625"/>
      <c r="TAF88" s="625"/>
      <c r="TAK88" s="625"/>
      <c r="TAL88" s="625"/>
      <c r="TAQ88" s="625"/>
      <c r="TAR88" s="625"/>
      <c r="TAW88" s="625"/>
      <c r="TAX88" s="625"/>
      <c r="TBC88" s="625"/>
      <c r="TBD88" s="625"/>
      <c r="TBI88" s="625"/>
      <c r="TBJ88" s="625"/>
      <c r="TBO88" s="625"/>
      <c r="TBP88" s="625"/>
      <c r="TBU88" s="625"/>
      <c r="TBV88" s="625"/>
      <c r="TCA88" s="625"/>
      <c r="TCB88" s="625"/>
      <c r="TCG88" s="625"/>
      <c r="TCH88" s="625"/>
      <c r="TCM88" s="625"/>
      <c r="TCN88" s="625"/>
      <c r="TCS88" s="625"/>
      <c r="TCT88" s="625"/>
      <c r="TCY88" s="625"/>
      <c r="TCZ88" s="625"/>
      <c r="TDE88" s="625"/>
      <c r="TDF88" s="625"/>
      <c r="TDK88" s="625"/>
      <c r="TDL88" s="625"/>
      <c r="TDQ88" s="625"/>
      <c r="TDR88" s="625"/>
      <c r="TDW88" s="625"/>
      <c r="TDX88" s="625"/>
      <c r="TEC88" s="625"/>
      <c r="TED88" s="625"/>
      <c r="TEI88" s="625"/>
      <c r="TEJ88" s="625"/>
      <c r="TEO88" s="625"/>
      <c r="TEP88" s="625"/>
      <c r="TEU88" s="625"/>
      <c r="TEV88" s="625"/>
      <c r="TFA88" s="625"/>
      <c r="TFB88" s="625"/>
      <c r="TFG88" s="625"/>
      <c r="TFH88" s="625"/>
      <c r="TFM88" s="625"/>
      <c r="TFN88" s="625"/>
      <c r="TFS88" s="625"/>
      <c r="TFT88" s="625"/>
      <c r="TFY88" s="625"/>
      <c r="TFZ88" s="625"/>
      <c r="TGE88" s="625"/>
      <c r="TGF88" s="625"/>
      <c r="TGK88" s="625"/>
      <c r="TGL88" s="625"/>
      <c r="TGQ88" s="625"/>
      <c r="TGR88" s="625"/>
      <c r="TGW88" s="625"/>
      <c r="TGX88" s="625"/>
      <c r="THC88" s="625"/>
      <c r="THD88" s="625"/>
      <c r="THI88" s="625"/>
      <c r="THJ88" s="625"/>
      <c r="THO88" s="625"/>
      <c r="THP88" s="625"/>
      <c r="THU88" s="625"/>
      <c r="THV88" s="625"/>
      <c r="TIA88" s="625"/>
      <c r="TIB88" s="625"/>
      <c r="TIG88" s="625"/>
      <c r="TIH88" s="625"/>
      <c r="TIM88" s="625"/>
      <c r="TIN88" s="625"/>
      <c r="TIS88" s="625"/>
      <c r="TIT88" s="625"/>
      <c r="TIY88" s="625"/>
      <c r="TIZ88" s="625"/>
      <c r="TJE88" s="625"/>
      <c r="TJF88" s="625"/>
      <c r="TJK88" s="625"/>
      <c r="TJL88" s="625"/>
      <c r="TJQ88" s="625"/>
      <c r="TJR88" s="625"/>
      <c r="TJW88" s="625"/>
      <c r="TJX88" s="625"/>
      <c r="TKC88" s="625"/>
      <c r="TKD88" s="625"/>
      <c r="TKI88" s="625"/>
      <c r="TKJ88" s="625"/>
      <c r="TKO88" s="625"/>
      <c r="TKP88" s="625"/>
      <c r="TKU88" s="625"/>
      <c r="TKV88" s="625"/>
      <c r="TLA88" s="625"/>
      <c r="TLB88" s="625"/>
      <c r="TLG88" s="625"/>
      <c r="TLH88" s="625"/>
      <c r="TLM88" s="625"/>
      <c r="TLN88" s="625"/>
      <c r="TLS88" s="625"/>
      <c r="TLT88" s="625"/>
      <c r="TLY88" s="625"/>
      <c r="TLZ88" s="625"/>
      <c r="TME88" s="625"/>
      <c r="TMF88" s="625"/>
      <c r="TMK88" s="625"/>
      <c r="TML88" s="625"/>
      <c r="TMQ88" s="625"/>
      <c r="TMR88" s="625"/>
      <c r="TMW88" s="625"/>
      <c r="TMX88" s="625"/>
      <c r="TNC88" s="625"/>
      <c r="TND88" s="625"/>
      <c r="TNI88" s="625"/>
      <c r="TNJ88" s="625"/>
      <c r="TNO88" s="625"/>
      <c r="TNP88" s="625"/>
      <c r="TNU88" s="625"/>
      <c r="TNV88" s="625"/>
      <c r="TOA88" s="625"/>
      <c r="TOB88" s="625"/>
      <c r="TOG88" s="625"/>
      <c r="TOH88" s="625"/>
      <c r="TOM88" s="625"/>
      <c r="TON88" s="625"/>
      <c r="TOS88" s="625"/>
      <c r="TOT88" s="625"/>
      <c r="TOY88" s="625"/>
      <c r="TOZ88" s="625"/>
      <c r="TPE88" s="625"/>
      <c r="TPF88" s="625"/>
      <c r="TPK88" s="625"/>
      <c r="TPL88" s="625"/>
      <c r="TPQ88" s="625"/>
      <c r="TPR88" s="625"/>
      <c r="TPW88" s="625"/>
      <c r="TPX88" s="625"/>
      <c r="TQC88" s="625"/>
      <c r="TQD88" s="625"/>
      <c r="TQI88" s="625"/>
      <c r="TQJ88" s="625"/>
      <c r="TQO88" s="625"/>
      <c r="TQP88" s="625"/>
      <c r="TQU88" s="625"/>
      <c r="TQV88" s="625"/>
      <c r="TRA88" s="625"/>
      <c r="TRB88" s="625"/>
      <c r="TRG88" s="625"/>
      <c r="TRH88" s="625"/>
      <c r="TRM88" s="625"/>
      <c r="TRN88" s="625"/>
      <c r="TRS88" s="625"/>
      <c r="TRT88" s="625"/>
      <c r="TRY88" s="625"/>
      <c r="TRZ88" s="625"/>
      <c r="TSE88" s="625"/>
      <c r="TSF88" s="625"/>
      <c r="TSK88" s="625"/>
      <c r="TSL88" s="625"/>
      <c r="TSQ88" s="625"/>
      <c r="TSR88" s="625"/>
      <c r="TSW88" s="625"/>
      <c r="TSX88" s="625"/>
      <c r="TTC88" s="625"/>
      <c r="TTD88" s="625"/>
      <c r="TTI88" s="625"/>
      <c r="TTJ88" s="625"/>
      <c r="TTO88" s="625"/>
      <c r="TTP88" s="625"/>
      <c r="TTU88" s="625"/>
      <c r="TTV88" s="625"/>
      <c r="TUA88" s="625"/>
      <c r="TUB88" s="625"/>
      <c r="TUG88" s="625"/>
      <c r="TUH88" s="625"/>
      <c r="TUM88" s="625"/>
      <c r="TUN88" s="625"/>
      <c r="TUS88" s="625"/>
      <c r="TUT88" s="625"/>
      <c r="TUY88" s="625"/>
      <c r="TUZ88" s="625"/>
      <c r="TVE88" s="625"/>
      <c r="TVF88" s="625"/>
      <c r="TVK88" s="625"/>
      <c r="TVL88" s="625"/>
      <c r="TVQ88" s="625"/>
      <c r="TVR88" s="625"/>
      <c r="TVW88" s="625"/>
      <c r="TVX88" s="625"/>
      <c r="TWC88" s="625"/>
      <c r="TWD88" s="625"/>
      <c r="TWI88" s="625"/>
      <c r="TWJ88" s="625"/>
      <c r="TWO88" s="625"/>
      <c r="TWP88" s="625"/>
      <c r="TWU88" s="625"/>
      <c r="TWV88" s="625"/>
      <c r="TXA88" s="625"/>
      <c r="TXB88" s="625"/>
      <c r="TXG88" s="625"/>
      <c r="TXH88" s="625"/>
      <c r="TXM88" s="625"/>
      <c r="TXN88" s="625"/>
      <c r="TXS88" s="625"/>
      <c r="TXT88" s="625"/>
      <c r="TXY88" s="625"/>
      <c r="TXZ88" s="625"/>
      <c r="TYE88" s="625"/>
      <c r="TYF88" s="625"/>
      <c r="TYK88" s="625"/>
      <c r="TYL88" s="625"/>
      <c r="TYQ88" s="625"/>
      <c r="TYR88" s="625"/>
      <c r="TYW88" s="625"/>
      <c r="TYX88" s="625"/>
      <c r="TZC88" s="625"/>
      <c r="TZD88" s="625"/>
      <c r="TZI88" s="625"/>
      <c r="TZJ88" s="625"/>
      <c r="TZO88" s="625"/>
      <c r="TZP88" s="625"/>
      <c r="TZU88" s="625"/>
      <c r="TZV88" s="625"/>
      <c r="UAA88" s="625"/>
      <c r="UAB88" s="625"/>
      <c r="UAG88" s="625"/>
      <c r="UAH88" s="625"/>
      <c r="UAM88" s="625"/>
      <c r="UAN88" s="625"/>
      <c r="UAS88" s="625"/>
      <c r="UAT88" s="625"/>
      <c r="UAY88" s="625"/>
      <c r="UAZ88" s="625"/>
      <c r="UBE88" s="625"/>
      <c r="UBF88" s="625"/>
      <c r="UBK88" s="625"/>
      <c r="UBL88" s="625"/>
      <c r="UBQ88" s="625"/>
      <c r="UBR88" s="625"/>
      <c r="UBW88" s="625"/>
      <c r="UBX88" s="625"/>
      <c r="UCC88" s="625"/>
      <c r="UCD88" s="625"/>
      <c r="UCI88" s="625"/>
      <c r="UCJ88" s="625"/>
      <c r="UCO88" s="625"/>
      <c r="UCP88" s="625"/>
      <c r="UCU88" s="625"/>
      <c r="UCV88" s="625"/>
      <c r="UDA88" s="625"/>
      <c r="UDB88" s="625"/>
      <c r="UDG88" s="625"/>
      <c r="UDH88" s="625"/>
      <c r="UDM88" s="625"/>
      <c r="UDN88" s="625"/>
      <c r="UDS88" s="625"/>
      <c r="UDT88" s="625"/>
      <c r="UDY88" s="625"/>
      <c r="UDZ88" s="625"/>
      <c r="UEE88" s="625"/>
      <c r="UEF88" s="625"/>
      <c r="UEK88" s="625"/>
      <c r="UEL88" s="625"/>
      <c r="UEQ88" s="625"/>
      <c r="UER88" s="625"/>
      <c r="UEW88" s="625"/>
      <c r="UEX88" s="625"/>
      <c r="UFC88" s="625"/>
      <c r="UFD88" s="625"/>
      <c r="UFI88" s="625"/>
      <c r="UFJ88" s="625"/>
      <c r="UFO88" s="625"/>
      <c r="UFP88" s="625"/>
      <c r="UFU88" s="625"/>
      <c r="UFV88" s="625"/>
      <c r="UGA88" s="625"/>
      <c r="UGB88" s="625"/>
      <c r="UGG88" s="625"/>
      <c r="UGH88" s="625"/>
      <c r="UGM88" s="625"/>
      <c r="UGN88" s="625"/>
      <c r="UGS88" s="625"/>
      <c r="UGT88" s="625"/>
      <c r="UGY88" s="625"/>
      <c r="UGZ88" s="625"/>
      <c r="UHE88" s="625"/>
      <c r="UHF88" s="625"/>
      <c r="UHK88" s="625"/>
      <c r="UHL88" s="625"/>
      <c r="UHQ88" s="625"/>
      <c r="UHR88" s="625"/>
      <c r="UHW88" s="625"/>
      <c r="UHX88" s="625"/>
      <c r="UIC88" s="625"/>
      <c r="UID88" s="625"/>
      <c r="UII88" s="625"/>
      <c r="UIJ88" s="625"/>
      <c r="UIO88" s="625"/>
      <c r="UIP88" s="625"/>
      <c r="UIU88" s="625"/>
      <c r="UIV88" s="625"/>
      <c r="UJA88" s="625"/>
      <c r="UJB88" s="625"/>
      <c r="UJG88" s="625"/>
      <c r="UJH88" s="625"/>
      <c r="UJM88" s="625"/>
      <c r="UJN88" s="625"/>
      <c r="UJS88" s="625"/>
      <c r="UJT88" s="625"/>
      <c r="UJY88" s="625"/>
      <c r="UJZ88" s="625"/>
      <c r="UKE88" s="625"/>
      <c r="UKF88" s="625"/>
      <c r="UKK88" s="625"/>
      <c r="UKL88" s="625"/>
      <c r="UKQ88" s="625"/>
      <c r="UKR88" s="625"/>
      <c r="UKW88" s="625"/>
      <c r="UKX88" s="625"/>
      <c r="ULC88" s="625"/>
      <c r="ULD88" s="625"/>
      <c r="ULI88" s="625"/>
      <c r="ULJ88" s="625"/>
      <c r="ULO88" s="625"/>
      <c r="ULP88" s="625"/>
      <c r="ULU88" s="625"/>
      <c r="ULV88" s="625"/>
      <c r="UMA88" s="625"/>
      <c r="UMB88" s="625"/>
      <c r="UMG88" s="625"/>
      <c r="UMH88" s="625"/>
      <c r="UMM88" s="625"/>
      <c r="UMN88" s="625"/>
      <c r="UMS88" s="625"/>
      <c r="UMT88" s="625"/>
      <c r="UMY88" s="625"/>
      <c r="UMZ88" s="625"/>
      <c r="UNE88" s="625"/>
      <c r="UNF88" s="625"/>
      <c r="UNK88" s="625"/>
      <c r="UNL88" s="625"/>
      <c r="UNQ88" s="625"/>
      <c r="UNR88" s="625"/>
      <c r="UNW88" s="625"/>
      <c r="UNX88" s="625"/>
      <c r="UOC88" s="625"/>
      <c r="UOD88" s="625"/>
      <c r="UOI88" s="625"/>
      <c r="UOJ88" s="625"/>
      <c r="UOO88" s="625"/>
      <c r="UOP88" s="625"/>
      <c r="UOU88" s="625"/>
      <c r="UOV88" s="625"/>
      <c r="UPA88" s="625"/>
      <c r="UPB88" s="625"/>
      <c r="UPG88" s="625"/>
      <c r="UPH88" s="625"/>
      <c r="UPM88" s="625"/>
      <c r="UPN88" s="625"/>
      <c r="UPS88" s="625"/>
      <c r="UPT88" s="625"/>
      <c r="UPY88" s="625"/>
      <c r="UPZ88" s="625"/>
      <c r="UQE88" s="625"/>
      <c r="UQF88" s="625"/>
      <c r="UQK88" s="625"/>
      <c r="UQL88" s="625"/>
      <c r="UQQ88" s="625"/>
      <c r="UQR88" s="625"/>
      <c r="UQW88" s="625"/>
      <c r="UQX88" s="625"/>
      <c r="URC88" s="625"/>
      <c r="URD88" s="625"/>
      <c r="URI88" s="625"/>
      <c r="URJ88" s="625"/>
      <c r="URO88" s="625"/>
      <c r="URP88" s="625"/>
      <c r="URU88" s="625"/>
      <c r="URV88" s="625"/>
      <c r="USA88" s="625"/>
      <c r="USB88" s="625"/>
      <c r="USG88" s="625"/>
      <c r="USH88" s="625"/>
      <c r="USM88" s="625"/>
      <c r="USN88" s="625"/>
      <c r="USS88" s="625"/>
      <c r="UST88" s="625"/>
      <c r="USY88" s="625"/>
      <c r="USZ88" s="625"/>
      <c r="UTE88" s="625"/>
      <c r="UTF88" s="625"/>
      <c r="UTK88" s="625"/>
      <c r="UTL88" s="625"/>
      <c r="UTQ88" s="625"/>
      <c r="UTR88" s="625"/>
      <c r="UTW88" s="625"/>
      <c r="UTX88" s="625"/>
      <c r="UUC88" s="625"/>
      <c r="UUD88" s="625"/>
      <c r="UUI88" s="625"/>
      <c r="UUJ88" s="625"/>
      <c r="UUO88" s="625"/>
      <c r="UUP88" s="625"/>
      <c r="UUU88" s="625"/>
      <c r="UUV88" s="625"/>
      <c r="UVA88" s="625"/>
      <c r="UVB88" s="625"/>
      <c r="UVG88" s="625"/>
      <c r="UVH88" s="625"/>
      <c r="UVM88" s="625"/>
      <c r="UVN88" s="625"/>
      <c r="UVS88" s="625"/>
      <c r="UVT88" s="625"/>
      <c r="UVY88" s="625"/>
      <c r="UVZ88" s="625"/>
      <c r="UWE88" s="625"/>
      <c r="UWF88" s="625"/>
      <c r="UWK88" s="625"/>
      <c r="UWL88" s="625"/>
      <c r="UWQ88" s="625"/>
      <c r="UWR88" s="625"/>
      <c r="UWW88" s="625"/>
      <c r="UWX88" s="625"/>
      <c r="UXC88" s="625"/>
      <c r="UXD88" s="625"/>
      <c r="UXI88" s="625"/>
      <c r="UXJ88" s="625"/>
      <c r="UXO88" s="625"/>
      <c r="UXP88" s="625"/>
      <c r="UXU88" s="625"/>
      <c r="UXV88" s="625"/>
      <c r="UYA88" s="625"/>
      <c r="UYB88" s="625"/>
      <c r="UYG88" s="625"/>
      <c r="UYH88" s="625"/>
      <c r="UYM88" s="625"/>
      <c r="UYN88" s="625"/>
      <c r="UYS88" s="625"/>
      <c r="UYT88" s="625"/>
      <c r="UYY88" s="625"/>
      <c r="UYZ88" s="625"/>
      <c r="UZE88" s="625"/>
      <c r="UZF88" s="625"/>
      <c r="UZK88" s="625"/>
      <c r="UZL88" s="625"/>
      <c r="UZQ88" s="625"/>
      <c r="UZR88" s="625"/>
      <c r="UZW88" s="625"/>
      <c r="UZX88" s="625"/>
      <c r="VAC88" s="625"/>
      <c r="VAD88" s="625"/>
      <c r="VAI88" s="625"/>
      <c r="VAJ88" s="625"/>
      <c r="VAO88" s="625"/>
      <c r="VAP88" s="625"/>
      <c r="VAU88" s="625"/>
      <c r="VAV88" s="625"/>
      <c r="VBA88" s="625"/>
      <c r="VBB88" s="625"/>
      <c r="VBG88" s="625"/>
      <c r="VBH88" s="625"/>
      <c r="VBM88" s="625"/>
      <c r="VBN88" s="625"/>
      <c r="VBS88" s="625"/>
      <c r="VBT88" s="625"/>
      <c r="VBY88" s="625"/>
      <c r="VBZ88" s="625"/>
      <c r="VCE88" s="625"/>
      <c r="VCF88" s="625"/>
      <c r="VCK88" s="625"/>
      <c r="VCL88" s="625"/>
      <c r="VCQ88" s="625"/>
      <c r="VCR88" s="625"/>
      <c r="VCW88" s="625"/>
      <c r="VCX88" s="625"/>
      <c r="VDC88" s="625"/>
      <c r="VDD88" s="625"/>
      <c r="VDI88" s="625"/>
      <c r="VDJ88" s="625"/>
      <c r="VDO88" s="625"/>
      <c r="VDP88" s="625"/>
      <c r="VDU88" s="625"/>
      <c r="VDV88" s="625"/>
      <c r="VEA88" s="625"/>
      <c r="VEB88" s="625"/>
      <c r="VEG88" s="625"/>
      <c r="VEH88" s="625"/>
      <c r="VEM88" s="625"/>
      <c r="VEN88" s="625"/>
      <c r="VES88" s="625"/>
      <c r="VET88" s="625"/>
      <c r="VEY88" s="625"/>
      <c r="VEZ88" s="625"/>
      <c r="VFE88" s="625"/>
      <c r="VFF88" s="625"/>
      <c r="VFK88" s="625"/>
      <c r="VFL88" s="625"/>
      <c r="VFQ88" s="625"/>
      <c r="VFR88" s="625"/>
      <c r="VFW88" s="625"/>
      <c r="VFX88" s="625"/>
      <c r="VGC88" s="625"/>
      <c r="VGD88" s="625"/>
      <c r="VGI88" s="625"/>
      <c r="VGJ88" s="625"/>
      <c r="VGO88" s="625"/>
      <c r="VGP88" s="625"/>
      <c r="VGU88" s="625"/>
      <c r="VGV88" s="625"/>
      <c r="VHA88" s="625"/>
      <c r="VHB88" s="625"/>
      <c r="VHG88" s="625"/>
      <c r="VHH88" s="625"/>
      <c r="VHM88" s="625"/>
      <c r="VHN88" s="625"/>
      <c r="VHS88" s="625"/>
      <c r="VHT88" s="625"/>
      <c r="VHY88" s="625"/>
      <c r="VHZ88" s="625"/>
      <c r="VIE88" s="625"/>
      <c r="VIF88" s="625"/>
      <c r="VIK88" s="625"/>
      <c r="VIL88" s="625"/>
      <c r="VIQ88" s="625"/>
      <c r="VIR88" s="625"/>
      <c r="VIW88" s="625"/>
      <c r="VIX88" s="625"/>
      <c r="VJC88" s="625"/>
      <c r="VJD88" s="625"/>
      <c r="VJI88" s="625"/>
      <c r="VJJ88" s="625"/>
      <c r="VJO88" s="625"/>
      <c r="VJP88" s="625"/>
      <c r="VJU88" s="625"/>
      <c r="VJV88" s="625"/>
      <c r="VKA88" s="625"/>
      <c r="VKB88" s="625"/>
      <c r="VKG88" s="625"/>
      <c r="VKH88" s="625"/>
      <c r="VKM88" s="625"/>
      <c r="VKN88" s="625"/>
      <c r="VKS88" s="625"/>
      <c r="VKT88" s="625"/>
      <c r="VKY88" s="625"/>
      <c r="VKZ88" s="625"/>
      <c r="VLE88" s="625"/>
      <c r="VLF88" s="625"/>
      <c r="VLK88" s="625"/>
      <c r="VLL88" s="625"/>
      <c r="VLQ88" s="625"/>
      <c r="VLR88" s="625"/>
      <c r="VLW88" s="625"/>
      <c r="VLX88" s="625"/>
      <c r="VMC88" s="625"/>
      <c r="VMD88" s="625"/>
      <c r="VMI88" s="625"/>
      <c r="VMJ88" s="625"/>
      <c r="VMO88" s="625"/>
      <c r="VMP88" s="625"/>
      <c r="VMU88" s="625"/>
      <c r="VMV88" s="625"/>
      <c r="VNA88" s="625"/>
      <c r="VNB88" s="625"/>
      <c r="VNG88" s="625"/>
      <c r="VNH88" s="625"/>
      <c r="VNM88" s="625"/>
      <c r="VNN88" s="625"/>
      <c r="VNS88" s="625"/>
      <c r="VNT88" s="625"/>
      <c r="VNY88" s="625"/>
      <c r="VNZ88" s="625"/>
      <c r="VOE88" s="625"/>
      <c r="VOF88" s="625"/>
      <c r="VOK88" s="625"/>
      <c r="VOL88" s="625"/>
      <c r="VOQ88" s="625"/>
      <c r="VOR88" s="625"/>
      <c r="VOW88" s="625"/>
      <c r="VOX88" s="625"/>
      <c r="VPC88" s="625"/>
      <c r="VPD88" s="625"/>
      <c r="VPI88" s="625"/>
      <c r="VPJ88" s="625"/>
      <c r="VPO88" s="625"/>
      <c r="VPP88" s="625"/>
      <c r="VPU88" s="625"/>
      <c r="VPV88" s="625"/>
      <c r="VQA88" s="625"/>
      <c r="VQB88" s="625"/>
      <c r="VQG88" s="625"/>
      <c r="VQH88" s="625"/>
      <c r="VQM88" s="625"/>
      <c r="VQN88" s="625"/>
      <c r="VQS88" s="625"/>
      <c r="VQT88" s="625"/>
      <c r="VQY88" s="625"/>
      <c r="VQZ88" s="625"/>
      <c r="VRE88" s="625"/>
      <c r="VRF88" s="625"/>
      <c r="VRK88" s="625"/>
      <c r="VRL88" s="625"/>
      <c r="VRQ88" s="625"/>
      <c r="VRR88" s="625"/>
      <c r="VRW88" s="625"/>
      <c r="VRX88" s="625"/>
      <c r="VSC88" s="625"/>
      <c r="VSD88" s="625"/>
      <c r="VSI88" s="625"/>
      <c r="VSJ88" s="625"/>
      <c r="VSO88" s="625"/>
      <c r="VSP88" s="625"/>
      <c r="VSU88" s="625"/>
      <c r="VSV88" s="625"/>
      <c r="VTA88" s="625"/>
      <c r="VTB88" s="625"/>
      <c r="VTG88" s="625"/>
      <c r="VTH88" s="625"/>
      <c r="VTM88" s="625"/>
      <c r="VTN88" s="625"/>
      <c r="VTS88" s="625"/>
      <c r="VTT88" s="625"/>
      <c r="VTY88" s="625"/>
      <c r="VTZ88" s="625"/>
      <c r="VUE88" s="625"/>
      <c r="VUF88" s="625"/>
      <c r="VUK88" s="625"/>
      <c r="VUL88" s="625"/>
      <c r="VUQ88" s="625"/>
      <c r="VUR88" s="625"/>
      <c r="VUW88" s="625"/>
      <c r="VUX88" s="625"/>
      <c r="VVC88" s="625"/>
      <c r="VVD88" s="625"/>
      <c r="VVI88" s="625"/>
      <c r="VVJ88" s="625"/>
      <c r="VVO88" s="625"/>
      <c r="VVP88" s="625"/>
      <c r="VVU88" s="625"/>
      <c r="VVV88" s="625"/>
      <c r="VWA88" s="625"/>
      <c r="VWB88" s="625"/>
      <c r="VWG88" s="625"/>
      <c r="VWH88" s="625"/>
      <c r="VWM88" s="625"/>
      <c r="VWN88" s="625"/>
      <c r="VWS88" s="625"/>
      <c r="VWT88" s="625"/>
      <c r="VWY88" s="625"/>
      <c r="VWZ88" s="625"/>
      <c r="VXE88" s="625"/>
      <c r="VXF88" s="625"/>
      <c r="VXK88" s="625"/>
      <c r="VXL88" s="625"/>
      <c r="VXQ88" s="625"/>
      <c r="VXR88" s="625"/>
      <c r="VXW88" s="625"/>
      <c r="VXX88" s="625"/>
      <c r="VYC88" s="625"/>
      <c r="VYD88" s="625"/>
      <c r="VYI88" s="625"/>
      <c r="VYJ88" s="625"/>
      <c r="VYO88" s="625"/>
      <c r="VYP88" s="625"/>
      <c r="VYU88" s="625"/>
      <c r="VYV88" s="625"/>
      <c r="VZA88" s="625"/>
      <c r="VZB88" s="625"/>
      <c r="VZG88" s="625"/>
      <c r="VZH88" s="625"/>
      <c r="VZM88" s="625"/>
      <c r="VZN88" s="625"/>
      <c r="VZS88" s="625"/>
      <c r="VZT88" s="625"/>
      <c r="VZY88" s="625"/>
      <c r="VZZ88" s="625"/>
      <c r="WAE88" s="625"/>
      <c r="WAF88" s="625"/>
      <c r="WAK88" s="625"/>
      <c r="WAL88" s="625"/>
      <c r="WAQ88" s="625"/>
      <c r="WAR88" s="625"/>
      <c r="WAW88" s="625"/>
      <c r="WAX88" s="625"/>
      <c r="WBC88" s="625"/>
      <c r="WBD88" s="625"/>
      <c r="WBI88" s="625"/>
      <c r="WBJ88" s="625"/>
      <c r="WBO88" s="625"/>
      <c r="WBP88" s="625"/>
      <c r="WBU88" s="625"/>
      <c r="WBV88" s="625"/>
      <c r="WCA88" s="625"/>
      <c r="WCB88" s="625"/>
      <c r="WCG88" s="625"/>
      <c r="WCH88" s="625"/>
      <c r="WCM88" s="625"/>
      <c r="WCN88" s="625"/>
      <c r="WCS88" s="625"/>
      <c r="WCT88" s="625"/>
      <c r="WCY88" s="625"/>
      <c r="WCZ88" s="625"/>
      <c r="WDE88" s="625"/>
      <c r="WDF88" s="625"/>
      <c r="WDK88" s="625"/>
      <c r="WDL88" s="625"/>
      <c r="WDQ88" s="625"/>
      <c r="WDR88" s="625"/>
      <c r="WDW88" s="625"/>
      <c r="WDX88" s="625"/>
      <c r="WEC88" s="625"/>
      <c r="WED88" s="625"/>
      <c r="WEI88" s="625"/>
      <c r="WEJ88" s="625"/>
      <c r="WEO88" s="625"/>
      <c r="WEP88" s="625"/>
      <c r="WEU88" s="625"/>
      <c r="WEV88" s="625"/>
      <c r="WFA88" s="625"/>
      <c r="WFB88" s="625"/>
      <c r="WFG88" s="625"/>
      <c r="WFH88" s="625"/>
      <c r="WFM88" s="625"/>
      <c r="WFN88" s="625"/>
      <c r="WFS88" s="625"/>
      <c r="WFT88" s="625"/>
      <c r="WFY88" s="625"/>
      <c r="WFZ88" s="625"/>
      <c r="WGE88" s="625"/>
      <c r="WGF88" s="625"/>
      <c r="WGK88" s="625"/>
      <c r="WGL88" s="625"/>
      <c r="WGQ88" s="625"/>
      <c r="WGR88" s="625"/>
      <c r="WGW88" s="625"/>
      <c r="WGX88" s="625"/>
      <c r="WHC88" s="625"/>
      <c r="WHD88" s="625"/>
      <c r="WHI88" s="625"/>
      <c r="WHJ88" s="625"/>
      <c r="WHO88" s="625"/>
      <c r="WHP88" s="625"/>
      <c r="WHU88" s="625"/>
      <c r="WHV88" s="625"/>
      <c r="WIA88" s="625"/>
      <c r="WIB88" s="625"/>
      <c r="WIG88" s="625"/>
      <c r="WIH88" s="625"/>
      <c r="WIM88" s="625"/>
      <c r="WIN88" s="625"/>
      <c r="WIS88" s="625"/>
      <c r="WIT88" s="625"/>
      <c r="WIY88" s="625"/>
      <c r="WIZ88" s="625"/>
      <c r="WJE88" s="625"/>
      <c r="WJF88" s="625"/>
      <c r="WJK88" s="625"/>
      <c r="WJL88" s="625"/>
      <c r="WJQ88" s="625"/>
      <c r="WJR88" s="625"/>
      <c r="WJW88" s="625"/>
      <c r="WJX88" s="625"/>
      <c r="WKC88" s="625"/>
      <c r="WKD88" s="625"/>
      <c r="WKI88" s="625"/>
      <c r="WKJ88" s="625"/>
      <c r="WKO88" s="625"/>
      <c r="WKP88" s="625"/>
      <c r="WKU88" s="625"/>
      <c r="WKV88" s="625"/>
      <c r="WLA88" s="625"/>
      <c r="WLB88" s="625"/>
      <c r="WLG88" s="625"/>
      <c r="WLH88" s="625"/>
      <c r="WLM88" s="625"/>
      <c r="WLN88" s="625"/>
      <c r="WLS88" s="625"/>
      <c r="WLT88" s="625"/>
      <c r="WLY88" s="625"/>
      <c r="WLZ88" s="625"/>
      <c r="WME88" s="625"/>
      <c r="WMF88" s="625"/>
      <c r="WMK88" s="625"/>
      <c r="WML88" s="625"/>
      <c r="WMQ88" s="625"/>
      <c r="WMR88" s="625"/>
      <c r="WMW88" s="625"/>
      <c r="WMX88" s="625"/>
      <c r="WNC88" s="625"/>
      <c r="WND88" s="625"/>
      <c r="WNI88" s="625"/>
      <c r="WNJ88" s="625"/>
      <c r="WNO88" s="625"/>
      <c r="WNP88" s="625"/>
      <c r="WNU88" s="625"/>
      <c r="WNV88" s="625"/>
      <c r="WOA88" s="625"/>
      <c r="WOB88" s="625"/>
      <c r="WOG88" s="625"/>
      <c r="WOH88" s="625"/>
      <c r="WOM88" s="625"/>
      <c r="WON88" s="625"/>
      <c r="WOS88" s="625"/>
      <c r="WOT88" s="625"/>
      <c r="WOY88" s="625"/>
      <c r="WOZ88" s="625"/>
      <c r="WPE88" s="625"/>
      <c r="WPF88" s="625"/>
      <c r="WPK88" s="625"/>
      <c r="WPL88" s="625"/>
      <c r="WPQ88" s="625"/>
      <c r="WPR88" s="625"/>
      <c r="WPW88" s="625"/>
      <c r="WPX88" s="625"/>
      <c r="WQC88" s="625"/>
      <c r="WQD88" s="625"/>
      <c r="WQI88" s="625"/>
      <c r="WQJ88" s="625"/>
      <c r="WQO88" s="625"/>
      <c r="WQP88" s="625"/>
      <c r="WQU88" s="625"/>
      <c r="WQV88" s="625"/>
      <c r="WRA88" s="625"/>
      <c r="WRB88" s="625"/>
      <c r="WRG88" s="625"/>
      <c r="WRH88" s="625"/>
      <c r="WRM88" s="625"/>
      <c r="WRN88" s="625"/>
      <c r="WRS88" s="625"/>
      <c r="WRT88" s="625"/>
      <c r="WRY88" s="625"/>
      <c r="WRZ88" s="625"/>
      <c r="WSE88" s="625"/>
      <c r="WSF88" s="625"/>
      <c r="WSK88" s="625"/>
      <c r="WSL88" s="625"/>
      <c r="WSQ88" s="625"/>
      <c r="WSR88" s="625"/>
      <c r="WSW88" s="625"/>
      <c r="WSX88" s="625"/>
      <c r="WTC88" s="625"/>
      <c r="WTD88" s="625"/>
      <c r="WTI88" s="625"/>
      <c r="WTJ88" s="625"/>
      <c r="WTO88" s="625"/>
      <c r="WTP88" s="625"/>
      <c r="WTU88" s="625"/>
      <c r="WTV88" s="625"/>
      <c r="WUA88" s="625"/>
      <c r="WUB88" s="625"/>
      <c r="WUG88" s="625"/>
      <c r="WUH88" s="625"/>
      <c r="WUM88" s="625"/>
      <c r="WUN88" s="625"/>
      <c r="WUS88" s="625"/>
      <c r="WUT88" s="625"/>
      <c r="WUY88" s="625"/>
      <c r="WUZ88" s="625"/>
      <c r="WVE88" s="625"/>
      <c r="WVF88" s="625"/>
      <c r="WVK88" s="625"/>
      <c r="WVL88" s="625"/>
      <c r="WVQ88" s="625"/>
      <c r="WVR88" s="625"/>
      <c r="WVW88" s="625"/>
      <c r="WVX88" s="625"/>
      <c r="WWC88" s="625"/>
      <c r="WWD88" s="625"/>
      <c r="WWI88" s="625"/>
      <c r="WWJ88" s="625"/>
      <c r="WWO88" s="625"/>
      <c r="WWP88" s="625"/>
      <c r="WWU88" s="625"/>
      <c r="WWV88" s="625"/>
      <c r="WXA88" s="625"/>
      <c r="WXB88" s="625"/>
      <c r="WXG88" s="625"/>
      <c r="WXH88" s="625"/>
      <c r="WXM88" s="625"/>
      <c r="WXN88" s="625"/>
      <c r="WXS88" s="625"/>
      <c r="WXT88" s="625"/>
      <c r="WXY88" s="625"/>
      <c r="WXZ88" s="625"/>
      <c r="WYE88" s="625"/>
      <c r="WYF88" s="625"/>
      <c r="WYK88" s="625"/>
      <c r="WYL88" s="625"/>
      <c r="WYQ88" s="625"/>
      <c r="WYR88" s="625"/>
      <c r="WYW88" s="625"/>
      <c r="WYX88" s="625"/>
      <c r="WZC88" s="625"/>
      <c r="WZD88" s="625"/>
      <c r="WZI88" s="625"/>
      <c r="WZJ88" s="625"/>
      <c r="WZO88" s="625"/>
      <c r="WZP88" s="625"/>
      <c r="WZU88" s="625"/>
      <c r="WZV88" s="625"/>
      <c r="XAA88" s="625"/>
      <c r="XAB88" s="625"/>
      <c r="XAG88" s="625"/>
      <c r="XAH88" s="625"/>
      <c r="XAM88" s="625"/>
      <c r="XAN88" s="625"/>
      <c r="XAS88" s="625"/>
      <c r="XAT88" s="625"/>
      <c r="XAY88" s="625"/>
      <c r="XAZ88" s="625"/>
      <c r="XBE88" s="625"/>
      <c r="XBF88" s="625"/>
      <c r="XBK88" s="625"/>
      <c r="XBL88" s="625"/>
      <c r="XBQ88" s="625"/>
      <c r="XBR88" s="625"/>
      <c r="XBW88" s="625"/>
      <c r="XBX88" s="625"/>
      <c r="XCC88" s="625"/>
      <c r="XCD88" s="625"/>
      <c r="XCI88" s="625"/>
      <c r="XCJ88" s="625"/>
      <c r="XCO88" s="625"/>
      <c r="XCP88" s="625"/>
      <c r="XCU88" s="625"/>
      <c r="XCV88" s="625"/>
      <c r="XDA88" s="625"/>
      <c r="XDB88" s="625"/>
      <c r="XDG88" s="625"/>
      <c r="XDH88" s="625"/>
      <c r="XDM88" s="625"/>
      <c r="XDN88" s="625"/>
      <c r="XDS88" s="625"/>
      <c r="XDT88" s="625"/>
      <c r="XDY88" s="625"/>
      <c r="XDZ88" s="625"/>
      <c r="XEE88" s="625"/>
      <c r="XEF88" s="625"/>
      <c r="XEK88" s="625"/>
      <c r="XEL88" s="625"/>
      <c r="XEQ88" s="625"/>
      <c r="XER88" s="625"/>
      <c r="XEW88" s="625"/>
      <c r="XEX88" s="625"/>
      <c r="XFC88" s="625"/>
      <c r="XFD88" s="625"/>
    </row>
    <row r="89" spans="1:1024 1029:2044 2049:3070 3075:4096 4101:5116 5121:6142 6147:7168 7173:8188 8193:9214 9219:10240 10245:11260 11265:12286 12291:13312 13317:14332 14337:15358 15363:16384" s="628" customFormat="1" ht="66" customHeight="1">
      <c r="A89" s="964" t="str">
        <f>'PRESUP. OBRA'!A1</f>
        <v>OBRAS PARA EL MEJORAMIENTO DE CASETA COMUNAL MONTEFRIO EN EL MUNICIPIO DE SANTA ROSA DE OSOS</v>
      </c>
      <c r="B89" s="965"/>
      <c r="C89" s="965"/>
      <c r="D89" s="966"/>
      <c r="E89" s="967"/>
      <c r="F89" s="968"/>
    </row>
    <row r="90" spans="1:1024 1029:2044 2049:3070 3075:4096 4101:5116 5121:6142 6147:7168 7173:8188 8193:9214 9219:10240 10245:11260 11265:12286 12291:13312 13317:14332 14337:15358 15363:16384" s="628" customFormat="1" ht="15.75" customHeight="1">
      <c r="A90" s="973" t="s">
        <v>949</v>
      </c>
      <c r="B90" s="974"/>
      <c r="C90" s="974"/>
      <c r="D90" s="975"/>
      <c r="E90" s="969"/>
      <c r="F90" s="970"/>
    </row>
    <row r="91" spans="1:1024 1029:2044 2049:3070 3075:4096 4101:5116 5121:6142 6147:7168 7173:8188 8193:9214 9219:10240 10245:11260 11265:12286 12291:13312 13317:14332 14337:15358 15363:16384" s="628" customFormat="1" ht="15.75" customHeight="1">
      <c r="A91" s="973" t="s">
        <v>769</v>
      </c>
      <c r="B91" s="974"/>
      <c r="C91" s="974"/>
      <c r="D91" s="975"/>
      <c r="E91" s="971"/>
      <c r="F91" s="972"/>
    </row>
    <row r="92" spans="1:1024 1029:2044 2049:3070 3075:4096 4101:5116 5121:6142 6147:7168 7173:8188 8193:9214 9219:10240 10245:11260 11265:12286 12291:13312 13317:14332 14337:15358 15363:16384" ht="16.5" thickBot="1">
      <c r="A92" s="976" t="s">
        <v>770</v>
      </c>
      <c r="B92" s="977"/>
      <c r="C92" s="977"/>
      <c r="D92" s="977"/>
      <c r="E92" s="977"/>
      <c r="F92" s="978"/>
    </row>
    <row r="93" spans="1:1024 1029:2044 2049:3070 3075:4096 4101:5116 5121:6142 6147:7168 7173:8188 8193:9214 9219:10240 10245:11260 11265:12286 12291:13312 13317:14332 14337:15358 15363:16384" ht="15.75">
      <c r="A93" s="989" t="str">
        <f>'PRESUP. OBRA'!B16</f>
        <v>Construcción de DINTELES EN CONCRETO DE 21 Mpa DE 0.10 a 0.15 X 0.20 m.</v>
      </c>
      <c r="B93" s="990"/>
      <c r="C93" s="990"/>
      <c r="D93" s="991"/>
      <c r="E93" s="348" t="s">
        <v>786</v>
      </c>
      <c r="F93" s="349" t="s">
        <v>309</v>
      </c>
    </row>
    <row r="94" spans="1:1024 1029:2044 2049:3070 3075:4096 4101:5116 5121:6142 6147:7168 7173:8188 8193:9214 9219:10240 10245:11260 11265:12286 12291:13312 13317:14332 14337:15358 15363:16384" ht="16.5" thickBot="1">
      <c r="A94" s="992"/>
      <c r="B94" s="993"/>
      <c r="C94" s="993"/>
      <c r="D94" s="994"/>
      <c r="E94" s="411">
        <v>3.1</v>
      </c>
      <c r="F94" s="350" t="s">
        <v>1036</v>
      </c>
    </row>
    <row r="95" spans="1:1024 1029:2044 2049:3070 3075:4096 4101:5116 5121:6142 6147:7168 7173:8188 8193:9214 9219:10240 10245:11260 11265:12286 12291:13312 13317:14332 14337:15358 15363:16384" ht="15.75">
      <c r="A95" s="351" t="s">
        <v>771</v>
      </c>
      <c r="B95" s="352" t="s">
        <v>772</v>
      </c>
      <c r="C95" s="626" t="s">
        <v>309</v>
      </c>
      <c r="D95" s="626" t="s">
        <v>747</v>
      </c>
      <c r="E95" s="353" t="s">
        <v>773</v>
      </c>
      <c r="F95" s="354" t="s">
        <v>774</v>
      </c>
    </row>
    <row r="96" spans="1:1024 1029:2044 2049:3070 3075:4096 4101:5116 5121:6142 6147:7168 7173:8188 8193:9214 9219:10240 10245:11260 11265:12286 12291:13312 13317:14332 14337:15358 15363:16384" ht="15.75">
      <c r="A96" s="704" t="s">
        <v>1038</v>
      </c>
      <c r="B96" s="705" t="s">
        <v>1037</v>
      </c>
      <c r="C96" s="706" t="s">
        <v>8</v>
      </c>
      <c r="D96" s="706">
        <v>3.5999999999999997E-2</v>
      </c>
      <c r="E96" s="709">
        <f>CONCRETOS!E55</f>
        <v>679750</v>
      </c>
      <c r="F96" s="710">
        <f>D96*E96</f>
        <v>24470.999999999996</v>
      </c>
    </row>
    <row r="97" spans="1:1024 1029:2044 2049:3070 3075:4096 4101:5116 5121:6142 6147:7168 7173:8188 8193:9214 9219:10240 10245:11260 11265:12286 12291:13312 13317:14332 14337:15358 15363:16384" ht="15.75">
      <c r="A97" s="704" t="s">
        <v>1039</v>
      </c>
      <c r="B97" s="705" t="s">
        <v>1040</v>
      </c>
      <c r="C97" s="706" t="s">
        <v>1</v>
      </c>
      <c r="D97" s="706">
        <v>10.5</v>
      </c>
      <c r="E97" s="709">
        <v>5200</v>
      </c>
      <c r="F97" s="710">
        <f>D97*E97</f>
        <v>54600</v>
      </c>
    </row>
    <row r="98" spans="1:1024 1029:2044 2049:3070 3075:4096 4101:5116 5121:6142 6147:7168 7173:8188 8193:9214 9219:10240 10245:11260 11265:12286 12291:13312 13317:14332 14337:15358 15363:16384" ht="16.5" thickBot="1">
      <c r="A98" s="704"/>
      <c r="B98" s="705"/>
      <c r="C98" s="706"/>
      <c r="D98" s="706"/>
      <c r="E98" s="707"/>
      <c r="F98" s="708"/>
    </row>
    <row r="99" spans="1:1024 1029:2044 2049:3070 3075:4096 4101:5116 5121:6142 6147:7168 7173:8188 8193:9214 9219:10240 10245:11260 11265:12286 12291:13312 13317:14332 14337:15358 15363:16384" ht="16.5" thickBot="1">
      <c r="A99" s="433" t="s">
        <v>775</v>
      </c>
      <c r="B99" s="703"/>
      <c r="C99" s="633">
        <f>F99/$E$20</f>
        <v>4.9586730214473853</v>
      </c>
      <c r="D99" s="629"/>
      <c r="E99" s="435" t="s">
        <v>776</v>
      </c>
      <c r="F99" s="436">
        <f>SUM(F96:F98)</f>
        <v>79071</v>
      </c>
    </row>
    <row r="100" spans="1:1024 1029:2044 2049:3070 3075:4096 4101:5116 5121:6142 6147:7168 7173:8188 8193:9214 9219:10240 10245:11260 11265:12286 12291:13312 13317:14332 14337:15358 15363:16384" ht="15.75">
      <c r="A100" s="351" t="s">
        <v>771</v>
      </c>
      <c r="B100" s="352" t="s">
        <v>777</v>
      </c>
      <c r="C100" s="626" t="s">
        <v>309</v>
      </c>
      <c r="D100" s="626" t="s">
        <v>957</v>
      </c>
      <c r="E100" s="353" t="s">
        <v>773</v>
      </c>
      <c r="F100" s="354" t="s">
        <v>774</v>
      </c>
    </row>
    <row r="101" spans="1:1024 1029:2044 2049:3070 3075:4096 4101:5116 5121:6142 6147:7168 7173:8188 8193:9214 9219:10240 10245:11260 11265:12286 12291:13312 13317:14332 14337:15358 15363:16384" ht="16.5" thickBot="1">
      <c r="A101" s="355" t="s">
        <v>1042</v>
      </c>
      <c r="B101" s="356" t="str">
        <f>'DESG. CUADRILLAS'!C23</f>
        <v>Cuadrilla 2</v>
      </c>
      <c r="C101" s="495" t="s">
        <v>1043</v>
      </c>
      <c r="D101" s="496">
        <v>0.4</v>
      </c>
      <c r="E101" s="357">
        <f>'DESG. CUADRILLAS'!D23</f>
        <v>326384.82500000001</v>
      </c>
      <c r="F101" s="412">
        <f>ROUND(E101*D101,0)</f>
        <v>130554</v>
      </c>
    </row>
    <row r="102" spans="1:1024 1029:2044 2049:3070 3075:4096 4101:5116 5121:6142 6147:7168 7173:8188 8193:9214 9219:10240 10245:11260 11265:12286 12291:13312 13317:14332 14337:15358 15363:16384" ht="16.5" thickBot="1">
      <c r="A102" s="433" t="s">
        <v>778</v>
      </c>
      <c r="B102" s="434"/>
      <c r="C102" s="633">
        <f>F102/$E$20</f>
        <v>8.1872569923491785</v>
      </c>
      <c r="D102" s="629"/>
      <c r="E102" s="435" t="s">
        <v>776</v>
      </c>
      <c r="F102" s="436">
        <f>F101</f>
        <v>130554</v>
      </c>
    </row>
    <row r="103" spans="1:1024 1029:2044 2049:3070 3075:4096 4101:5116 5121:6142 6147:7168 7173:8188 8193:9214 9219:10240 10245:11260 11265:12286 12291:13312 13317:14332 14337:15358 15363:16384" ht="15.75">
      <c r="A103" s="351" t="s">
        <v>771</v>
      </c>
      <c r="B103" s="352" t="s">
        <v>429</v>
      </c>
      <c r="C103" s="626" t="s">
        <v>309</v>
      </c>
      <c r="D103" s="626" t="s">
        <v>747</v>
      </c>
      <c r="E103" s="353" t="s">
        <v>773</v>
      </c>
      <c r="F103" s="354" t="s">
        <v>774</v>
      </c>
    </row>
    <row r="104" spans="1:1024 1029:2044 2049:3070 3075:4096 4101:5116 5121:6142 6147:7168 7173:8188 8193:9214 9219:10240 10245:11260 11265:12286 12291:13312 13317:14332 14337:15358 15363:16384" ht="15.75">
      <c r="A104" s="355" t="s">
        <v>779</v>
      </c>
      <c r="B104" s="356" t="s">
        <v>780</v>
      </c>
      <c r="C104" s="495" t="s">
        <v>781</v>
      </c>
      <c r="D104" s="496">
        <v>0.05</v>
      </c>
      <c r="E104" s="357">
        <f>F102</f>
        <v>130554</v>
      </c>
      <c r="F104" s="412">
        <f>ROUND(E104*D104,0)</f>
        <v>6528</v>
      </c>
    </row>
    <row r="105" spans="1:1024 1029:2044 2049:3070 3075:4096 4101:5116 5121:6142 6147:7168 7173:8188 8193:9214 9219:10240 10245:11260 11265:12286 12291:13312 13317:14332 14337:15358 15363:16384" ht="16.5" thickBot="1">
      <c r="A105" s="652" t="s">
        <v>1034</v>
      </c>
      <c r="B105" s="702" t="s">
        <v>1041</v>
      </c>
      <c r="C105" s="654" t="s">
        <v>9</v>
      </c>
      <c r="D105" s="655">
        <v>0.72</v>
      </c>
      <c r="E105" s="651">
        <v>45000</v>
      </c>
      <c r="F105" s="656">
        <f>D105*E105</f>
        <v>32400</v>
      </c>
    </row>
    <row r="106" spans="1:1024 1029:2044 2049:3070 3075:4096 4101:5116 5121:6142 6147:7168 7173:8188 8193:9214 9219:10240 10245:11260 11265:12286 12291:13312 13317:14332 14337:15358 15363:16384" ht="16.5" thickBot="1">
      <c r="A106" s="433" t="s">
        <v>782</v>
      </c>
      <c r="B106" s="434"/>
      <c r="C106" s="633">
        <f>F106/$E$20</f>
        <v>2.4412391822400603</v>
      </c>
      <c r="D106" s="629"/>
      <c r="E106" s="435" t="s">
        <v>776</v>
      </c>
      <c r="F106" s="436">
        <f>F104+F105</f>
        <v>38928</v>
      </c>
    </row>
    <row r="107" spans="1:1024 1029:2044 2049:3070 3075:4096 4101:5116 5121:6142 6147:7168 7173:8188 8193:9214 9219:10240 10245:11260 11265:12286 12291:13312 13317:14332 14337:15358 15363:16384" ht="15.75">
      <c r="A107" s="351" t="s">
        <v>771</v>
      </c>
      <c r="B107" s="352" t="s">
        <v>783</v>
      </c>
      <c r="C107" s="626" t="s">
        <v>309</v>
      </c>
      <c r="D107" s="626" t="s">
        <v>747</v>
      </c>
      <c r="E107" s="353" t="s">
        <v>773</v>
      </c>
      <c r="F107" s="354" t="s">
        <v>774</v>
      </c>
    </row>
    <row r="108" spans="1:1024 1029:2044 2049:3070 3075:4096 4101:5116 5121:6142 6147:7168 7173:8188 8193:9214 9219:10240 10245:11260 11265:12286 12291:13312 13317:14332 14337:15358 15363:16384" ht="16.5" thickBot="1">
      <c r="A108" s="355" t="s">
        <v>962</v>
      </c>
      <c r="B108" s="358" t="s">
        <v>971</v>
      </c>
      <c r="C108" s="495" t="s">
        <v>1044</v>
      </c>
      <c r="D108" s="496">
        <v>0.03</v>
      </c>
      <c r="E108" s="357">
        <f>F99</f>
        <v>79071</v>
      </c>
      <c r="F108" s="412">
        <f>D108*E108</f>
        <v>2372.13</v>
      </c>
    </row>
    <row r="109" spans="1:1024 1029:2044 2049:3070 3075:4096 4101:5116 5121:6142 6147:7168 7173:8188 8193:9214 9219:10240 10245:11260 11265:12286 12291:13312 13317:14332 14337:15358 15363:16384" ht="16.5" thickBot="1">
      <c r="A109" s="433" t="s">
        <v>784</v>
      </c>
      <c r="B109" s="434"/>
      <c r="C109" s="633">
        <f>F109/$E$20</f>
        <v>0.14876019064342155</v>
      </c>
      <c r="D109" s="629"/>
      <c r="E109" s="435" t="s">
        <v>776</v>
      </c>
      <c r="F109" s="436">
        <f>SUM(F108:F108)</f>
        <v>2372.13</v>
      </c>
    </row>
    <row r="110" spans="1:1024 1029:2044 2049:3070 3075:4096 4101:5116 5121:6142 6147:7168 7173:8188 8193:9214 9219:10240 10245:11260 11265:12286 12291:13312 13317:14332 14337:15358 15363:16384" ht="16.5" thickBot="1">
      <c r="A110" s="373"/>
      <c r="B110" s="374"/>
      <c r="C110" s="632"/>
      <c r="D110" s="632"/>
      <c r="E110" s="374"/>
      <c r="F110" s="375"/>
    </row>
    <row r="111" spans="1:1024 1029:2044 2049:3070 3075:4096 4101:5116 5121:6142 6147:7168 7173:8188 8193:9214 9219:10240 10245:11260 11265:12286 12291:13312 13317:14332 14337:15358 15363:16384" ht="16.5" thickBot="1">
      <c r="A111" s="985" t="s">
        <v>785</v>
      </c>
      <c r="B111" s="986"/>
      <c r="C111" s="986"/>
      <c r="D111" s="986"/>
      <c r="E111" s="695">
        <f>F99+F102+F106+F109</f>
        <v>250925.13</v>
      </c>
      <c r="F111" s="696"/>
      <c r="I111" s="625"/>
      <c r="J111" s="625"/>
      <c r="O111" s="625"/>
      <c r="P111" s="625"/>
      <c r="U111" s="625"/>
      <c r="V111" s="625"/>
      <c r="AA111" s="625"/>
      <c r="AB111" s="625"/>
      <c r="AG111" s="625"/>
      <c r="AH111" s="625"/>
      <c r="AM111" s="625"/>
      <c r="AN111" s="625"/>
      <c r="AS111" s="625"/>
      <c r="AT111" s="625"/>
      <c r="AY111" s="625"/>
      <c r="AZ111" s="625"/>
      <c r="BE111" s="625"/>
      <c r="BF111" s="625"/>
      <c r="BK111" s="625"/>
      <c r="BL111" s="625"/>
      <c r="BQ111" s="625"/>
      <c r="BR111" s="625"/>
      <c r="BW111" s="625"/>
      <c r="BX111" s="625"/>
      <c r="CC111" s="625"/>
      <c r="CD111" s="625"/>
      <c r="CI111" s="625"/>
      <c r="CJ111" s="625"/>
      <c r="CO111" s="625"/>
      <c r="CP111" s="625"/>
      <c r="CU111" s="625"/>
      <c r="CV111" s="625"/>
      <c r="DA111" s="625"/>
      <c r="DB111" s="625"/>
      <c r="DG111" s="625"/>
      <c r="DH111" s="625"/>
      <c r="DM111" s="625"/>
      <c r="DN111" s="625"/>
      <c r="DS111" s="625"/>
      <c r="DT111" s="625"/>
      <c r="DY111" s="625"/>
      <c r="DZ111" s="625"/>
      <c r="EE111" s="625"/>
      <c r="EF111" s="625"/>
      <c r="EK111" s="625"/>
      <c r="EL111" s="625"/>
      <c r="EQ111" s="625"/>
      <c r="ER111" s="625"/>
      <c r="EW111" s="625"/>
      <c r="EX111" s="625"/>
      <c r="FC111" s="625"/>
      <c r="FD111" s="625"/>
      <c r="FI111" s="625"/>
      <c r="FJ111" s="625"/>
      <c r="FO111" s="625"/>
      <c r="FP111" s="625"/>
      <c r="FU111" s="625"/>
      <c r="FV111" s="625"/>
      <c r="GA111" s="625"/>
      <c r="GB111" s="625"/>
      <c r="GG111" s="625"/>
      <c r="GH111" s="625"/>
      <c r="GM111" s="625"/>
      <c r="GN111" s="625"/>
      <c r="GS111" s="625"/>
      <c r="GT111" s="625"/>
      <c r="GY111" s="625"/>
      <c r="GZ111" s="625"/>
      <c r="HE111" s="625"/>
      <c r="HF111" s="625"/>
      <c r="HK111" s="625"/>
      <c r="HL111" s="625"/>
      <c r="HQ111" s="625"/>
      <c r="HR111" s="625"/>
      <c r="HW111" s="625"/>
      <c r="HX111" s="625"/>
      <c r="IC111" s="625"/>
      <c r="ID111" s="625"/>
      <c r="II111" s="625"/>
      <c r="IJ111" s="625"/>
      <c r="IO111" s="625"/>
      <c r="IP111" s="625"/>
      <c r="IU111" s="625"/>
      <c r="IV111" s="625"/>
      <c r="JA111" s="625"/>
      <c r="JB111" s="625"/>
      <c r="JG111" s="625"/>
      <c r="JH111" s="625"/>
      <c r="JM111" s="625"/>
      <c r="JN111" s="625"/>
      <c r="JS111" s="625"/>
      <c r="JT111" s="625"/>
      <c r="JY111" s="625"/>
      <c r="JZ111" s="625"/>
      <c r="KE111" s="625"/>
      <c r="KF111" s="625"/>
      <c r="KK111" s="625"/>
      <c r="KL111" s="625"/>
      <c r="KQ111" s="625"/>
      <c r="KR111" s="625"/>
      <c r="KW111" s="625"/>
      <c r="KX111" s="625"/>
      <c r="LC111" s="625"/>
      <c r="LD111" s="625"/>
      <c r="LI111" s="625"/>
      <c r="LJ111" s="625"/>
      <c r="LO111" s="625"/>
      <c r="LP111" s="625"/>
      <c r="LU111" s="625"/>
      <c r="LV111" s="625"/>
      <c r="MA111" s="625"/>
      <c r="MB111" s="625"/>
      <c r="MG111" s="625"/>
      <c r="MH111" s="625"/>
      <c r="MM111" s="625"/>
      <c r="MN111" s="625"/>
      <c r="MS111" s="625"/>
      <c r="MT111" s="625"/>
      <c r="MY111" s="625"/>
      <c r="MZ111" s="625"/>
      <c r="NE111" s="625"/>
      <c r="NF111" s="625"/>
      <c r="NK111" s="625"/>
      <c r="NL111" s="625"/>
      <c r="NQ111" s="625"/>
      <c r="NR111" s="625"/>
      <c r="NW111" s="625"/>
      <c r="NX111" s="625"/>
      <c r="OC111" s="625"/>
      <c r="OD111" s="625"/>
      <c r="OI111" s="625"/>
      <c r="OJ111" s="625"/>
      <c r="OO111" s="625"/>
      <c r="OP111" s="625"/>
      <c r="OU111" s="625"/>
      <c r="OV111" s="625"/>
      <c r="PA111" s="625"/>
      <c r="PB111" s="625"/>
      <c r="PG111" s="625"/>
      <c r="PH111" s="625"/>
      <c r="PM111" s="625"/>
      <c r="PN111" s="625"/>
      <c r="PS111" s="625"/>
      <c r="PT111" s="625"/>
      <c r="PY111" s="625"/>
      <c r="PZ111" s="625"/>
      <c r="QE111" s="625"/>
      <c r="QF111" s="625"/>
      <c r="QK111" s="625"/>
      <c r="QL111" s="625"/>
      <c r="QQ111" s="625"/>
      <c r="QR111" s="625"/>
      <c r="QW111" s="625"/>
      <c r="QX111" s="625"/>
      <c r="RC111" s="625"/>
      <c r="RD111" s="625"/>
      <c r="RI111" s="625"/>
      <c r="RJ111" s="625"/>
      <c r="RO111" s="625"/>
      <c r="RP111" s="625"/>
      <c r="RU111" s="625"/>
      <c r="RV111" s="625"/>
      <c r="SA111" s="625"/>
      <c r="SB111" s="625"/>
      <c r="SG111" s="625"/>
      <c r="SH111" s="625"/>
      <c r="SM111" s="625"/>
      <c r="SN111" s="625"/>
      <c r="SS111" s="625"/>
      <c r="ST111" s="625"/>
      <c r="SY111" s="625"/>
      <c r="SZ111" s="625"/>
      <c r="TE111" s="625"/>
      <c r="TF111" s="625"/>
      <c r="TK111" s="625"/>
      <c r="TL111" s="625"/>
      <c r="TQ111" s="625"/>
      <c r="TR111" s="625"/>
      <c r="TW111" s="625"/>
      <c r="TX111" s="625"/>
      <c r="UC111" s="625"/>
      <c r="UD111" s="625"/>
      <c r="UI111" s="625"/>
      <c r="UJ111" s="625"/>
      <c r="UO111" s="625"/>
      <c r="UP111" s="625"/>
      <c r="UU111" s="625"/>
      <c r="UV111" s="625"/>
      <c r="VA111" s="625"/>
      <c r="VB111" s="625"/>
      <c r="VG111" s="625"/>
      <c r="VH111" s="625"/>
      <c r="VM111" s="625"/>
      <c r="VN111" s="625"/>
      <c r="VS111" s="625"/>
      <c r="VT111" s="625"/>
      <c r="VY111" s="625"/>
      <c r="VZ111" s="625"/>
      <c r="WE111" s="625"/>
      <c r="WF111" s="625"/>
      <c r="WK111" s="625"/>
      <c r="WL111" s="625"/>
      <c r="WQ111" s="625"/>
      <c r="WR111" s="625"/>
      <c r="WW111" s="625"/>
      <c r="WX111" s="625"/>
      <c r="XC111" s="625"/>
      <c r="XD111" s="625"/>
      <c r="XI111" s="625"/>
      <c r="XJ111" s="625"/>
      <c r="XO111" s="625"/>
      <c r="XP111" s="625"/>
      <c r="XU111" s="625"/>
      <c r="XV111" s="625"/>
      <c r="YA111" s="625"/>
      <c r="YB111" s="625"/>
      <c r="YG111" s="625"/>
      <c r="YH111" s="625"/>
      <c r="YM111" s="625"/>
      <c r="YN111" s="625"/>
      <c r="YS111" s="625"/>
      <c r="YT111" s="625"/>
      <c r="YY111" s="625"/>
      <c r="YZ111" s="625"/>
      <c r="ZE111" s="625"/>
      <c r="ZF111" s="625"/>
      <c r="ZK111" s="625"/>
      <c r="ZL111" s="625"/>
      <c r="ZQ111" s="625"/>
      <c r="ZR111" s="625"/>
      <c r="ZW111" s="625"/>
      <c r="ZX111" s="625"/>
      <c r="AAC111" s="625"/>
      <c r="AAD111" s="625"/>
      <c r="AAI111" s="625"/>
      <c r="AAJ111" s="625"/>
      <c r="AAO111" s="625"/>
      <c r="AAP111" s="625"/>
      <c r="AAU111" s="625"/>
      <c r="AAV111" s="625"/>
      <c r="ABA111" s="625"/>
      <c r="ABB111" s="625"/>
      <c r="ABG111" s="625"/>
      <c r="ABH111" s="625"/>
      <c r="ABM111" s="625"/>
      <c r="ABN111" s="625"/>
      <c r="ABS111" s="625"/>
      <c r="ABT111" s="625"/>
      <c r="ABY111" s="625"/>
      <c r="ABZ111" s="625"/>
      <c r="ACE111" s="625"/>
      <c r="ACF111" s="625"/>
      <c r="ACK111" s="625"/>
      <c r="ACL111" s="625"/>
      <c r="ACQ111" s="625"/>
      <c r="ACR111" s="625"/>
      <c r="ACW111" s="625"/>
      <c r="ACX111" s="625"/>
      <c r="ADC111" s="625"/>
      <c r="ADD111" s="625"/>
      <c r="ADI111" s="625"/>
      <c r="ADJ111" s="625"/>
      <c r="ADO111" s="625"/>
      <c r="ADP111" s="625"/>
      <c r="ADU111" s="625"/>
      <c r="ADV111" s="625"/>
      <c r="AEA111" s="625"/>
      <c r="AEB111" s="625"/>
      <c r="AEG111" s="625"/>
      <c r="AEH111" s="625"/>
      <c r="AEM111" s="625"/>
      <c r="AEN111" s="625"/>
      <c r="AES111" s="625"/>
      <c r="AET111" s="625"/>
      <c r="AEY111" s="625"/>
      <c r="AEZ111" s="625"/>
      <c r="AFE111" s="625"/>
      <c r="AFF111" s="625"/>
      <c r="AFK111" s="625"/>
      <c r="AFL111" s="625"/>
      <c r="AFQ111" s="625"/>
      <c r="AFR111" s="625"/>
      <c r="AFW111" s="625"/>
      <c r="AFX111" s="625"/>
      <c r="AGC111" s="625"/>
      <c r="AGD111" s="625"/>
      <c r="AGI111" s="625"/>
      <c r="AGJ111" s="625"/>
      <c r="AGO111" s="625"/>
      <c r="AGP111" s="625"/>
      <c r="AGU111" s="625"/>
      <c r="AGV111" s="625"/>
      <c r="AHA111" s="625"/>
      <c r="AHB111" s="625"/>
      <c r="AHG111" s="625"/>
      <c r="AHH111" s="625"/>
      <c r="AHM111" s="625"/>
      <c r="AHN111" s="625"/>
      <c r="AHS111" s="625"/>
      <c r="AHT111" s="625"/>
      <c r="AHY111" s="625"/>
      <c r="AHZ111" s="625"/>
      <c r="AIE111" s="625"/>
      <c r="AIF111" s="625"/>
      <c r="AIK111" s="625"/>
      <c r="AIL111" s="625"/>
      <c r="AIQ111" s="625"/>
      <c r="AIR111" s="625"/>
      <c r="AIW111" s="625"/>
      <c r="AIX111" s="625"/>
      <c r="AJC111" s="625"/>
      <c r="AJD111" s="625"/>
      <c r="AJI111" s="625"/>
      <c r="AJJ111" s="625"/>
      <c r="AJO111" s="625"/>
      <c r="AJP111" s="625"/>
      <c r="AJU111" s="625"/>
      <c r="AJV111" s="625"/>
      <c r="AKA111" s="625"/>
      <c r="AKB111" s="625"/>
      <c r="AKG111" s="625"/>
      <c r="AKH111" s="625"/>
      <c r="AKM111" s="625"/>
      <c r="AKN111" s="625"/>
      <c r="AKS111" s="625"/>
      <c r="AKT111" s="625"/>
      <c r="AKY111" s="625"/>
      <c r="AKZ111" s="625"/>
      <c r="ALE111" s="625"/>
      <c r="ALF111" s="625"/>
      <c r="ALK111" s="625"/>
      <c r="ALL111" s="625"/>
      <c r="ALQ111" s="625"/>
      <c r="ALR111" s="625"/>
      <c r="ALW111" s="625"/>
      <c r="ALX111" s="625"/>
      <c r="AMC111" s="625"/>
      <c r="AMD111" s="625"/>
      <c r="AMI111" s="625"/>
      <c r="AMJ111" s="625"/>
      <c r="AMO111" s="625"/>
      <c r="AMP111" s="625"/>
      <c r="AMU111" s="625"/>
      <c r="AMV111" s="625"/>
      <c r="ANA111" s="625"/>
      <c r="ANB111" s="625"/>
      <c r="ANG111" s="625"/>
      <c r="ANH111" s="625"/>
      <c r="ANM111" s="625"/>
      <c r="ANN111" s="625"/>
      <c r="ANS111" s="625"/>
      <c r="ANT111" s="625"/>
      <c r="ANY111" s="625"/>
      <c r="ANZ111" s="625"/>
      <c r="AOE111" s="625"/>
      <c r="AOF111" s="625"/>
      <c r="AOK111" s="625"/>
      <c r="AOL111" s="625"/>
      <c r="AOQ111" s="625"/>
      <c r="AOR111" s="625"/>
      <c r="AOW111" s="625"/>
      <c r="AOX111" s="625"/>
      <c r="APC111" s="625"/>
      <c r="APD111" s="625"/>
      <c r="API111" s="625"/>
      <c r="APJ111" s="625"/>
      <c r="APO111" s="625"/>
      <c r="APP111" s="625"/>
      <c r="APU111" s="625"/>
      <c r="APV111" s="625"/>
      <c r="AQA111" s="625"/>
      <c r="AQB111" s="625"/>
      <c r="AQG111" s="625"/>
      <c r="AQH111" s="625"/>
      <c r="AQM111" s="625"/>
      <c r="AQN111" s="625"/>
      <c r="AQS111" s="625"/>
      <c r="AQT111" s="625"/>
      <c r="AQY111" s="625"/>
      <c r="AQZ111" s="625"/>
      <c r="ARE111" s="625"/>
      <c r="ARF111" s="625"/>
      <c r="ARK111" s="625"/>
      <c r="ARL111" s="625"/>
      <c r="ARQ111" s="625"/>
      <c r="ARR111" s="625"/>
      <c r="ARW111" s="625"/>
      <c r="ARX111" s="625"/>
      <c r="ASC111" s="625"/>
      <c r="ASD111" s="625"/>
      <c r="ASI111" s="625"/>
      <c r="ASJ111" s="625"/>
      <c r="ASO111" s="625"/>
      <c r="ASP111" s="625"/>
      <c r="ASU111" s="625"/>
      <c r="ASV111" s="625"/>
      <c r="ATA111" s="625"/>
      <c r="ATB111" s="625"/>
      <c r="ATG111" s="625"/>
      <c r="ATH111" s="625"/>
      <c r="ATM111" s="625"/>
      <c r="ATN111" s="625"/>
      <c r="ATS111" s="625"/>
      <c r="ATT111" s="625"/>
      <c r="ATY111" s="625"/>
      <c r="ATZ111" s="625"/>
      <c r="AUE111" s="625"/>
      <c r="AUF111" s="625"/>
      <c r="AUK111" s="625"/>
      <c r="AUL111" s="625"/>
      <c r="AUQ111" s="625"/>
      <c r="AUR111" s="625"/>
      <c r="AUW111" s="625"/>
      <c r="AUX111" s="625"/>
      <c r="AVC111" s="625"/>
      <c r="AVD111" s="625"/>
      <c r="AVI111" s="625"/>
      <c r="AVJ111" s="625"/>
      <c r="AVO111" s="625"/>
      <c r="AVP111" s="625"/>
      <c r="AVU111" s="625"/>
      <c r="AVV111" s="625"/>
      <c r="AWA111" s="625"/>
      <c r="AWB111" s="625"/>
      <c r="AWG111" s="625"/>
      <c r="AWH111" s="625"/>
      <c r="AWM111" s="625"/>
      <c r="AWN111" s="625"/>
      <c r="AWS111" s="625"/>
      <c r="AWT111" s="625"/>
      <c r="AWY111" s="625"/>
      <c r="AWZ111" s="625"/>
      <c r="AXE111" s="625"/>
      <c r="AXF111" s="625"/>
      <c r="AXK111" s="625"/>
      <c r="AXL111" s="625"/>
      <c r="AXQ111" s="625"/>
      <c r="AXR111" s="625"/>
      <c r="AXW111" s="625"/>
      <c r="AXX111" s="625"/>
      <c r="AYC111" s="625"/>
      <c r="AYD111" s="625"/>
      <c r="AYI111" s="625"/>
      <c r="AYJ111" s="625"/>
      <c r="AYO111" s="625"/>
      <c r="AYP111" s="625"/>
      <c r="AYU111" s="625"/>
      <c r="AYV111" s="625"/>
      <c r="AZA111" s="625"/>
      <c r="AZB111" s="625"/>
      <c r="AZG111" s="625"/>
      <c r="AZH111" s="625"/>
      <c r="AZM111" s="625"/>
      <c r="AZN111" s="625"/>
      <c r="AZS111" s="625"/>
      <c r="AZT111" s="625"/>
      <c r="AZY111" s="625"/>
      <c r="AZZ111" s="625"/>
      <c r="BAE111" s="625"/>
      <c r="BAF111" s="625"/>
      <c r="BAK111" s="625"/>
      <c r="BAL111" s="625"/>
      <c r="BAQ111" s="625"/>
      <c r="BAR111" s="625"/>
      <c r="BAW111" s="625"/>
      <c r="BAX111" s="625"/>
      <c r="BBC111" s="625"/>
      <c r="BBD111" s="625"/>
      <c r="BBI111" s="625"/>
      <c r="BBJ111" s="625"/>
      <c r="BBO111" s="625"/>
      <c r="BBP111" s="625"/>
      <c r="BBU111" s="625"/>
      <c r="BBV111" s="625"/>
      <c r="BCA111" s="625"/>
      <c r="BCB111" s="625"/>
      <c r="BCG111" s="625"/>
      <c r="BCH111" s="625"/>
      <c r="BCM111" s="625"/>
      <c r="BCN111" s="625"/>
      <c r="BCS111" s="625"/>
      <c r="BCT111" s="625"/>
      <c r="BCY111" s="625"/>
      <c r="BCZ111" s="625"/>
      <c r="BDE111" s="625"/>
      <c r="BDF111" s="625"/>
      <c r="BDK111" s="625"/>
      <c r="BDL111" s="625"/>
      <c r="BDQ111" s="625"/>
      <c r="BDR111" s="625"/>
      <c r="BDW111" s="625"/>
      <c r="BDX111" s="625"/>
      <c r="BEC111" s="625"/>
      <c r="BED111" s="625"/>
      <c r="BEI111" s="625"/>
      <c r="BEJ111" s="625"/>
      <c r="BEO111" s="625"/>
      <c r="BEP111" s="625"/>
      <c r="BEU111" s="625"/>
      <c r="BEV111" s="625"/>
      <c r="BFA111" s="625"/>
      <c r="BFB111" s="625"/>
      <c r="BFG111" s="625"/>
      <c r="BFH111" s="625"/>
      <c r="BFM111" s="625"/>
      <c r="BFN111" s="625"/>
      <c r="BFS111" s="625"/>
      <c r="BFT111" s="625"/>
      <c r="BFY111" s="625"/>
      <c r="BFZ111" s="625"/>
      <c r="BGE111" s="625"/>
      <c r="BGF111" s="625"/>
      <c r="BGK111" s="625"/>
      <c r="BGL111" s="625"/>
      <c r="BGQ111" s="625"/>
      <c r="BGR111" s="625"/>
      <c r="BGW111" s="625"/>
      <c r="BGX111" s="625"/>
      <c r="BHC111" s="625"/>
      <c r="BHD111" s="625"/>
      <c r="BHI111" s="625"/>
      <c r="BHJ111" s="625"/>
      <c r="BHO111" s="625"/>
      <c r="BHP111" s="625"/>
      <c r="BHU111" s="625"/>
      <c r="BHV111" s="625"/>
      <c r="BIA111" s="625"/>
      <c r="BIB111" s="625"/>
      <c r="BIG111" s="625"/>
      <c r="BIH111" s="625"/>
      <c r="BIM111" s="625"/>
      <c r="BIN111" s="625"/>
      <c r="BIS111" s="625"/>
      <c r="BIT111" s="625"/>
      <c r="BIY111" s="625"/>
      <c r="BIZ111" s="625"/>
      <c r="BJE111" s="625"/>
      <c r="BJF111" s="625"/>
      <c r="BJK111" s="625"/>
      <c r="BJL111" s="625"/>
      <c r="BJQ111" s="625"/>
      <c r="BJR111" s="625"/>
      <c r="BJW111" s="625"/>
      <c r="BJX111" s="625"/>
      <c r="BKC111" s="625"/>
      <c r="BKD111" s="625"/>
      <c r="BKI111" s="625"/>
      <c r="BKJ111" s="625"/>
      <c r="BKO111" s="625"/>
      <c r="BKP111" s="625"/>
      <c r="BKU111" s="625"/>
      <c r="BKV111" s="625"/>
      <c r="BLA111" s="625"/>
      <c r="BLB111" s="625"/>
      <c r="BLG111" s="625"/>
      <c r="BLH111" s="625"/>
      <c r="BLM111" s="625"/>
      <c r="BLN111" s="625"/>
      <c r="BLS111" s="625"/>
      <c r="BLT111" s="625"/>
      <c r="BLY111" s="625"/>
      <c r="BLZ111" s="625"/>
      <c r="BME111" s="625"/>
      <c r="BMF111" s="625"/>
      <c r="BMK111" s="625"/>
      <c r="BML111" s="625"/>
      <c r="BMQ111" s="625"/>
      <c r="BMR111" s="625"/>
      <c r="BMW111" s="625"/>
      <c r="BMX111" s="625"/>
      <c r="BNC111" s="625"/>
      <c r="BND111" s="625"/>
      <c r="BNI111" s="625"/>
      <c r="BNJ111" s="625"/>
      <c r="BNO111" s="625"/>
      <c r="BNP111" s="625"/>
      <c r="BNU111" s="625"/>
      <c r="BNV111" s="625"/>
      <c r="BOA111" s="625"/>
      <c r="BOB111" s="625"/>
      <c r="BOG111" s="625"/>
      <c r="BOH111" s="625"/>
      <c r="BOM111" s="625"/>
      <c r="BON111" s="625"/>
      <c r="BOS111" s="625"/>
      <c r="BOT111" s="625"/>
      <c r="BOY111" s="625"/>
      <c r="BOZ111" s="625"/>
      <c r="BPE111" s="625"/>
      <c r="BPF111" s="625"/>
      <c r="BPK111" s="625"/>
      <c r="BPL111" s="625"/>
      <c r="BPQ111" s="625"/>
      <c r="BPR111" s="625"/>
      <c r="BPW111" s="625"/>
      <c r="BPX111" s="625"/>
      <c r="BQC111" s="625"/>
      <c r="BQD111" s="625"/>
      <c r="BQI111" s="625"/>
      <c r="BQJ111" s="625"/>
      <c r="BQO111" s="625"/>
      <c r="BQP111" s="625"/>
      <c r="BQU111" s="625"/>
      <c r="BQV111" s="625"/>
      <c r="BRA111" s="625"/>
      <c r="BRB111" s="625"/>
      <c r="BRG111" s="625"/>
      <c r="BRH111" s="625"/>
      <c r="BRM111" s="625"/>
      <c r="BRN111" s="625"/>
      <c r="BRS111" s="625"/>
      <c r="BRT111" s="625"/>
      <c r="BRY111" s="625"/>
      <c r="BRZ111" s="625"/>
      <c r="BSE111" s="625"/>
      <c r="BSF111" s="625"/>
      <c r="BSK111" s="625"/>
      <c r="BSL111" s="625"/>
      <c r="BSQ111" s="625"/>
      <c r="BSR111" s="625"/>
      <c r="BSW111" s="625"/>
      <c r="BSX111" s="625"/>
      <c r="BTC111" s="625"/>
      <c r="BTD111" s="625"/>
      <c r="BTI111" s="625"/>
      <c r="BTJ111" s="625"/>
      <c r="BTO111" s="625"/>
      <c r="BTP111" s="625"/>
      <c r="BTU111" s="625"/>
      <c r="BTV111" s="625"/>
      <c r="BUA111" s="625"/>
      <c r="BUB111" s="625"/>
      <c r="BUG111" s="625"/>
      <c r="BUH111" s="625"/>
      <c r="BUM111" s="625"/>
      <c r="BUN111" s="625"/>
      <c r="BUS111" s="625"/>
      <c r="BUT111" s="625"/>
      <c r="BUY111" s="625"/>
      <c r="BUZ111" s="625"/>
      <c r="BVE111" s="625"/>
      <c r="BVF111" s="625"/>
      <c r="BVK111" s="625"/>
      <c r="BVL111" s="625"/>
      <c r="BVQ111" s="625"/>
      <c r="BVR111" s="625"/>
      <c r="BVW111" s="625"/>
      <c r="BVX111" s="625"/>
      <c r="BWC111" s="625"/>
      <c r="BWD111" s="625"/>
      <c r="BWI111" s="625"/>
      <c r="BWJ111" s="625"/>
      <c r="BWO111" s="625"/>
      <c r="BWP111" s="625"/>
      <c r="BWU111" s="625"/>
      <c r="BWV111" s="625"/>
      <c r="BXA111" s="625"/>
      <c r="BXB111" s="625"/>
      <c r="BXG111" s="625"/>
      <c r="BXH111" s="625"/>
      <c r="BXM111" s="625"/>
      <c r="BXN111" s="625"/>
      <c r="BXS111" s="625"/>
      <c r="BXT111" s="625"/>
      <c r="BXY111" s="625"/>
      <c r="BXZ111" s="625"/>
      <c r="BYE111" s="625"/>
      <c r="BYF111" s="625"/>
      <c r="BYK111" s="625"/>
      <c r="BYL111" s="625"/>
      <c r="BYQ111" s="625"/>
      <c r="BYR111" s="625"/>
      <c r="BYW111" s="625"/>
      <c r="BYX111" s="625"/>
      <c r="BZC111" s="625"/>
      <c r="BZD111" s="625"/>
      <c r="BZI111" s="625"/>
      <c r="BZJ111" s="625"/>
      <c r="BZO111" s="625"/>
      <c r="BZP111" s="625"/>
      <c r="BZU111" s="625"/>
      <c r="BZV111" s="625"/>
      <c r="CAA111" s="625"/>
      <c r="CAB111" s="625"/>
      <c r="CAG111" s="625"/>
      <c r="CAH111" s="625"/>
      <c r="CAM111" s="625"/>
      <c r="CAN111" s="625"/>
      <c r="CAS111" s="625"/>
      <c r="CAT111" s="625"/>
      <c r="CAY111" s="625"/>
      <c r="CAZ111" s="625"/>
      <c r="CBE111" s="625"/>
      <c r="CBF111" s="625"/>
      <c r="CBK111" s="625"/>
      <c r="CBL111" s="625"/>
      <c r="CBQ111" s="625"/>
      <c r="CBR111" s="625"/>
      <c r="CBW111" s="625"/>
      <c r="CBX111" s="625"/>
      <c r="CCC111" s="625"/>
      <c r="CCD111" s="625"/>
      <c r="CCI111" s="625"/>
      <c r="CCJ111" s="625"/>
      <c r="CCO111" s="625"/>
      <c r="CCP111" s="625"/>
      <c r="CCU111" s="625"/>
      <c r="CCV111" s="625"/>
      <c r="CDA111" s="625"/>
      <c r="CDB111" s="625"/>
      <c r="CDG111" s="625"/>
      <c r="CDH111" s="625"/>
      <c r="CDM111" s="625"/>
      <c r="CDN111" s="625"/>
      <c r="CDS111" s="625"/>
      <c r="CDT111" s="625"/>
      <c r="CDY111" s="625"/>
      <c r="CDZ111" s="625"/>
      <c r="CEE111" s="625"/>
      <c r="CEF111" s="625"/>
      <c r="CEK111" s="625"/>
      <c r="CEL111" s="625"/>
      <c r="CEQ111" s="625"/>
      <c r="CER111" s="625"/>
      <c r="CEW111" s="625"/>
      <c r="CEX111" s="625"/>
      <c r="CFC111" s="625"/>
      <c r="CFD111" s="625"/>
      <c r="CFI111" s="625"/>
      <c r="CFJ111" s="625"/>
      <c r="CFO111" s="625"/>
      <c r="CFP111" s="625"/>
      <c r="CFU111" s="625"/>
      <c r="CFV111" s="625"/>
      <c r="CGA111" s="625"/>
      <c r="CGB111" s="625"/>
      <c r="CGG111" s="625"/>
      <c r="CGH111" s="625"/>
      <c r="CGM111" s="625"/>
      <c r="CGN111" s="625"/>
      <c r="CGS111" s="625"/>
      <c r="CGT111" s="625"/>
      <c r="CGY111" s="625"/>
      <c r="CGZ111" s="625"/>
      <c r="CHE111" s="625"/>
      <c r="CHF111" s="625"/>
      <c r="CHK111" s="625"/>
      <c r="CHL111" s="625"/>
      <c r="CHQ111" s="625"/>
      <c r="CHR111" s="625"/>
      <c r="CHW111" s="625"/>
      <c r="CHX111" s="625"/>
      <c r="CIC111" s="625"/>
      <c r="CID111" s="625"/>
      <c r="CII111" s="625"/>
      <c r="CIJ111" s="625"/>
      <c r="CIO111" s="625"/>
      <c r="CIP111" s="625"/>
      <c r="CIU111" s="625"/>
      <c r="CIV111" s="625"/>
      <c r="CJA111" s="625"/>
      <c r="CJB111" s="625"/>
      <c r="CJG111" s="625"/>
      <c r="CJH111" s="625"/>
      <c r="CJM111" s="625"/>
      <c r="CJN111" s="625"/>
      <c r="CJS111" s="625"/>
      <c r="CJT111" s="625"/>
      <c r="CJY111" s="625"/>
      <c r="CJZ111" s="625"/>
      <c r="CKE111" s="625"/>
      <c r="CKF111" s="625"/>
      <c r="CKK111" s="625"/>
      <c r="CKL111" s="625"/>
      <c r="CKQ111" s="625"/>
      <c r="CKR111" s="625"/>
      <c r="CKW111" s="625"/>
      <c r="CKX111" s="625"/>
      <c r="CLC111" s="625"/>
      <c r="CLD111" s="625"/>
      <c r="CLI111" s="625"/>
      <c r="CLJ111" s="625"/>
      <c r="CLO111" s="625"/>
      <c r="CLP111" s="625"/>
      <c r="CLU111" s="625"/>
      <c r="CLV111" s="625"/>
      <c r="CMA111" s="625"/>
      <c r="CMB111" s="625"/>
      <c r="CMG111" s="625"/>
      <c r="CMH111" s="625"/>
      <c r="CMM111" s="625"/>
      <c r="CMN111" s="625"/>
      <c r="CMS111" s="625"/>
      <c r="CMT111" s="625"/>
      <c r="CMY111" s="625"/>
      <c r="CMZ111" s="625"/>
      <c r="CNE111" s="625"/>
      <c r="CNF111" s="625"/>
      <c r="CNK111" s="625"/>
      <c r="CNL111" s="625"/>
      <c r="CNQ111" s="625"/>
      <c r="CNR111" s="625"/>
      <c r="CNW111" s="625"/>
      <c r="CNX111" s="625"/>
      <c r="COC111" s="625"/>
      <c r="COD111" s="625"/>
      <c r="COI111" s="625"/>
      <c r="COJ111" s="625"/>
      <c r="COO111" s="625"/>
      <c r="COP111" s="625"/>
      <c r="COU111" s="625"/>
      <c r="COV111" s="625"/>
      <c r="CPA111" s="625"/>
      <c r="CPB111" s="625"/>
      <c r="CPG111" s="625"/>
      <c r="CPH111" s="625"/>
      <c r="CPM111" s="625"/>
      <c r="CPN111" s="625"/>
      <c r="CPS111" s="625"/>
      <c r="CPT111" s="625"/>
      <c r="CPY111" s="625"/>
      <c r="CPZ111" s="625"/>
      <c r="CQE111" s="625"/>
      <c r="CQF111" s="625"/>
      <c r="CQK111" s="625"/>
      <c r="CQL111" s="625"/>
      <c r="CQQ111" s="625"/>
      <c r="CQR111" s="625"/>
      <c r="CQW111" s="625"/>
      <c r="CQX111" s="625"/>
      <c r="CRC111" s="625"/>
      <c r="CRD111" s="625"/>
      <c r="CRI111" s="625"/>
      <c r="CRJ111" s="625"/>
      <c r="CRO111" s="625"/>
      <c r="CRP111" s="625"/>
      <c r="CRU111" s="625"/>
      <c r="CRV111" s="625"/>
      <c r="CSA111" s="625"/>
      <c r="CSB111" s="625"/>
      <c r="CSG111" s="625"/>
      <c r="CSH111" s="625"/>
      <c r="CSM111" s="625"/>
      <c r="CSN111" s="625"/>
      <c r="CSS111" s="625"/>
      <c r="CST111" s="625"/>
      <c r="CSY111" s="625"/>
      <c r="CSZ111" s="625"/>
      <c r="CTE111" s="625"/>
      <c r="CTF111" s="625"/>
      <c r="CTK111" s="625"/>
      <c r="CTL111" s="625"/>
      <c r="CTQ111" s="625"/>
      <c r="CTR111" s="625"/>
      <c r="CTW111" s="625"/>
      <c r="CTX111" s="625"/>
      <c r="CUC111" s="625"/>
      <c r="CUD111" s="625"/>
      <c r="CUI111" s="625"/>
      <c r="CUJ111" s="625"/>
      <c r="CUO111" s="625"/>
      <c r="CUP111" s="625"/>
      <c r="CUU111" s="625"/>
      <c r="CUV111" s="625"/>
      <c r="CVA111" s="625"/>
      <c r="CVB111" s="625"/>
      <c r="CVG111" s="625"/>
      <c r="CVH111" s="625"/>
      <c r="CVM111" s="625"/>
      <c r="CVN111" s="625"/>
      <c r="CVS111" s="625"/>
      <c r="CVT111" s="625"/>
      <c r="CVY111" s="625"/>
      <c r="CVZ111" s="625"/>
      <c r="CWE111" s="625"/>
      <c r="CWF111" s="625"/>
      <c r="CWK111" s="625"/>
      <c r="CWL111" s="625"/>
      <c r="CWQ111" s="625"/>
      <c r="CWR111" s="625"/>
      <c r="CWW111" s="625"/>
      <c r="CWX111" s="625"/>
      <c r="CXC111" s="625"/>
      <c r="CXD111" s="625"/>
      <c r="CXI111" s="625"/>
      <c r="CXJ111" s="625"/>
      <c r="CXO111" s="625"/>
      <c r="CXP111" s="625"/>
      <c r="CXU111" s="625"/>
      <c r="CXV111" s="625"/>
      <c r="CYA111" s="625"/>
      <c r="CYB111" s="625"/>
      <c r="CYG111" s="625"/>
      <c r="CYH111" s="625"/>
      <c r="CYM111" s="625"/>
      <c r="CYN111" s="625"/>
      <c r="CYS111" s="625"/>
      <c r="CYT111" s="625"/>
      <c r="CYY111" s="625"/>
      <c r="CYZ111" s="625"/>
      <c r="CZE111" s="625"/>
      <c r="CZF111" s="625"/>
      <c r="CZK111" s="625"/>
      <c r="CZL111" s="625"/>
      <c r="CZQ111" s="625"/>
      <c r="CZR111" s="625"/>
      <c r="CZW111" s="625"/>
      <c r="CZX111" s="625"/>
      <c r="DAC111" s="625"/>
      <c r="DAD111" s="625"/>
      <c r="DAI111" s="625"/>
      <c r="DAJ111" s="625"/>
      <c r="DAO111" s="625"/>
      <c r="DAP111" s="625"/>
      <c r="DAU111" s="625"/>
      <c r="DAV111" s="625"/>
      <c r="DBA111" s="625"/>
      <c r="DBB111" s="625"/>
      <c r="DBG111" s="625"/>
      <c r="DBH111" s="625"/>
      <c r="DBM111" s="625"/>
      <c r="DBN111" s="625"/>
      <c r="DBS111" s="625"/>
      <c r="DBT111" s="625"/>
      <c r="DBY111" s="625"/>
      <c r="DBZ111" s="625"/>
      <c r="DCE111" s="625"/>
      <c r="DCF111" s="625"/>
      <c r="DCK111" s="625"/>
      <c r="DCL111" s="625"/>
      <c r="DCQ111" s="625"/>
      <c r="DCR111" s="625"/>
      <c r="DCW111" s="625"/>
      <c r="DCX111" s="625"/>
      <c r="DDC111" s="625"/>
      <c r="DDD111" s="625"/>
      <c r="DDI111" s="625"/>
      <c r="DDJ111" s="625"/>
      <c r="DDO111" s="625"/>
      <c r="DDP111" s="625"/>
      <c r="DDU111" s="625"/>
      <c r="DDV111" s="625"/>
      <c r="DEA111" s="625"/>
      <c r="DEB111" s="625"/>
      <c r="DEG111" s="625"/>
      <c r="DEH111" s="625"/>
      <c r="DEM111" s="625"/>
      <c r="DEN111" s="625"/>
      <c r="DES111" s="625"/>
      <c r="DET111" s="625"/>
      <c r="DEY111" s="625"/>
      <c r="DEZ111" s="625"/>
      <c r="DFE111" s="625"/>
      <c r="DFF111" s="625"/>
      <c r="DFK111" s="625"/>
      <c r="DFL111" s="625"/>
      <c r="DFQ111" s="625"/>
      <c r="DFR111" s="625"/>
      <c r="DFW111" s="625"/>
      <c r="DFX111" s="625"/>
      <c r="DGC111" s="625"/>
      <c r="DGD111" s="625"/>
      <c r="DGI111" s="625"/>
      <c r="DGJ111" s="625"/>
      <c r="DGO111" s="625"/>
      <c r="DGP111" s="625"/>
      <c r="DGU111" s="625"/>
      <c r="DGV111" s="625"/>
      <c r="DHA111" s="625"/>
      <c r="DHB111" s="625"/>
      <c r="DHG111" s="625"/>
      <c r="DHH111" s="625"/>
      <c r="DHM111" s="625"/>
      <c r="DHN111" s="625"/>
      <c r="DHS111" s="625"/>
      <c r="DHT111" s="625"/>
      <c r="DHY111" s="625"/>
      <c r="DHZ111" s="625"/>
      <c r="DIE111" s="625"/>
      <c r="DIF111" s="625"/>
      <c r="DIK111" s="625"/>
      <c r="DIL111" s="625"/>
      <c r="DIQ111" s="625"/>
      <c r="DIR111" s="625"/>
      <c r="DIW111" s="625"/>
      <c r="DIX111" s="625"/>
      <c r="DJC111" s="625"/>
      <c r="DJD111" s="625"/>
      <c r="DJI111" s="625"/>
      <c r="DJJ111" s="625"/>
      <c r="DJO111" s="625"/>
      <c r="DJP111" s="625"/>
      <c r="DJU111" s="625"/>
      <c r="DJV111" s="625"/>
      <c r="DKA111" s="625"/>
      <c r="DKB111" s="625"/>
      <c r="DKG111" s="625"/>
      <c r="DKH111" s="625"/>
      <c r="DKM111" s="625"/>
      <c r="DKN111" s="625"/>
      <c r="DKS111" s="625"/>
      <c r="DKT111" s="625"/>
      <c r="DKY111" s="625"/>
      <c r="DKZ111" s="625"/>
      <c r="DLE111" s="625"/>
      <c r="DLF111" s="625"/>
      <c r="DLK111" s="625"/>
      <c r="DLL111" s="625"/>
      <c r="DLQ111" s="625"/>
      <c r="DLR111" s="625"/>
      <c r="DLW111" s="625"/>
      <c r="DLX111" s="625"/>
      <c r="DMC111" s="625"/>
      <c r="DMD111" s="625"/>
      <c r="DMI111" s="625"/>
      <c r="DMJ111" s="625"/>
      <c r="DMO111" s="625"/>
      <c r="DMP111" s="625"/>
      <c r="DMU111" s="625"/>
      <c r="DMV111" s="625"/>
      <c r="DNA111" s="625"/>
      <c r="DNB111" s="625"/>
      <c r="DNG111" s="625"/>
      <c r="DNH111" s="625"/>
      <c r="DNM111" s="625"/>
      <c r="DNN111" s="625"/>
      <c r="DNS111" s="625"/>
      <c r="DNT111" s="625"/>
      <c r="DNY111" s="625"/>
      <c r="DNZ111" s="625"/>
      <c r="DOE111" s="625"/>
      <c r="DOF111" s="625"/>
      <c r="DOK111" s="625"/>
      <c r="DOL111" s="625"/>
      <c r="DOQ111" s="625"/>
      <c r="DOR111" s="625"/>
      <c r="DOW111" s="625"/>
      <c r="DOX111" s="625"/>
      <c r="DPC111" s="625"/>
      <c r="DPD111" s="625"/>
      <c r="DPI111" s="625"/>
      <c r="DPJ111" s="625"/>
      <c r="DPO111" s="625"/>
      <c r="DPP111" s="625"/>
      <c r="DPU111" s="625"/>
      <c r="DPV111" s="625"/>
      <c r="DQA111" s="625"/>
      <c r="DQB111" s="625"/>
      <c r="DQG111" s="625"/>
      <c r="DQH111" s="625"/>
      <c r="DQM111" s="625"/>
      <c r="DQN111" s="625"/>
      <c r="DQS111" s="625"/>
      <c r="DQT111" s="625"/>
      <c r="DQY111" s="625"/>
      <c r="DQZ111" s="625"/>
      <c r="DRE111" s="625"/>
      <c r="DRF111" s="625"/>
      <c r="DRK111" s="625"/>
      <c r="DRL111" s="625"/>
      <c r="DRQ111" s="625"/>
      <c r="DRR111" s="625"/>
      <c r="DRW111" s="625"/>
      <c r="DRX111" s="625"/>
      <c r="DSC111" s="625"/>
      <c r="DSD111" s="625"/>
      <c r="DSI111" s="625"/>
      <c r="DSJ111" s="625"/>
      <c r="DSO111" s="625"/>
      <c r="DSP111" s="625"/>
      <c r="DSU111" s="625"/>
      <c r="DSV111" s="625"/>
      <c r="DTA111" s="625"/>
      <c r="DTB111" s="625"/>
      <c r="DTG111" s="625"/>
      <c r="DTH111" s="625"/>
      <c r="DTM111" s="625"/>
      <c r="DTN111" s="625"/>
      <c r="DTS111" s="625"/>
      <c r="DTT111" s="625"/>
      <c r="DTY111" s="625"/>
      <c r="DTZ111" s="625"/>
      <c r="DUE111" s="625"/>
      <c r="DUF111" s="625"/>
      <c r="DUK111" s="625"/>
      <c r="DUL111" s="625"/>
      <c r="DUQ111" s="625"/>
      <c r="DUR111" s="625"/>
      <c r="DUW111" s="625"/>
      <c r="DUX111" s="625"/>
      <c r="DVC111" s="625"/>
      <c r="DVD111" s="625"/>
      <c r="DVI111" s="625"/>
      <c r="DVJ111" s="625"/>
      <c r="DVO111" s="625"/>
      <c r="DVP111" s="625"/>
      <c r="DVU111" s="625"/>
      <c r="DVV111" s="625"/>
      <c r="DWA111" s="625"/>
      <c r="DWB111" s="625"/>
      <c r="DWG111" s="625"/>
      <c r="DWH111" s="625"/>
      <c r="DWM111" s="625"/>
      <c r="DWN111" s="625"/>
      <c r="DWS111" s="625"/>
      <c r="DWT111" s="625"/>
      <c r="DWY111" s="625"/>
      <c r="DWZ111" s="625"/>
      <c r="DXE111" s="625"/>
      <c r="DXF111" s="625"/>
      <c r="DXK111" s="625"/>
      <c r="DXL111" s="625"/>
      <c r="DXQ111" s="625"/>
      <c r="DXR111" s="625"/>
      <c r="DXW111" s="625"/>
      <c r="DXX111" s="625"/>
      <c r="DYC111" s="625"/>
      <c r="DYD111" s="625"/>
      <c r="DYI111" s="625"/>
      <c r="DYJ111" s="625"/>
      <c r="DYO111" s="625"/>
      <c r="DYP111" s="625"/>
      <c r="DYU111" s="625"/>
      <c r="DYV111" s="625"/>
      <c r="DZA111" s="625"/>
      <c r="DZB111" s="625"/>
      <c r="DZG111" s="625"/>
      <c r="DZH111" s="625"/>
      <c r="DZM111" s="625"/>
      <c r="DZN111" s="625"/>
      <c r="DZS111" s="625"/>
      <c r="DZT111" s="625"/>
      <c r="DZY111" s="625"/>
      <c r="DZZ111" s="625"/>
      <c r="EAE111" s="625"/>
      <c r="EAF111" s="625"/>
      <c r="EAK111" s="625"/>
      <c r="EAL111" s="625"/>
      <c r="EAQ111" s="625"/>
      <c r="EAR111" s="625"/>
      <c r="EAW111" s="625"/>
      <c r="EAX111" s="625"/>
      <c r="EBC111" s="625"/>
      <c r="EBD111" s="625"/>
      <c r="EBI111" s="625"/>
      <c r="EBJ111" s="625"/>
      <c r="EBO111" s="625"/>
      <c r="EBP111" s="625"/>
      <c r="EBU111" s="625"/>
      <c r="EBV111" s="625"/>
      <c r="ECA111" s="625"/>
      <c r="ECB111" s="625"/>
      <c r="ECG111" s="625"/>
      <c r="ECH111" s="625"/>
      <c r="ECM111" s="625"/>
      <c r="ECN111" s="625"/>
      <c r="ECS111" s="625"/>
      <c r="ECT111" s="625"/>
      <c r="ECY111" s="625"/>
      <c r="ECZ111" s="625"/>
      <c r="EDE111" s="625"/>
      <c r="EDF111" s="625"/>
      <c r="EDK111" s="625"/>
      <c r="EDL111" s="625"/>
      <c r="EDQ111" s="625"/>
      <c r="EDR111" s="625"/>
      <c r="EDW111" s="625"/>
      <c r="EDX111" s="625"/>
      <c r="EEC111" s="625"/>
      <c r="EED111" s="625"/>
      <c r="EEI111" s="625"/>
      <c r="EEJ111" s="625"/>
      <c r="EEO111" s="625"/>
      <c r="EEP111" s="625"/>
      <c r="EEU111" s="625"/>
      <c r="EEV111" s="625"/>
      <c r="EFA111" s="625"/>
      <c r="EFB111" s="625"/>
      <c r="EFG111" s="625"/>
      <c r="EFH111" s="625"/>
      <c r="EFM111" s="625"/>
      <c r="EFN111" s="625"/>
      <c r="EFS111" s="625"/>
      <c r="EFT111" s="625"/>
      <c r="EFY111" s="625"/>
      <c r="EFZ111" s="625"/>
      <c r="EGE111" s="625"/>
      <c r="EGF111" s="625"/>
      <c r="EGK111" s="625"/>
      <c r="EGL111" s="625"/>
      <c r="EGQ111" s="625"/>
      <c r="EGR111" s="625"/>
      <c r="EGW111" s="625"/>
      <c r="EGX111" s="625"/>
      <c r="EHC111" s="625"/>
      <c r="EHD111" s="625"/>
      <c r="EHI111" s="625"/>
      <c r="EHJ111" s="625"/>
      <c r="EHO111" s="625"/>
      <c r="EHP111" s="625"/>
      <c r="EHU111" s="625"/>
      <c r="EHV111" s="625"/>
      <c r="EIA111" s="625"/>
      <c r="EIB111" s="625"/>
      <c r="EIG111" s="625"/>
      <c r="EIH111" s="625"/>
      <c r="EIM111" s="625"/>
      <c r="EIN111" s="625"/>
      <c r="EIS111" s="625"/>
      <c r="EIT111" s="625"/>
      <c r="EIY111" s="625"/>
      <c r="EIZ111" s="625"/>
      <c r="EJE111" s="625"/>
      <c r="EJF111" s="625"/>
      <c r="EJK111" s="625"/>
      <c r="EJL111" s="625"/>
      <c r="EJQ111" s="625"/>
      <c r="EJR111" s="625"/>
      <c r="EJW111" s="625"/>
      <c r="EJX111" s="625"/>
      <c r="EKC111" s="625"/>
      <c r="EKD111" s="625"/>
      <c r="EKI111" s="625"/>
      <c r="EKJ111" s="625"/>
      <c r="EKO111" s="625"/>
      <c r="EKP111" s="625"/>
      <c r="EKU111" s="625"/>
      <c r="EKV111" s="625"/>
      <c r="ELA111" s="625"/>
      <c r="ELB111" s="625"/>
      <c r="ELG111" s="625"/>
      <c r="ELH111" s="625"/>
      <c r="ELM111" s="625"/>
      <c r="ELN111" s="625"/>
      <c r="ELS111" s="625"/>
      <c r="ELT111" s="625"/>
      <c r="ELY111" s="625"/>
      <c r="ELZ111" s="625"/>
      <c r="EME111" s="625"/>
      <c r="EMF111" s="625"/>
      <c r="EMK111" s="625"/>
      <c r="EML111" s="625"/>
      <c r="EMQ111" s="625"/>
      <c r="EMR111" s="625"/>
      <c r="EMW111" s="625"/>
      <c r="EMX111" s="625"/>
      <c r="ENC111" s="625"/>
      <c r="END111" s="625"/>
      <c r="ENI111" s="625"/>
      <c r="ENJ111" s="625"/>
      <c r="ENO111" s="625"/>
      <c r="ENP111" s="625"/>
      <c r="ENU111" s="625"/>
      <c r="ENV111" s="625"/>
      <c r="EOA111" s="625"/>
      <c r="EOB111" s="625"/>
      <c r="EOG111" s="625"/>
      <c r="EOH111" s="625"/>
      <c r="EOM111" s="625"/>
      <c r="EON111" s="625"/>
      <c r="EOS111" s="625"/>
      <c r="EOT111" s="625"/>
      <c r="EOY111" s="625"/>
      <c r="EOZ111" s="625"/>
      <c r="EPE111" s="625"/>
      <c r="EPF111" s="625"/>
      <c r="EPK111" s="625"/>
      <c r="EPL111" s="625"/>
      <c r="EPQ111" s="625"/>
      <c r="EPR111" s="625"/>
      <c r="EPW111" s="625"/>
      <c r="EPX111" s="625"/>
      <c r="EQC111" s="625"/>
      <c r="EQD111" s="625"/>
      <c r="EQI111" s="625"/>
      <c r="EQJ111" s="625"/>
      <c r="EQO111" s="625"/>
      <c r="EQP111" s="625"/>
      <c r="EQU111" s="625"/>
      <c r="EQV111" s="625"/>
      <c r="ERA111" s="625"/>
      <c r="ERB111" s="625"/>
      <c r="ERG111" s="625"/>
      <c r="ERH111" s="625"/>
      <c r="ERM111" s="625"/>
      <c r="ERN111" s="625"/>
      <c r="ERS111" s="625"/>
      <c r="ERT111" s="625"/>
      <c r="ERY111" s="625"/>
      <c r="ERZ111" s="625"/>
      <c r="ESE111" s="625"/>
      <c r="ESF111" s="625"/>
      <c r="ESK111" s="625"/>
      <c r="ESL111" s="625"/>
      <c r="ESQ111" s="625"/>
      <c r="ESR111" s="625"/>
      <c r="ESW111" s="625"/>
      <c r="ESX111" s="625"/>
      <c r="ETC111" s="625"/>
      <c r="ETD111" s="625"/>
      <c r="ETI111" s="625"/>
      <c r="ETJ111" s="625"/>
      <c r="ETO111" s="625"/>
      <c r="ETP111" s="625"/>
      <c r="ETU111" s="625"/>
      <c r="ETV111" s="625"/>
      <c r="EUA111" s="625"/>
      <c r="EUB111" s="625"/>
      <c r="EUG111" s="625"/>
      <c r="EUH111" s="625"/>
      <c r="EUM111" s="625"/>
      <c r="EUN111" s="625"/>
      <c r="EUS111" s="625"/>
      <c r="EUT111" s="625"/>
      <c r="EUY111" s="625"/>
      <c r="EUZ111" s="625"/>
      <c r="EVE111" s="625"/>
      <c r="EVF111" s="625"/>
      <c r="EVK111" s="625"/>
      <c r="EVL111" s="625"/>
      <c r="EVQ111" s="625"/>
      <c r="EVR111" s="625"/>
      <c r="EVW111" s="625"/>
      <c r="EVX111" s="625"/>
      <c r="EWC111" s="625"/>
      <c r="EWD111" s="625"/>
      <c r="EWI111" s="625"/>
      <c r="EWJ111" s="625"/>
      <c r="EWO111" s="625"/>
      <c r="EWP111" s="625"/>
      <c r="EWU111" s="625"/>
      <c r="EWV111" s="625"/>
      <c r="EXA111" s="625"/>
      <c r="EXB111" s="625"/>
      <c r="EXG111" s="625"/>
      <c r="EXH111" s="625"/>
      <c r="EXM111" s="625"/>
      <c r="EXN111" s="625"/>
      <c r="EXS111" s="625"/>
      <c r="EXT111" s="625"/>
      <c r="EXY111" s="625"/>
      <c r="EXZ111" s="625"/>
      <c r="EYE111" s="625"/>
      <c r="EYF111" s="625"/>
      <c r="EYK111" s="625"/>
      <c r="EYL111" s="625"/>
      <c r="EYQ111" s="625"/>
      <c r="EYR111" s="625"/>
      <c r="EYW111" s="625"/>
      <c r="EYX111" s="625"/>
      <c r="EZC111" s="625"/>
      <c r="EZD111" s="625"/>
      <c r="EZI111" s="625"/>
      <c r="EZJ111" s="625"/>
      <c r="EZO111" s="625"/>
      <c r="EZP111" s="625"/>
      <c r="EZU111" s="625"/>
      <c r="EZV111" s="625"/>
      <c r="FAA111" s="625"/>
      <c r="FAB111" s="625"/>
      <c r="FAG111" s="625"/>
      <c r="FAH111" s="625"/>
      <c r="FAM111" s="625"/>
      <c r="FAN111" s="625"/>
      <c r="FAS111" s="625"/>
      <c r="FAT111" s="625"/>
      <c r="FAY111" s="625"/>
      <c r="FAZ111" s="625"/>
      <c r="FBE111" s="625"/>
      <c r="FBF111" s="625"/>
      <c r="FBK111" s="625"/>
      <c r="FBL111" s="625"/>
      <c r="FBQ111" s="625"/>
      <c r="FBR111" s="625"/>
      <c r="FBW111" s="625"/>
      <c r="FBX111" s="625"/>
      <c r="FCC111" s="625"/>
      <c r="FCD111" s="625"/>
      <c r="FCI111" s="625"/>
      <c r="FCJ111" s="625"/>
      <c r="FCO111" s="625"/>
      <c r="FCP111" s="625"/>
      <c r="FCU111" s="625"/>
      <c r="FCV111" s="625"/>
      <c r="FDA111" s="625"/>
      <c r="FDB111" s="625"/>
      <c r="FDG111" s="625"/>
      <c r="FDH111" s="625"/>
      <c r="FDM111" s="625"/>
      <c r="FDN111" s="625"/>
      <c r="FDS111" s="625"/>
      <c r="FDT111" s="625"/>
      <c r="FDY111" s="625"/>
      <c r="FDZ111" s="625"/>
      <c r="FEE111" s="625"/>
      <c r="FEF111" s="625"/>
      <c r="FEK111" s="625"/>
      <c r="FEL111" s="625"/>
      <c r="FEQ111" s="625"/>
      <c r="FER111" s="625"/>
      <c r="FEW111" s="625"/>
      <c r="FEX111" s="625"/>
      <c r="FFC111" s="625"/>
      <c r="FFD111" s="625"/>
      <c r="FFI111" s="625"/>
      <c r="FFJ111" s="625"/>
      <c r="FFO111" s="625"/>
      <c r="FFP111" s="625"/>
      <c r="FFU111" s="625"/>
      <c r="FFV111" s="625"/>
      <c r="FGA111" s="625"/>
      <c r="FGB111" s="625"/>
      <c r="FGG111" s="625"/>
      <c r="FGH111" s="625"/>
      <c r="FGM111" s="625"/>
      <c r="FGN111" s="625"/>
      <c r="FGS111" s="625"/>
      <c r="FGT111" s="625"/>
      <c r="FGY111" s="625"/>
      <c r="FGZ111" s="625"/>
      <c r="FHE111" s="625"/>
      <c r="FHF111" s="625"/>
      <c r="FHK111" s="625"/>
      <c r="FHL111" s="625"/>
      <c r="FHQ111" s="625"/>
      <c r="FHR111" s="625"/>
      <c r="FHW111" s="625"/>
      <c r="FHX111" s="625"/>
      <c r="FIC111" s="625"/>
      <c r="FID111" s="625"/>
      <c r="FII111" s="625"/>
      <c r="FIJ111" s="625"/>
      <c r="FIO111" s="625"/>
      <c r="FIP111" s="625"/>
      <c r="FIU111" s="625"/>
      <c r="FIV111" s="625"/>
      <c r="FJA111" s="625"/>
      <c r="FJB111" s="625"/>
      <c r="FJG111" s="625"/>
      <c r="FJH111" s="625"/>
      <c r="FJM111" s="625"/>
      <c r="FJN111" s="625"/>
      <c r="FJS111" s="625"/>
      <c r="FJT111" s="625"/>
      <c r="FJY111" s="625"/>
      <c r="FJZ111" s="625"/>
      <c r="FKE111" s="625"/>
      <c r="FKF111" s="625"/>
      <c r="FKK111" s="625"/>
      <c r="FKL111" s="625"/>
      <c r="FKQ111" s="625"/>
      <c r="FKR111" s="625"/>
      <c r="FKW111" s="625"/>
      <c r="FKX111" s="625"/>
      <c r="FLC111" s="625"/>
      <c r="FLD111" s="625"/>
      <c r="FLI111" s="625"/>
      <c r="FLJ111" s="625"/>
      <c r="FLO111" s="625"/>
      <c r="FLP111" s="625"/>
      <c r="FLU111" s="625"/>
      <c r="FLV111" s="625"/>
      <c r="FMA111" s="625"/>
      <c r="FMB111" s="625"/>
      <c r="FMG111" s="625"/>
      <c r="FMH111" s="625"/>
      <c r="FMM111" s="625"/>
      <c r="FMN111" s="625"/>
      <c r="FMS111" s="625"/>
      <c r="FMT111" s="625"/>
      <c r="FMY111" s="625"/>
      <c r="FMZ111" s="625"/>
      <c r="FNE111" s="625"/>
      <c r="FNF111" s="625"/>
      <c r="FNK111" s="625"/>
      <c r="FNL111" s="625"/>
      <c r="FNQ111" s="625"/>
      <c r="FNR111" s="625"/>
      <c r="FNW111" s="625"/>
      <c r="FNX111" s="625"/>
      <c r="FOC111" s="625"/>
      <c r="FOD111" s="625"/>
      <c r="FOI111" s="625"/>
      <c r="FOJ111" s="625"/>
      <c r="FOO111" s="625"/>
      <c r="FOP111" s="625"/>
      <c r="FOU111" s="625"/>
      <c r="FOV111" s="625"/>
      <c r="FPA111" s="625"/>
      <c r="FPB111" s="625"/>
      <c r="FPG111" s="625"/>
      <c r="FPH111" s="625"/>
      <c r="FPM111" s="625"/>
      <c r="FPN111" s="625"/>
      <c r="FPS111" s="625"/>
      <c r="FPT111" s="625"/>
      <c r="FPY111" s="625"/>
      <c r="FPZ111" s="625"/>
      <c r="FQE111" s="625"/>
      <c r="FQF111" s="625"/>
      <c r="FQK111" s="625"/>
      <c r="FQL111" s="625"/>
      <c r="FQQ111" s="625"/>
      <c r="FQR111" s="625"/>
      <c r="FQW111" s="625"/>
      <c r="FQX111" s="625"/>
      <c r="FRC111" s="625"/>
      <c r="FRD111" s="625"/>
      <c r="FRI111" s="625"/>
      <c r="FRJ111" s="625"/>
      <c r="FRO111" s="625"/>
      <c r="FRP111" s="625"/>
      <c r="FRU111" s="625"/>
      <c r="FRV111" s="625"/>
      <c r="FSA111" s="625"/>
      <c r="FSB111" s="625"/>
      <c r="FSG111" s="625"/>
      <c r="FSH111" s="625"/>
      <c r="FSM111" s="625"/>
      <c r="FSN111" s="625"/>
      <c r="FSS111" s="625"/>
      <c r="FST111" s="625"/>
      <c r="FSY111" s="625"/>
      <c r="FSZ111" s="625"/>
      <c r="FTE111" s="625"/>
      <c r="FTF111" s="625"/>
      <c r="FTK111" s="625"/>
      <c r="FTL111" s="625"/>
      <c r="FTQ111" s="625"/>
      <c r="FTR111" s="625"/>
      <c r="FTW111" s="625"/>
      <c r="FTX111" s="625"/>
      <c r="FUC111" s="625"/>
      <c r="FUD111" s="625"/>
      <c r="FUI111" s="625"/>
      <c r="FUJ111" s="625"/>
      <c r="FUO111" s="625"/>
      <c r="FUP111" s="625"/>
      <c r="FUU111" s="625"/>
      <c r="FUV111" s="625"/>
      <c r="FVA111" s="625"/>
      <c r="FVB111" s="625"/>
      <c r="FVG111" s="625"/>
      <c r="FVH111" s="625"/>
      <c r="FVM111" s="625"/>
      <c r="FVN111" s="625"/>
      <c r="FVS111" s="625"/>
      <c r="FVT111" s="625"/>
      <c r="FVY111" s="625"/>
      <c r="FVZ111" s="625"/>
      <c r="FWE111" s="625"/>
      <c r="FWF111" s="625"/>
      <c r="FWK111" s="625"/>
      <c r="FWL111" s="625"/>
      <c r="FWQ111" s="625"/>
      <c r="FWR111" s="625"/>
      <c r="FWW111" s="625"/>
      <c r="FWX111" s="625"/>
      <c r="FXC111" s="625"/>
      <c r="FXD111" s="625"/>
      <c r="FXI111" s="625"/>
      <c r="FXJ111" s="625"/>
      <c r="FXO111" s="625"/>
      <c r="FXP111" s="625"/>
      <c r="FXU111" s="625"/>
      <c r="FXV111" s="625"/>
      <c r="FYA111" s="625"/>
      <c r="FYB111" s="625"/>
      <c r="FYG111" s="625"/>
      <c r="FYH111" s="625"/>
      <c r="FYM111" s="625"/>
      <c r="FYN111" s="625"/>
      <c r="FYS111" s="625"/>
      <c r="FYT111" s="625"/>
      <c r="FYY111" s="625"/>
      <c r="FYZ111" s="625"/>
      <c r="FZE111" s="625"/>
      <c r="FZF111" s="625"/>
      <c r="FZK111" s="625"/>
      <c r="FZL111" s="625"/>
      <c r="FZQ111" s="625"/>
      <c r="FZR111" s="625"/>
      <c r="FZW111" s="625"/>
      <c r="FZX111" s="625"/>
      <c r="GAC111" s="625"/>
      <c r="GAD111" s="625"/>
      <c r="GAI111" s="625"/>
      <c r="GAJ111" s="625"/>
      <c r="GAO111" s="625"/>
      <c r="GAP111" s="625"/>
      <c r="GAU111" s="625"/>
      <c r="GAV111" s="625"/>
      <c r="GBA111" s="625"/>
      <c r="GBB111" s="625"/>
      <c r="GBG111" s="625"/>
      <c r="GBH111" s="625"/>
      <c r="GBM111" s="625"/>
      <c r="GBN111" s="625"/>
      <c r="GBS111" s="625"/>
      <c r="GBT111" s="625"/>
      <c r="GBY111" s="625"/>
      <c r="GBZ111" s="625"/>
      <c r="GCE111" s="625"/>
      <c r="GCF111" s="625"/>
      <c r="GCK111" s="625"/>
      <c r="GCL111" s="625"/>
      <c r="GCQ111" s="625"/>
      <c r="GCR111" s="625"/>
      <c r="GCW111" s="625"/>
      <c r="GCX111" s="625"/>
      <c r="GDC111" s="625"/>
      <c r="GDD111" s="625"/>
      <c r="GDI111" s="625"/>
      <c r="GDJ111" s="625"/>
      <c r="GDO111" s="625"/>
      <c r="GDP111" s="625"/>
      <c r="GDU111" s="625"/>
      <c r="GDV111" s="625"/>
      <c r="GEA111" s="625"/>
      <c r="GEB111" s="625"/>
      <c r="GEG111" s="625"/>
      <c r="GEH111" s="625"/>
      <c r="GEM111" s="625"/>
      <c r="GEN111" s="625"/>
      <c r="GES111" s="625"/>
      <c r="GET111" s="625"/>
      <c r="GEY111" s="625"/>
      <c r="GEZ111" s="625"/>
      <c r="GFE111" s="625"/>
      <c r="GFF111" s="625"/>
      <c r="GFK111" s="625"/>
      <c r="GFL111" s="625"/>
      <c r="GFQ111" s="625"/>
      <c r="GFR111" s="625"/>
      <c r="GFW111" s="625"/>
      <c r="GFX111" s="625"/>
      <c r="GGC111" s="625"/>
      <c r="GGD111" s="625"/>
      <c r="GGI111" s="625"/>
      <c r="GGJ111" s="625"/>
      <c r="GGO111" s="625"/>
      <c r="GGP111" s="625"/>
      <c r="GGU111" s="625"/>
      <c r="GGV111" s="625"/>
      <c r="GHA111" s="625"/>
      <c r="GHB111" s="625"/>
      <c r="GHG111" s="625"/>
      <c r="GHH111" s="625"/>
      <c r="GHM111" s="625"/>
      <c r="GHN111" s="625"/>
      <c r="GHS111" s="625"/>
      <c r="GHT111" s="625"/>
      <c r="GHY111" s="625"/>
      <c r="GHZ111" s="625"/>
      <c r="GIE111" s="625"/>
      <c r="GIF111" s="625"/>
      <c r="GIK111" s="625"/>
      <c r="GIL111" s="625"/>
      <c r="GIQ111" s="625"/>
      <c r="GIR111" s="625"/>
      <c r="GIW111" s="625"/>
      <c r="GIX111" s="625"/>
      <c r="GJC111" s="625"/>
      <c r="GJD111" s="625"/>
      <c r="GJI111" s="625"/>
      <c r="GJJ111" s="625"/>
      <c r="GJO111" s="625"/>
      <c r="GJP111" s="625"/>
      <c r="GJU111" s="625"/>
      <c r="GJV111" s="625"/>
      <c r="GKA111" s="625"/>
      <c r="GKB111" s="625"/>
      <c r="GKG111" s="625"/>
      <c r="GKH111" s="625"/>
      <c r="GKM111" s="625"/>
      <c r="GKN111" s="625"/>
      <c r="GKS111" s="625"/>
      <c r="GKT111" s="625"/>
      <c r="GKY111" s="625"/>
      <c r="GKZ111" s="625"/>
      <c r="GLE111" s="625"/>
      <c r="GLF111" s="625"/>
      <c r="GLK111" s="625"/>
      <c r="GLL111" s="625"/>
      <c r="GLQ111" s="625"/>
      <c r="GLR111" s="625"/>
      <c r="GLW111" s="625"/>
      <c r="GLX111" s="625"/>
      <c r="GMC111" s="625"/>
      <c r="GMD111" s="625"/>
      <c r="GMI111" s="625"/>
      <c r="GMJ111" s="625"/>
      <c r="GMO111" s="625"/>
      <c r="GMP111" s="625"/>
      <c r="GMU111" s="625"/>
      <c r="GMV111" s="625"/>
      <c r="GNA111" s="625"/>
      <c r="GNB111" s="625"/>
      <c r="GNG111" s="625"/>
      <c r="GNH111" s="625"/>
      <c r="GNM111" s="625"/>
      <c r="GNN111" s="625"/>
      <c r="GNS111" s="625"/>
      <c r="GNT111" s="625"/>
      <c r="GNY111" s="625"/>
      <c r="GNZ111" s="625"/>
      <c r="GOE111" s="625"/>
      <c r="GOF111" s="625"/>
      <c r="GOK111" s="625"/>
      <c r="GOL111" s="625"/>
      <c r="GOQ111" s="625"/>
      <c r="GOR111" s="625"/>
      <c r="GOW111" s="625"/>
      <c r="GOX111" s="625"/>
      <c r="GPC111" s="625"/>
      <c r="GPD111" s="625"/>
      <c r="GPI111" s="625"/>
      <c r="GPJ111" s="625"/>
      <c r="GPO111" s="625"/>
      <c r="GPP111" s="625"/>
      <c r="GPU111" s="625"/>
      <c r="GPV111" s="625"/>
      <c r="GQA111" s="625"/>
      <c r="GQB111" s="625"/>
      <c r="GQG111" s="625"/>
      <c r="GQH111" s="625"/>
      <c r="GQM111" s="625"/>
      <c r="GQN111" s="625"/>
      <c r="GQS111" s="625"/>
      <c r="GQT111" s="625"/>
      <c r="GQY111" s="625"/>
      <c r="GQZ111" s="625"/>
      <c r="GRE111" s="625"/>
      <c r="GRF111" s="625"/>
      <c r="GRK111" s="625"/>
      <c r="GRL111" s="625"/>
      <c r="GRQ111" s="625"/>
      <c r="GRR111" s="625"/>
      <c r="GRW111" s="625"/>
      <c r="GRX111" s="625"/>
      <c r="GSC111" s="625"/>
      <c r="GSD111" s="625"/>
      <c r="GSI111" s="625"/>
      <c r="GSJ111" s="625"/>
      <c r="GSO111" s="625"/>
      <c r="GSP111" s="625"/>
      <c r="GSU111" s="625"/>
      <c r="GSV111" s="625"/>
      <c r="GTA111" s="625"/>
      <c r="GTB111" s="625"/>
      <c r="GTG111" s="625"/>
      <c r="GTH111" s="625"/>
      <c r="GTM111" s="625"/>
      <c r="GTN111" s="625"/>
      <c r="GTS111" s="625"/>
      <c r="GTT111" s="625"/>
      <c r="GTY111" s="625"/>
      <c r="GTZ111" s="625"/>
      <c r="GUE111" s="625"/>
      <c r="GUF111" s="625"/>
      <c r="GUK111" s="625"/>
      <c r="GUL111" s="625"/>
      <c r="GUQ111" s="625"/>
      <c r="GUR111" s="625"/>
      <c r="GUW111" s="625"/>
      <c r="GUX111" s="625"/>
      <c r="GVC111" s="625"/>
      <c r="GVD111" s="625"/>
      <c r="GVI111" s="625"/>
      <c r="GVJ111" s="625"/>
      <c r="GVO111" s="625"/>
      <c r="GVP111" s="625"/>
      <c r="GVU111" s="625"/>
      <c r="GVV111" s="625"/>
      <c r="GWA111" s="625"/>
      <c r="GWB111" s="625"/>
      <c r="GWG111" s="625"/>
      <c r="GWH111" s="625"/>
      <c r="GWM111" s="625"/>
      <c r="GWN111" s="625"/>
      <c r="GWS111" s="625"/>
      <c r="GWT111" s="625"/>
      <c r="GWY111" s="625"/>
      <c r="GWZ111" s="625"/>
      <c r="GXE111" s="625"/>
      <c r="GXF111" s="625"/>
      <c r="GXK111" s="625"/>
      <c r="GXL111" s="625"/>
      <c r="GXQ111" s="625"/>
      <c r="GXR111" s="625"/>
      <c r="GXW111" s="625"/>
      <c r="GXX111" s="625"/>
      <c r="GYC111" s="625"/>
      <c r="GYD111" s="625"/>
      <c r="GYI111" s="625"/>
      <c r="GYJ111" s="625"/>
      <c r="GYO111" s="625"/>
      <c r="GYP111" s="625"/>
      <c r="GYU111" s="625"/>
      <c r="GYV111" s="625"/>
      <c r="GZA111" s="625"/>
      <c r="GZB111" s="625"/>
      <c r="GZG111" s="625"/>
      <c r="GZH111" s="625"/>
      <c r="GZM111" s="625"/>
      <c r="GZN111" s="625"/>
      <c r="GZS111" s="625"/>
      <c r="GZT111" s="625"/>
      <c r="GZY111" s="625"/>
      <c r="GZZ111" s="625"/>
      <c r="HAE111" s="625"/>
      <c r="HAF111" s="625"/>
      <c r="HAK111" s="625"/>
      <c r="HAL111" s="625"/>
      <c r="HAQ111" s="625"/>
      <c r="HAR111" s="625"/>
      <c r="HAW111" s="625"/>
      <c r="HAX111" s="625"/>
      <c r="HBC111" s="625"/>
      <c r="HBD111" s="625"/>
      <c r="HBI111" s="625"/>
      <c r="HBJ111" s="625"/>
      <c r="HBO111" s="625"/>
      <c r="HBP111" s="625"/>
      <c r="HBU111" s="625"/>
      <c r="HBV111" s="625"/>
      <c r="HCA111" s="625"/>
      <c r="HCB111" s="625"/>
      <c r="HCG111" s="625"/>
      <c r="HCH111" s="625"/>
      <c r="HCM111" s="625"/>
      <c r="HCN111" s="625"/>
      <c r="HCS111" s="625"/>
      <c r="HCT111" s="625"/>
      <c r="HCY111" s="625"/>
      <c r="HCZ111" s="625"/>
      <c r="HDE111" s="625"/>
      <c r="HDF111" s="625"/>
      <c r="HDK111" s="625"/>
      <c r="HDL111" s="625"/>
      <c r="HDQ111" s="625"/>
      <c r="HDR111" s="625"/>
      <c r="HDW111" s="625"/>
      <c r="HDX111" s="625"/>
      <c r="HEC111" s="625"/>
      <c r="HED111" s="625"/>
      <c r="HEI111" s="625"/>
      <c r="HEJ111" s="625"/>
      <c r="HEO111" s="625"/>
      <c r="HEP111" s="625"/>
      <c r="HEU111" s="625"/>
      <c r="HEV111" s="625"/>
      <c r="HFA111" s="625"/>
      <c r="HFB111" s="625"/>
      <c r="HFG111" s="625"/>
      <c r="HFH111" s="625"/>
      <c r="HFM111" s="625"/>
      <c r="HFN111" s="625"/>
      <c r="HFS111" s="625"/>
      <c r="HFT111" s="625"/>
      <c r="HFY111" s="625"/>
      <c r="HFZ111" s="625"/>
      <c r="HGE111" s="625"/>
      <c r="HGF111" s="625"/>
      <c r="HGK111" s="625"/>
      <c r="HGL111" s="625"/>
      <c r="HGQ111" s="625"/>
      <c r="HGR111" s="625"/>
      <c r="HGW111" s="625"/>
      <c r="HGX111" s="625"/>
      <c r="HHC111" s="625"/>
      <c r="HHD111" s="625"/>
      <c r="HHI111" s="625"/>
      <c r="HHJ111" s="625"/>
      <c r="HHO111" s="625"/>
      <c r="HHP111" s="625"/>
      <c r="HHU111" s="625"/>
      <c r="HHV111" s="625"/>
      <c r="HIA111" s="625"/>
      <c r="HIB111" s="625"/>
      <c r="HIG111" s="625"/>
      <c r="HIH111" s="625"/>
      <c r="HIM111" s="625"/>
      <c r="HIN111" s="625"/>
      <c r="HIS111" s="625"/>
      <c r="HIT111" s="625"/>
      <c r="HIY111" s="625"/>
      <c r="HIZ111" s="625"/>
      <c r="HJE111" s="625"/>
      <c r="HJF111" s="625"/>
      <c r="HJK111" s="625"/>
      <c r="HJL111" s="625"/>
      <c r="HJQ111" s="625"/>
      <c r="HJR111" s="625"/>
      <c r="HJW111" s="625"/>
      <c r="HJX111" s="625"/>
      <c r="HKC111" s="625"/>
      <c r="HKD111" s="625"/>
      <c r="HKI111" s="625"/>
      <c r="HKJ111" s="625"/>
      <c r="HKO111" s="625"/>
      <c r="HKP111" s="625"/>
      <c r="HKU111" s="625"/>
      <c r="HKV111" s="625"/>
      <c r="HLA111" s="625"/>
      <c r="HLB111" s="625"/>
      <c r="HLG111" s="625"/>
      <c r="HLH111" s="625"/>
      <c r="HLM111" s="625"/>
      <c r="HLN111" s="625"/>
      <c r="HLS111" s="625"/>
      <c r="HLT111" s="625"/>
      <c r="HLY111" s="625"/>
      <c r="HLZ111" s="625"/>
      <c r="HME111" s="625"/>
      <c r="HMF111" s="625"/>
      <c r="HMK111" s="625"/>
      <c r="HML111" s="625"/>
      <c r="HMQ111" s="625"/>
      <c r="HMR111" s="625"/>
      <c r="HMW111" s="625"/>
      <c r="HMX111" s="625"/>
      <c r="HNC111" s="625"/>
      <c r="HND111" s="625"/>
      <c r="HNI111" s="625"/>
      <c r="HNJ111" s="625"/>
      <c r="HNO111" s="625"/>
      <c r="HNP111" s="625"/>
      <c r="HNU111" s="625"/>
      <c r="HNV111" s="625"/>
      <c r="HOA111" s="625"/>
      <c r="HOB111" s="625"/>
      <c r="HOG111" s="625"/>
      <c r="HOH111" s="625"/>
      <c r="HOM111" s="625"/>
      <c r="HON111" s="625"/>
      <c r="HOS111" s="625"/>
      <c r="HOT111" s="625"/>
      <c r="HOY111" s="625"/>
      <c r="HOZ111" s="625"/>
      <c r="HPE111" s="625"/>
      <c r="HPF111" s="625"/>
      <c r="HPK111" s="625"/>
      <c r="HPL111" s="625"/>
      <c r="HPQ111" s="625"/>
      <c r="HPR111" s="625"/>
      <c r="HPW111" s="625"/>
      <c r="HPX111" s="625"/>
      <c r="HQC111" s="625"/>
      <c r="HQD111" s="625"/>
      <c r="HQI111" s="625"/>
      <c r="HQJ111" s="625"/>
      <c r="HQO111" s="625"/>
      <c r="HQP111" s="625"/>
      <c r="HQU111" s="625"/>
      <c r="HQV111" s="625"/>
      <c r="HRA111" s="625"/>
      <c r="HRB111" s="625"/>
      <c r="HRG111" s="625"/>
      <c r="HRH111" s="625"/>
      <c r="HRM111" s="625"/>
      <c r="HRN111" s="625"/>
      <c r="HRS111" s="625"/>
      <c r="HRT111" s="625"/>
      <c r="HRY111" s="625"/>
      <c r="HRZ111" s="625"/>
      <c r="HSE111" s="625"/>
      <c r="HSF111" s="625"/>
      <c r="HSK111" s="625"/>
      <c r="HSL111" s="625"/>
      <c r="HSQ111" s="625"/>
      <c r="HSR111" s="625"/>
      <c r="HSW111" s="625"/>
      <c r="HSX111" s="625"/>
      <c r="HTC111" s="625"/>
      <c r="HTD111" s="625"/>
      <c r="HTI111" s="625"/>
      <c r="HTJ111" s="625"/>
      <c r="HTO111" s="625"/>
      <c r="HTP111" s="625"/>
      <c r="HTU111" s="625"/>
      <c r="HTV111" s="625"/>
      <c r="HUA111" s="625"/>
      <c r="HUB111" s="625"/>
      <c r="HUG111" s="625"/>
      <c r="HUH111" s="625"/>
      <c r="HUM111" s="625"/>
      <c r="HUN111" s="625"/>
      <c r="HUS111" s="625"/>
      <c r="HUT111" s="625"/>
      <c r="HUY111" s="625"/>
      <c r="HUZ111" s="625"/>
      <c r="HVE111" s="625"/>
      <c r="HVF111" s="625"/>
      <c r="HVK111" s="625"/>
      <c r="HVL111" s="625"/>
      <c r="HVQ111" s="625"/>
      <c r="HVR111" s="625"/>
      <c r="HVW111" s="625"/>
      <c r="HVX111" s="625"/>
      <c r="HWC111" s="625"/>
      <c r="HWD111" s="625"/>
      <c r="HWI111" s="625"/>
      <c r="HWJ111" s="625"/>
      <c r="HWO111" s="625"/>
      <c r="HWP111" s="625"/>
      <c r="HWU111" s="625"/>
      <c r="HWV111" s="625"/>
      <c r="HXA111" s="625"/>
      <c r="HXB111" s="625"/>
      <c r="HXG111" s="625"/>
      <c r="HXH111" s="625"/>
      <c r="HXM111" s="625"/>
      <c r="HXN111" s="625"/>
      <c r="HXS111" s="625"/>
      <c r="HXT111" s="625"/>
      <c r="HXY111" s="625"/>
      <c r="HXZ111" s="625"/>
      <c r="HYE111" s="625"/>
      <c r="HYF111" s="625"/>
      <c r="HYK111" s="625"/>
      <c r="HYL111" s="625"/>
      <c r="HYQ111" s="625"/>
      <c r="HYR111" s="625"/>
      <c r="HYW111" s="625"/>
      <c r="HYX111" s="625"/>
      <c r="HZC111" s="625"/>
      <c r="HZD111" s="625"/>
      <c r="HZI111" s="625"/>
      <c r="HZJ111" s="625"/>
      <c r="HZO111" s="625"/>
      <c r="HZP111" s="625"/>
      <c r="HZU111" s="625"/>
      <c r="HZV111" s="625"/>
      <c r="IAA111" s="625"/>
      <c r="IAB111" s="625"/>
      <c r="IAG111" s="625"/>
      <c r="IAH111" s="625"/>
      <c r="IAM111" s="625"/>
      <c r="IAN111" s="625"/>
      <c r="IAS111" s="625"/>
      <c r="IAT111" s="625"/>
      <c r="IAY111" s="625"/>
      <c r="IAZ111" s="625"/>
      <c r="IBE111" s="625"/>
      <c r="IBF111" s="625"/>
      <c r="IBK111" s="625"/>
      <c r="IBL111" s="625"/>
      <c r="IBQ111" s="625"/>
      <c r="IBR111" s="625"/>
      <c r="IBW111" s="625"/>
      <c r="IBX111" s="625"/>
      <c r="ICC111" s="625"/>
      <c r="ICD111" s="625"/>
      <c r="ICI111" s="625"/>
      <c r="ICJ111" s="625"/>
      <c r="ICO111" s="625"/>
      <c r="ICP111" s="625"/>
      <c r="ICU111" s="625"/>
      <c r="ICV111" s="625"/>
      <c r="IDA111" s="625"/>
      <c r="IDB111" s="625"/>
      <c r="IDG111" s="625"/>
      <c r="IDH111" s="625"/>
      <c r="IDM111" s="625"/>
      <c r="IDN111" s="625"/>
      <c r="IDS111" s="625"/>
      <c r="IDT111" s="625"/>
      <c r="IDY111" s="625"/>
      <c r="IDZ111" s="625"/>
      <c r="IEE111" s="625"/>
      <c r="IEF111" s="625"/>
      <c r="IEK111" s="625"/>
      <c r="IEL111" s="625"/>
      <c r="IEQ111" s="625"/>
      <c r="IER111" s="625"/>
      <c r="IEW111" s="625"/>
      <c r="IEX111" s="625"/>
      <c r="IFC111" s="625"/>
      <c r="IFD111" s="625"/>
      <c r="IFI111" s="625"/>
      <c r="IFJ111" s="625"/>
      <c r="IFO111" s="625"/>
      <c r="IFP111" s="625"/>
      <c r="IFU111" s="625"/>
      <c r="IFV111" s="625"/>
      <c r="IGA111" s="625"/>
      <c r="IGB111" s="625"/>
      <c r="IGG111" s="625"/>
      <c r="IGH111" s="625"/>
      <c r="IGM111" s="625"/>
      <c r="IGN111" s="625"/>
      <c r="IGS111" s="625"/>
      <c r="IGT111" s="625"/>
      <c r="IGY111" s="625"/>
      <c r="IGZ111" s="625"/>
      <c r="IHE111" s="625"/>
      <c r="IHF111" s="625"/>
      <c r="IHK111" s="625"/>
      <c r="IHL111" s="625"/>
      <c r="IHQ111" s="625"/>
      <c r="IHR111" s="625"/>
      <c r="IHW111" s="625"/>
      <c r="IHX111" s="625"/>
      <c r="IIC111" s="625"/>
      <c r="IID111" s="625"/>
      <c r="III111" s="625"/>
      <c r="IIJ111" s="625"/>
      <c r="IIO111" s="625"/>
      <c r="IIP111" s="625"/>
      <c r="IIU111" s="625"/>
      <c r="IIV111" s="625"/>
      <c r="IJA111" s="625"/>
      <c r="IJB111" s="625"/>
      <c r="IJG111" s="625"/>
      <c r="IJH111" s="625"/>
      <c r="IJM111" s="625"/>
      <c r="IJN111" s="625"/>
      <c r="IJS111" s="625"/>
      <c r="IJT111" s="625"/>
      <c r="IJY111" s="625"/>
      <c r="IJZ111" s="625"/>
      <c r="IKE111" s="625"/>
      <c r="IKF111" s="625"/>
      <c r="IKK111" s="625"/>
      <c r="IKL111" s="625"/>
      <c r="IKQ111" s="625"/>
      <c r="IKR111" s="625"/>
      <c r="IKW111" s="625"/>
      <c r="IKX111" s="625"/>
      <c r="ILC111" s="625"/>
      <c r="ILD111" s="625"/>
      <c r="ILI111" s="625"/>
      <c r="ILJ111" s="625"/>
      <c r="ILO111" s="625"/>
      <c r="ILP111" s="625"/>
      <c r="ILU111" s="625"/>
      <c r="ILV111" s="625"/>
      <c r="IMA111" s="625"/>
      <c r="IMB111" s="625"/>
      <c r="IMG111" s="625"/>
      <c r="IMH111" s="625"/>
      <c r="IMM111" s="625"/>
      <c r="IMN111" s="625"/>
      <c r="IMS111" s="625"/>
      <c r="IMT111" s="625"/>
      <c r="IMY111" s="625"/>
      <c r="IMZ111" s="625"/>
      <c r="INE111" s="625"/>
      <c r="INF111" s="625"/>
      <c r="INK111" s="625"/>
      <c r="INL111" s="625"/>
      <c r="INQ111" s="625"/>
      <c r="INR111" s="625"/>
      <c r="INW111" s="625"/>
      <c r="INX111" s="625"/>
      <c r="IOC111" s="625"/>
      <c r="IOD111" s="625"/>
      <c r="IOI111" s="625"/>
      <c r="IOJ111" s="625"/>
      <c r="IOO111" s="625"/>
      <c r="IOP111" s="625"/>
      <c r="IOU111" s="625"/>
      <c r="IOV111" s="625"/>
      <c r="IPA111" s="625"/>
      <c r="IPB111" s="625"/>
      <c r="IPG111" s="625"/>
      <c r="IPH111" s="625"/>
      <c r="IPM111" s="625"/>
      <c r="IPN111" s="625"/>
      <c r="IPS111" s="625"/>
      <c r="IPT111" s="625"/>
      <c r="IPY111" s="625"/>
      <c r="IPZ111" s="625"/>
      <c r="IQE111" s="625"/>
      <c r="IQF111" s="625"/>
      <c r="IQK111" s="625"/>
      <c r="IQL111" s="625"/>
      <c r="IQQ111" s="625"/>
      <c r="IQR111" s="625"/>
      <c r="IQW111" s="625"/>
      <c r="IQX111" s="625"/>
      <c r="IRC111" s="625"/>
      <c r="IRD111" s="625"/>
      <c r="IRI111" s="625"/>
      <c r="IRJ111" s="625"/>
      <c r="IRO111" s="625"/>
      <c r="IRP111" s="625"/>
      <c r="IRU111" s="625"/>
      <c r="IRV111" s="625"/>
      <c r="ISA111" s="625"/>
      <c r="ISB111" s="625"/>
      <c r="ISG111" s="625"/>
      <c r="ISH111" s="625"/>
      <c r="ISM111" s="625"/>
      <c r="ISN111" s="625"/>
      <c r="ISS111" s="625"/>
      <c r="IST111" s="625"/>
      <c r="ISY111" s="625"/>
      <c r="ISZ111" s="625"/>
      <c r="ITE111" s="625"/>
      <c r="ITF111" s="625"/>
      <c r="ITK111" s="625"/>
      <c r="ITL111" s="625"/>
      <c r="ITQ111" s="625"/>
      <c r="ITR111" s="625"/>
      <c r="ITW111" s="625"/>
      <c r="ITX111" s="625"/>
      <c r="IUC111" s="625"/>
      <c r="IUD111" s="625"/>
      <c r="IUI111" s="625"/>
      <c r="IUJ111" s="625"/>
      <c r="IUO111" s="625"/>
      <c r="IUP111" s="625"/>
      <c r="IUU111" s="625"/>
      <c r="IUV111" s="625"/>
      <c r="IVA111" s="625"/>
      <c r="IVB111" s="625"/>
      <c r="IVG111" s="625"/>
      <c r="IVH111" s="625"/>
      <c r="IVM111" s="625"/>
      <c r="IVN111" s="625"/>
      <c r="IVS111" s="625"/>
      <c r="IVT111" s="625"/>
      <c r="IVY111" s="625"/>
      <c r="IVZ111" s="625"/>
      <c r="IWE111" s="625"/>
      <c r="IWF111" s="625"/>
      <c r="IWK111" s="625"/>
      <c r="IWL111" s="625"/>
      <c r="IWQ111" s="625"/>
      <c r="IWR111" s="625"/>
      <c r="IWW111" s="625"/>
      <c r="IWX111" s="625"/>
      <c r="IXC111" s="625"/>
      <c r="IXD111" s="625"/>
      <c r="IXI111" s="625"/>
      <c r="IXJ111" s="625"/>
      <c r="IXO111" s="625"/>
      <c r="IXP111" s="625"/>
      <c r="IXU111" s="625"/>
      <c r="IXV111" s="625"/>
      <c r="IYA111" s="625"/>
      <c r="IYB111" s="625"/>
      <c r="IYG111" s="625"/>
      <c r="IYH111" s="625"/>
      <c r="IYM111" s="625"/>
      <c r="IYN111" s="625"/>
      <c r="IYS111" s="625"/>
      <c r="IYT111" s="625"/>
      <c r="IYY111" s="625"/>
      <c r="IYZ111" s="625"/>
      <c r="IZE111" s="625"/>
      <c r="IZF111" s="625"/>
      <c r="IZK111" s="625"/>
      <c r="IZL111" s="625"/>
      <c r="IZQ111" s="625"/>
      <c r="IZR111" s="625"/>
      <c r="IZW111" s="625"/>
      <c r="IZX111" s="625"/>
      <c r="JAC111" s="625"/>
      <c r="JAD111" s="625"/>
      <c r="JAI111" s="625"/>
      <c r="JAJ111" s="625"/>
      <c r="JAO111" s="625"/>
      <c r="JAP111" s="625"/>
      <c r="JAU111" s="625"/>
      <c r="JAV111" s="625"/>
      <c r="JBA111" s="625"/>
      <c r="JBB111" s="625"/>
      <c r="JBG111" s="625"/>
      <c r="JBH111" s="625"/>
      <c r="JBM111" s="625"/>
      <c r="JBN111" s="625"/>
      <c r="JBS111" s="625"/>
      <c r="JBT111" s="625"/>
      <c r="JBY111" s="625"/>
      <c r="JBZ111" s="625"/>
      <c r="JCE111" s="625"/>
      <c r="JCF111" s="625"/>
      <c r="JCK111" s="625"/>
      <c r="JCL111" s="625"/>
      <c r="JCQ111" s="625"/>
      <c r="JCR111" s="625"/>
      <c r="JCW111" s="625"/>
      <c r="JCX111" s="625"/>
      <c r="JDC111" s="625"/>
      <c r="JDD111" s="625"/>
      <c r="JDI111" s="625"/>
      <c r="JDJ111" s="625"/>
      <c r="JDO111" s="625"/>
      <c r="JDP111" s="625"/>
      <c r="JDU111" s="625"/>
      <c r="JDV111" s="625"/>
      <c r="JEA111" s="625"/>
      <c r="JEB111" s="625"/>
      <c r="JEG111" s="625"/>
      <c r="JEH111" s="625"/>
      <c r="JEM111" s="625"/>
      <c r="JEN111" s="625"/>
      <c r="JES111" s="625"/>
      <c r="JET111" s="625"/>
      <c r="JEY111" s="625"/>
      <c r="JEZ111" s="625"/>
      <c r="JFE111" s="625"/>
      <c r="JFF111" s="625"/>
      <c r="JFK111" s="625"/>
      <c r="JFL111" s="625"/>
      <c r="JFQ111" s="625"/>
      <c r="JFR111" s="625"/>
      <c r="JFW111" s="625"/>
      <c r="JFX111" s="625"/>
      <c r="JGC111" s="625"/>
      <c r="JGD111" s="625"/>
      <c r="JGI111" s="625"/>
      <c r="JGJ111" s="625"/>
      <c r="JGO111" s="625"/>
      <c r="JGP111" s="625"/>
      <c r="JGU111" s="625"/>
      <c r="JGV111" s="625"/>
      <c r="JHA111" s="625"/>
      <c r="JHB111" s="625"/>
      <c r="JHG111" s="625"/>
      <c r="JHH111" s="625"/>
      <c r="JHM111" s="625"/>
      <c r="JHN111" s="625"/>
      <c r="JHS111" s="625"/>
      <c r="JHT111" s="625"/>
      <c r="JHY111" s="625"/>
      <c r="JHZ111" s="625"/>
      <c r="JIE111" s="625"/>
      <c r="JIF111" s="625"/>
      <c r="JIK111" s="625"/>
      <c r="JIL111" s="625"/>
      <c r="JIQ111" s="625"/>
      <c r="JIR111" s="625"/>
      <c r="JIW111" s="625"/>
      <c r="JIX111" s="625"/>
      <c r="JJC111" s="625"/>
      <c r="JJD111" s="625"/>
      <c r="JJI111" s="625"/>
      <c r="JJJ111" s="625"/>
      <c r="JJO111" s="625"/>
      <c r="JJP111" s="625"/>
      <c r="JJU111" s="625"/>
      <c r="JJV111" s="625"/>
      <c r="JKA111" s="625"/>
      <c r="JKB111" s="625"/>
      <c r="JKG111" s="625"/>
      <c r="JKH111" s="625"/>
      <c r="JKM111" s="625"/>
      <c r="JKN111" s="625"/>
      <c r="JKS111" s="625"/>
      <c r="JKT111" s="625"/>
      <c r="JKY111" s="625"/>
      <c r="JKZ111" s="625"/>
      <c r="JLE111" s="625"/>
      <c r="JLF111" s="625"/>
      <c r="JLK111" s="625"/>
      <c r="JLL111" s="625"/>
      <c r="JLQ111" s="625"/>
      <c r="JLR111" s="625"/>
      <c r="JLW111" s="625"/>
      <c r="JLX111" s="625"/>
      <c r="JMC111" s="625"/>
      <c r="JMD111" s="625"/>
      <c r="JMI111" s="625"/>
      <c r="JMJ111" s="625"/>
      <c r="JMO111" s="625"/>
      <c r="JMP111" s="625"/>
      <c r="JMU111" s="625"/>
      <c r="JMV111" s="625"/>
      <c r="JNA111" s="625"/>
      <c r="JNB111" s="625"/>
      <c r="JNG111" s="625"/>
      <c r="JNH111" s="625"/>
      <c r="JNM111" s="625"/>
      <c r="JNN111" s="625"/>
      <c r="JNS111" s="625"/>
      <c r="JNT111" s="625"/>
      <c r="JNY111" s="625"/>
      <c r="JNZ111" s="625"/>
      <c r="JOE111" s="625"/>
      <c r="JOF111" s="625"/>
      <c r="JOK111" s="625"/>
      <c r="JOL111" s="625"/>
      <c r="JOQ111" s="625"/>
      <c r="JOR111" s="625"/>
      <c r="JOW111" s="625"/>
      <c r="JOX111" s="625"/>
      <c r="JPC111" s="625"/>
      <c r="JPD111" s="625"/>
      <c r="JPI111" s="625"/>
      <c r="JPJ111" s="625"/>
      <c r="JPO111" s="625"/>
      <c r="JPP111" s="625"/>
      <c r="JPU111" s="625"/>
      <c r="JPV111" s="625"/>
      <c r="JQA111" s="625"/>
      <c r="JQB111" s="625"/>
      <c r="JQG111" s="625"/>
      <c r="JQH111" s="625"/>
      <c r="JQM111" s="625"/>
      <c r="JQN111" s="625"/>
      <c r="JQS111" s="625"/>
      <c r="JQT111" s="625"/>
      <c r="JQY111" s="625"/>
      <c r="JQZ111" s="625"/>
      <c r="JRE111" s="625"/>
      <c r="JRF111" s="625"/>
      <c r="JRK111" s="625"/>
      <c r="JRL111" s="625"/>
      <c r="JRQ111" s="625"/>
      <c r="JRR111" s="625"/>
      <c r="JRW111" s="625"/>
      <c r="JRX111" s="625"/>
      <c r="JSC111" s="625"/>
      <c r="JSD111" s="625"/>
      <c r="JSI111" s="625"/>
      <c r="JSJ111" s="625"/>
      <c r="JSO111" s="625"/>
      <c r="JSP111" s="625"/>
      <c r="JSU111" s="625"/>
      <c r="JSV111" s="625"/>
      <c r="JTA111" s="625"/>
      <c r="JTB111" s="625"/>
      <c r="JTG111" s="625"/>
      <c r="JTH111" s="625"/>
      <c r="JTM111" s="625"/>
      <c r="JTN111" s="625"/>
      <c r="JTS111" s="625"/>
      <c r="JTT111" s="625"/>
      <c r="JTY111" s="625"/>
      <c r="JTZ111" s="625"/>
      <c r="JUE111" s="625"/>
      <c r="JUF111" s="625"/>
      <c r="JUK111" s="625"/>
      <c r="JUL111" s="625"/>
      <c r="JUQ111" s="625"/>
      <c r="JUR111" s="625"/>
      <c r="JUW111" s="625"/>
      <c r="JUX111" s="625"/>
      <c r="JVC111" s="625"/>
      <c r="JVD111" s="625"/>
      <c r="JVI111" s="625"/>
      <c r="JVJ111" s="625"/>
      <c r="JVO111" s="625"/>
      <c r="JVP111" s="625"/>
      <c r="JVU111" s="625"/>
      <c r="JVV111" s="625"/>
      <c r="JWA111" s="625"/>
      <c r="JWB111" s="625"/>
      <c r="JWG111" s="625"/>
      <c r="JWH111" s="625"/>
      <c r="JWM111" s="625"/>
      <c r="JWN111" s="625"/>
      <c r="JWS111" s="625"/>
      <c r="JWT111" s="625"/>
      <c r="JWY111" s="625"/>
      <c r="JWZ111" s="625"/>
      <c r="JXE111" s="625"/>
      <c r="JXF111" s="625"/>
      <c r="JXK111" s="625"/>
      <c r="JXL111" s="625"/>
      <c r="JXQ111" s="625"/>
      <c r="JXR111" s="625"/>
      <c r="JXW111" s="625"/>
      <c r="JXX111" s="625"/>
      <c r="JYC111" s="625"/>
      <c r="JYD111" s="625"/>
      <c r="JYI111" s="625"/>
      <c r="JYJ111" s="625"/>
      <c r="JYO111" s="625"/>
      <c r="JYP111" s="625"/>
      <c r="JYU111" s="625"/>
      <c r="JYV111" s="625"/>
      <c r="JZA111" s="625"/>
      <c r="JZB111" s="625"/>
      <c r="JZG111" s="625"/>
      <c r="JZH111" s="625"/>
      <c r="JZM111" s="625"/>
      <c r="JZN111" s="625"/>
      <c r="JZS111" s="625"/>
      <c r="JZT111" s="625"/>
      <c r="JZY111" s="625"/>
      <c r="JZZ111" s="625"/>
      <c r="KAE111" s="625"/>
      <c r="KAF111" s="625"/>
      <c r="KAK111" s="625"/>
      <c r="KAL111" s="625"/>
      <c r="KAQ111" s="625"/>
      <c r="KAR111" s="625"/>
      <c r="KAW111" s="625"/>
      <c r="KAX111" s="625"/>
      <c r="KBC111" s="625"/>
      <c r="KBD111" s="625"/>
      <c r="KBI111" s="625"/>
      <c r="KBJ111" s="625"/>
      <c r="KBO111" s="625"/>
      <c r="KBP111" s="625"/>
      <c r="KBU111" s="625"/>
      <c r="KBV111" s="625"/>
      <c r="KCA111" s="625"/>
      <c r="KCB111" s="625"/>
      <c r="KCG111" s="625"/>
      <c r="KCH111" s="625"/>
      <c r="KCM111" s="625"/>
      <c r="KCN111" s="625"/>
      <c r="KCS111" s="625"/>
      <c r="KCT111" s="625"/>
      <c r="KCY111" s="625"/>
      <c r="KCZ111" s="625"/>
      <c r="KDE111" s="625"/>
      <c r="KDF111" s="625"/>
      <c r="KDK111" s="625"/>
      <c r="KDL111" s="625"/>
      <c r="KDQ111" s="625"/>
      <c r="KDR111" s="625"/>
      <c r="KDW111" s="625"/>
      <c r="KDX111" s="625"/>
      <c r="KEC111" s="625"/>
      <c r="KED111" s="625"/>
      <c r="KEI111" s="625"/>
      <c r="KEJ111" s="625"/>
      <c r="KEO111" s="625"/>
      <c r="KEP111" s="625"/>
      <c r="KEU111" s="625"/>
      <c r="KEV111" s="625"/>
      <c r="KFA111" s="625"/>
      <c r="KFB111" s="625"/>
      <c r="KFG111" s="625"/>
      <c r="KFH111" s="625"/>
      <c r="KFM111" s="625"/>
      <c r="KFN111" s="625"/>
      <c r="KFS111" s="625"/>
      <c r="KFT111" s="625"/>
      <c r="KFY111" s="625"/>
      <c r="KFZ111" s="625"/>
      <c r="KGE111" s="625"/>
      <c r="KGF111" s="625"/>
      <c r="KGK111" s="625"/>
      <c r="KGL111" s="625"/>
      <c r="KGQ111" s="625"/>
      <c r="KGR111" s="625"/>
      <c r="KGW111" s="625"/>
      <c r="KGX111" s="625"/>
      <c r="KHC111" s="625"/>
      <c r="KHD111" s="625"/>
      <c r="KHI111" s="625"/>
      <c r="KHJ111" s="625"/>
      <c r="KHO111" s="625"/>
      <c r="KHP111" s="625"/>
      <c r="KHU111" s="625"/>
      <c r="KHV111" s="625"/>
      <c r="KIA111" s="625"/>
      <c r="KIB111" s="625"/>
      <c r="KIG111" s="625"/>
      <c r="KIH111" s="625"/>
      <c r="KIM111" s="625"/>
      <c r="KIN111" s="625"/>
      <c r="KIS111" s="625"/>
      <c r="KIT111" s="625"/>
      <c r="KIY111" s="625"/>
      <c r="KIZ111" s="625"/>
      <c r="KJE111" s="625"/>
      <c r="KJF111" s="625"/>
      <c r="KJK111" s="625"/>
      <c r="KJL111" s="625"/>
      <c r="KJQ111" s="625"/>
      <c r="KJR111" s="625"/>
      <c r="KJW111" s="625"/>
      <c r="KJX111" s="625"/>
      <c r="KKC111" s="625"/>
      <c r="KKD111" s="625"/>
      <c r="KKI111" s="625"/>
      <c r="KKJ111" s="625"/>
      <c r="KKO111" s="625"/>
      <c r="KKP111" s="625"/>
      <c r="KKU111" s="625"/>
      <c r="KKV111" s="625"/>
      <c r="KLA111" s="625"/>
      <c r="KLB111" s="625"/>
      <c r="KLG111" s="625"/>
      <c r="KLH111" s="625"/>
      <c r="KLM111" s="625"/>
      <c r="KLN111" s="625"/>
      <c r="KLS111" s="625"/>
      <c r="KLT111" s="625"/>
      <c r="KLY111" s="625"/>
      <c r="KLZ111" s="625"/>
      <c r="KME111" s="625"/>
      <c r="KMF111" s="625"/>
      <c r="KMK111" s="625"/>
      <c r="KML111" s="625"/>
      <c r="KMQ111" s="625"/>
      <c r="KMR111" s="625"/>
      <c r="KMW111" s="625"/>
      <c r="KMX111" s="625"/>
      <c r="KNC111" s="625"/>
      <c r="KND111" s="625"/>
      <c r="KNI111" s="625"/>
      <c r="KNJ111" s="625"/>
      <c r="KNO111" s="625"/>
      <c r="KNP111" s="625"/>
      <c r="KNU111" s="625"/>
      <c r="KNV111" s="625"/>
      <c r="KOA111" s="625"/>
      <c r="KOB111" s="625"/>
      <c r="KOG111" s="625"/>
      <c r="KOH111" s="625"/>
      <c r="KOM111" s="625"/>
      <c r="KON111" s="625"/>
      <c r="KOS111" s="625"/>
      <c r="KOT111" s="625"/>
      <c r="KOY111" s="625"/>
      <c r="KOZ111" s="625"/>
      <c r="KPE111" s="625"/>
      <c r="KPF111" s="625"/>
      <c r="KPK111" s="625"/>
      <c r="KPL111" s="625"/>
      <c r="KPQ111" s="625"/>
      <c r="KPR111" s="625"/>
      <c r="KPW111" s="625"/>
      <c r="KPX111" s="625"/>
      <c r="KQC111" s="625"/>
      <c r="KQD111" s="625"/>
      <c r="KQI111" s="625"/>
      <c r="KQJ111" s="625"/>
      <c r="KQO111" s="625"/>
      <c r="KQP111" s="625"/>
      <c r="KQU111" s="625"/>
      <c r="KQV111" s="625"/>
      <c r="KRA111" s="625"/>
      <c r="KRB111" s="625"/>
      <c r="KRG111" s="625"/>
      <c r="KRH111" s="625"/>
      <c r="KRM111" s="625"/>
      <c r="KRN111" s="625"/>
      <c r="KRS111" s="625"/>
      <c r="KRT111" s="625"/>
      <c r="KRY111" s="625"/>
      <c r="KRZ111" s="625"/>
      <c r="KSE111" s="625"/>
      <c r="KSF111" s="625"/>
      <c r="KSK111" s="625"/>
      <c r="KSL111" s="625"/>
      <c r="KSQ111" s="625"/>
      <c r="KSR111" s="625"/>
      <c r="KSW111" s="625"/>
      <c r="KSX111" s="625"/>
      <c r="KTC111" s="625"/>
      <c r="KTD111" s="625"/>
      <c r="KTI111" s="625"/>
      <c r="KTJ111" s="625"/>
      <c r="KTO111" s="625"/>
      <c r="KTP111" s="625"/>
      <c r="KTU111" s="625"/>
      <c r="KTV111" s="625"/>
      <c r="KUA111" s="625"/>
      <c r="KUB111" s="625"/>
      <c r="KUG111" s="625"/>
      <c r="KUH111" s="625"/>
      <c r="KUM111" s="625"/>
      <c r="KUN111" s="625"/>
      <c r="KUS111" s="625"/>
      <c r="KUT111" s="625"/>
      <c r="KUY111" s="625"/>
      <c r="KUZ111" s="625"/>
      <c r="KVE111" s="625"/>
      <c r="KVF111" s="625"/>
      <c r="KVK111" s="625"/>
      <c r="KVL111" s="625"/>
      <c r="KVQ111" s="625"/>
      <c r="KVR111" s="625"/>
      <c r="KVW111" s="625"/>
      <c r="KVX111" s="625"/>
      <c r="KWC111" s="625"/>
      <c r="KWD111" s="625"/>
      <c r="KWI111" s="625"/>
      <c r="KWJ111" s="625"/>
      <c r="KWO111" s="625"/>
      <c r="KWP111" s="625"/>
      <c r="KWU111" s="625"/>
      <c r="KWV111" s="625"/>
      <c r="KXA111" s="625"/>
      <c r="KXB111" s="625"/>
      <c r="KXG111" s="625"/>
      <c r="KXH111" s="625"/>
      <c r="KXM111" s="625"/>
      <c r="KXN111" s="625"/>
      <c r="KXS111" s="625"/>
      <c r="KXT111" s="625"/>
      <c r="KXY111" s="625"/>
      <c r="KXZ111" s="625"/>
      <c r="KYE111" s="625"/>
      <c r="KYF111" s="625"/>
      <c r="KYK111" s="625"/>
      <c r="KYL111" s="625"/>
      <c r="KYQ111" s="625"/>
      <c r="KYR111" s="625"/>
      <c r="KYW111" s="625"/>
      <c r="KYX111" s="625"/>
      <c r="KZC111" s="625"/>
      <c r="KZD111" s="625"/>
      <c r="KZI111" s="625"/>
      <c r="KZJ111" s="625"/>
      <c r="KZO111" s="625"/>
      <c r="KZP111" s="625"/>
      <c r="KZU111" s="625"/>
      <c r="KZV111" s="625"/>
      <c r="LAA111" s="625"/>
      <c r="LAB111" s="625"/>
      <c r="LAG111" s="625"/>
      <c r="LAH111" s="625"/>
      <c r="LAM111" s="625"/>
      <c r="LAN111" s="625"/>
      <c r="LAS111" s="625"/>
      <c r="LAT111" s="625"/>
      <c r="LAY111" s="625"/>
      <c r="LAZ111" s="625"/>
      <c r="LBE111" s="625"/>
      <c r="LBF111" s="625"/>
      <c r="LBK111" s="625"/>
      <c r="LBL111" s="625"/>
      <c r="LBQ111" s="625"/>
      <c r="LBR111" s="625"/>
      <c r="LBW111" s="625"/>
      <c r="LBX111" s="625"/>
      <c r="LCC111" s="625"/>
      <c r="LCD111" s="625"/>
      <c r="LCI111" s="625"/>
      <c r="LCJ111" s="625"/>
      <c r="LCO111" s="625"/>
      <c r="LCP111" s="625"/>
      <c r="LCU111" s="625"/>
      <c r="LCV111" s="625"/>
      <c r="LDA111" s="625"/>
      <c r="LDB111" s="625"/>
      <c r="LDG111" s="625"/>
      <c r="LDH111" s="625"/>
      <c r="LDM111" s="625"/>
      <c r="LDN111" s="625"/>
      <c r="LDS111" s="625"/>
      <c r="LDT111" s="625"/>
      <c r="LDY111" s="625"/>
      <c r="LDZ111" s="625"/>
      <c r="LEE111" s="625"/>
      <c r="LEF111" s="625"/>
      <c r="LEK111" s="625"/>
      <c r="LEL111" s="625"/>
      <c r="LEQ111" s="625"/>
      <c r="LER111" s="625"/>
      <c r="LEW111" s="625"/>
      <c r="LEX111" s="625"/>
      <c r="LFC111" s="625"/>
      <c r="LFD111" s="625"/>
      <c r="LFI111" s="625"/>
      <c r="LFJ111" s="625"/>
      <c r="LFO111" s="625"/>
      <c r="LFP111" s="625"/>
      <c r="LFU111" s="625"/>
      <c r="LFV111" s="625"/>
      <c r="LGA111" s="625"/>
      <c r="LGB111" s="625"/>
      <c r="LGG111" s="625"/>
      <c r="LGH111" s="625"/>
      <c r="LGM111" s="625"/>
      <c r="LGN111" s="625"/>
      <c r="LGS111" s="625"/>
      <c r="LGT111" s="625"/>
      <c r="LGY111" s="625"/>
      <c r="LGZ111" s="625"/>
      <c r="LHE111" s="625"/>
      <c r="LHF111" s="625"/>
      <c r="LHK111" s="625"/>
      <c r="LHL111" s="625"/>
      <c r="LHQ111" s="625"/>
      <c r="LHR111" s="625"/>
      <c r="LHW111" s="625"/>
      <c r="LHX111" s="625"/>
      <c r="LIC111" s="625"/>
      <c r="LID111" s="625"/>
      <c r="LII111" s="625"/>
      <c r="LIJ111" s="625"/>
      <c r="LIO111" s="625"/>
      <c r="LIP111" s="625"/>
      <c r="LIU111" s="625"/>
      <c r="LIV111" s="625"/>
      <c r="LJA111" s="625"/>
      <c r="LJB111" s="625"/>
      <c r="LJG111" s="625"/>
      <c r="LJH111" s="625"/>
      <c r="LJM111" s="625"/>
      <c r="LJN111" s="625"/>
      <c r="LJS111" s="625"/>
      <c r="LJT111" s="625"/>
      <c r="LJY111" s="625"/>
      <c r="LJZ111" s="625"/>
      <c r="LKE111" s="625"/>
      <c r="LKF111" s="625"/>
      <c r="LKK111" s="625"/>
      <c r="LKL111" s="625"/>
      <c r="LKQ111" s="625"/>
      <c r="LKR111" s="625"/>
      <c r="LKW111" s="625"/>
      <c r="LKX111" s="625"/>
      <c r="LLC111" s="625"/>
      <c r="LLD111" s="625"/>
      <c r="LLI111" s="625"/>
      <c r="LLJ111" s="625"/>
      <c r="LLO111" s="625"/>
      <c r="LLP111" s="625"/>
      <c r="LLU111" s="625"/>
      <c r="LLV111" s="625"/>
      <c r="LMA111" s="625"/>
      <c r="LMB111" s="625"/>
      <c r="LMG111" s="625"/>
      <c r="LMH111" s="625"/>
      <c r="LMM111" s="625"/>
      <c r="LMN111" s="625"/>
      <c r="LMS111" s="625"/>
      <c r="LMT111" s="625"/>
      <c r="LMY111" s="625"/>
      <c r="LMZ111" s="625"/>
      <c r="LNE111" s="625"/>
      <c r="LNF111" s="625"/>
      <c r="LNK111" s="625"/>
      <c r="LNL111" s="625"/>
      <c r="LNQ111" s="625"/>
      <c r="LNR111" s="625"/>
      <c r="LNW111" s="625"/>
      <c r="LNX111" s="625"/>
      <c r="LOC111" s="625"/>
      <c r="LOD111" s="625"/>
      <c r="LOI111" s="625"/>
      <c r="LOJ111" s="625"/>
      <c r="LOO111" s="625"/>
      <c r="LOP111" s="625"/>
      <c r="LOU111" s="625"/>
      <c r="LOV111" s="625"/>
      <c r="LPA111" s="625"/>
      <c r="LPB111" s="625"/>
      <c r="LPG111" s="625"/>
      <c r="LPH111" s="625"/>
      <c r="LPM111" s="625"/>
      <c r="LPN111" s="625"/>
      <c r="LPS111" s="625"/>
      <c r="LPT111" s="625"/>
      <c r="LPY111" s="625"/>
      <c r="LPZ111" s="625"/>
      <c r="LQE111" s="625"/>
      <c r="LQF111" s="625"/>
      <c r="LQK111" s="625"/>
      <c r="LQL111" s="625"/>
      <c r="LQQ111" s="625"/>
      <c r="LQR111" s="625"/>
      <c r="LQW111" s="625"/>
      <c r="LQX111" s="625"/>
      <c r="LRC111" s="625"/>
      <c r="LRD111" s="625"/>
      <c r="LRI111" s="625"/>
      <c r="LRJ111" s="625"/>
      <c r="LRO111" s="625"/>
      <c r="LRP111" s="625"/>
      <c r="LRU111" s="625"/>
      <c r="LRV111" s="625"/>
      <c r="LSA111" s="625"/>
      <c r="LSB111" s="625"/>
      <c r="LSG111" s="625"/>
      <c r="LSH111" s="625"/>
      <c r="LSM111" s="625"/>
      <c r="LSN111" s="625"/>
      <c r="LSS111" s="625"/>
      <c r="LST111" s="625"/>
      <c r="LSY111" s="625"/>
      <c r="LSZ111" s="625"/>
      <c r="LTE111" s="625"/>
      <c r="LTF111" s="625"/>
      <c r="LTK111" s="625"/>
      <c r="LTL111" s="625"/>
      <c r="LTQ111" s="625"/>
      <c r="LTR111" s="625"/>
      <c r="LTW111" s="625"/>
      <c r="LTX111" s="625"/>
      <c r="LUC111" s="625"/>
      <c r="LUD111" s="625"/>
      <c r="LUI111" s="625"/>
      <c r="LUJ111" s="625"/>
      <c r="LUO111" s="625"/>
      <c r="LUP111" s="625"/>
      <c r="LUU111" s="625"/>
      <c r="LUV111" s="625"/>
      <c r="LVA111" s="625"/>
      <c r="LVB111" s="625"/>
      <c r="LVG111" s="625"/>
      <c r="LVH111" s="625"/>
      <c r="LVM111" s="625"/>
      <c r="LVN111" s="625"/>
      <c r="LVS111" s="625"/>
      <c r="LVT111" s="625"/>
      <c r="LVY111" s="625"/>
      <c r="LVZ111" s="625"/>
      <c r="LWE111" s="625"/>
      <c r="LWF111" s="625"/>
      <c r="LWK111" s="625"/>
      <c r="LWL111" s="625"/>
      <c r="LWQ111" s="625"/>
      <c r="LWR111" s="625"/>
      <c r="LWW111" s="625"/>
      <c r="LWX111" s="625"/>
      <c r="LXC111" s="625"/>
      <c r="LXD111" s="625"/>
      <c r="LXI111" s="625"/>
      <c r="LXJ111" s="625"/>
      <c r="LXO111" s="625"/>
      <c r="LXP111" s="625"/>
      <c r="LXU111" s="625"/>
      <c r="LXV111" s="625"/>
      <c r="LYA111" s="625"/>
      <c r="LYB111" s="625"/>
      <c r="LYG111" s="625"/>
      <c r="LYH111" s="625"/>
      <c r="LYM111" s="625"/>
      <c r="LYN111" s="625"/>
      <c r="LYS111" s="625"/>
      <c r="LYT111" s="625"/>
      <c r="LYY111" s="625"/>
      <c r="LYZ111" s="625"/>
      <c r="LZE111" s="625"/>
      <c r="LZF111" s="625"/>
      <c r="LZK111" s="625"/>
      <c r="LZL111" s="625"/>
      <c r="LZQ111" s="625"/>
      <c r="LZR111" s="625"/>
      <c r="LZW111" s="625"/>
      <c r="LZX111" s="625"/>
      <c r="MAC111" s="625"/>
      <c r="MAD111" s="625"/>
      <c r="MAI111" s="625"/>
      <c r="MAJ111" s="625"/>
      <c r="MAO111" s="625"/>
      <c r="MAP111" s="625"/>
      <c r="MAU111" s="625"/>
      <c r="MAV111" s="625"/>
      <c r="MBA111" s="625"/>
      <c r="MBB111" s="625"/>
      <c r="MBG111" s="625"/>
      <c r="MBH111" s="625"/>
      <c r="MBM111" s="625"/>
      <c r="MBN111" s="625"/>
      <c r="MBS111" s="625"/>
      <c r="MBT111" s="625"/>
      <c r="MBY111" s="625"/>
      <c r="MBZ111" s="625"/>
      <c r="MCE111" s="625"/>
      <c r="MCF111" s="625"/>
      <c r="MCK111" s="625"/>
      <c r="MCL111" s="625"/>
      <c r="MCQ111" s="625"/>
      <c r="MCR111" s="625"/>
      <c r="MCW111" s="625"/>
      <c r="MCX111" s="625"/>
      <c r="MDC111" s="625"/>
      <c r="MDD111" s="625"/>
      <c r="MDI111" s="625"/>
      <c r="MDJ111" s="625"/>
      <c r="MDO111" s="625"/>
      <c r="MDP111" s="625"/>
      <c r="MDU111" s="625"/>
      <c r="MDV111" s="625"/>
      <c r="MEA111" s="625"/>
      <c r="MEB111" s="625"/>
      <c r="MEG111" s="625"/>
      <c r="MEH111" s="625"/>
      <c r="MEM111" s="625"/>
      <c r="MEN111" s="625"/>
      <c r="MES111" s="625"/>
      <c r="MET111" s="625"/>
      <c r="MEY111" s="625"/>
      <c r="MEZ111" s="625"/>
      <c r="MFE111" s="625"/>
      <c r="MFF111" s="625"/>
      <c r="MFK111" s="625"/>
      <c r="MFL111" s="625"/>
      <c r="MFQ111" s="625"/>
      <c r="MFR111" s="625"/>
      <c r="MFW111" s="625"/>
      <c r="MFX111" s="625"/>
      <c r="MGC111" s="625"/>
      <c r="MGD111" s="625"/>
      <c r="MGI111" s="625"/>
      <c r="MGJ111" s="625"/>
      <c r="MGO111" s="625"/>
      <c r="MGP111" s="625"/>
      <c r="MGU111" s="625"/>
      <c r="MGV111" s="625"/>
      <c r="MHA111" s="625"/>
      <c r="MHB111" s="625"/>
      <c r="MHG111" s="625"/>
      <c r="MHH111" s="625"/>
      <c r="MHM111" s="625"/>
      <c r="MHN111" s="625"/>
      <c r="MHS111" s="625"/>
      <c r="MHT111" s="625"/>
      <c r="MHY111" s="625"/>
      <c r="MHZ111" s="625"/>
      <c r="MIE111" s="625"/>
      <c r="MIF111" s="625"/>
      <c r="MIK111" s="625"/>
      <c r="MIL111" s="625"/>
      <c r="MIQ111" s="625"/>
      <c r="MIR111" s="625"/>
      <c r="MIW111" s="625"/>
      <c r="MIX111" s="625"/>
      <c r="MJC111" s="625"/>
      <c r="MJD111" s="625"/>
      <c r="MJI111" s="625"/>
      <c r="MJJ111" s="625"/>
      <c r="MJO111" s="625"/>
      <c r="MJP111" s="625"/>
      <c r="MJU111" s="625"/>
      <c r="MJV111" s="625"/>
      <c r="MKA111" s="625"/>
      <c r="MKB111" s="625"/>
      <c r="MKG111" s="625"/>
      <c r="MKH111" s="625"/>
      <c r="MKM111" s="625"/>
      <c r="MKN111" s="625"/>
      <c r="MKS111" s="625"/>
      <c r="MKT111" s="625"/>
      <c r="MKY111" s="625"/>
      <c r="MKZ111" s="625"/>
      <c r="MLE111" s="625"/>
      <c r="MLF111" s="625"/>
      <c r="MLK111" s="625"/>
      <c r="MLL111" s="625"/>
      <c r="MLQ111" s="625"/>
      <c r="MLR111" s="625"/>
      <c r="MLW111" s="625"/>
      <c r="MLX111" s="625"/>
      <c r="MMC111" s="625"/>
      <c r="MMD111" s="625"/>
      <c r="MMI111" s="625"/>
      <c r="MMJ111" s="625"/>
      <c r="MMO111" s="625"/>
      <c r="MMP111" s="625"/>
      <c r="MMU111" s="625"/>
      <c r="MMV111" s="625"/>
      <c r="MNA111" s="625"/>
      <c r="MNB111" s="625"/>
      <c r="MNG111" s="625"/>
      <c r="MNH111" s="625"/>
      <c r="MNM111" s="625"/>
      <c r="MNN111" s="625"/>
      <c r="MNS111" s="625"/>
      <c r="MNT111" s="625"/>
      <c r="MNY111" s="625"/>
      <c r="MNZ111" s="625"/>
      <c r="MOE111" s="625"/>
      <c r="MOF111" s="625"/>
      <c r="MOK111" s="625"/>
      <c r="MOL111" s="625"/>
      <c r="MOQ111" s="625"/>
      <c r="MOR111" s="625"/>
      <c r="MOW111" s="625"/>
      <c r="MOX111" s="625"/>
      <c r="MPC111" s="625"/>
      <c r="MPD111" s="625"/>
      <c r="MPI111" s="625"/>
      <c r="MPJ111" s="625"/>
      <c r="MPO111" s="625"/>
      <c r="MPP111" s="625"/>
      <c r="MPU111" s="625"/>
      <c r="MPV111" s="625"/>
      <c r="MQA111" s="625"/>
      <c r="MQB111" s="625"/>
      <c r="MQG111" s="625"/>
      <c r="MQH111" s="625"/>
      <c r="MQM111" s="625"/>
      <c r="MQN111" s="625"/>
      <c r="MQS111" s="625"/>
      <c r="MQT111" s="625"/>
      <c r="MQY111" s="625"/>
      <c r="MQZ111" s="625"/>
      <c r="MRE111" s="625"/>
      <c r="MRF111" s="625"/>
      <c r="MRK111" s="625"/>
      <c r="MRL111" s="625"/>
      <c r="MRQ111" s="625"/>
      <c r="MRR111" s="625"/>
      <c r="MRW111" s="625"/>
      <c r="MRX111" s="625"/>
      <c r="MSC111" s="625"/>
      <c r="MSD111" s="625"/>
      <c r="MSI111" s="625"/>
      <c r="MSJ111" s="625"/>
      <c r="MSO111" s="625"/>
      <c r="MSP111" s="625"/>
      <c r="MSU111" s="625"/>
      <c r="MSV111" s="625"/>
      <c r="MTA111" s="625"/>
      <c r="MTB111" s="625"/>
      <c r="MTG111" s="625"/>
      <c r="MTH111" s="625"/>
      <c r="MTM111" s="625"/>
      <c r="MTN111" s="625"/>
      <c r="MTS111" s="625"/>
      <c r="MTT111" s="625"/>
      <c r="MTY111" s="625"/>
      <c r="MTZ111" s="625"/>
      <c r="MUE111" s="625"/>
      <c r="MUF111" s="625"/>
      <c r="MUK111" s="625"/>
      <c r="MUL111" s="625"/>
      <c r="MUQ111" s="625"/>
      <c r="MUR111" s="625"/>
      <c r="MUW111" s="625"/>
      <c r="MUX111" s="625"/>
      <c r="MVC111" s="625"/>
      <c r="MVD111" s="625"/>
      <c r="MVI111" s="625"/>
      <c r="MVJ111" s="625"/>
      <c r="MVO111" s="625"/>
      <c r="MVP111" s="625"/>
      <c r="MVU111" s="625"/>
      <c r="MVV111" s="625"/>
      <c r="MWA111" s="625"/>
      <c r="MWB111" s="625"/>
      <c r="MWG111" s="625"/>
      <c r="MWH111" s="625"/>
      <c r="MWM111" s="625"/>
      <c r="MWN111" s="625"/>
      <c r="MWS111" s="625"/>
      <c r="MWT111" s="625"/>
      <c r="MWY111" s="625"/>
      <c r="MWZ111" s="625"/>
      <c r="MXE111" s="625"/>
      <c r="MXF111" s="625"/>
      <c r="MXK111" s="625"/>
      <c r="MXL111" s="625"/>
      <c r="MXQ111" s="625"/>
      <c r="MXR111" s="625"/>
      <c r="MXW111" s="625"/>
      <c r="MXX111" s="625"/>
      <c r="MYC111" s="625"/>
      <c r="MYD111" s="625"/>
      <c r="MYI111" s="625"/>
      <c r="MYJ111" s="625"/>
      <c r="MYO111" s="625"/>
      <c r="MYP111" s="625"/>
      <c r="MYU111" s="625"/>
      <c r="MYV111" s="625"/>
      <c r="MZA111" s="625"/>
      <c r="MZB111" s="625"/>
      <c r="MZG111" s="625"/>
      <c r="MZH111" s="625"/>
      <c r="MZM111" s="625"/>
      <c r="MZN111" s="625"/>
      <c r="MZS111" s="625"/>
      <c r="MZT111" s="625"/>
      <c r="MZY111" s="625"/>
      <c r="MZZ111" s="625"/>
      <c r="NAE111" s="625"/>
      <c r="NAF111" s="625"/>
      <c r="NAK111" s="625"/>
      <c r="NAL111" s="625"/>
      <c r="NAQ111" s="625"/>
      <c r="NAR111" s="625"/>
      <c r="NAW111" s="625"/>
      <c r="NAX111" s="625"/>
      <c r="NBC111" s="625"/>
      <c r="NBD111" s="625"/>
      <c r="NBI111" s="625"/>
      <c r="NBJ111" s="625"/>
      <c r="NBO111" s="625"/>
      <c r="NBP111" s="625"/>
      <c r="NBU111" s="625"/>
      <c r="NBV111" s="625"/>
      <c r="NCA111" s="625"/>
      <c r="NCB111" s="625"/>
      <c r="NCG111" s="625"/>
      <c r="NCH111" s="625"/>
      <c r="NCM111" s="625"/>
      <c r="NCN111" s="625"/>
      <c r="NCS111" s="625"/>
      <c r="NCT111" s="625"/>
      <c r="NCY111" s="625"/>
      <c r="NCZ111" s="625"/>
      <c r="NDE111" s="625"/>
      <c r="NDF111" s="625"/>
      <c r="NDK111" s="625"/>
      <c r="NDL111" s="625"/>
      <c r="NDQ111" s="625"/>
      <c r="NDR111" s="625"/>
      <c r="NDW111" s="625"/>
      <c r="NDX111" s="625"/>
      <c r="NEC111" s="625"/>
      <c r="NED111" s="625"/>
      <c r="NEI111" s="625"/>
      <c r="NEJ111" s="625"/>
      <c r="NEO111" s="625"/>
      <c r="NEP111" s="625"/>
      <c r="NEU111" s="625"/>
      <c r="NEV111" s="625"/>
      <c r="NFA111" s="625"/>
      <c r="NFB111" s="625"/>
      <c r="NFG111" s="625"/>
      <c r="NFH111" s="625"/>
      <c r="NFM111" s="625"/>
      <c r="NFN111" s="625"/>
      <c r="NFS111" s="625"/>
      <c r="NFT111" s="625"/>
      <c r="NFY111" s="625"/>
      <c r="NFZ111" s="625"/>
      <c r="NGE111" s="625"/>
      <c r="NGF111" s="625"/>
      <c r="NGK111" s="625"/>
      <c r="NGL111" s="625"/>
      <c r="NGQ111" s="625"/>
      <c r="NGR111" s="625"/>
      <c r="NGW111" s="625"/>
      <c r="NGX111" s="625"/>
      <c r="NHC111" s="625"/>
      <c r="NHD111" s="625"/>
      <c r="NHI111" s="625"/>
      <c r="NHJ111" s="625"/>
      <c r="NHO111" s="625"/>
      <c r="NHP111" s="625"/>
      <c r="NHU111" s="625"/>
      <c r="NHV111" s="625"/>
      <c r="NIA111" s="625"/>
      <c r="NIB111" s="625"/>
      <c r="NIG111" s="625"/>
      <c r="NIH111" s="625"/>
      <c r="NIM111" s="625"/>
      <c r="NIN111" s="625"/>
      <c r="NIS111" s="625"/>
      <c r="NIT111" s="625"/>
      <c r="NIY111" s="625"/>
      <c r="NIZ111" s="625"/>
      <c r="NJE111" s="625"/>
      <c r="NJF111" s="625"/>
      <c r="NJK111" s="625"/>
      <c r="NJL111" s="625"/>
      <c r="NJQ111" s="625"/>
      <c r="NJR111" s="625"/>
      <c r="NJW111" s="625"/>
      <c r="NJX111" s="625"/>
      <c r="NKC111" s="625"/>
      <c r="NKD111" s="625"/>
      <c r="NKI111" s="625"/>
      <c r="NKJ111" s="625"/>
      <c r="NKO111" s="625"/>
      <c r="NKP111" s="625"/>
      <c r="NKU111" s="625"/>
      <c r="NKV111" s="625"/>
      <c r="NLA111" s="625"/>
      <c r="NLB111" s="625"/>
      <c r="NLG111" s="625"/>
      <c r="NLH111" s="625"/>
      <c r="NLM111" s="625"/>
      <c r="NLN111" s="625"/>
      <c r="NLS111" s="625"/>
      <c r="NLT111" s="625"/>
      <c r="NLY111" s="625"/>
      <c r="NLZ111" s="625"/>
      <c r="NME111" s="625"/>
      <c r="NMF111" s="625"/>
      <c r="NMK111" s="625"/>
      <c r="NML111" s="625"/>
      <c r="NMQ111" s="625"/>
      <c r="NMR111" s="625"/>
      <c r="NMW111" s="625"/>
      <c r="NMX111" s="625"/>
      <c r="NNC111" s="625"/>
      <c r="NND111" s="625"/>
      <c r="NNI111" s="625"/>
      <c r="NNJ111" s="625"/>
      <c r="NNO111" s="625"/>
      <c r="NNP111" s="625"/>
      <c r="NNU111" s="625"/>
      <c r="NNV111" s="625"/>
      <c r="NOA111" s="625"/>
      <c r="NOB111" s="625"/>
      <c r="NOG111" s="625"/>
      <c r="NOH111" s="625"/>
      <c r="NOM111" s="625"/>
      <c r="NON111" s="625"/>
      <c r="NOS111" s="625"/>
      <c r="NOT111" s="625"/>
      <c r="NOY111" s="625"/>
      <c r="NOZ111" s="625"/>
      <c r="NPE111" s="625"/>
      <c r="NPF111" s="625"/>
      <c r="NPK111" s="625"/>
      <c r="NPL111" s="625"/>
      <c r="NPQ111" s="625"/>
      <c r="NPR111" s="625"/>
      <c r="NPW111" s="625"/>
      <c r="NPX111" s="625"/>
      <c r="NQC111" s="625"/>
      <c r="NQD111" s="625"/>
      <c r="NQI111" s="625"/>
      <c r="NQJ111" s="625"/>
      <c r="NQO111" s="625"/>
      <c r="NQP111" s="625"/>
      <c r="NQU111" s="625"/>
      <c r="NQV111" s="625"/>
      <c r="NRA111" s="625"/>
      <c r="NRB111" s="625"/>
      <c r="NRG111" s="625"/>
      <c r="NRH111" s="625"/>
      <c r="NRM111" s="625"/>
      <c r="NRN111" s="625"/>
      <c r="NRS111" s="625"/>
      <c r="NRT111" s="625"/>
      <c r="NRY111" s="625"/>
      <c r="NRZ111" s="625"/>
      <c r="NSE111" s="625"/>
      <c r="NSF111" s="625"/>
      <c r="NSK111" s="625"/>
      <c r="NSL111" s="625"/>
      <c r="NSQ111" s="625"/>
      <c r="NSR111" s="625"/>
      <c r="NSW111" s="625"/>
      <c r="NSX111" s="625"/>
      <c r="NTC111" s="625"/>
      <c r="NTD111" s="625"/>
      <c r="NTI111" s="625"/>
      <c r="NTJ111" s="625"/>
      <c r="NTO111" s="625"/>
      <c r="NTP111" s="625"/>
      <c r="NTU111" s="625"/>
      <c r="NTV111" s="625"/>
      <c r="NUA111" s="625"/>
      <c r="NUB111" s="625"/>
      <c r="NUG111" s="625"/>
      <c r="NUH111" s="625"/>
      <c r="NUM111" s="625"/>
      <c r="NUN111" s="625"/>
      <c r="NUS111" s="625"/>
      <c r="NUT111" s="625"/>
      <c r="NUY111" s="625"/>
      <c r="NUZ111" s="625"/>
      <c r="NVE111" s="625"/>
      <c r="NVF111" s="625"/>
      <c r="NVK111" s="625"/>
      <c r="NVL111" s="625"/>
      <c r="NVQ111" s="625"/>
      <c r="NVR111" s="625"/>
      <c r="NVW111" s="625"/>
      <c r="NVX111" s="625"/>
      <c r="NWC111" s="625"/>
      <c r="NWD111" s="625"/>
      <c r="NWI111" s="625"/>
      <c r="NWJ111" s="625"/>
      <c r="NWO111" s="625"/>
      <c r="NWP111" s="625"/>
      <c r="NWU111" s="625"/>
      <c r="NWV111" s="625"/>
      <c r="NXA111" s="625"/>
      <c r="NXB111" s="625"/>
      <c r="NXG111" s="625"/>
      <c r="NXH111" s="625"/>
      <c r="NXM111" s="625"/>
      <c r="NXN111" s="625"/>
      <c r="NXS111" s="625"/>
      <c r="NXT111" s="625"/>
      <c r="NXY111" s="625"/>
      <c r="NXZ111" s="625"/>
      <c r="NYE111" s="625"/>
      <c r="NYF111" s="625"/>
      <c r="NYK111" s="625"/>
      <c r="NYL111" s="625"/>
      <c r="NYQ111" s="625"/>
      <c r="NYR111" s="625"/>
      <c r="NYW111" s="625"/>
      <c r="NYX111" s="625"/>
      <c r="NZC111" s="625"/>
      <c r="NZD111" s="625"/>
      <c r="NZI111" s="625"/>
      <c r="NZJ111" s="625"/>
      <c r="NZO111" s="625"/>
      <c r="NZP111" s="625"/>
      <c r="NZU111" s="625"/>
      <c r="NZV111" s="625"/>
      <c r="OAA111" s="625"/>
      <c r="OAB111" s="625"/>
      <c r="OAG111" s="625"/>
      <c r="OAH111" s="625"/>
      <c r="OAM111" s="625"/>
      <c r="OAN111" s="625"/>
      <c r="OAS111" s="625"/>
      <c r="OAT111" s="625"/>
      <c r="OAY111" s="625"/>
      <c r="OAZ111" s="625"/>
      <c r="OBE111" s="625"/>
      <c r="OBF111" s="625"/>
      <c r="OBK111" s="625"/>
      <c r="OBL111" s="625"/>
      <c r="OBQ111" s="625"/>
      <c r="OBR111" s="625"/>
      <c r="OBW111" s="625"/>
      <c r="OBX111" s="625"/>
      <c r="OCC111" s="625"/>
      <c r="OCD111" s="625"/>
      <c r="OCI111" s="625"/>
      <c r="OCJ111" s="625"/>
      <c r="OCO111" s="625"/>
      <c r="OCP111" s="625"/>
      <c r="OCU111" s="625"/>
      <c r="OCV111" s="625"/>
      <c r="ODA111" s="625"/>
      <c r="ODB111" s="625"/>
      <c r="ODG111" s="625"/>
      <c r="ODH111" s="625"/>
      <c r="ODM111" s="625"/>
      <c r="ODN111" s="625"/>
      <c r="ODS111" s="625"/>
      <c r="ODT111" s="625"/>
      <c r="ODY111" s="625"/>
      <c r="ODZ111" s="625"/>
      <c r="OEE111" s="625"/>
      <c r="OEF111" s="625"/>
      <c r="OEK111" s="625"/>
      <c r="OEL111" s="625"/>
      <c r="OEQ111" s="625"/>
      <c r="OER111" s="625"/>
      <c r="OEW111" s="625"/>
      <c r="OEX111" s="625"/>
      <c r="OFC111" s="625"/>
      <c r="OFD111" s="625"/>
      <c r="OFI111" s="625"/>
      <c r="OFJ111" s="625"/>
      <c r="OFO111" s="625"/>
      <c r="OFP111" s="625"/>
      <c r="OFU111" s="625"/>
      <c r="OFV111" s="625"/>
      <c r="OGA111" s="625"/>
      <c r="OGB111" s="625"/>
      <c r="OGG111" s="625"/>
      <c r="OGH111" s="625"/>
      <c r="OGM111" s="625"/>
      <c r="OGN111" s="625"/>
      <c r="OGS111" s="625"/>
      <c r="OGT111" s="625"/>
      <c r="OGY111" s="625"/>
      <c r="OGZ111" s="625"/>
      <c r="OHE111" s="625"/>
      <c r="OHF111" s="625"/>
      <c r="OHK111" s="625"/>
      <c r="OHL111" s="625"/>
      <c r="OHQ111" s="625"/>
      <c r="OHR111" s="625"/>
      <c r="OHW111" s="625"/>
      <c r="OHX111" s="625"/>
      <c r="OIC111" s="625"/>
      <c r="OID111" s="625"/>
      <c r="OII111" s="625"/>
      <c r="OIJ111" s="625"/>
      <c r="OIO111" s="625"/>
      <c r="OIP111" s="625"/>
      <c r="OIU111" s="625"/>
      <c r="OIV111" s="625"/>
      <c r="OJA111" s="625"/>
      <c r="OJB111" s="625"/>
      <c r="OJG111" s="625"/>
      <c r="OJH111" s="625"/>
      <c r="OJM111" s="625"/>
      <c r="OJN111" s="625"/>
      <c r="OJS111" s="625"/>
      <c r="OJT111" s="625"/>
      <c r="OJY111" s="625"/>
      <c r="OJZ111" s="625"/>
      <c r="OKE111" s="625"/>
      <c r="OKF111" s="625"/>
      <c r="OKK111" s="625"/>
      <c r="OKL111" s="625"/>
      <c r="OKQ111" s="625"/>
      <c r="OKR111" s="625"/>
      <c r="OKW111" s="625"/>
      <c r="OKX111" s="625"/>
      <c r="OLC111" s="625"/>
      <c r="OLD111" s="625"/>
      <c r="OLI111" s="625"/>
      <c r="OLJ111" s="625"/>
      <c r="OLO111" s="625"/>
      <c r="OLP111" s="625"/>
      <c r="OLU111" s="625"/>
      <c r="OLV111" s="625"/>
      <c r="OMA111" s="625"/>
      <c r="OMB111" s="625"/>
      <c r="OMG111" s="625"/>
      <c r="OMH111" s="625"/>
      <c r="OMM111" s="625"/>
      <c r="OMN111" s="625"/>
      <c r="OMS111" s="625"/>
      <c r="OMT111" s="625"/>
      <c r="OMY111" s="625"/>
      <c r="OMZ111" s="625"/>
      <c r="ONE111" s="625"/>
      <c r="ONF111" s="625"/>
      <c r="ONK111" s="625"/>
      <c r="ONL111" s="625"/>
      <c r="ONQ111" s="625"/>
      <c r="ONR111" s="625"/>
      <c r="ONW111" s="625"/>
      <c r="ONX111" s="625"/>
      <c r="OOC111" s="625"/>
      <c r="OOD111" s="625"/>
      <c r="OOI111" s="625"/>
      <c r="OOJ111" s="625"/>
      <c r="OOO111" s="625"/>
      <c r="OOP111" s="625"/>
      <c r="OOU111" s="625"/>
      <c r="OOV111" s="625"/>
      <c r="OPA111" s="625"/>
      <c r="OPB111" s="625"/>
      <c r="OPG111" s="625"/>
      <c r="OPH111" s="625"/>
      <c r="OPM111" s="625"/>
      <c r="OPN111" s="625"/>
      <c r="OPS111" s="625"/>
      <c r="OPT111" s="625"/>
      <c r="OPY111" s="625"/>
      <c r="OPZ111" s="625"/>
      <c r="OQE111" s="625"/>
      <c r="OQF111" s="625"/>
      <c r="OQK111" s="625"/>
      <c r="OQL111" s="625"/>
      <c r="OQQ111" s="625"/>
      <c r="OQR111" s="625"/>
      <c r="OQW111" s="625"/>
      <c r="OQX111" s="625"/>
      <c r="ORC111" s="625"/>
      <c r="ORD111" s="625"/>
      <c r="ORI111" s="625"/>
      <c r="ORJ111" s="625"/>
      <c r="ORO111" s="625"/>
      <c r="ORP111" s="625"/>
      <c r="ORU111" s="625"/>
      <c r="ORV111" s="625"/>
      <c r="OSA111" s="625"/>
      <c r="OSB111" s="625"/>
      <c r="OSG111" s="625"/>
      <c r="OSH111" s="625"/>
      <c r="OSM111" s="625"/>
      <c r="OSN111" s="625"/>
      <c r="OSS111" s="625"/>
      <c r="OST111" s="625"/>
      <c r="OSY111" s="625"/>
      <c r="OSZ111" s="625"/>
      <c r="OTE111" s="625"/>
      <c r="OTF111" s="625"/>
      <c r="OTK111" s="625"/>
      <c r="OTL111" s="625"/>
      <c r="OTQ111" s="625"/>
      <c r="OTR111" s="625"/>
      <c r="OTW111" s="625"/>
      <c r="OTX111" s="625"/>
      <c r="OUC111" s="625"/>
      <c r="OUD111" s="625"/>
      <c r="OUI111" s="625"/>
      <c r="OUJ111" s="625"/>
      <c r="OUO111" s="625"/>
      <c r="OUP111" s="625"/>
      <c r="OUU111" s="625"/>
      <c r="OUV111" s="625"/>
      <c r="OVA111" s="625"/>
      <c r="OVB111" s="625"/>
      <c r="OVG111" s="625"/>
      <c r="OVH111" s="625"/>
      <c r="OVM111" s="625"/>
      <c r="OVN111" s="625"/>
      <c r="OVS111" s="625"/>
      <c r="OVT111" s="625"/>
      <c r="OVY111" s="625"/>
      <c r="OVZ111" s="625"/>
      <c r="OWE111" s="625"/>
      <c r="OWF111" s="625"/>
      <c r="OWK111" s="625"/>
      <c r="OWL111" s="625"/>
      <c r="OWQ111" s="625"/>
      <c r="OWR111" s="625"/>
      <c r="OWW111" s="625"/>
      <c r="OWX111" s="625"/>
      <c r="OXC111" s="625"/>
      <c r="OXD111" s="625"/>
      <c r="OXI111" s="625"/>
      <c r="OXJ111" s="625"/>
      <c r="OXO111" s="625"/>
      <c r="OXP111" s="625"/>
      <c r="OXU111" s="625"/>
      <c r="OXV111" s="625"/>
      <c r="OYA111" s="625"/>
      <c r="OYB111" s="625"/>
      <c r="OYG111" s="625"/>
      <c r="OYH111" s="625"/>
      <c r="OYM111" s="625"/>
      <c r="OYN111" s="625"/>
      <c r="OYS111" s="625"/>
      <c r="OYT111" s="625"/>
      <c r="OYY111" s="625"/>
      <c r="OYZ111" s="625"/>
      <c r="OZE111" s="625"/>
      <c r="OZF111" s="625"/>
      <c r="OZK111" s="625"/>
      <c r="OZL111" s="625"/>
      <c r="OZQ111" s="625"/>
      <c r="OZR111" s="625"/>
      <c r="OZW111" s="625"/>
      <c r="OZX111" s="625"/>
      <c r="PAC111" s="625"/>
      <c r="PAD111" s="625"/>
      <c r="PAI111" s="625"/>
      <c r="PAJ111" s="625"/>
      <c r="PAO111" s="625"/>
      <c r="PAP111" s="625"/>
      <c r="PAU111" s="625"/>
      <c r="PAV111" s="625"/>
      <c r="PBA111" s="625"/>
      <c r="PBB111" s="625"/>
      <c r="PBG111" s="625"/>
      <c r="PBH111" s="625"/>
      <c r="PBM111" s="625"/>
      <c r="PBN111" s="625"/>
      <c r="PBS111" s="625"/>
      <c r="PBT111" s="625"/>
      <c r="PBY111" s="625"/>
      <c r="PBZ111" s="625"/>
      <c r="PCE111" s="625"/>
      <c r="PCF111" s="625"/>
      <c r="PCK111" s="625"/>
      <c r="PCL111" s="625"/>
      <c r="PCQ111" s="625"/>
      <c r="PCR111" s="625"/>
      <c r="PCW111" s="625"/>
      <c r="PCX111" s="625"/>
      <c r="PDC111" s="625"/>
      <c r="PDD111" s="625"/>
      <c r="PDI111" s="625"/>
      <c r="PDJ111" s="625"/>
      <c r="PDO111" s="625"/>
      <c r="PDP111" s="625"/>
      <c r="PDU111" s="625"/>
      <c r="PDV111" s="625"/>
      <c r="PEA111" s="625"/>
      <c r="PEB111" s="625"/>
      <c r="PEG111" s="625"/>
      <c r="PEH111" s="625"/>
      <c r="PEM111" s="625"/>
      <c r="PEN111" s="625"/>
      <c r="PES111" s="625"/>
      <c r="PET111" s="625"/>
      <c r="PEY111" s="625"/>
      <c r="PEZ111" s="625"/>
      <c r="PFE111" s="625"/>
      <c r="PFF111" s="625"/>
      <c r="PFK111" s="625"/>
      <c r="PFL111" s="625"/>
      <c r="PFQ111" s="625"/>
      <c r="PFR111" s="625"/>
      <c r="PFW111" s="625"/>
      <c r="PFX111" s="625"/>
      <c r="PGC111" s="625"/>
      <c r="PGD111" s="625"/>
      <c r="PGI111" s="625"/>
      <c r="PGJ111" s="625"/>
      <c r="PGO111" s="625"/>
      <c r="PGP111" s="625"/>
      <c r="PGU111" s="625"/>
      <c r="PGV111" s="625"/>
      <c r="PHA111" s="625"/>
      <c r="PHB111" s="625"/>
      <c r="PHG111" s="625"/>
      <c r="PHH111" s="625"/>
      <c r="PHM111" s="625"/>
      <c r="PHN111" s="625"/>
      <c r="PHS111" s="625"/>
      <c r="PHT111" s="625"/>
      <c r="PHY111" s="625"/>
      <c r="PHZ111" s="625"/>
      <c r="PIE111" s="625"/>
      <c r="PIF111" s="625"/>
      <c r="PIK111" s="625"/>
      <c r="PIL111" s="625"/>
      <c r="PIQ111" s="625"/>
      <c r="PIR111" s="625"/>
      <c r="PIW111" s="625"/>
      <c r="PIX111" s="625"/>
      <c r="PJC111" s="625"/>
      <c r="PJD111" s="625"/>
      <c r="PJI111" s="625"/>
      <c r="PJJ111" s="625"/>
      <c r="PJO111" s="625"/>
      <c r="PJP111" s="625"/>
      <c r="PJU111" s="625"/>
      <c r="PJV111" s="625"/>
      <c r="PKA111" s="625"/>
      <c r="PKB111" s="625"/>
      <c r="PKG111" s="625"/>
      <c r="PKH111" s="625"/>
      <c r="PKM111" s="625"/>
      <c r="PKN111" s="625"/>
      <c r="PKS111" s="625"/>
      <c r="PKT111" s="625"/>
      <c r="PKY111" s="625"/>
      <c r="PKZ111" s="625"/>
      <c r="PLE111" s="625"/>
      <c r="PLF111" s="625"/>
      <c r="PLK111" s="625"/>
      <c r="PLL111" s="625"/>
      <c r="PLQ111" s="625"/>
      <c r="PLR111" s="625"/>
      <c r="PLW111" s="625"/>
      <c r="PLX111" s="625"/>
      <c r="PMC111" s="625"/>
      <c r="PMD111" s="625"/>
      <c r="PMI111" s="625"/>
      <c r="PMJ111" s="625"/>
      <c r="PMO111" s="625"/>
      <c r="PMP111" s="625"/>
      <c r="PMU111" s="625"/>
      <c r="PMV111" s="625"/>
      <c r="PNA111" s="625"/>
      <c r="PNB111" s="625"/>
      <c r="PNG111" s="625"/>
      <c r="PNH111" s="625"/>
      <c r="PNM111" s="625"/>
      <c r="PNN111" s="625"/>
      <c r="PNS111" s="625"/>
      <c r="PNT111" s="625"/>
      <c r="PNY111" s="625"/>
      <c r="PNZ111" s="625"/>
      <c r="POE111" s="625"/>
      <c r="POF111" s="625"/>
      <c r="POK111" s="625"/>
      <c r="POL111" s="625"/>
      <c r="POQ111" s="625"/>
      <c r="POR111" s="625"/>
      <c r="POW111" s="625"/>
      <c r="POX111" s="625"/>
      <c r="PPC111" s="625"/>
      <c r="PPD111" s="625"/>
      <c r="PPI111" s="625"/>
      <c r="PPJ111" s="625"/>
      <c r="PPO111" s="625"/>
      <c r="PPP111" s="625"/>
      <c r="PPU111" s="625"/>
      <c r="PPV111" s="625"/>
      <c r="PQA111" s="625"/>
      <c r="PQB111" s="625"/>
      <c r="PQG111" s="625"/>
      <c r="PQH111" s="625"/>
      <c r="PQM111" s="625"/>
      <c r="PQN111" s="625"/>
      <c r="PQS111" s="625"/>
      <c r="PQT111" s="625"/>
      <c r="PQY111" s="625"/>
      <c r="PQZ111" s="625"/>
      <c r="PRE111" s="625"/>
      <c r="PRF111" s="625"/>
      <c r="PRK111" s="625"/>
      <c r="PRL111" s="625"/>
      <c r="PRQ111" s="625"/>
      <c r="PRR111" s="625"/>
      <c r="PRW111" s="625"/>
      <c r="PRX111" s="625"/>
      <c r="PSC111" s="625"/>
      <c r="PSD111" s="625"/>
      <c r="PSI111" s="625"/>
      <c r="PSJ111" s="625"/>
      <c r="PSO111" s="625"/>
      <c r="PSP111" s="625"/>
      <c r="PSU111" s="625"/>
      <c r="PSV111" s="625"/>
      <c r="PTA111" s="625"/>
      <c r="PTB111" s="625"/>
      <c r="PTG111" s="625"/>
      <c r="PTH111" s="625"/>
      <c r="PTM111" s="625"/>
      <c r="PTN111" s="625"/>
      <c r="PTS111" s="625"/>
      <c r="PTT111" s="625"/>
      <c r="PTY111" s="625"/>
      <c r="PTZ111" s="625"/>
      <c r="PUE111" s="625"/>
      <c r="PUF111" s="625"/>
      <c r="PUK111" s="625"/>
      <c r="PUL111" s="625"/>
      <c r="PUQ111" s="625"/>
      <c r="PUR111" s="625"/>
      <c r="PUW111" s="625"/>
      <c r="PUX111" s="625"/>
      <c r="PVC111" s="625"/>
      <c r="PVD111" s="625"/>
      <c r="PVI111" s="625"/>
      <c r="PVJ111" s="625"/>
      <c r="PVO111" s="625"/>
      <c r="PVP111" s="625"/>
      <c r="PVU111" s="625"/>
      <c r="PVV111" s="625"/>
      <c r="PWA111" s="625"/>
      <c r="PWB111" s="625"/>
      <c r="PWG111" s="625"/>
      <c r="PWH111" s="625"/>
      <c r="PWM111" s="625"/>
      <c r="PWN111" s="625"/>
      <c r="PWS111" s="625"/>
      <c r="PWT111" s="625"/>
      <c r="PWY111" s="625"/>
      <c r="PWZ111" s="625"/>
      <c r="PXE111" s="625"/>
      <c r="PXF111" s="625"/>
      <c r="PXK111" s="625"/>
      <c r="PXL111" s="625"/>
      <c r="PXQ111" s="625"/>
      <c r="PXR111" s="625"/>
      <c r="PXW111" s="625"/>
      <c r="PXX111" s="625"/>
      <c r="PYC111" s="625"/>
      <c r="PYD111" s="625"/>
      <c r="PYI111" s="625"/>
      <c r="PYJ111" s="625"/>
      <c r="PYO111" s="625"/>
      <c r="PYP111" s="625"/>
      <c r="PYU111" s="625"/>
      <c r="PYV111" s="625"/>
      <c r="PZA111" s="625"/>
      <c r="PZB111" s="625"/>
      <c r="PZG111" s="625"/>
      <c r="PZH111" s="625"/>
      <c r="PZM111" s="625"/>
      <c r="PZN111" s="625"/>
      <c r="PZS111" s="625"/>
      <c r="PZT111" s="625"/>
      <c r="PZY111" s="625"/>
      <c r="PZZ111" s="625"/>
      <c r="QAE111" s="625"/>
      <c r="QAF111" s="625"/>
      <c r="QAK111" s="625"/>
      <c r="QAL111" s="625"/>
      <c r="QAQ111" s="625"/>
      <c r="QAR111" s="625"/>
      <c r="QAW111" s="625"/>
      <c r="QAX111" s="625"/>
      <c r="QBC111" s="625"/>
      <c r="QBD111" s="625"/>
      <c r="QBI111" s="625"/>
      <c r="QBJ111" s="625"/>
      <c r="QBO111" s="625"/>
      <c r="QBP111" s="625"/>
      <c r="QBU111" s="625"/>
      <c r="QBV111" s="625"/>
      <c r="QCA111" s="625"/>
      <c r="QCB111" s="625"/>
      <c r="QCG111" s="625"/>
      <c r="QCH111" s="625"/>
      <c r="QCM111" s="625"/>
      <c r="QCN111" s="625"/>
      <c r="QCS111" s="625"/>
      <c r="QCT111" s="625"/>
      <c r="QCY111" s="625"/>
      <c r="QCZ111" s="625"/>
      <c r="QDE111" s="625"/>
      <c r="QDF111" s="625"/>
      <c r="QDK111" s="625"/>
      <c r="QDL111" s="625"/>
      <c r="QDQ111" s="625"/>
      <c r="QDR111" s="625"/>
      <c r="QDW111" s="625"/>
      <c r="QDX111" s="625"/>
      <c r="QEC111" s="625"/>
      <c r="QED111" s="625"/>
      <c r="QEI111" s="625"/>
      <c r="QEJ111" s="625"/>
      <c r="QEO111" s="625"/>
      <c r="QEP111" s="625"/>
      <c r="QEU111" s="625"/>
      <c r="QEV111" s="625"/>
      <c r="QFA111" s="625"/>
      <c r="QFB111" s="625"/>
      <c r="QFG111" s="625"/>
      <c r="QFH111" s="625"/>
      <c r="QFM111" s="625"/>
      <c r="QFN111" s="625"/>
      <c r="QFS111" s="625"/>
      <c r="QFT111" s="625"/>
      <c r="QFY111" s="625"/>
      <c r="QFZ111" s="625"/>
      <c r="QGE111" s="625"/>
      <c r="QGF111" s="625"/>
      <c r="QGK111" s="625"/>
      <c r="QGL111" s="625"/>
      <c r="QGQ111" s="625"/>
      <c r="QGR111" s="625"/>
      <c r="QGW111" s="625"/>
      <c r="QGX111" s="625"/>
      <c r="QHC111" s="625"/>
      <c r="QHD111" s="625"/>
      <c r="QHI111" s="625"/>
      <c r="QHJ111" s="625"/>
      <c r="QHO111" s="625"/>
      <c r="QHP111" s="625"/>
      <c r="QHU111" s="625"/>
      <c r="QHV111" s="625"/>
      <c r="QIA111" s="625"/>
      <c r="QIB111" s="625"/>
      <c r="QIG111" s="625"/>
      <c r="QIH111" s="625"/>
      <c r="QIM111" s="625"/>
      <c r="QIN111" s="625"/>
      <c r="QIS111" s="625"/>
      <c r="QIT111" s="625"/>
      <c r="QIY111" s="625"/>
      <c r="QIZ111" s="625"/>
      <c r="QJE111" s="625"/>
      <c r="QJF111" s="625"/>
      <c r="QJK111" s="625"/>
      <c r="QJL111" s="625"/>
      <c r="QJQ111" s="625"/>
      <c r="QJR111" s="625"/>
      <c r="QJW111" s="625"/>
      <c r="QJX111" s="625"/>
      <c r="QKC111" s="625"/>
      <c r="QKD111" s="625"/>
      <c r="QKI111" s="625"/>
      <c r="QKJ111" s="625"/>
      <c r="QKO111" s="625"/>
      <c r="QKP111" s="625"/>
      <c r="QKU111" s="625"/>
      <c r="QKV111" s="625"/>
      <c r="QLA111" s="625"/>
      <c r="QLB111" s="625"/>
      <c r="QLG111" s="625"/>
      <c r="QLH111" s="625"/>
      <c r="QLM111" s="625"/>
      <c r="QLN111" s="625"/>
      <c r="QLS111" s="625"/>
      <c r="QLT111" s="625"/>
      <c r="QLY111" s="625"/>
      <c r="QLZ111" s="625"/>
      <c r="QME111" s="625"/>
      <c r="QMF111" s="625"/>
      <c r="QMK111" s="625"/>
      <c r="QML111" s="625"/>
      <c r="QMQ111" s="625"/>
      <c r="QMR111" s="625"/>
      <c r="QMW111" s="625"/>
      <c r="QMX111" s="625"/>
      <c r="QNC111" s="625"/>
      <c r="QND111" s="625"/>
      <c r="QNI111" s="625"/>
      <c r="QNJ111" s="625"/>
      <c r="QNO111" s="625"/>
      <c r="QNP111" s="625"/>
      <c r="QNU111" s="625"/>
      <c r="QNV111" s="625"/>
      <c r="QOA111" s="625"/>
      <c r="QOB111" s="625"/>
      <c r="QOG111" s="625"/>
      <c r="QOH111" s="625"/>
      <c r="QOM111" s="625"/>
      <c r="QON111" s="625"/>
      <c r="QOS111" s="625"/>
      <c r="QOT111" s="625"/>
      <c r="QOY111" s="625"/>
      <c r="QOZ111" s="625"/>
      <c r="QPE111" s="625"/>
      <c r="QPF111" s="625"/>
      <c r="QPK111" s="625"/>
      <c r="QPL111" s="625"/>
      <c r="QPQ111" s="625"/>
      <c r="QPR111" s="625"/>
      <c r="QPW111" s="625"/>
      <c r="QPX111" s="625"/>
      <c r="QQC111" s="625"/>
      <c r="QQD111" s="625"/>
      <c r="QQI111" s="625"/>
      <c r="QQJ111" s="625"/>
      <c r="QQO111" s="625"/>
      <c r="QQP111" s="625"/>
      <c r="QQU111" s="625"/>
      <c r="QQV111" s="625"/>
      <c r="QRA111" s="625"/>
      <c r="QRB111" s="625"/>
      <c r="QRG111" s="625"/>
      <c r="QRH111" s="625"/>
      <c r="QRM111" s="625"/>
      <c r="QRN111" s="625"/>
      <c r="QRS111" s="625"/>
      <c r="QRT111" s="625"/>
      <c r="QRY111" s="625"/>
      <c r="QRZ111" s="625"/>
      <c r="QSE111" s="625"/>
      <c r="QSF111" s="625"/>
      <c r="QSK111" s="625"/>
      <c r="QSL111" s="625"/>
      <c r="QSQ111" s="625"/>
      <c r="QSR111" s="625"/>
      <c r="QSW111" s="625"/>
      <c r="QSX111" s="625"/>
      <c r="QTC111" s="625"/>
      <c r="QTD111" s="625"/>
      <c r="QTI111" s="625"/>
      <c r="QTJ111" s="625"/>
      <c r="QTO111" s="625"/>
      <c r="QTP111" s="625"/>
      <c r="QTU111" s="625"/>
      <c r="QTV111" s="625"/>
      <c r="QUA111" s="625"/>
      <c r="QUB111" s="625"/>
      <c r="QUG111" s="625"/>
      <c r="QUH111" s="625"/>
      <c r="QUM111" s="625"/>
      <c r="QUN111" s="625"/>
      <c r="QUS111" s="625"/>
      <c r="QUT111" s="625"/>
      <c r="QUY111" s="625"/>
      <c r="QUZ111" s="625"/>
      <c r="QVE111" s="625"/>
      <c r="QVF111" s="625"/>
      <c r="QVK111" s="625"/>
      <c r="QVL111" s="625"/>
      <c r="QVQ111" s="625"/>
      <c r="QVR111" s="625"/>
      <c r="QVW111" s="625"/>
      <c r="QVX111" s="625"/>
      <c r="QWC111" s="625"/>
      <c r="QWD111" s="625"/>
      <c r="QWI111" s="625"/>
      <c r="QWJ111" s="625"/>
      <c r="QWO111" s="625"/>
      <c r="QWP111" s="625"/>
      <c r="QWU111" s="625"/>
      <c r="QWV111" s="625"/>
      <c r="QXA111" s="625"/>
      <c r="QXB111" s="625"/>
      <c r="QXG111" s="625"/>
      <c r="QXH111" s="625"/>
      <c r="QXM111" s="625"/>
      <c r="QXN111" s="625"/>
      <c r="QXS111" s="625"/>
      <c r="QXT111" s="625"/>
      <c r="QXY111" s="625"/>
      <c r="QXZ111" s="625"/>
      <c r="QYE111" s="625"/>
      <c r="QYF111" s="625"/>
      <c r="QYK111" s="625"/>
      <c r="QYL111" s="625"/>
      <c r="QYQ111" s="625"/>
      <c r="QYR111" s="625"/>
      <c r="QYW111" s="625"/>
      <c r="QYX111" s="625"/>
      <c r="QZC111" s="625"/>
      <c r="QZD111" s="625"/>
      <c r="QZI111" s="625"/>
      <c r="QZJ111" s="625"/>
      <c r="QZO111" s="625"/>
      <c r="QZP111" s="625"/>
      <c r="QZU111" s="625"/>
      <c r="QZV111" s="625"/>
      <c r="RAA111" s="625"/>
      <c r="RAB111" s="625"/>
      <c r="RAG111" s="625"/>
      <c r="RAH111" s="625"/>
      <c r="RAM111" s="625"/>
      <c r="RAN111" s="625"/>
      <c r="RAS111" s="625"/>
      <c r="RAT111" s="625"/>
      <c r="RAY111" s="625"/>
      <c r="RAZ111" s="625"/>
      <c r="RBE111" s="625"/>
      <c r="RBF111" s="625"/>
      <c r="RBK111" s="625"/>
      <c r="RBL111" s="625"/>
      <c r="RBQ111" s="625"/>
      <c r="RBR111" s="625"/>
      <c r="RBW111" s="625"/>
      <c r="RBX111" s="625"/>
      <c r="RCC111" s="625"/>
      <c r="RCD111" s="625"/>
      <c r="RCI111" s="625"/>
      <c r="RCJ111" s="625"/>
      <c r="RCO111" s="625"/>
      <c r="RCP111" s="625"/>
      <c r="RCU111" s="625"/>
      <c r="RCV111" s="625"/>
      <c r="RDA111" s="625"/>
      <c r="RDB111" s="625"/>
      <c r="RDG111" s="625"/>
      <c r="RDH111" s="625"/>
      <c r="RDM111" s="625"/>
      <c r="RDN111" s="625"/>
      <c r="RDS111" s="625"/>
      <c r="RDT111" s="625"/>
      <c r="RDY111" s="625"/>
      <c r="RDZ111" s="625"/>
      <c r="REE111" s="625"/>
      <c r="REF111" s="625"/>
      <c r="REK111" s="625"/>
      <c r="REL111" s="625"/>
      <c r="REQ111" s="625"/>
      <c r="RER111" s="625"/>
      <c r="REW111" s="625"/>
      <c r="REX111" s="625"/>
      <c r="RFC111" s="625"/>
      <c r="RFD111" s="625"/>
      <c r="RFI111" s="625"/>
      <c r="RFJ111" s="625"/>
      <c r="RFO111" s="625"/>
      <c r="RFP111" s="625"/>
      <c r="RFU111" s="625"/>
      <c r="RFV111" s="625"/>
      <c r="RGA111" s="625"/>
      <c r="RGB111" s="625"/>
      <c r="RGG111" s="625"/>
      <c r="RGH111" s="625"/>
      <c r="RGM111" s="625"/>
      <c r="RGN111" s="625"/>
      <c r="RGS111" s="625"/>
      <c r="RGT111" s="625"/>
      <c r="RGY111" s="625"/>
      <c r="RGZ111" s="625"/>
      <c r="RHE111" s="625"/>
      <c r="RHF111" s="625"/>
      <c r="RHK111" s="625"/>
      <c r="RHL111" s="625"/>
      <c r="RHQ111" s="625"/>
      <c r="RHR111" s="625"/>
      <c r="RHW111" s="625"/>
      <c r="RHX111" s="625"/>
      <c r="RIC111" s="625"/>
      <c r="RID111" s="625"/>
      <c r="RII111" s="625"/>
      <c r="RIJ111" s="625"/>
      <c r="RIO111" s="625"/>
      <c r="RIP111" s="625"/>
      <c r="RIU111" s="625"/>
      <c r="RIV111" s="625"/>
      <c r="RJA111" s="625"/>
      <c r="RJB111" s="625"/>
      <c r="RJG111" s="625"/>
      <c r="RJH111" s="625"/>
      <c r="RJM111" s="625"/>
      <c r="RJN111" s="625"/>
      <c r="RJS111" s="625"/>
      <c r="RJT111" s="625"/>
      <c r="RJY111" s="625"/>
      <c r="RJZ111" s="625"/>
      <c r="RKE111" s="625"/>
      <c r="RKF111" s="625"/>
      <c r="RKK111" s="625"/>
      <c r="RKL111" s="625"/>
      <c r="RKQ111" s="625"/>
      <c r="RKR111" s="625"/>
      <c r="RKW111" s="625"/>
      <c r="RKX111" s="625"/>
      <c r="RLC111" s="625"/>
      <c r="RLD111" s="625"/>
      <c r="RLI111" s="625"/>
      <c r="RLJ111" s="625"/>
      <c r="RLO111" s="625"/>
      <c r="RLP111" s="625"/>
      <c r="RLU111" s="625"/>
      <c r="RLV111" s="625"/>
      <c r="RMA111" s="625"/>
      <c r="RMB111" s="625"/>
      <c r="RMG111" s="625"/>
      <c r="RMH111" s="625"/>
      <c r="RMM111" s="625"/>
      <c r="RMN111" s="625"/>
      <c r="RMS111" s="625"/>
      <c r="RMT111" s="625"/>
      <c r="RMY111" s="625"/>
      <c r="RMZ111" s="625"/>
      <c r="RNE111" s="625"/>
      <c r="RNF111" s="625"/>
      <c r="RNK111" s="625"/>
      <c r="RNL111" s="625"/>
      <c r="RNQ111" s="625"/>
      <c r="RNR111" s="625"/>
      <c r="RNW111" s="625"/>
      <c r="RNX111" s="625"/>
      <c r="ROC111" s="625"/>
      <c r="ROD111" s="625"/>
      <c r="ROI111" s="625"/>
      <c r="ROJ111" s="625"/>
      <c r="ROO111" s="625"/>
      <c r="ROP111" s="625"/>
      <c r="ROU111" s="625"/>
      <c r="ROV111" s="625"/>
      <c r="RPA111" s="625"/>
      <c r="RPB111" s="625"/>
      <c r="RPG111" s="625"/>
      <c r="RPH111" s="625"/>
      <c r="RPM111" s="625"/>
      <c r="RPN111" s="625"/>
      <c r="RPS111" s="625"/>
      <c r="RPT111" s="625"/>
      <c r="RPY111" s="625"/>
      <c r="RPZ111" s="625"/>
      <c r="RQE111" s="625"/>
      <c r="RQF111" s="625"/>
      <c r="RQK111" s="625"/>
      <c r="RQL111" s="625"/>
      <c r="RQQ111" s="625"/>
      <c r="RQR111" s="625"/>
      <c r="RQW111" s="625"/>
      <c r="RQX111" s="625"/>
      <c r="RRC111" s="625"/>
      <c r="RRD111" s="625"/>
      <c r="RRI111" s="625"/>
      <c r="RRJ111" s="625"/>
      <c r="RRO111" s="625"/>
      <c r="RRP111" s="625"/>
      <c r="RRU111" s="625"/>
      <c r="RRV111" s="625"/>
      <c r="RSA111" s="625"/>
      <c r="RSB111" s="625"/>
      <c r="RSG111" s="625"/>
      <c r="RSH111" s="625"/>
      <c r="RSM111" s="625"/>
      <c r="RSN111" s="625"/>
      <c r="RSS111" s="625"/>
      <c r="RST111" s="625"/>
      <c r="RSY111" s="625"/>
      <c r="RSZ111" s="625"/>
      <c r="RTE111" s="625"/>
      <c r="RTF111" s="625"/>
      <c r="RTK111" s="625"/>
      <c r="RTL111" s="625"/>
      <c r="RTQ111" s="625"/>
      <c r="RTR111" s="625"/>
      <c r="RTW111" s="625"/>
      <c r="RTX111" s="625"/>
      <c r="RUC111" s="625"/>
      <c r="RUD111" s="625"/>
      <c r="RUI111" s="625"/>
      <c r="RUJ111" s="625"/>
      <c r="RUO111" s="625"/>
      <c r="RUP111" s="625"/>
      <c r="RUU111" s="625"/>
      <c r="RUV111" s="625"/>
      <c r="RVA111" s="625"/>
      <c r="RVB111" s="625"/>
      <c r="RVG111" s="625"/>
      <c r="RVH111" s="625"/>
      <c r="RVM111" s="625"/>
      <c r="RVN111" s="625"/>
      <c r="RVS111" s="625"/>
      <c r="RVT111" s="625"/>
      <c r="RVY111" s="625"/>
      <c r="RVZ111" s="625"/>
      <c r="RWE111" s="625"/>
      <c r="RWF111" s="625"/>
      <c r="RWK111" s="625"/>
      <c r="RWL111" s="625"/>
      <c r="RWQ111" s="625"/>
      <c r="RWR111" s="625"/>
      <c r="RWW111" s="625"/>
      <c r="RWX111" s="625"/>
      <c r="RXC111" s="625"/>
      <c r="RXD111" s="625"/>
      <c r="RXI111" s="625"/>
      <c r="RXJ111" s="625"/>
      <c r="RXO111" s="625"/>
      <c r="RXP111" s="625"/>
      <c r="RXU111" s="625"/>
      <c r="RXV111" s="625"/>
      <c r="RYA111" s="625"/>
      <c r="RYB111" s="625"/>
      <c r="RYG111" s="625"/>
      <c r="RYH111" s="625"/>
      <c r="RYM111" s="625"/>
      <c r="RYN111" s="625"/>
      <c r="RYS111" s="625"/>
      <c r="RYT111" s="625"/>
      <c r="RYY111" s="625"/>
      <c r="RYZ111" s="625"/>
      <c r="RZE111" s="625"/>
      <c r="RZF111" s="625"/>
      <c r="RZK111" s="625"/>
      <c r="RZL111" s="625"/>
      <c r="RZQ111" s="625"/>
      <c r="RZR111" s="625"/>
      <c r="RZW111" s="625"/>
      <c r="RZX111" s="625"/>
      <c r="SAC111" s="625"/>
      <c r="SAD111" s="625"/>
      <c r="SAI111" s="625"/>
      <c r="SAJ111" s="625"/>
      <c r="SAO111" s="625"/>
      <c r="SAP111" s="625"/>
      <c r="SAU111" s="625"/>
      <c r="SAV111" s="625"/>
      <c r="SBA111" s="625"/>
      <c r="SBB111" s="625"/>
      <c r="SBG111" s="625"/>
      <c r="SBH111" s="625"/>
      <c r="SBM111" s="625"/>
      <c r="SBN111" s="625"/>
      <c r="SBS111" s="625"/>
      <c r="SBT111" s="625"/>
      <c r="SBY111" s="625"/>
      <c r="SBZ111" s="625"/>
      <c r="SCE111" s="625"/>
      <c r="SCF111" s="625"/>
      <c r="SCK111" s="625"/>
      <c r="SCL111" s="625"/>
      <c r="SCQ111" s="625"/>
      <c r="SCR111" s="625"/>
      <c r="SCW111" s="625"/>
      <c r="SCX111" s="625"/>
      <c r="SDC111" s="625"/>
      <c r="SDD111" s="625"/>
      <c r="SDI111" s="625"/>
      <c r="SDJ111" s="625"/>
      <c r="SDO111" s="625"/>
      <c r="SDP111" s="625"/>
      <c r="SDU111" s="625"/>
      <c r="SDV111" s="625"/>
      <c r="SEA111" s="625"/>
      <c r="SEB111" s="625"/>
      <c r="SEG111" s="625"/>
      <c r="SEH111" s="625"/>
      <c r="SEM111" s="625"/>
      <c r="SEN111" s="625"/>
      <c r="SES111" s="625"/>
      <c r="SET111" s="625"/>
      <c r="SEY111" s="625"/>
      <c r="SEZ111" s="625"/>
      <c r="SFE111" s="625"/>
      <c r="SFF111" s="625"/>
      <c r="SFK111" s="625"/>
      <c r="SFL111" s="625"/>
      <c r="SFQ111" s="625"/>
      <c r="SFR111" s="625"/>
      <c r="SFW111" s="625"/>
      <c r="SFX111" s="625"/>
      <c r="SGC111" s="625"/>
      <c r="SGD111" s="625"/>
      <c r="SGI111" s="625"/>
      <c r="SGJ111" s="625"/>
      <c r="SGO111" s="625"/>
      <c r="SGP111" s="625"/>
      <c r="SGU111" s="625"/>
      <c r="SGV111" s="625"/>
      <c r="SHA111" s="625"/>
      <c r="SHB111" s="625"/>
      <c r="SHG111" s="625"/>
      <c r="SHH111" s="625"/>
      <c r="SHM111" s="625"/>
      <c r="SHN111" s="625"/>
      <c r="SHS111" s="625"/>
      <c r="SHT111" s="625"/>
      <c r="SHY111" s="625"/>
      <c r="SHZ111" s="625"/>
      <c r="SIE111" s="625"/>
      <c r="SIF111" s="625"/>
      <c r="SIK111" s="625"/>
      <c r="SIL111" s="625"/>
      <c r="SIQ111" s="625"/>
      <c r="SIR111" s="625"/>
      <c r="SIW111" s="625"/>
      <c r="SIX111" s="625"/>
      <c r="SJC111" s="625"/>
      <c r="SJD111" s="625"/>
      <c r="SJI111" s="625"/>
      <c r="SJJ111" s="625"/>
      <c r="SJO111" s="625"/>
      <c r="SJP111" s="625"/>
      <c r="SJU111" s="625"/>
      <c r="SJV111" s="625"/>
      <c r="SKA111" s="625"/>
      <c r="SKB111" s="625"/>
      <c r="SKG111" s="625"/>
      <c r="SKH111" s="625"/>
      <c r="SKM111" s="625"/>
      <c r="SKN111" s="625"/>
      <c r="SKS111" s="625"/>
      <c r="SKT111" s="625"/>
      <c r="SKY111" s="625"/>
      <c r="SKZ111" s="625"/>
      <c r="SLE111" s="625"/>
      <c r="SLF111" s="625"/>
      <c r="SLK111" s="625"/>
      <c r="SLL111" s="625"/>
      <c r="SLQ111" s="625"/>
      <c r="SLR111" s="625"/>
      <c r="SLW111" s="625"/>
      <c r="SLX111" s="625"/>
      <c r="SMC111" s="625"/>
      <c r="SMD111" s="625"/>
      <c r="SMI111" s="625"/>
      <c r="SMJ111" s="625"/>
      <c r="SMO111" s="625"/>
      <c r="SMP111" s="625"/>
      <c r="SMU111" s="625"/>
      <c r="SMV111" s="625"/>
      <c r="SNA111" s="625"/>
      <c r="SNB111" s="625"/>
      <c r="SNG111" s="625"/>
      <c r="SNH111" s="625"/>
      <c r="SNM111" s="625"/>
      <c r="SNN111" s="625"/>
      <c r="SNS111" s="625"/>
      <c r="SNT111" s="625"/>
      <c r="SNY111" s="625"/>
      <c r="SNZ111" s="625"/>
      <c r="SOE111" s="625"/>
      <c r="SOF111" s="625"/>
      <c r="SOK111" s="625"/>
      <c r="SOL111" s="625"/>
      <c r="SOQ111" s="625"/>
      <c r="SOR111" s="625"/>
      <c r="SOW111" s="625"/>
      <c r="SOX111" s="625"/>
      <c r="SPC111" s="625"/>
      <c r="SPD111" s="625"/>
      <c r="SPI111" s="625"/>
      <c r="SPJ111" s="625"/>
      <c r="SPO111" s="625"/>
      <c r="SPP111" s="625"/>
      <c r="SPU111" s="625"/>
      <c r="SPV111" s="625"/>
      <c r="SQA111" s="625"/>
      <c r="SQB111" s="625"/>
      <c r="SQG111" s="625"/>
      <c r="SQH111" s="625"/>
      <c r="SQM111" s="625"/>
      <c r="SQN111" s="625"/>
      <c r="SQS111" s="625"/>
      <c r="SQT111" s="625"/>
      <c r="SQY111" s="625"/>
      <c r="SQZ111" s="625"/>
      <c r="SRE111" s="625"/>
      <c r="SRF111" s="625"/>
      <c r="SRK111" s="625"/>
      <c r="SRL111" s="625"/>
      <c r="SRQ111" s="625"/>
      <c r="SRR111" s="625"/>
      <c r="SRW111" s="625"/>
      <c r="SRX111" s="625"/>
      <c r="SSC111" s="625"/>
      <c r="SSD111" s="625"/>
      <c r="SSI111" s="625"/>
      <c r="SSJ111" s="625"/>
      <c r="SSO111" s="625"/>
      <c r="SSP111" s="625"/>
      <c r="SSU111" s="625"/>
      <c r="SSV111" s="625"/>
      <c r="STA111" s="625"/>
      <c r="STB111" s="625"/>
      <c r="STG111" s="625"/>
      <c r="STH111" s="625"/>
      <c r="STM111" s="625"/>
      <c r="STN111" s="625"/>
      <c r="STS111" s="625"/>
      <c r="STT111" s="625"/>
      <c r="STY111" s="625"/>
      <c r="STZ111" s="625"/>
      <c r="SUE111" s="625"/>
      <c r="SUF111" s="625"/>
      <c r="SUK111" s="625"/>
      <c r="SUL111" s="625"/>
      <c r="SUQ111" s="625"/>
      <c r="SUR111" s="625"/>
      <c r="SUW111" s="625"/>
      <c r="SUX111" s="625"/>
      <c r="SVC111" s="625"/>
      <c r="SVD111" s="625"/>
      <c r="SVI111" s="625"/>
      <c r="SVJ111" s="625"/>
      <c r="SVO111" s="625"/>
      <c r="SVP111" s="625"/>
      <c r="SVU111" s="625"/>
      <c r="SVV111" s="625"/>
      <c r="SWA111" s="625"/>
      <c r="SWB111" s="625"/>
      <c r="SWG111" s="625"/>
      <c r="SWH111" s="625"/>
      <c r="SWM111" s="625"/>
      <c r="SWN111" s="625"/>
      <c r="SWS111" s="625"/>
      <c r="SWT111" s="625"/>
      <c r="SWY111" s="625"/>
      <c r="SWZ111" s="625"/>
      <c r="SXE111" s="625"/>
      <c r="SXF111" s="625"/>
      <c r="SXK111" s="625"/>
      <c r="SXL111" s="625"/>
      <c r="SXQ111" s="625"/>
      <c r="SXR111" s="625"/>
      <c r="SXW111" s="625"/>
      <c r="SXX111" s="625"/>
      <c r="SYC111" s="625"/>
      <c r="SYD111" s="625"/>
      <c r="SYI111" s="625"/>
      <c r="SYJ111" s="625"/>
      <c r="SYO111" s="625"/>
      <c r="SYP111" s="625"/>
      <c r="SYU111" s="625"/>
      <c r="SYV111" s="625"/>
      <c r="SZA111" s="625"/>
      <c r="SZB111" s="625"/>
      <c r="SZG111" s="625"/>
      <c r="SZH111" s="625"/>
      <c r="SZM111" s="625"/>
      <c r="SZN111" s="625"/>
      <c r="SZS111" s="625"/>
      <c r="SZT111" s="625"/>
      <c r="SZY111" s="625"/>
      <c r="SZZ111" s="625"/>
      <c r="TAE111" s="625"/>
      <c r="TAF111" s="625"/>
      <c r="TAK111" s="625"/>
      <c r="TAL111" s="625"/>
      <c r="TAQ111" s="625"/>
      <c r="TAR111" s="625"/>
      <c r="TAW111" s="625"/>
      <c r="TAX111" s="625"/>
      <c r="TBC111" s="625"/>
      <c r="TBD111" s="625"/>
      <c r="TBI111" s="625"/>
      <c r="TBJ111" s="625"/>
      <c r="TBO111" s="625"/>
      <c r="TBP111" s="625"/>
      <c r="TBU111" s="625"/>
      <c r="TBV111" s="625"/>
      <c r="TCA111" s="625"/>
      <c r="TCB111" s="625"/>
      <c r="TCG111" s="625"/>
      <c r="TCH111" s="625"/>
      <c r="TCM111" s="625"/>
      <c r="TCN111" s="625"/>
      <c r="TCS111" s="625"/>
      <c r="TCT111" s="625"/>
      <c r="TCY111" s="625"/>
      <c r="TCZ111" s="625"/>
      <c r="TDE111" s="625"/>
      <c r="TDF111" s="625"/>
      <c r="TDK111" s="625"/>
      <c r="TDL111" s="625"/>
      <c r="TDQ111" s="625"/>
      <c r="TDR111" s="625"/>
      <c r="TDW111" s="625"/>
      <c r="TDX111" s="625"/>
      <c r="TEC111" s="625"/>
      <c r="TED111" s="625"/>
      <c r="TEI111" s="625"/>
      <c r="TEJ111" s="625"/>
      <c r="TEO111" s="625"/>
      <c r="TEP111" s="625"/>
      <c r="TEU111" s="625"/>
      <c r="TEV111" s="625"/>
      <c r="TFA111" s="625"/>
      <c r="TFB111" s="625"/>
      <c r="TFG111" s="625"/>
      <c r="TFH111" s="625"/>
      <c r="TFM111" s="625"/>
      <c r="TFN111" s="625"/>
      <c r="TFS111" s="625"/>
      <c r="TFT111" s="625"/>
      <c r="TFY111" s="625"/>
      <c r="TFZ111" s="625"/>
      <c r="TGE111" s="625"/>
      <c r="TGF111" s="625"/>
      <c r="TGK111" s="625"/>
      <c r="TGL111" s="625"/>
      <c r="TGQ111" s="625"/>
      <c r="TGR111" s="625"/>
      <c r="TGW111" s="625"/>
      <c r="TGX111" s="625"/>
      <c r="THC111" s="625"/>
      <c r="THD111" s="625"/>
      <c r="THI111" s="625"/>
      <c r="THJ111" s="625"/>
      <c r="THO111" s="625"/>
      <c r="THP111" s="625"/>
      <c r="THU111" s="625"/>
      <c r="THV111" s="625"/>
      <c r="TIA111" s="625"/>
      <c r="TIB111" s="625"/>
      <c r="TIG111" s="625"/>
      <c r="TIH111" s="625"/>
      <c r="TIM111" s="625"/>
      <c r="TIN111" s="625"/>
      <c r="TIS111" s="625"/>
      <c r="TIT111" s="625"/>
      <c r="TIY111" s="625"/>
      <c r="TIZ111" s="625"/>
      <c r="TJE111" s="625"/>
      <c r="TJF111" s="625"/>
      <c r="TJK111" s="625"/>
      <c r="TJL111" s="625"/>
      <c r="TJQ111" s="625"/>
      <c r="TJR111" s="625"/>
      <c r="TJW111" s="625"/>
      <c r="TJX111" s="625"/>
      <c r="TKC111" s="625"/>
      <c r="TKD111" s="625"/>
      <c r="TKI111" s="625"/>
      <c r="TKJ111" s="625"/>
      <c r="TKO111" s="625"/>
      <c r="TKP111" s="625"/>
      <c r="TKU111" s="625"/>
      <c r="TKV111" s="625"/>
      <c r="TLA111" s="625"/>
      <c r="TLB111" s="625"/>
      <c r="TLG111" s="625"/>
      <c r="TLH111" s="625"/>
      <c r="TLM111" s="625"/>
      <c r="TLN111" s="625"/>
      <c r="TLS111" s="625"/>
      <c r="TLT111" s="625"/>
      <c r="TLY111" s="625"/>
      <c r="TLZ111" s="625"/>
      <c r="TME111" s="625"/>
      <c r="TMF111" s="625"/>
      <c r="TMK111" s="625"/>
      <c r="TML111" s="625"/>
      <c r="TMQ111" s="625"/>
      <c r="TMR111" s="625"/>
      <c r="TMW111" s="625"/>
      <c r="TMX111" s="625"/>
      <c r="TNC111" s="625"/>
      <c r="TND111" s="625"/>
      <c r="TNI111" s="625"/>
      <c r="TNJ111" s="625"/>
      <c r="TNO111" s="625"/>
      <c r="TNP111" s="625"/>
      <c r="TNU111" s="625"/>
      <c r="TNV111" s="625"/>
      <c r="TOA111" s="625"/>
      <c r="TOB111" s="625"/>
      <c r="TOG111" s="625"/>
      <c r="TOH111" s="625"/>
      <c r="TOM111" s="625"/>
      <c r="TON111" s="625"/>
      <c r="TOS111" s="625"/>
      <c r="TOT111" s="625"/>
      <c r="TOY111" s="625"/>
      <c r="TOZ111" s="625"/>
      <c r="TPE111" s="625"/>
      <c r="TPF111" s="625"/>
      <c r="TPK111" s="625"/>
      <c r="TPL111" s="625"/>
      <c r="TPQ111" s="625"/>
      <c r="TPR111" s="625"/>
      <c r="TPW111" s="625"/>
      <c r="TPX111" s="625"/>
      <c r="TQC111" s="625"/>
      <c r="TQD111" s="625"/>
      <c r="TQI111" s="625"/>
      <c r="TQJ111" s="625"/>
      <c r="TQO111" s="625"/>
      <c r="TQP111" s="625"/>
      <c r="TQU111" s="625"/>
      <c r="TQV111" s="625"/>
      <c r="TRA111" s="625"/>
      <c r="TRB111" s="625"/>
      <c r="TRG111" s="625"/>
      <c r="TRH111" s="625"/>
      <c r="TRM111" s="625"/>
      <c r="TRN111" s="625"/>
      <c r="TRS111" s="625"/>
      <c r="TRT111" s="625"/>
      <c r="TRY111" s="625"/>
      <c r="TRZ111" s="625"/>
      <c r="TSE111" s="625"/>
      <c r="TSF111" s="625"/>
      <c r="TSK111" s="625"/>
      <c r="TSL111" s="625"/>
      <c r="TSQ111" s="625"/>
      <c r="TSR111" s="625"/>
      <c r="TSW111" s="625"/>
      <c r="TSX111" s="625"/>
      <c r="TTC111" s="625"/>
      <c r="TTD111" s="625"/>
      <c r="TTI111" s="625"/>
      <c r="TTJ111" s="625"/>
      <c r="TTO111" s="625"/>
      <c r="TTP111" s="625"/>
      <c r="TTU111" s="625"/>
      <c r="TTV111" s="625"/>
      <c r="TUA111" s="625"/>
      <c r="TUB111" s="625"/>
      <c r="TUG111" s="625"/>
      <c r="TUH111" s="625"/>
      <c r="TUM111" s="625"/>
      <c r="TUN111" s="625"/>
      <c r="TUS111" s="625"/>
      <c r="TUT111" s="625"/>
      <c r="TUY111" s="625"/>
      <c r="TUZ111" s="625"/>
      <c r="TVE111" s="625"/>
      <c r="TVF111" s="625"/>
      <c r="TVK111" s="625"/>
      <c r="TVL111" s="625"/>
      <c r="TVQ111" s="625"/>
      <c r="TVR111" s="625"/>
      <c r="TVW111" s="625"/>
      <c r="TVX111" s="625"/>
      <c r="TWC111" s="625"/>
      <c r="TWD111" s="625"/>
      <c r="TWI111" s="625"/>
      <c r="TWJ111" s="625"/>
      <c r="TWO111" s="625"/>
      <c r="TWP111" s="625"/>
      <c r="TWU111" s="625"/>
      <c r="TWV111" s="625"/>
      <c r="TXA111" s="625"/>
      <c r="TXB111" s="625"/>
      <c r="TXG111" s="625"/>
      <c r="TXH111" s="625"/>
      <c r="TXM111" s="625"/>
      <c r="TXN111" s="625"/>
      <c r="TXS111" s="625"/>
      <c r="TXT111" s="625"/>
      <c r="TXY111" s="625"/>
      <c r="TXZ111" s="625"/>
      <c r="TYE111" s="625"/>
      <c r="TYF111" s="625"/>
      <c r="TYK111" s="625"/>
      <c r="TYL111" s="625"/>
      <c r="TYQ111" s="625"/>
      <c r="TYR111" s="625"/>
      <c r="TYW111" s="625"/>
      <c r="TYX111" s="625"/>
      <c r="TZC111" s="625"/>
      <c r="TZD111" s="625"/>
      <c r="TZI111" s="625"/>
      <c r="TZJ111" s="625"/>
      <c r="TZO111" s="625"/>
      <c r="TZP111" s="625"/>
      <c r="TZU111" s="625"/>
      <c r="TZV111" s="625"/>
      <c r="UAA111" s="625"/>
      <c r="UAB111" s="625"/>
      <c r="UAG111" s="625"/>
      <c r="UAH111" s="625"/>
      <c r="UAM111" s="625"/>
      <c r="UAN111" s="625"/>
      <c r="UAS111" s="625"/>
      <c r="UAT111" s="625"/>
      <c r="UAY111" s="625"/>
      <c r="UAZ111" s="625"/>
      <c r="UBE111" s="625"/>
      <c r="UBF111" s="625"/>
      <c r="UBK111" s="625"/>
      <c r="UBL111" s="625"/>
      <c r="UBQ111" s="625"/>
      <c r="UBR111" s="625"/>
      <c r="UBW111" s="625"/>
      <c r="UBX111" s="625"/>
      <c r="UCC111" s="625"/>
      <c r="UCD111" s="625"/>
      <c r="UCI111" s="625"/>
      <c r="UCJ111" s="625"/>
      <c r="UCO111" s="625"/>
      <c r="UCP111" s="625"/>
      <c r="UCU111" s="625"/>
      <c r="UCV111" s="625"/>
      <c r="UDA111" s="625"/>
      <c r="UDB111" s="625"/>
      <c r="UDG111" s="625"/>
      <c r="UDH111" s="625"/>
      <c r="UDM111" s="625"/>
      <c r="UDN111" s="625"/>
      <c r="UDS111" s="625"/>
      <c r="UDT111" s="625"/>
      <c r="UDY111" s="625"/>
      <c r="UDZ111" s="625"/>
      <c r="UEE111" s="625"/>
      <c r="UEF111" s="625"/>
      <c r="UEK111" s="625"/>
      <c r="UEL111" s="625"/>
      <c r="UEQ111" s="625"/>
      <c r="UER111" s="625"/>
      <c r="UEW111" s="625"/>
      <c r="UEX111" s="625"/>
      <c r="UFC111" s="625"/>
      <c r="UFD111" s="625"/>
      <c r="UFI111" s="625"/>
      <c r="UFJ111" s="625"/>
      <c r="UFO111" s="625"/>
      <c r="UFP111" s="625"/>
      <c r="UFU111" s="625"/>
      <c r="UFV111" s="625"/>
      <c r="UGA111" s="625"/>
      <c r="UGB111" s="625"/>
      <c r="UGG111" s="625"/>
      <c r="UGH111" s="625"/>
      <c r="UGM111" s="625"/>
      <c r="UGN111" s="625"/>
      <c r="UGS111" s="625"/>
      <c r="UGT111" s="625"/>
      <c r="UGY111" s="625"/>
      <c r="UGZ111" s="625"/>
      <c r="UHE111" s="625"/>
      <c r="UHF111" s="625"/>
      <c r="UHK111" s="625"/>
      <c r="UHL111" s="625"/>
      <c r="UHQ111" s="625"/>
      <c r="UHR111" s="625"/>
      <c r="UHW111" s="625"/>
      <c r="UHX111" s="625"/>
      <c r="UIC111" s="625"/>
      <c r="UID111" s="625"/>
      <c r="UII111" s="625"/>
      <c r="UIJ111" s="625"/>
      <c r="UIO111" s="625"/>
      <c r="UIP111" s="625"/>
      <c r="UIU111" s="625"/>
      <c r="UIV111" s="625"/>
      <c r="UJA111" s="625"/>
      <c r="UJB111" s="625"/>
      <c r="UJG111" s="625"/>
      <c r="UJH111" s="625"/>
      <c r="UJM111" s="625"/>
      <c r="UJN111" s="625"/>
      <c r="UJS111" s="625"/>
      <c r="UJT111" s="625"/>
      <c r="UJY111" s="625"/>
      <c r="UJZ111" s="625"/>
      <c r="UKE111" s="625"/>
      <c r="UKF111" s="625"/>
      <c r="UKK111" s="625"/>
      <c r="UKL111" s="625"/>
      <c r="UKQ111" s="625"/>
      <c r="UKR111" s="625"/>
      <c r="UKW111" s="625"/>
      <c r="UKX111" s="625"/>
      <c r="ULC111" s="625"/>
      <c r="ULD111" s="625"/>
      <c r="ULI111" s="625"/>
      <c r="ULJ111" s="625"/>
      <c r="ULO111" s="625"/>
      <c r="ULP111" s="625"/>
      <c r="ULU111" s="625"/>
      <c r="ULV111" s="625"/>
      <c r="UMA111" s="625"/>
      <c r="UMB111" s="625"/>
      <c r="UMG111" s="625"/>
      <c r="UMH111" s="625"/>
      <c r="UMM111" s="625"/>
      <c r="UMN111" s="625"/>
      <c r="UMS111" s="625"/>
      <c r="UMT111" s="625"/>
      <c r="UMY111" s="625"/>
      <c r="UMZ111" s="625"/>
      <c r="UNE111" s="625"/>
      <c r="UNF111" s="625"/>
      <c r="UNK111" s="625"/>
      <c r="UNL111" s="625"/>
      <c r="UNQ111" s="625"/>
      <c r="UNR111" s="625"/>
      <c r="UNW111" s="625"/>
      <c r="UNX111" s="625"/>
      <c r="UOC111" s="625"/>
      <c r="UOD111" s="625"/>
      <c r="UOI111" s="625"/>
      <c r="UOJ111" s="625"/>
      <c r="UOO111" s="625"/>
      <c r="UOP111" s="625"/>
      <c r="UOU111" s="625"/>
      <c r="UOV111" s="625"/>
      <c r="UPA111" s="625"/>
      <c r="UPB111" s="625"/>
      <c r="UPG111" s="625"/>
      <c r="UPH111" s="625"/>
      <c r="UPM111" s="625"/>
      <c r="UPN111" s="625"/>
      <c r="UPS111" s="625"/>
      <c r="UPT111" s="625"/>
      <c r="UPY111" s="625"/>
      <c r="UPZ111" s="625"/>
      <c r="UQE111" s="625"/>
      <c r="UQF111" s="625"/>
      <c r="UQK111" s="625"/>
      <c r="UQL111" s="625"/>
      <c r="UQQ111" s="625"/>
      <c r="UQR111" s="625"/>
      <c r="UQW111" s="625"/>
      <c r="UQX111" s="625"/>
      <c r="URC111" s="625"/>
      <c r="URD111" s="625"/>
      <c r="URI111" s="625"/>
      <c r="URJ111" s="625"/>
      <c r="URO111" s="625"/>
      <c r="URP111" s="625"/>
      <c r="URU111" s="625"/>
      <c r="URV111" s="625"/>
      <c r="USA111" s="625"/>
      <c r="USB111" s="625"/>
      <c r="USG111" s="625"/>
      <c r="USH111" s="625"/>
      <c r="USM111" s="625"/>
      <c r="USN111" s="625"/>
      <c r="USS111" s="625"/>
      <c r="UST111" s="625"/>
      <c r="USY111" s="625"/>
      <c r="USZ111" s="625"/>
      <c r="UTE111" s="625"/>
      <c r="UTF111" s="625"/>
      <c r="UTK111" s="625"/>
      <c r="UTL111" s="625"/>
      <c r="UTQ111" s="625"/>
      <c r="UTR111" s="625"/>
      <c r="UTW111" s="625"/>
      <c r="UTX111" s="625"/>
      <c r="UUC111" s="625"/>
      <c r="UUD111" s="625"/>
      <c r="UUI111" s="625"/>
      <c r="UUJ111" s="625"/>
      <c r="UUO111" s="625"/>
      <c r="UUP111" s="625"/>
      <c r="UUU111" s="625"/>
      <c r="UUV111" s="625"/>
      <c r="UVA111" s="625"/>
      <c r="UVB111" s="625"/>
      <c r="UVG111" s="625"/>
      <c r="UVH111" s="625"/>
      <c r="UVM111" s="625"/>
      <c r="UVN111" s="625"/>
      <c r="UVS111" s="625"/>
      <c r="UVT111" s="625"/>
      <c r="UVY111" s="625"/>
      <c r="UVZ111" s="625"/>
      <c r="UWE111" s="625"/>
      <c r="UWF111" s="625"/>
      <c r="UWK111" s="625"/>
      <c r="UWL111" s="625"/>
      <c r="UWQ111" s="625"/>
      <c r="UWR111" s="625"/>
      <c r="UWW111" s="625"/>
      <c r="UWX111" s="625"/>
      <c r="UXC111" s="625"/>
      <c r="UXD111" s="625"/>
      <c r="UXI111" s="625"/>
      <c r="UXJ111" s="625"/>
      <c r="UXO111" s="625"/>
      <c r="UXP111" s="625"/>
      <c r="UXU111" s="625"/>
      <c r="UXV111" s="625"/>
      <c r="UYA111" s="625"/>
      <c r="UYB111" s="625"/>
      <c r="UYG111" s="625"/>
      <c r="UYH111" s="625"/>
      <c r="UYM111" s="625"/>
      <c r="UYN111" s="625"/>
      <c r="UYS111" s="625"/>
      <c r="UYT111" s="625"/>
      <c r="UYY111" s="625"/>
      <c r="UYZ111" s="625"/>
      <c r="UZE111" s="625"/>
      <c r="UZF111" s="625"/>
      <c r="UZK111" s="625"/>
      <c r="UZL111" s="625"/>
      <c r="UZQ111" s="625"/>
      <c r="UZR111" s="625"/>
      <c r="UZW111" s="625"/>
      <c r="UZX111" s="625"/>
      <c r="VAC111" s="625"/>
      <c r="VAD111" s="625"/>
      <c r="VAI111" s="625"/>
      <c r="VAJ111" s="625"/>
      <c r="VAO111" s="625"/>
      <c r="VAP111" s="625"/>
      <c r="VAU111" s="625"/>
      <c r="VAV111" s="625"/>
      <c r="VBA111" s="625"/>
      <c r="VBB111" s="625"/>
      <c r="VBG111" s="625"/>
      <c r="VBH111" s="625"/>
      <c r="VBM111" s="625"/>
      <c r="VBN111" s="625"/>
      <c r="VBS111" s="625"/>
      <c r="VBT111" s="625"/>
      <c r="VBY111" s="625"/>
      <c r="VBZ111" s="625"/>
      <c r="VCE111" s="625"/>
      <c r="VCF111" s="625"/>
      <c r="VCK111" s="625"/>
      <c r="VCL111" s="625"/>
      <c r="VCQ111" s="625"/>
      <c r="VCR111" s="625"/>
      <c r="VCW111" s="625"/>
      <c r="VCX111" s="625"/>
      <c r="VDC111" s="625"/>
      <c r="VDD111" s="625"/>
      <c r="VDI111" s="625"/>
      <c r="VDJ111" s="625"/>
      <c r="VDO111" s="625"/>
      <c r="VDP111" s="625"/>
      <c r="VDU111" s="625"/>
      <c r="VDV111" s="625"/>
      <c r="VEA111" s="625"/>
      <c r="VEB111" s="625"/>
      <c r="VEG111" s="625"/>
      <c r="VEH111" s="625"/>
      <c r="VEM111" s="625"/>
      <c r="VEN111" s="625"/>
      <c r="VES111" s="625"/>
      <c r="VET111" s="625"/>
      <c r="VEY111" s="625"/>
      <c r="VEZ111" s="625"/>
      <c r="VFE111" s="625"/>
      <c r="VFF111" s="625"/>
      <c r="VFK111" s="625"/>
      <c r="VFL111" s="625"/>
      <c r="VFQ111" s="625"/>
      <c r="VFR111" s="625"/>
      <c r="VFW111" s="625"/>
      <c r="VFX111" s="625"/>
      <c r="VGC111" s="625"/>
      <c r="VGD111" s="625"/>
      <c r="VGI111" s="625"/>
      <c r="VGJ111" s="625"/>
      <c r="VGO111" s="625"/>
      <c r="VGP111" s="625"/>
      <c r="VGU111" s="625"/>
      <c r="VGV111" s="625"/>
      <c r="VHA111" s="625"/>
      <c r="VHB111" s="625"/>
      <c r="VHG111" s="625"/>
      <c r="VHH111" s="625"/>
      <c r="VHM111" s="625"/>
      <c r="VHN111" s="625"/>
      <c r="VHS111" s="625"/>
      <c r="VHT111" s="625"/>
      <c r="VHY111" s="625"/>
      <c r="VHZ111" s="625"/>
      <c r="VIE111" s="625"/>
      <c r="VIF111" s="625"/>
      <c r="VIK111" s="625"/>
      <c r="VIL111" s="625"/>
      <c r="VIQ111" s="625"/>
      <c r="VIR111" s="625"/>
      <c r="VIW111" s="625"/>
      <c r="VIX111" s="625"/>
      <c r="VJC111" s="625"/>
      <c r="VJD111" s="625"/>
      <c r="VJI111" s="625"/>
      <c r="VJJ111" s="625"/>
      <c r="VJO111" s="625"/>
      <c r="VJP111" s="625"/>
      <c r="VJU111" s="625"/>
      <c r="VJV111" s="625"/>
      <c r="VKA111" s="625"/>
      <c r="VKB111" s="625"/>
      <c r="VKG111" s="625"/>
      <c r="VKH111" s="625"/>
      <c r="VKM111" s="625"/>
      <c r="VKN111" s="625"/>
      <c r="VKS111" s="625"/>
      <c r="VKT111" s="625"/>
      <c r="VKY111" s="625"/>
      <c r="VKZ111" s="625"/>
      <c r="VLE111" s="625"/>
      <c r="VLF111" s="625"/>
      <c r="VLK111" s="625"/>
      <c r="VLL111" s="625"/>
      <c r="VLQ111" s="625"/>
      <c r="VLR111" s="625"/>
      <c r="VLW111" s="625"/>
      <c r="VLX111" s="625"/>
      <c r="VMC111" s="625"/>
      <c r="VMD111" s="625"/>
      <c r="VMI111" s="625"/>
      <c r="VMJ111" s="625"/>
      <c r="VMO111" s="625"/>
      <c r="VMP111" s="625"/>
      <c r="VMU111" s="625"/>
      <c r="VMV111" s="625"/>
      <c r="VNA111" s="625"/>
      <c r="VNB111" s="625"/>
      <c r="VNG111" s="625"/>
      <c r="VNH111" s="625"/>
      <c r="VNM111" s="625"/>
      <c r="VNN111" s="625"/>
      <c r="VNS111" s="625"/>
      <c r="VNT111" s="625"/>
      <c r="VNY111" s="625"/>
      <c r="VNZ111" s="625"/>
      <c r="VOE111" s="625"/>
      <c r="VOF111" s="625"/>
      <c r="VOK111" s="625"/>
      <c r="VOL111" s="625"/>
      <c r="VOQ111" s="625"/>
      <c r="VOR111" s="625"/>
      <c r="VOW111" s="625"/>
      <c r="VOX111" s="625"/>
      <c r="VPC111" s="625"/>
      <c r="VPD111" s="625"/>
      <c r="VPI111" s="625"/>
      <c r="VPJ111" s="625"/>
      <c r="VPO111" s="625"/>
      <c r="VPP111" s="625"/>
      <c r="VPU111" s="625"/>
      <c r="VPV111" s="625"/>
      <c r="VQA111" s="625"/>
      <c r="VQB111" s="625"/>
      <c r="VQG111" s="625"/>
      <c r="VQH111" s="625"/>
      <c r="VQM111" s="625"/>
      <c r="VQN111" s="625"/>
      <c r="VQS111" s="625"/>
      <c r="VQT111" s="625"/>
      <c r="VQY111" s="625"/>
      <c r="VQZ111" s="625"/>
      <c r="VRE111" s="625"/>
      <c r="VRF111" s="625"/>
      <c r="VRK111" s="625"/>
      <c r="VRL111" s="625"/>
      <c r="VRQ111" s="625"/>
      <c r="VRR111" s="625"/>
      <c r="VRW111" s="625"/>
      <c r="VRX111" s="625"/>
      <c r="VSC111" s="625"/>
      <c r="VSD111" s="625"/>
      <c r="VSI111" s="625"/>
      <c r="VSJ111" s="625"/>
      <c r="VSO111" s="625"/>
      <c r="VSP111" s="625"/>
      <c r="VSU111" s="625"/>
      <c r="VSV111" s="625"/>
      <c r="VTA111" s="625"/>
      <c r="VTB111" s="625"/>
      <c r="VTG111" s="625"/>
      <c r="VTH111" s="625"/>
      <c r="VTM111" s="625"/>
      <c r="VTN111" s="625"/>
      <c r="VTS111" s="625"/>
      <c r="VTT111" s="625"/>
      <c r="VTY111" s="625"/>
      <c r="VTZ111" s="625"/>
      <c r="VUE111" s="625"/>
      <c r="VUF111" s="625"/>
      <c r="VUK111" s="625"/>
      <c r="VUL111" s="625"/>
      <c r="VUQ111" s="625"/>
      <c r="VUR111" s="625"/>
      <c r="VUW111" s="625"/>
      <c r="VUX111" s="625"/>
      <c r="VVC111" s="625"/>
      <c r="VVD111" s="625"/>
      <c r="VVI111" s="625"/>
      <c r="VVJ111" s="625"/>
      <c r="VVO111" s="625"/>
      <c r="VVP111" s="625"/>
      <c r="VVU111" s="625"/>
      <c r="VVV111" s="625"/>
      <c r="VWA111" s="625"/>
      <c r="VWB111" s="625"/>
      <c r="VWG111" s="625"/>
      <c r="VWH111" s="625"/>
      <c r="VWM111" s="625"/>
      <c r="VWN111" s="625"/>
      <c r="VWS111" s="625"/>
      <c r="VWT111" s="625"/>
      <c r="VWY111" s="625"/>
      <c r="VWZ111" s="625"/>
      <c r="VXE111" s="625"/>
      <c r="VXF111" s="625"/>
      <c r="VXK111" s="625"/>
      <c r="VXL111" s="625"/>
      <c r="VXQ111" s="625"/>
      <c r="VXR111" s="625"/>
      <c r="VXW111" s="625"/>
      <c r="VXX111" s="625"/>
      <c r="VYC111" s="625"/>
      <c r="VYD111" s="625"/>
      <c r="VYI111" s="625"/>
      <c r="VYJ111" s="625"/>
      <c r="VYO111" s="625"/>
      <c r="VYP111" s="625"/>
      <c r="VYU111" s="625"/>
      <c r="VYV111" s="625"/>
      <c r="VZA111" s="625"/>
      <c r="VZB111" s="625"/>
      <c r="VZG111" s="625"/>
      <c r="VZH111" s="625"/>
      <c r="VZM111" s="625"/>
      <c r="VZN111" s="625"/>
      <c r="VZS111" s="625"/>
      <c r="VZT111" s="625"/>
      <c r="VZY111" s="625"/>
      <c r="VZZ111" s="625"/>
      <c r="WAE111" s="625"/>
      <c r="WAF111" s="625"/>
      <c r="WAK111" s="625"/>
      <c r="WAL111" s="625"/>
      <c r="WAQ111" s="625"/>
      <c r="WAR111" s="625"/>
      <c r="WAW111" s="625"/>
      <c r="WAX111" s="625"/>
      <c r="WBC111" s="625"/>
      <c r="WBD111" s="625"/>
      <c r="WBI111" s="625"/>
      <c r="WBJ111" s="625"/>
      <c r="WBO111" s="625"/>
      <c r="WBP111" s="625"/>
      <c r="WBU111" s="625"/>
      <c r="WBV111" s="625"/>
      <c r="WCA111" s="625"/>
      <c r="WCB111" s="625"/>
      <c r="WCG111" s="625"/>
      <c r="WCH111" s="625"/>
      <c r="WCM111" s="625"/>
      <c r="WCN111" s="625"/>
      <c r="WCS111" s="625"/>
      <c r="WCT111" s="625"/>
      <c r="WCY111" s="625"/>
      <c r="WCZ111" s="625"/>
      <c r="WDE111" s="625"/>
      <c r="WDF111" s="625"/>
      <c r="WDK111" s="625"/>
      <c r="WDL111" s="625"/>
      <c r="WDQ111" s="625"/>
      <c r="WDR111" s="625"/>
      <c r="WDW111" s="625"/>
      <c r="WDX111" s="625"/>
      <c r="WEC111" s="625"/>
      <c r="WED111" s="625"/>
      <c r="WEI111" s="625"/>
      <c r="WEJ111" s="625"/>
      <c r="WEO111" s="625"/>
      <c r="WEP111" s="625"/>
      <c r="WEU111" s="625"/>
      <c r="WEV111" s="625"/>
      <c r="WFA111" s="625"/>
      <c r="WFB111" s="625"/>
      <c r="WFG111" s="625"/>
      <c r="WFH111" s="625"/>
      <c r="WFM111" s="625"/>
      <c r="WFN111" s="625"/>
      <c r="WFS111" s="625"/>
      <c r="WFT111" s="625"/>
      <c r="WFY111" s="625"/>
      <c r="WFZ111" s="625"/>
      <c r="WGE111" s="625"/>
      <c r="WGF111" s="625"/>
      <c r="WGK111" s="625"/>
      <c r="WGL111" s="625"/>
      <c r="WGQ111" s="625"/>
      <c r="WGR111" s="625"/>
      <c r="WGW111" s="625"/>
      <c r="WGX111" s="625"/>
      <c r="WHC111" s="625"/>
      <c r="WHD111" s="625"/>
      <c r="WHI111" s="625"/>
      <c r="WHJ111" s="625"/>
      <c r="WHO111" s="625"/>
      <c r="WHP111" s="625"/>
      <c r="WHU111" s="625"/>
      <c r="WHV111" s="625"/>
      <c r="WIA111" s="625"/>
      <c r="WIB111" s="625"/>
      <c r="WIG111" s="625"/>
      <c r="WIH111" s="625"/>
      <c r="WIM111" s="625"/>
      <c r="WIN111" s="625"/>
      <c r="WIS111" s="625"/>
      <c r="WIT111" s="625"/>
      <c r="WIY111" s="625"/>
      <c r="WIZ111" s="625"/>
      <c r="WJE111" s="625"/>
      <c r="WJF111" s="625"/>
      <c r="WJK111" s="625"/>
      <c r="WJL111" s="625"/>
      <c r="WJQ111" s="625"/>
      <c r="WJR111" s="625"/>
      <c r="WJW111" s="625"/>
      <c r="WJX111" s="625"/>
      <c r="WKC111" s="625"/>
      <c r="WKD111" s="625"/>
      <c r="WKI111" s="625"/>
      <c r="WKJ111" s="625"/>
      <c r="WKO111" s="625"/>
      <c r="WKP111" s="625"/>
      <c r="WKU111" s="625"/>
      <c r="WKV111" s="625"/>
      <c r="WLA111" s="625"/>
      <c r="WLB111" s="625"/>
      <c r="WLG111" s="625"/>
      <c r="WLH111" s="625"/>
      <c r="WLM111" s="625"/>
      <c r="WLN111" s="625"/>
      <c r="WLS111" s="625"/>
      <c r="WLT111" s="625"/>
      <c r="WLY111" s="625"/>
      <c r="WLZ111" s="625"/>
      <c r="WME111" s="625"/>
      <c r="WMF111" s="625"/>
      <c r="WMK111" s="625"/>
      <c r="WML111" s="625"/>
      <c r="WMQ111" s="625"/>
      <c r="WMR111" s="625"/>
      <c r="WMW111" s="625"/>
      <c r="WMX111" s="625"/>
      <c r="WNC111" s="625"/>
      <c r="WND111" s="625"/>
      <c r="WNI111" s="625"/>
      <c r="WNJ111" s="625"/>
      <c r="WNO111" s="625"/>
      <c r="WNP111" s="625"/>
      <c r="WNU111" s="625"/>
      <c r="WNV111" s="625"/>
      <c r="WOA111" s="625"/>
      <c r="WOB111" s="625"/>
      <c r="WOG111" s="625"/>
      <c r="WOH111" s="625"/>
      <c r="WOM111" s="625"/>
      <c r="WON111" s="625"/>
      <c r="WOS111" s="625"/>
      <c r="WOT111" s="625"/>
      <c r="WOY111" s="625"/>
      <c r="WOZ111" s="625"/>
      <c r="WPE111" s="625"/>
      <c r="WPF111" s="625"/>
      <c r="WPK111" s="625"/>
      <c r="WPL111" s="625"/>
      <c r="WPQ111" s="625"/>
      <c r="WPR111" s="625"/>
      <c r="WPW111" s="625"/>
      <c r="WPX111" s="625"/>
      <c r="WQC111" s="625"/>
      <c r="WQD111" s="625"/>
      <c r="WQI111" s="625"/>
      <c r="WQJ111" s="625"/>
      <c r="WQO111" s="625"/>
      <c r="WQP111" s="625"/>
      <c r="WQU111" s="625"/>
      <c r="WQV111" s="625"/>
      <c r="WRA111" s="625"/>
      <c r="WRB111" s="625"/>
      <c r="WRG111" s="625"/>
      <c r="WRH111" s="625"/>
      <c r="WRM111" s="625"/>
      <c r="WRN111" s="625"/>
      <c r="WRS111" s="625"/>
      <c r="WRT111" s="625"/>
      <c r="WRY111" s="625"/>
      <c r="WRZ111" s="625"/>
      <c r="WSE111" s="625"/>
      <c r="WSF111" s="625"/>
      <c r="WSK111" s="625"/>
      <c r="WSL111" s="625"/>
      <c r="WSQ111" s="625"/>
      <c r="WSR111" s="625"/>
      <c r="WSW111" s="625"/>
      <c r="WSX111" s="625"/>
      <c r="WTC111" s="625"/>
      <c r="WTD111" s="625"/>
      <c r="WTI111" s="625"/>
      <c r="WTJ111" s="625"/>
      <c r="WTO111" s="625"/>
      <c r="WTP111" s="625"/>
      <c r="WTU111" s="625"/>
      <c r="WTV111" s="625"/>
      <c r="WUA111" s="625"/>
      <c r="WUB111" s="625"/>
      <c r="WUG111" s="625"/>
      <c r="WUH111" s="625"/>
      <c r="WUM111" s="625"/>
      <c r="WUN111" s="625"/>
      <c r="WUS111" s="625"/>
      <c r="WUT111" s="625"/>
      <c r="WUY111" s="625"/>
      <c r="WUZ111" s="625"/>
      <c r="WVE111" s="625"/>
      <c r="WVF111" s="625"/>
      <c r="WVK111" s="625"/>
      <c r="WVL111" s="625"/>
      <c r="WVQ111" s="625"/>
      <c r="WVR111" s="625"/>
      <c r="WVW111" s="625"/>
      <c r="WVX111" s="625"/>
      <c r="WWC111" s="625"/>
      <c r="WWD111" s="625"/>
      <c r="WWI111" s="625"/>
      <c r="WWJ111" s="625"/>
      <c r="WWO111" s="625"/>
      <c r="WWP111" s="625"/>
      <c r="WWU111" s="625"/>
      <c r="WWV111" s="625"/>
      <c r="WXA111" s="625"/>
      <c r="WXB111" s="625"/>
      <c r="WXG111" s="625"/>
      <c r="WXH111" s="625"/>
      <c r="WXM111" s="625"/>
      <c r="WXN111" s="625"/>
      <c r="WXS111" s="625"/>
      <c r="WXT111" s="625"/>
      <c r="WXY111" s="625"/>
      <c r="WXZ111" s="625"/>
      <c r="WYE111" s="625"/>
      <c r="WYF111" s="625"/>
      <c r="WYK111" s="625"/>
      <c r="WYL111" s="625"/>
      <c r="WYQ111" s="625"/>
      <c r="WYR111" s="625"/>
      <c r="WYW111" s="625"/>
      <c r="WYX111" s="625"/>
      <c r="WZC111" s="625"/>
      <c r="WZD111" s="625"/>
      <c r="WZI111" s="625"/>
      <c r="WZJ111" s="625"/>
      <c r="WZO111" s="625"/>
      <c r="WZP111" s="625"/>
      <c r="WZU111" s="625"/>
      <c r="WZV111" s="625"/>
      <c r="XAA111" s="625"/>
      <c r="XAB111" s="625"/>
      <c r="XAG111" s="625"/>
      <c r="XAH111" s="625"/>
      <c r="XAM111" s="625"/>
      <c r="XAN111" s="625"/>
      <c r="XAS111" s="625"/>
      <c r="XAT111" s="625"/>
      <c r="XAY111" s="625"/>
      <c r="XAZ111" s="625"/>
      <c r="XBE111" s="625"/>
      <c r="XBF111" s="625"/>
      <c r="XBK111" s="625"/>
      <c r="XBL111" s="625"/>
      <c r="XBQ111" s="625"/>
      <c r="XBR111" s="625"/>
      <c r="XBW111" s="625"/>
      <c r="XBX111" s="625"/>
      <c r="XCC111" s="625"/>
      <c r="XCD111" s="625"/>
      <c r="XCI111" s="625"/>
      <c r="XCJ111" s="625"/>
      <c r="XCO111" s="625"/>
      <c r="XCP111" s="625"/>
      <c r="XCU111" s="625"/>
      <c r="XCV111" s="625"/>
      <c r="XDA111" s="625"/>
      <c r="XDB111" s="625"/>
      <c r="XDG111" s="625"/>
      <c r="XDH111" s="625"/>
      <c r="XDM111" s="625"/>
      <c r="XDN111" s="625"/>
      <c r="XDS111" s="625"/>
      <c r="XDT111" s="625"/>
      <c r="XDY111" s="625"/>
      <c r="XDZ111" s="625"/>
      <c r="XEE111" s="625"/>
      <c r="XEF111" s="625"/>
      <c r="XEK111" s="625"/>
      <c r="XEL111" s="625"/>
      <c r="XEQ111" s="625"/>
      <c r="XER111" s="625"/>
      <c r="XEW111" s="625"/>
      <c r="XEX111" s="625"/>
      <c r="XFC111" s="625"/>
      <c r="XFD111" s="625"/>
    </row>
    <row r="112" spans="1:1024 1029:2044 2049:3070 3075:4096 4101:5116 5121:6142 6147:7168 7173:8188 8193:9214 9219:10240 10245:11260 11265:12286 12291:13312 13317:14332 14337:15358 15363:16384" ht="16.5" thickBot="1">
      <c r="A112" s="697"/>
      <c r="B112" s="698"/>
      <c r="C112" s="698"/>
      <c r="D112" s="699"/>
      <c r="E112" s="700"/>
      <c r="F112" s="701"/>
      <c r="I112" s="625"/>
      <c r="J112" s="625"/>
      <c r="O112" s="625"/>
      <c r="P112" s="625"/>
      <c r="U112" s="625"/>
      <c r="V112" s="625"/>
      <c r="AA112" s="625"/>
      <c r="AB112" s="625"/>
      <c r="AG112" s="625"/>
      <c r="AH112" s="625"/>
      <c r="AM112" s="625"/>
      <c r="AN112" s="625"/>
      <c r="AS112" s="625"/>
      <c r="AT112" s="625"/>
      <c r="AY112" s="625"/>
      <c r="AZ112" s="625"/>
      <c r="BE112" s="625"/>
      <c r="BF112" s="625"/>
      <c r="BK112" s="625"/>
      <c r="BL112" s="625"/>
      <c r="BQ112" s="625"/>
      <c r="BR112" s="625"/>
      <c r="BW112" s="625"/>
      <c r="BX112" s="625"/>
      <c r="CC112" s="625"/>
      <c r="CD112" s="625"/>
      <c r="CI112" s="625"/>
      <c r="CJ112" s="625"/>
      <c r="CO112" s="625"/>
      <c r="CP112" s="625"/>
      <c r="CU112" s="625"/>
      <c r="CV112" s="625"/>
      <c r="DA112" s="625"/>
      <c r="DB112" s="625"/>
      <c r="DG112" s="625"/>
      <c r="DH112" s="625"/>
      <c r="DM112" s="625"/>
      <c r="DN112" s="625"/>
      <c r="DS112" s="625"/>
      <c r="DT112" s="625"/>
      <c r="DY112" s="625"/>
      <c r="DZ112" s="625"/>
      <c r="EE112" s="625"/>
      <c r="EF112" s="625"/>
      <c r="EK112" s="625"/>
      <c r="EL112" s="625"/>
      <c r="EQ112" s="625"/>
      <c r="ER112" s="625"/>
      <c r="EW112" s="625"/>
      <c r="EX112" s="625"/>
      <c r="FC112" s="625"/>
      <c r="FD112" s="625"/>
      <c r="FI112" s="625"/>
      <c r="FJ112" s="625"/>
      <c r="FO112" s="625"/>
      <c r="FP112" s="625"/>
      <c r="FU112" s="625"/>
      <c r="FV112" s="625"/>
      <c r="GA112" s="625"/>
      <c r="GB112" s="625"/>
      <c r="GG112" s="625"/>
      <c r="GH112" s="625"/>
      <c r="GM112" s="625"/>
      <c r="GN112" s="625"/>
      <c r="GS112" s="625"/>
      <c r="GT112" s="625"/>
      <c r="GY112" s="625"/>
      <c r="GZ112" s="625"/>
      <c r="HE112" s="625"/>
      <c r="HF112" s="625"/>
      <c r="HK112" s="625"/>
      <c r="HL112" s="625"/>
      <c r="HQ112" s="625"/>
      <c r="HR112" s="625"/>
      <c r="HW112" s="625"/>
      <c r="HX112" s="625"/>
      <c r="IC112" s="625"/>
      <c r="ID112" s="625"/>
      <c r="II112" s="625"/>
      <c r="IJ112" s="625"/>
      <c r="IO112" s="625"/>
      <c r="IP112" s="625"/>
      <c r="IU112" s="625"/>
      <c r="IV112" s="625"/>
      <c r="JA112" s="625"/>
      <c r="JB112" s="625"/>
      <c r="JG112" s="625"/>
      <c r="JH112" s="625"/>
      <c r="JM112" s="625"/>
      <c r="JN112" s="625"/>
      <c r="JS112" s="625"/>
      <c r="JT112" s="625"/>
      <c r="JY112" s="625"/>
      <c r="JZ112" s="625"/>
      <c r="KE112" s="625"/>
      <c r="KF112" s="625"/>
      <c r="KK112" s="625"/>
      <c r="KL112" s="625"/>
      <c r="KQ112" s="625"/>
      <c r="KR112" s="625"/>
      <c r="KW112" s="625"/>
      <c r="KX112" s="625"/>
      <c r="LC112" s="625"/>
      <c r="LD112" s="625"/>
      <c r="LI112" s="625"/>
      <c r="LJ112" s="625"/>
      <c r="LO112" s="625"/>
      <c r="LP112" s="625"/>
      <c r="LU112" s="625"/>
      <c r="LV112" s="625"/>
      <c r="MA112" s="625"/>
      <c r="MB112" s="625"/>
      <c r="MG112" s="625"/>
      <c r="MH112" s="625"/>
      <c r="MM112" s="625"/>
      <c r="MN112" s="625"/>
      <c r="MS112" s="625"/>
      <c r="MT112" s="625"/>
      <c r="MY112" s="625"/>
      <c r="MZ112" s="625"/>
      <c r="NE112" s="625"/>
      <c r="NF112" s="625"/>
      <c r="NK112" s="625"/>
      <c r="NL112" s="625"/>
      <c r="NQ112" s="625"/>
      <c r="NR112" s="625"/>
      <c r="NW112" s="625"/>
      <c r="NX112" s="625"/>
      <c r="OC112" s="625"/>
      <c r="OD112" s="625"/>
      <c r="OI112" s="625"/>
      <c r="OJ112" s="625"/>
      <c r="OO112" s="625"/>
      <c r="OP112" s="625"/>
      <c r="OU112" s="625"/>
      <c r="OV112" s="625"/>
      <c r="PA112" s="625"/>
      <c r="PB112" s="625"/>
      <c r="PG112" s="625"/>
      <c r="PH112" s="625"/>
      <c r="PM112" s="625"/>
      <c r="PN112" s="625"/>
      <c r="PS112" s="625"/>
      <c r="PT112" s="625"/>
      <c r="PY112" s="625"/>
      <c r="PZ112" s="625"/>
      <c r="QE112" s="625"/>
      <c r="QF112" s="625"/>
      <c r="QK112" s="625"/>
      <c r="QL112" s="625"/>
      <c r="QQ112" s="625"/>
      <c r="QR112" s="625"/>
      <c r="QW112" s="625"/>
      <c r="QX112" s="625"/>
      <c r="RC112" s="625"/>
      <c r="RD112" s="625"/>
      <c r="RI112" s="625"/>
      <c r="RJ112" s="625"/>
      <c r="RO112" s="625"/>
      <c r="RP112" s="625"/>
      <c r="RU112" s="625"/>
      <c r="RV112" s="625"/>
      <c r="SA112" s="625"/>
      <c r="SB112" s="625"/>
      <c r="SG112" s="625"/>
      <c r="SH112" s="625"/>
      <c r="SM112" s="625"/>
      <c r="SN112" s="625"/>
      <c r="SS112" s="625"/>
      <c r="ST112" s="625"/>
      <c r="SY112" s="625"/>
      <c r="SZ112" s="625"/>
      <c r="TE112" s="625"/>
      <c r="TF112" s="625"/>
      <c r="TK112" s="625"/>
      <c r="TL112" s="625"/>
      <c r="TQ112" s="625"/>
      <c r="TR112" s="625"/>
      <c r="TW112" s="625"/>
      <c r="TX112" s="625"/>
      <c r="UC112" s="625"/>
      <c r="UD112" s="625"/>
      <c r="UI112" s="625"/>
      <c r="UJ112" s="625"/>
      <c r="UO112" s="625"/>
      <c r="UP112" s="625"/>
      <c r="UU112" s="625"/>
      <c r="UV112" s="625"/>
      <c r="VA112" s="625"/>
      <c r="VB112" s="625"/>
      <c r="VG112" s="625"/>
      <c r="VH112" s="625"/>
      <c r="VM112" s="625"/>
      <c r="VN112" s="625"/>
      <c r="VS112" s="625"/>
      <c r="VT112" s="625"/>
      <c r="VY112" s="625"/>
      <c r="VZ112" s="625"/>
      <c r="WE112" s="625"/>
      <c r="WF112" s="625"/>
      <c r="WK112" s="625"/>
      <c r="WL112" s="625"/>
      <c r="WQ112" s="625"/>
      <c r="WR112" s="625"/>
      <c r="WW112" s="625"/>
      <c r="WX112" s="625"/>
      <c r="XC112" s="625"/>
      <c r="XD112" s="625"/>
      <c r="XI112" s="625"/>
      <c r="XJ112" s="625"/>
      <c r="XO112" s="625"/>
      <c r="XP112" s="625"/>
      <c r="XU112" s="625"/>
      <c r="XV112" s="625"/>
      <c r="YA112" s="625"/>
      <c r="YB112" s="625"/>
      <c r="YG112" s="625"/>
      <c r="YH112" s="625"/>
      <c r="YM112" s="625"/>
      <c r="YN112" s="625"/>
      <c r="YS112" s="625"/>
      <c r="YT112" s="625"/>
      <c r="YY112" s="625"/>
      <c r="YZ112" s="625"/>
      <c r="ZE112" s="625"/>
      <c r="ZF112" s="625"/>
      <c r="ZK112" s="625"/>
      <c r="ZL112" s="625"/>
      <c r="ZQ112" s="625"/>
      <c r="ZR112" s="625"/>
      <c r="ZW112" s="625"/>
      <c r="ZX112" s="625"/>
      <c r="AAC112" s="625"/>
      <c r="AAD112" s="625"/>
      <c r="AAI112" s="625"/>
      <c r="AAJ112" s="625"/>
      <c r="AAO112" s="625"/>
      <c r="AAP112" s="625"/>
      <c r="AAU112" s="625"/>
      <c r="AAV112" s="625"/>
      <c r="ABA112" s="625"/>
      <c r="ABB112" s="625"/>
      <c r="ABG112" s="625"/>
      <c r="ABH112" s="625"/>
      <c r="ABM112" s="625"/>
      <c r="ABN112" s="625"/>
      <c r="ABS112" s="625"/>
      <c r="ABT112" s="625"/>
      <c r="ABY112" s="625"/>
      <c r="ABZ112" s="625"/>
      <c r="ACE112" s="625"/>
      <c r="ACF112" s="625"/>
      <c r="ACK112" s="625"/>
      <c r="ACL112" s="625"/>
      <c r="ACQ112" s="625"/>
      <c r="ACR112" s="625"/>
      <c r="ACW112" s="625"/>
      <c r="ACX112" s="625"/>
      <c r="ADC112" s="625"/>
      <c r="ADD112" s="625"/>
      <c r="ADI112" s="625"/>
      <c r="ADJ112" s="625"/>
      <c r="ADO112" s="625"/>
      <c r="ADP112" s="625"/>
      <c r="ADU112" s="625"/>
      <c r="ADV112" s="625"/>
      <c r="AEA112" s="625"/>
      <c r="AEB112" s="625"/>
      <c r="AEG112" s="625"/>
      <c r="AEH112" s="625"/>
      <c r="AEM112" s="625"/>
      <c r="AEN112" s="625"/>
      <c r="AES112" s="625"/>
      <c r="AET112" s="625"/>
      <c r="AEY112" s="625"/>
      <c r="AEZ112" s="625"/>
      <c r="AFE112" s="625"/>
      <c r="AFF112" s="625"/>
      <c r="AFK112" s="625"/>
      <c r="AFL112" s="625"/>
      <c r="AFQ112" s="625"/>
      <c r="AFR112" s="625"/>
      <c r="AFW112" s="625"/>
      <c r="AFX112" s="625"/>
      <c r="AGC112" s="625"/>
      <c r="AGD112" s="625"/>
      <c r="AGI112" s="625"/>
      <c r="AGJ112" s="625"/>
      <c r="AGO112" s="625"/>
      <c r="AGP112" s="625"/>
      <c r="AGU112" s="625"/>
      <c r="AGV112" s="625"/>
      <c r="AHA112" s="625"/>
      <c r="AHB112" s="625"/>
      <c r="AHG112" s="625"/>
      <c r="AHH112" s="625"/>
      <c r="AHM112" s="625"/>
      <c r="AHN112" s="625"/>
      <c r="AHS112" s="625"/>
      <c r="AHT112" s="625"/>
      <c r="AHY112" s="625"/>
      <c r="AHZ112" s="625"/>
      <c r="AIE112" s="625"/>
      <c r="AIF112" s="625"/>
      <c r="AIK112" s="625"/>
      <c r="AIL112" s="625"/>
      <c r="AIQ112" s="625"/>
      <c r="AIR112" s="625"/>
      <c r="AIW112" s="625"/>
      <c r="AIX112" s="625"/>
      <c r="AJC112" s="625"/>
      <c r="AJD112" s="625"/>
      <c r="AJI112" s="625"/>
      <c r="AJJ112" s="625"/>
      <c r="AJO112" s="625"/>
      <c r="AJP112" s="625"/>
      <c r="AJU112" s="625"/>
      <c r="AJV112" s="625"/>
      <c r="AKA112" s="625"/>
      <c r="AKB112" s="625"/>
      <c r="AKG112" s="625"/>
      <c r="AKH112" s="625"/>
      <c r="AKM112" s="625"/>
      <c r="AKN112" s="625"/>
      <c r="AKS112" s="625"/>
      <c r="AKT112" s="625"/>
      <c r="AKY112" s="625"/>
      <c r="AKZ112" s="625"/>
      <c r="ALE112" s="625"/>
      <c r="ALF112" s="625"/>
      <c r="ALK112" s="625"/>
      <c r="ALL112" s="625"/>
      <c r="ALQ112" s="625"/>
      <c r="ALR112" s="625"/>
      <c r="ALW112" s="625"/>
      <c r="ALX112" s="625"/>
      <c r="AMC112" s="625"/>
      <c r="AMD112" s="625"/>
      <c r="AMI112" s="625"/>
      <c r="AMJ112" s="625"/>
      <c r="AMO112" s="625"/>
      <c r="AMP112" s="625"/>
      <c r="AMU112" s="625"/>
      <c r="AMV112" s="625"/>
      <c r="ANA112" s="625"/>
      <c r="ANB112" s="625"/>
      <c r="ANG112" s="625"/>
      <c r="ANH112" s="625"/>
      <c r="ANM112" s="625"/>
      <c r="ANN112" s="625"/>
      <c r="ANS112" s="625"/>
      <c r="ANT112" s="625"/>
      <c r="ANY112" s="625"/>
      <c r="ANZ112" s="625"/>
      <c r="AOE112" s="625"/>
      <c r="AOF112" s="625"/>
      <c r="AOK112" s="625"/>
      <c r="AOL112" s="625"/>
      <c r="AOQ112" s="625"/>
      <c r="AOR112" s="625"/>
      <c r="AOW112" s="625"/>
      <c r="AOX112" s="625"/>
      <c r="APC112" s="625"/>
      <c r="APD112" s="625"/>
      <c r="API112" s="625"/>
      <c r="APJ112" s="625"/>
      <c r="APO112" s="625"/>
      <c r="APP112" s="625"/>
      <c r="APU112" s="625"/>
      <c r="APV112" s="625"/>
      <c r="AQA112" s="625"/>
      <c r="AQB112" s="625"/>
      <c r="AQG112" s="625"/>
      <c r="AQH112" s="625"/>
      <c r="AQM112" s="625"/>
      <c r="AQN112" s="625"/>
      <c r="AQS112" s="625"/>
      <c r="AQT112" s="625"/>
      <c r="AQY112" s="625"/>
      <c r="AQZ112" s="625"/>
      <c r="ARE112" s="625"/>
      <c r="ARF112" s="625"/>
      <c r="ARK112" s="625"/>
      <c r="ARL112" s="625"/>
      <c r="ARQ112" s="625"/>
      <c r="ARR112" s="625"/>
      <c r="ARW112" s="625"/>
      <c r="ARX112" s="625"/>
      <c r="ASC112" s="625"/>
      <c r="ASD112" s="625"/>
      <c r="ASI112" s="625"/>
      <c r="ASJ112" s="625"/>
      <c r="ASO112" s="625"/>
      <c r="ASP112" s="625"/>
      <c r="ASU112" s="625"/>
      <c r="ASV112" s="625"/>
      <c r="ATA112" s="625"/>
      <c r="ATB112" s="625"/>
      <c r="ATG112" s="625"/>
      <c r="ATH112" s="625"/>
      <c r="ATM112" s="625"/>
      <c r="ATN112" s="625"/>
      <c r="ATS112" s="625"/>
      <c r="ATT112" s="625"/>
      <c r="ATY112" s="625"/>
      <c r="ATZ112" s="625"/>
      <c r="AUE112" s="625"/>
      <c r="AUF112" s="625"/>
      <c r="AUK112" s="625"/>
      <c r="AUL112" s="625"/>
      <c r="AUQ112" s="625"/>
      <c r="AUR112" s="625"/>
      <c r="AUW112" s="625"/>
      <c r="AUX112" s="625"/>
      <c r="AVC112" s="625"/>
      <c r="AVD112" s="625"/>
      <c r="AVI112" s="625"/>
      <c r="AVJ112" s="625"/>
      <c r="AVO112" s="625"/>
      <c r="AVP112" s="625"/>
      <c r="AVU112" s="625"/>
      <c r="AVV112" s="625"/>
      <c r="AWA112" s="625"/>
      <c r="AWB112" s="625"/>
      <c r="AWG112" s="625"/>
      <c r="AWH112" s="625"/>
      <c r="AWM112" s="625"/>
      <c r="AWN112" s="625"/>
      <c r="AWS112" s="625"/>
      <c r="AWT112" s="625"/>
      <c r="AWY112" s="625"/>
      <c r="AWZ112" s="625"/>
      <c r="AXE112" s="625"/>
      <c r="AXF112" s="625"/>
      <c r="AXK112" s="625"/>
      <c r="AXL112" s="625"/>
      <c r="AXQ112" s="625"/>
      <c r="AXR112" s="625"/>
      <c r="AXW112" s="625"/>
      <c r="AXX112" s="625"/>
      <c r="AYC112" s="625"/>
      <c r="AYD112" s="625"/>
      <c r="AYI112" s="625"/>
      <c r="AYJ112" s="625"/>
      <c r="AYO112" s="625"/>
      <c r="AYP112" s="625"/>
      <c r="AYU112" s="625"/>
      <c r="AYV112" s="625"/>
      <c r="AZA112" s="625"/>
      <c r="AZB112" s="625"/>
      <c r="AZG112" s="625"/>
      <c r="AZH112" s="625"/>
      <c r="AZM112" s="625"/>
      <c r="AZN112" s="625"/>
      <c r="AZS112" s="625"/>
      <c r="AZT112" s="625"/>
      <c r="AZY112" s="625"/>
      <c r="AZZ112" s="625"/>
      <c r="BAE112" s="625"/>
      <c r="BAF112" s="625"/>
      <c r="BAK112" s="625"/>
      <c r="BAL112" s="625"/>
      <c r="BAQ112" s="625"/>
      <c r="BAR112" s="625"/>
      <c r="BAW112" s="625"/>
      <c r="BAX112" s="625"/>
      <c r="BBC112" s="625"/>
      <c r="BBD112" s="625"/>
      <c r="BBI112" s="625"/>
      <c r="BBJ112" s="625"/>
      <c r="BBO112" s="625"/>
      <c r="BBP112" s="625"/>
      <c r="BBU112" s="625"/>
      <c r="BBV112" s="625"/>
      <c r="BCA112" s="625"/>
      <c r="BCB112" s="625"/>
      <c r="BCG112" s="625"/>
      <c r="BCH112" s="625"/>
      <c r="BCM112" s="625"/>
      <c r="BCN112" s="625"/>
      <c r="BCS112" s="625"/>
      <c r="BCT112" s="625"/>
      <c r="BCY112" s="625"/>
      <c r="BCZ112" s="625"/>
      <c r="BDE112" s="625"/>
      <c r="BDF112" s="625"/>
      <c r="BDK112" s="625"/>
      <c r="BDL112" s="625"/>
      <c r="BDQ112" s="625"/>
      <c r="BDR112" s="625"/>
      <c r="BDW112" s="625"/>
      <c r="BDX112" s="625"/>
      <c r="BEC112" s="625"/>
      <c r="BED112" s="625"/>
      <c r="BEI112" s="625"/>
      <c r="BEJ112" s="625"/>
      <c r="BEO112" s="625"/>
      <c r="BEP112" s="625"/>
      <c r="BEU112" s="625"/>
      <c r="BEV112" s="625"/>
      <c r="BFA112" s="625"/>
      <c r="BFB112" s="625"/>
      <c r="BFG112" s="625"/>
      <c r="BFH112" s="625"/>
      <c r="BFM112" s="625"/>
      <c r="BFN112" s="625"/>
      <c r="BFS112" s="625"/>
      <c r="BFT112" s="625"/>
      <c r="BFY112" s="625"/>
      <c r="BFZ112" s="625"/>
      <c r="BGE112" s="625"/>
      <c r="BGF112" s="625"/>
      <c r="BGK112" s="625"/>
      <c r="BGL112" s="625"/>
      <c r="BGQ112" s="625"/>
      <c r="BGR112" s="625"/>
      <c r="BGW112" s="625"/>
      <c r="BGX112" s="625"/>
      <c r="BHC112" s="625"/>
      <c r="BHD112" s="625"/>
      <c r="BHI112" s="625"/>
      <c r="BHJ112" s="625"/>
      <c r="BHO112" s="625"/>
      <c r="BHP112" s="625"/>
      <c r="BHU112" s="625"/>
      <c r="BHV112" s="625"/>
      <c r="BIA112" s="625"/>
      <c r="BIB112" s="625"/>
      <c r="BIG112" s="625"/>
      <c r="BIH112" s="625"/>
      <c r="BIM112" s="625"/>
      <c r="BIN112" s="625"/>
      <c r="BIS112" s="625"/>
      <c r="BIT112" s="625"/>
      <c r="BIY112" s="625"/>
      <c r="BIZ112" s="625"/>
      <c r="BJE112" s="625"/>
      <c r="BJF112" s="625"/>
      <c r="BJK112" s="625"/>
      <c r="BJL112" s="625"/>
      <c r="BJQ112" s="625"/>
      <c r="BJR112" s="625"/>
      <c r="BJW112" s="625"/>
      <c r="BJX112" s="625"/>
      <c r="BKC112" s="625"/>
      <c r="BKD112" s="625"/>
      <c r="BKI112" s="625"/>
      <c r="BKJ112" s="625"/>
      <c r="BKO112" s="625"/>
      <c r="BKP112" s="625"/>
      <c r="BKU112" s="625"/>
      <c r="BKV112" s="625"/>
      <c r="BLA112" s="625"/>
      <c r="BLB112" s="625"/>
      <c r="BLG112" s="625"/>
      <c r="BLH112" s="625"/>
      <c r="BLM112" s="625"/>
      <c r="BLN112" s="625"/>
      <c r="BLS112" s="625"/>
      <c r="BLT112" s="625"/>
      <c r="BLY112" s="625"/>
      <c r="BLZ112" s="625"/>
      <c r="BME112" s="625"/>
      <c r="BMF112" s="625"/>
      <c r="BMK112" s="625"/>
      <c r="BML112" s="625"/>
      <c r="BMQ112" s="625"/>
      <c r="BMR112" s="625"/>
      <c r="BMW112" s="625"/>
      <c r="BMX112" s="625"/>
      <c r="BNC112" s="625"/>
      <c r="BND112" s="625"/>
      <c r="BNI112" s="625"/>
      <c r="BNJ112" s="625"/>
      <c r="BNO112" s="625"/>
      <c r="BNP112" s="625"/>
      <c r="BNU112" s="625"/>
      <c r="BNV112" s="625"/>
      <c r="BOA112" s="625"/>
      <c r="BOB112" s="625"/>
      <c r="BOG112" s="625"/>
      <c r="BOH112" s="625"/>
      <c r="BOM112" s="625"/>
      <c r="BON112" s="625"/>
      <c r="BOS112" s="625"/>
      <c r="BOT112" s="625"/>
      <c r="BOY112" s="625"/>
      <c r="BOZ112" s="625"/>
      <c r="BPE112" s="625"/>
      <c r="BPF112" s="625"/>
      <c r="BPK112" s="625"/>
      <c r="BPL112" s="625"/>
      <c r="BPQ112" s="625"/>
      <c r="BPR112" s="625"/>
      <c r="BPW112" s="625"/>
      <c r="BPX112" s="625"/>
      <c r="BQC112" s="625"/>
      <c r="BQD112" s="625"/>
      <c r="BQI112" s="625"/>
      <c r="BQJ112" s="625"/>
      <c r="BQO112" s="625"/>
      <c r="BQP112" s="625"/>
      <c r="BQU112" s="625"/>
      <c r="BQV112" s="625"/>
      <c r="BRA112" s="625"/>
      <c r="BRB112" s="625"/>
      <c r="BRG112" s="625"/>
      <c r="BRH112" s="625"/>
      <c r="BRM112" s="625"/>
      <c r="BRN112" s="625"/>
      <c r="BRS112" s="625"/>
      <c r="BRT112" s="625"/>
      <c r="BRY112" s="625"/>
      <c r="BRZ112" s="625"/>
      <c r="BSE112" s="625"/>
      <c r="BSF112" s="625"/>
      <c r="BSK112" s="625"/>
      <c r="BSL112" s="625"/>
      <c r="BSQ112" s="625"/>
      <c r="BSR112" s="625"/>
      <c r="BSW112" s="625"/>
      <c r="BSX112" s="625"/>
      <c r="BTC112" s="625"/>
      <c r="BTD112" s="625"/>
      <c r="BTI112" s="625"/>
      <c r="BTJ112" s="625"/>
      <c r="BTO112" s="625"/>
      <c r="BTP112" s="625"/>
      <c r="BTU112" s="625"/>
      <c r="BTV112" s="625"/>
      <c r="BUA112" s="625"/>
      <c r="BUB112" s="625"/>
      <c r="BUG112" s="625"/>
      <c r="BUH112" s="625"/>
      <c r="BUM112" s="625"/>
      <c r="BUN112" s="625"/>
      <c r="BUS112" s="625"/>
      <c r="BUT112" s="625"/>
      <c r="BUY112" s="625"/>
      <c r="BUZ112" s="625"/>
      <c r="BVE112" s="625"/>
      <c r="BVF112" s="625"/>
      <c r="BVK112" s="625"/>
      <c r="BVL112" s="625"/>
      <c r="BVQ112" s="625"/>
      <c r="BVR112" s="625"/>
      <c r="BVW112" s="625"/>
      <c r="BVX112" s="625"/>
      <c r="BWC112" s="625"/>
      <c r="BWD112" s="625"/>
      <c r="BWI112" s="625"/>
      <c r="BWJ112" s="625"/>
      <c r="BWO112" s="625"/>
      <c r="BWP112" s="625"/>
      <c r="BWU112" s="625"/>
      <c r="BWV112" s="625"/>
      <c r="BXA112" s="625"/>
      <c r="BXB112" s="625"/>
      <c r="BXG112" s="625"/>
      <c r="BXH112" s="625"/>
      <c r="BXM112" s="625"/>
      <c r="BXN112" s="625"/>
      <c r="BXS112" s="625"/>
      <c r="BXT112" s="625"/>
      <c r="BXY112" s="625"/>
      <c r="BXZ112" s="625"/>
      <c r="BYE112" s="625"/>
      <c r="BYF112" s="625"/>
      <c r="BYK112" s="625"/>
      <c r="BYL112" s="625"/>
      <c r="BYQ112" s="625"/>
      <c r="BYR112" s="625"/>
      <c r="BYW112" s="625"/>
      <c r="BYX112" s="625"/>
      <c r="BZC112" s="625"/>
      <c r="BZD112" s="625"/>
      <c r="BZI112" s="625"/>
      <c r="BZJ112" s="625"/>
      <c r="BZO112" s="625"/>
      <c r="BZP112" s="625"/>
      <c r="BZU112" s="625"/>
      <c r="BZV112" s="625"/>
      <c r="CAA112" s="625"/>
      <c r="CAB112" s="625"/>
      <c r="CAG112" s="625"/>
      <c r="CAH112" s="625"/>
      <c r="CAM112" s="625"/>
      <c r="CAN112" s="625"/>
      <c r="CAS112" s="625"/>
      <c r="CAT112" s="625"/>
      <c r="CAY112" s="625"/>
      <c r="CAZ112" s="625"/>
      <c r="CBE112" s="625"/>
      <c r="CBF112" s="625"/>
      <c r="CBK112" s="625"/>
      <c r="CBL112" s="625"/>
      <c r="CBQ112" s="625"/>
      <c r="CBR112" s="625"/>
      <c r="CBW112" s="625"/>
      <c r="CBX112" s="625"/>
      <c r="CCC112" s="625"/>
      <c r="CCD112" s="625"/>
      <c r="CCI112" s="625"/>
      <c r="CCJ112" s="625"/>
      <c r="CCO112" s="625"/>
      <c r="CCP112" s="625"/>
      <c r="CCU112" s="625"/>
      <c r="CCV112" s="625"/>
      <c r="CDA112" s="625"/>
      <c r="CDB112" s="625"/>
      <c r="CDG112" s="625"/>
      <c r="CDH112" s="625"/>
      <c r="CDM112" s="625"/>
      <c r="CDN112" s="625"/>
      <c r="CDS112" s="625"/>
      <c r="CDT112" s="625"/>
      <c r="CDY112" s="625"/>
      <c r="CDZ112" s="625"/>
      <c r="CEE112" s="625"/>
      <c r="CEF112" s="625"/>
      <c r="CEK112" s="625"/>
      <c r="CEL112" s="625"/>
      <c r="CEQ112" s="625"/>
      <c r="CER112" s="625"/>
      <c r="CEW112" s="625"/>
      <c r="CEX112" s="625"/>
      <c r="CFC112" s="625"/>
      <c r="CFD112" s="625"/>
      <c r="CFI112" s="625"/>
      <c r="CFJ112" s="625"/>
      <c r="CFO112" s="625"/>
      <c r="CFP112" s="625"/>
      <c r="CFU112" s="625"/>
      <c r="CFV112" s="625"/>
      <c r="CGA112" s="625"/>
      <c r="CGB112" s="625"/>
      <c r="CGG112" s="625"/>
      <c r="CGH112" s="625"/>
      <c r="CGM112" s="625"/>
      <c r="CGN112" s="625"/>
      <c r="CGS112" s="625"/>
      <c r="CGT112" s="625"/>
      <c r="CGY112" s="625"/>
      <c r="CGZ112" s="625"/>
      <c r="CHE112" s="625"/>
      <c r="CHF112" s="625"/>
      <c r="CHK112" s="625"/>
      <c r="CHL112" s="625"/>
      <c r="CHQ112" s="625"/>
      <c r="CHR112" s="625"/>
      <c r="CHW112" s="625"/>
      <c r="CHX112" s="625"/>
      <c r="CIC112" s="625"/>
      <c r="CID112" s="625"/>
      <c r="CII112" s="625"/>
      <c r="CIJ112" s="625"/>
      <c r="CIO112" s="625"/>
      <c r="CIP112" s="625"/>
      <c r="CIU112" s="625"/>
      <c r="CIV112" s="625"/>
      <c r="CJA112" s="625"/>
      <c r="CJB112" s="625"/>
      <c r="CJG112" s="625"/>
      <c r="CJH112" s="625"/>
      <c r="CJM112" s="625"/>
      <c r="CJN112" s="625"/>
      <c r="CJS112" s="625"/>
      <c r="CJT112" s="625"/>
      <c r="CJY112" s="625"/>
      <c r="CJZ112" s="625"/>
      <c r="CKE112" s="625"/>
      <c r="CKF112" s="625"/>
      <c r="CKK112" s="625"/>
      <c r="CKL112" s="625"/>
      <c r="CKQ112" s="625"/>
      <c r="CKR112" s="625"/>
      <c r="CKW112" s="625"/>
      <c r="CKX112" s="625"/>
      <c r="CLC112" s="625"/>
      <c r="CLD112" s="625"/>
      <c r="CLI112" s="625"/>
      <c r="CLJ112" s="625"/>
      <c r="CLO112" s="625"/>
      <c r="CLP112" s="625"/>
      <c r="CLU112" s="625"/>
      <c r="CLV112" s="625"/>
      <c r="CMA112" s="625"/>
      <c r="CMB112" s="625"/>
      <c r="CMG112" s="625"/>
      <c r="CMH112" s="625"/>
      <c r="CMM112" s="625"/>
      <c r="CMN112" s="625"/>
      <c r="CMS112" s="625"/>
      <c r="CMT112" s="625"/>
      <c r="CMY112" s="625"/>
      <c r="CMZ112" s="625"/>
      <c r="CNE112" s="625"/>
      <c r="CNF112" s="625"/>
      <c r="CNK112" s="625"/>
      <c r="CNL112" s="625"/>
      <c r="CNQ112" s="625"/>
      <c r="CNR112" s="625"/>
      <c r="CNW112" s="625"/>
      <c r="CNX112" s="625"/>
      <c r="COC112" s="625"/>
      <c r="COD112" s="625"/>
      <c r="COI112" s="625"/>
      <c r="COJ112" s="625"/>
      <c r="COO112" s="625"/>
      <c r="COP112" s="625"/>
      <c r="COU112" s="625"/>
      <c r="COV112" s="625"/>
      <c r="CPA112" s="625"/>
      <c r="CPB112" s="625"/>
      <c r="CPG112" s="625"/>
      <c r="CPH112" s="625"/>
      <c r="CPM112" s="625"/>
      <c r="CPN112" s="625"/>
      <c r="CPS112" s="625"/>
      <c r="CPT112" s="625"/>
      <c r="CPY112" s="625"/>
      <c r="CPZ112" s="625"/>
      <c r="CQE112" s="625"/>
      <c r="CQF112" s="625"/>
      <c r="CQK112" s="625"/>
      <c r="CQL112" s="625"/>
      <c r="CQQ112" s="625"/>
      <c r="CQR112" s="625"/>
      <c r="CQW112" s="625"/>
      <c r="CQX112" s="625"/>
      <c r="CRC112" s="625"/>
      <c r="CRD112" s="625"/>
      <c r="CRI112" s="625"/>
      <c r="CRJ112" s="625"/>
      <c r="CRO112" s="625"/>
      <c r="CRP112" s="625"/>
      <c r="CRU112" s="625"/>
      <c r="CRV112" s="625"/>
      <c r="CSA112" s="625"/>
      <c r="CSB112" s="625"/>
      <c r="CSG112" s="625"/>
      <c r="CSH112" s="625"/>
      <c r="CSM112" s="625"/>
      <c r="CSN112" s="625"/>
      <c r="CSS112" s="625"/>
      <c r="CST112" s="625"/>
      <c r="CSY112" s="625"/>
      <c r="CSZ112" s="625"/>
      <c r="CTE112" s="625"/>
      <c r="CTF112" s="625"/>
      <c r="CTK112" s="625"/>
      <c r="CTL112" s="625"/>
      <c r="CTQ112" s="625"/>
      <c r="CTR112" s="625"/>
      <c r="CTW112" s="625"/>
      <c r="CTX112" s="625"/>
      <c r="CUC112" s="625"/>
      <c r="CUD112" s="625"/>
      <c r="CUI112" s="625"/>
      <c r="CUJ112" s="625"/>
      <c r="CUO112" s="625"/>
      <c r="CUP112" s="625"/>
      <c r="CUU112" s="625"/>
      <c r="CUV112" s="625"/>
      <c r="CVA112" s="625"/>
      <c r="CVB112" s="625"/>
      <c r="CVG112" s="625"/>
      <c r="CVH112" s="625"/>
      <c r="CVM112" s="625"/>
      <c r="CVN112" s="625"/>
      <c r="CVS112" s="625"/>
      <c r="CVT112" s="625"/>
      <c r="CVY112" s="625"/>
      <c r="CVZ112" s="625"/>
      <c r="CWE112" s="625"/>
      <c r="CWF112" s="625"/>
      <c r="CWK112" s="625"/>
      <c r="CWL112" s="625"/>
      <c r="CWQ112" s="625"/>
      <c r="CWR112" s="625"/>
      <c r="CWW112" s="625"/>
      <c r="CWX112" s="625"/>
      <c r="CXC112" s="625"/>
      <c r="CXD112" s="625"/>
      <c r="CXI112" s="625"/>
      <c r="CXJ112" s="625"/>
      <c r="CXO112" s="625"/>
      <c r="CXP112" s="625"/>
      <c r="CXU112" s="625"/>
      <c r="CXV112" s="625"/>
      <c r="CYA112" s="625"/>
      <c r="CYB112" s="625"/>
      <c r="CYG112" s="625"/>
      <c r="CYH112" s="625"/>
      <c r="CYM112" s="625"/>
      <c r="CYN112" s="625"/>
      <c r="CYS112" s="625"/>
      <c r="CYT112" s="625"/>
      <c r="CYY112" s="625"/>
      <c r="CYZ112" s="625"/>
      <c r="CZE112" s="625"/>
      <c r="CZF112" s="625"/>
      <c r="CZK112" s="625"/>
      <c r="CZL112" s="625"/>
      <c r="CZQ112" s="625"/>
      <c r="CZR112" s="625"/>
      <c r="CZW112" s="625"/>
      <c r="CZX112" s="625"/>
      <c r="DAC112" s="625"/>
      <c r="DAD112" s="625"/>
      <c r="DAI112" s="625"/>
      <c r="DAJ112" s="625"/>
      <c r="DAO112" s="625"/>
      <c r="DAP112" s="625"/>
      <c r="DAU112" s="625"/>
      <c r="DAV112" s="625"/>
      <c r="DBA112" s="625"/>
      <c r="DBB112" s="625"/>
      <c r="DBG112" s="625"/>
      <c r="DBH112" s="625"/>
      <c r="DBM112" s="625"/>
      <c r="DBN112" s="625"/>
      <c r="DBS112" s="625"/>
      <c r="DBT112" s="625"/>
      <c r="DBY112" s="625"/>
      <c r="DBZ112" s="625"/>
      <c r="DCE112" s="625"/>
      <c r="DCF112" s="625"/>
      <c r="DCK112" s="625"/>
      <c r="DCL112" s="625"/>
      <c r="DCQ112" s="625"/>
      <c r="DCR112" s="625"/>
      <c r="DCW112" s="625"/>
      <c r="DCX112" s="625"/>
      <c r="DDC112" s="625"/>
      <c r="DDD112" s="625"/>
      <c r="DDI112" s="625"/>
      <c r="DDJ112" s="625"/>
      <c r="DDO112" s="625"/>
      <c r="DDP112" s="625"/>
      <c r="DDU112" s="625"/>
      <c r="DDV112" s="625"/>
      <c r="DEA112" s="625"/>
      <c r="DEB112" s="625"/>
      <c r="DEG112" s="625"/>
      <c r="DEH112" s="625"/>
      <c r="DEM112" s="625"/>
      <c r="DEN112" s="625"/>
      <c r="DES112" s="625"/>
      <c r="DET112" s="625"/>
      <c r="DEY112" s="625"/>
      <c r="DEZ112" s="625"/>
      <c r="DFE112" s="625"/>
      <c r="DFF112" s="625"/>
      <c r="DFK112" s="625"/>
      <c r="DFL112" s="625"/>
      <c r="DFQ112" s="625"/>
      <c r="DFR112" s="625"/>
      <c r="DFW112" s="625"/>
      <c r="DFX112" s="625"/>
      <c r="DGC112" s="625"/>
      <c r="DGD112" s="625"/>
      <c r="DGI112" s="625"/>
      <c r="DGJ112" s="625"/>
      <c r="DGO112" s="625"/>
      <c r="DGP112" s="625"/>
      <c r="DGU112" s="625"/>
      <c r="DGV112" s="625"/>
      <c r="DHA112" s="625"/>
      <c r="DHB112" s="625"/>
      <c r="DHG112" s="625"/>
      <c r="DHH112" s="625"/>
      <c r="DHM112" s="625"/>
      <c r="DHN112" s="625"/>
      <c r="DHS112" s="625"/>
      <c r="DHT112" s="625"/>
      <c r="DHY112" s="625"/>
      <c r="DHZ112" s="625"/>
      <c r="DIE112" s="625"/>
      <c r="DIF112" s="625"/>
      <c r="DIK112" s="625"/>
      <c r="DIL112" s="625"/>
      <c r="DIQ112" s="625"/>
      <c r="DIR112" s="625"/>
      <c r="DIW112" s="625"/>
      <c r="DIX112" s="625"/>
      <c r="DJC112" s="625"/>
      <c r="DJD112" s="625"/>
      <c r="DJI112" s="625"/>
      <c r="DJJ112" s="625"/>
      <c r="DJO112" s="625"/>
      <c r="DJP112" s="625"/>
      <c r="DJU112" s="625"/>
      <c r="DJV112" s="625"/>
      <c r="DKA112" s="625"/>
      <c r="DKB112" s="625"/>
      <c r="DKG112" s="625"/>
      <c r="DKH112" s="625"/>
      <c r="DKM112" s="625"/>
      <c r="DKN112" s="625"/>
      <c r="DKS112" s="625"/>
      <c r="DKT112" s="625"/>
      <c r="DKY112" s="625"/>
      <c r="DKZ112" s="625"/>
      <c r="DLE112" s="625"/>
      <c r="DLF112" s="625"/>
      <c r="DLK112" s="625"/>
      <c r="DLL112" s="625"/>
      <c r="DLQ112" s="625"/>
      <c r="DLR112" s="625"/>
      <c r="DLW112" s="625"/>
      <c r="DLX112" s="625"/>
      <c r="DMC112" s="625"/>
      <c r="DMD112" s="625"/>
      <c r="DMI112" s="625"/>
      <c r="DMJ112" s="625"/>
      <c r="DMO112" s="625"/>
      <c r="DMP112" s="625"/>
      <c r="DMU112" s="625"/>
      <c r="DMV112" s="625"/>
      <c r="DNA112" s="625"/>
      <c r="DNB112" s="625"/>
      <c r="DNG112" s="625"/>
      <c r="DNH112" s="625"/>
      <c r="DNM112" s="625"/>
      <c r="DNN112" s="625"/>
      <c r="DNS112" s="625"/>
      <c r="DNT112" s="625"/>
      <c r="DNY112" s="625"/>
      <c r="DNZ112" s="625"/>
      <c r="DOE112" s="625"/>
      <c r="DOF112" s="625"/>
      <c r="DOK112" s="625"/>
      <c r="DOL112" s="625"/>
      <c r="DOQ112" s="625"/>
      <c r="DOR112" s="625"/>
      <c r="DOW112" s="625"/>
      <c r="DOX112" s="625"/>
      <c r="DPC112" s="625"/>
      <c r="DPD112" s="625"/>
      <c r="DPI112" s="625"/>
      <c r="DPJ112" s="625"/>
      <c r="DPO112" s="625"/>
      <c r="DPP112" s="625"/>
      <c r="DPU112" s="625"/>
      <c r="DPV112" s="625"/>
      <c r="DQA112" s="625"/>
      <c r="DQB112" s="625"/>
      <c r="DQG112" s="625"/>
      <c r="DQH112" s="625"/>
      <c r="DQM112" s="625"/>
      <c r="DQN112" s="625"/>
      <c r="DQS112" s="625"/>
      <c r="DQT112" s="625"/>
      <c r="DQY112" s="625"/>
      <c r="DQZ112" s="625"/>
      <c r="DRE112" s="625"/>
      <c r="DRF112" s="625"/>
      <c r="DRK112" s="625"/>
      <c r="DRL112" s="625"/>
      <c r="DRQ112" s="625"/>
      <c r="DRR112" s="625"/>
      <c r="DRW112" s="625"/>
      <c r="DRX112" s="625"/>
      <c r="DSC112" s="625"/>
      <c r="DSD112" s="625"/>
      <c r="DSI112" s="625"/>
      <c r="DSJ112" s="625"/>
      <c r="DSO112" s="625"/>
      <c r="DSP112" s="625"/>
      <c r="DSU112" s="625"/>
      <c r="DSV112" s="625"/>
      <c r="DTA112" s="625"/>
      <c r="DTB112" s="625"/>
      <c r="DTG112" s="625"/>
      <c r="DTH112" s="625"/>
      <c r="DTM112" s="625"/>
      <c r="DTN112" s="625"/>
      <c r="DTS112" s="625"/>
      <c r="DTT112" s="625"/>
      <c r="DTY112" s="625"/>
      <c r="DTZ112" s="625"/>
      <c r="DUE112" s="625"/>
      <c r="DUF112" s="625"/>
      <c r="DUK112" s="625"/>
      <c r="DUL112" s="625"/>
      <c r="DUQ112" s="625"/>
      <c r="DUR112" s="625"/>
      <c r="DUW112" s="625"/>
      <c r="DUX112" s="625"/>
      <c r="DVC112" s="625"/>
      <c r="DVD112" s="625"/>
      <c r="DVI112" s="625"/>
      <c r="DVJ112" s="625"/>
      <c r="DVO112" s="625"/>
      <c r="DVP112" s="625"/>
      <c r="DVU112" s="625"/>
      <c r="DVV112" s="625"/>
      <c r="DWA112" s="625"/>
      <c r="DWB112" s="625"/>
      <c r="DWG112" s="625"/>
      <c r="DWH112" s="625"/>
      <c r="DWM112" s="625"/>
      <c r="DWN112" s="625"/>
      <c r="DWS112" s="625"/>
      <c r="DWT112" s="625"/>
      <c r="DWY112" s="625"/>
      <c r="DWZ112" s="625"/>
      <c r="DXE112" s="625"/>
      <c r="DXF112" s="625"/>
      <c r="DXK112" s="625"/>
      <c r="DXL112" s="625"/>
      <c r="DXQ112" s="625"/>
      <c r="DXR112" s="625"/>
      <c r="DXW112" s="625"/>
      <c r="DXX112" s="625"/>
      <c r="DYC112" s="625"/>
      <c r="DYD112" s="625"/>
      <c r="DYI112" s="625"/>
      <c r="DYJ112" s="625"/>
      <c r="DYO112" s="625"/>
      <c r="DYP112" s="625"/>
      <c r="DYU112" s="625"/>
      <c r="DYV112" s="625"/>
      <c r="DZA112" s="625"/>
      <c r="DZB112" s="625"/>
      <c r="DZG112" s="625"/>
      <c r="DZH112" s="625"/>
      <c r="DZM112" s="625"/>
      <c r="DZN112" s="625"/>
      <c r="DZS112" s="625"/>
      <c r="DZT112" s="625"/>
      <c r="DZY112" s="625"/>
      <c r="DZZ112" s="625"/>
      <c r="EAE112" s="625"/>
      <c r="EAF112" s="625"/>
      <c r="EAK112" s="625"/>
      <c r="EAL112" s="625"/>
      <c r="EAQ112" s="625"/>
      <c r="EAR112" s="625"/>
      <c r="EAW112" s="625"/>
      <c r="EAX112" s="625"/>
      <c r="EBC112" s="625"/>
      <c r="EBD112" s="625"/>
      <c r="EBI112" s="625"/>
      <c r="EBJ112" s="625"/>
      <c r="EBO112" s="625"/>
      <c r="EBP112" s="625"/>
      <c r="EBU112" s="625"/>
      <c r="EBV112" s="625"/>
      <c r="ECA112" s="625"/>
      <c r="ECB112" s="625"/>
      <c r="ECG112" s="625"/>
      <c r="ECH112" s="625"/>
      <c r="ECM112" s="625"/>
      <c r="ECN112" s="625"/>
      <c r="ECS112" s="625"/>
      <c r="ECT112" s="625"/>
      <c r="ECY112" s="625"/>
      <c r="ECZ112" s="625"/>
      <c r="EDE112" s="625"/>
      <c r="EDF112" s="625"/>
      <c r="EDK112" s="625"/>
      <c r="EDL112" s="625"/>
      <c r="EDQ112" s="625"/>
      <c r="EDR112" s="625"/>
      <c r="EDW112" s="625"/>
      <c r="EDX112" s="625"/>
      <c r="EEC112" s="625"/>
      <c r="EED112" s="625"/>
      <c r="EEI112" s="625"/>
      <c r="EEJ112" s="625"/>
      <c r="EEO112" s="625"/>
      <c r="EEP112" s="625"/>
      <c r="EEU112" s="625"/>
      <c r="EEV112" s="625"/>
      <c r="EFA112" s="625"/>
      <c r="EFB112" s="625"/>
      <c r="EFG112" s="625"/>
      <c r="EFH112" s="625"/>
      <c r="EFM112" s="625"/>
      <c r="EFN112" s="625"/>
      <c r="EFS112" s="625"/>
      <c r="EFT112" s="625"/>
      <c r="EFY112" s="625"/>
      <c r="EFZ112" s="625"/>
      <c r="EGE112" s="625"/>
      <c r="EGF112" s="625"/>
      <c r="EGK112" s="625"/>
      <c r="EGL112" s="625"/>
      <c r="EGQ112" s="625"/>
      <c r="EGR112" s="625"/>
      <c r="EGW112" s="625"/>
      <c r="EGX112" s="625"/>
      <c r="EHC112" s="625"/>
      <c r="EHD112" s="625"/>
      <c r="EHI112" s="625"/>
      <c r="EHJ112" s="625"/>
      <c r="EHO112" s="625"/>
      <c r="EHP112" s="625"/>
      <c r="EHU112" s="625"/>
      <c r="EHV112" s="625"/>
      <c r="EIA112" s="625"/>
      <c r="EIB112" s="625"/>
      <c r="EIG112" s="625"/>
      <c r="EIH112" s="625"/>
      <c r="EIM112" s="625"/>
      <c r="EIN112" s="625"/>
      <c r="EIS112" s="625"/>
      <c r="EIT112" s="625"/>
      <c r="EIY112" s="625"/>
      <c r="EIZ112" s="625"/>
      <c r="EJE112" s="625"/>
      <c r="EJF112" s="625"/>
      <c r="EJK112" s="625"/>
      <c r="EJL112" s="625"/>
      <c r="EJQ112" s="625"/>
      <c r="EJR112" s="625"/>
      <c r="EJW112" s="625"/>
      <c r="EJX112" s="625"/>
      <c r="EKC112" s="625"/>
      <c r="EKD112" s="625"/>
      <c r="EKI112" s="625"/>
      <c r="EKJ112" s="625"/>
      <c r="EKO112" s="625"/>
      <c r="EKP112" s="625"/>
      <c r="EKU112" s="625"/>
      <c r="EKV112" s="625"/>
      <c r="ELA112" s="625"/>
      <c r="ELB112" s="625"/>
      <c r="ELG112" s="625"/>
      <c r="ELH112" s="625"/>
      <c r="ELM112" s="625"/>
      <c r="ELN112" s="625"/>
      <c r="ELS112" s="625"/>
      <c r="ELT112" s="625"/>
      <c r="ELY112" s="625"/>
      <c r="ELZ112" s="625"/>
      <c r="EME112" s="625"/>
      <c r="EMF112" s="625"/>
      <c r="EMK112" s="625"/>
      <c r="EML112" s="625"/>
      <c r="EMQ112" s="625"/>
      <c r="EMR112" s="625"/>
      <c r="EMW112" s="625"/>
      <c r="EMX112" s="625"/>
      <c r="ENC112" s="625"/>
      <c r="END112" s="625"/>
      <c r="ENI112" s="625"/>
      <c r="ENJ112" s="625"/>
      <c r="ENO112" s="625"/>
      <c r="ENP112" s="625"/>
      <c r="ENU112" s="625"/>
      <c r="ENV112" s="625"/>
      <c r="EOA112" s="625"/>
      <c r="EOB112" s="625"/>
      <c r="EOG112" s="625"/>
      <c r="EOH112" s="625"/>
      <c r="EOM112" s="625"/>
      <c r="EON112" s="625"/>
      <c r="EOS112" s="625"/>
      <c r="EOT112" s="625"/>
      <c r="EOY112" s="625"/>
      <c r="EOZ112" s="625"/>
      <c r="EPE112" s="625"/>
      <c r="EPF112" s="625"/>
      <c r="EPK112" s="625"/>
      <c r="EPL112" s="625"/>
      <c r="EPQ112" s="625"/>
      <c r="EPR112" s="625"/>
      <c r="EPW112" s="625"/>
      <c r="EPX112" s="625"/>
      <c r="EQC112" s="625"/>
      <c r="EQD112" s="625"/>
      <c r="EQI112" s="625"/>
      <c r="EQJ112" s="625"/>
      <c r="EQO112" s="625"/>
      <c r="EQP112" s="625"/>
      <c r="EQU112" s="625"/>
      <c r="EQV112" s="625"/>
      <c r="ERA112" s="625"/>
      <c r="ERB112" s="625"/>
      <c r="ERG112" s="625"/>
      <c r="ERH112" s="625"/>
      <c r="ERM112" s="625"/>
      <c r="ERN112" s="625"/>
      <c r="ERS112" s="625"/>
      <c r="ERT112" s="625"/>
      <c r="ERY112" s="625"/>
      <c r="ERZ112" s="625"/>
      <c r="ESE112" s="625"/>
      <c r="ESF112" s="625"/>
      <c r="ESK112" s="625"/>
      <c r="ESL112" s="625"/>
      <c r="ESQ112" s="625"/>
      <c r="ESR112" s="625"/>
      <c r="ESW112" s="625"/>
      <c r="ESX112" s="625"/>
      <c r="ETC112" s="625"/>
      <c r="ETD112" s="625"/>
      <c r="ETI112" s="625"/>
      <c r="ETJ112" s="625"/>
      <c r="ETO112" s="625"/>
      <c r="ETP112" s="625"/>
      <c r="ETU112" s="625"/>
      <c r="ETV112" s="625"/>
      <c r="EUA112" s="625"/>
      <c r="EUB112" s="625"/>
      <c r="EUG112" s="625"/>
      <c r="EUH112" s="625"/>
      <c r="EUM112" s="625"/>
      <c r="EUN112" s="625"/>
      <c r="EUS112" s="625"/>
      <c r="EUT112" s="625"/>
      <c r="EUY112" s="625"/>
      <c r="EUZ112" s="625"/>
      <c r="EVE112" s="625"/>
      <c r="EVF112" s="625"/>
      <c r="EVK112" s="625"/>
      <c r="EVL112" s="625"/>
      <c r="EVQ112" s="625"/>
      <c r="EVR112" s="625"/>
      <c r="EVW112" s="625"/>
      <c r="EVX112" s="625"/>
      <c r="EWC112" s="625"/>
      <c r="EWD112" s="625"/>
      <c r="EWI112" s="625"/>
      <c r="EWJ112" s="625"/>
      <c r="EWO112" s="625"/>
      <c r="EWP112" s="625"/>
      <c r="EWU112" s="625"/>
      <c r="EWV112" s="625"/>
      <c r="EXA112" s="625"/>
      <c r="EXB112" s="625"/>
      <c r="EXG112" s="625"/>
      <c r="EXH112" s="625"/>
      <c r="EXM112" s="625"/>
      <c r="EXN112" s="625"/>
      <c r="EXS112" s="625"/>
      <c r="EXT112" s="625"/>
      <c r="EXY112" s="625"/>
      <c r="EXZ112" s="625"/>
      <c r="EYE112" s="625"/>
      <c r="EYF112" s="625"/>
      <c r="EYK112" s="625"/>
      <c r="EYL112" s="625"/>
      <c r="EYQ112" s="625"/>
      <c r="EYR112" s="625"/>
      <c r="EYW112" s="625"/>
      <c r="EYX112" s="625"/>
      <c r="EZC112" s="625"/>
      <c r="EZD112" s="625"/>
      <c r="EZI112" s="625"/>
      <c r="EZJ112" s="625"/>
      <c r="EZO112" s="625"/>
      <c r="EZP112" s="625"/>
      <c r="EZU112" s="625"/>
      <c r="EZV112" s="625"/>
      <c r="FAA112" s="625"/>
      <c r="FAB112" s="625"/>
      <c r="FAG112" s="625"/>
      <c r="FAH112" s="625"/>
      <c r="FAM112" s="625"/>
      <c r="FAN112" s="625"/>
      <c r="FAS112" s="625"/>
      <c r="FAT112" s="625"/>
      <c r="FAY112" s="625"/>
      <c r="FAZ112" s="625"/>
      <c r="FBE112" s="625"/>
      <c r="FBF112" s="625"/>
      <c r="FBK112" s="625"/>
      <c r="FBL112" s="625"/>
      <c r="FBQ112" s="625"/>
      <c r="FBR112" s="625"/>
      <c r="FBW112" s="625"/>
      <c r="FBX112" s="625"/>
      <c r="FCC112" s="625"/>
      <c r="FCD112" s="625"/>
      <c r="FCI112" s="625"/>
      <c r="FCJ112" s="625"/>
      <c r="FCO112" s="625"/>
      <c r="FCP112" s="625"/>
      <c r="FCU112" s="625"/>
      <c r="FCV112" s="625"/>
      <c r="FDA112" s="625"/>
      <c r="FDB112" s="625"/>
      <c r="FDG112" s="625"/>
      <c r="FDH112" s="625"/>
      <c r="FDM112" s="625"/>
      <c r="FDN112" s="625"/>
      <c r="FDS112" s="625"/>
      <c r="FDT112" s="625"/>
      <c r="FDY112" s="625"/>
      <c r="FDZ112" s="625"/>
      <c r="FEE112" s="625"/>
      <c r="FEF112" s="625"/>
      <c r="FEK112" s="625"/>
      <c r="FEL112" s="625"/>
      <c r="FEQ112" s="625"/>
      <c r="FER112" s="625"/>
      <c r="FEW112" s="625"/>
      <c r="FEX112" s="625"/>
      <c r="FFC112" s="625"/>
      <c r="FFD112" s="625"/>
      <c r="FFI112" s="625"/>
      <c r="FFJ112" s="625"/>
      <c r="FFO112" s="625"/>
      <c r="FFP112" s="625"/>
      <c r="FFU112" s="625"/>
      <c r="FFV112" s="625"/>
      <c r="FGA112" s="625"/>
      <c r="FGB112" s="625"/>
      <c r="FGG112" s="625"/>
      <c r="FGH112" s="625"/>
      <c r="FGM112" s="625"/>
      <c r="FGN112" s="625"/>
      <c r="FGS112" s="625"/>
      <c r="FGT112" s="625"/>
      <c r="FGY112" s="625"/>
      <c r="FGZ112" s="625"/>
      <c r="FHE112" s="625"/>
      <c r="FHF112" s="625"/>
      <c r="FHK112" s="625"/>
      <c r="FHL112" s="625"/>
      <c r="FHQ112" s="625"/>
      <c r="FHR112" s="625"/>
      <c r="FHW112" s="625"/>
      <c r="FHX112" s="625"/>
      <c r="FIC112" s="625"/>
      <c r="FID112" s="625"/>
      <c r="FII112" s="625"/>
      <c r="FIJ112" s="625"/>
      <c r="FIO112" s="625"/>
      <c r="FIP112" s="625"/>
      <c r="FIU112" s="625"/>
      <c r="FIV112" s="625"/>
      <c r="FJA112" s="625"/>
      <c r="FJB112" s="625"/>
      <c r="FJG112" s="625"/>
      <c r="FJH112" s="625"/>
      <c r="FJM112" s="625"/>
      <c r="FJN112" s="625"/>
      <c r="FJS112" s="625"/>
      <c r="FJT112" s="625"/>
      <c r="FJY112" s="625"/>
      <c r="FJZ112" s="625"/>
      <c r="FKE112" s="625"/>
      <c r="FKF112" s="625"/>
      <c r="FKK112" s="625"/>
      <c r="FKL112" s="625"/>
      <c r="FKQ112" s="625"/>
      <c r="FKR112" s="625"/>
      <c r="FKW112" s="625"/>
      <c r="FKX112" s="625"/>
      <c r="FLC112" s="625"/>
      <c r="FLD112" s="625"/>
      <c r="FLI112" s="625"/>
      <c r="FLJ112" s="625"/>
      <c r="FLO112" s="625"/>
      <c r="FLP112" s="625"/>
      <c r="FLU112" s="625"/>
      <c r="FLV112" s="625"/>
      <c r="FMA112" s="625"/>
      <c r="FMB112" s="625"/>
      <c r="FMG112" s="625"/>
      <c r="FMH112" s="625"/>
      <c r="FMM112" s="625"/>
      <c r="FMN112" s="625"/>
      <c r="FMS112" s="625"/>
      <c r="FMT112" s="625"/>
      <c r="FMY112" s="625"/>
      <c r="FMZ112" s="625"/>
      <c r="FNE112" s="625"/>
      <c r="FNF112" s="625"/>
      <c r="FNK112" s="625"/>
      <c r="FNL112" s="625"/>
      <c r="FNQ112" s="625"/>
      <c r="FNR112" s="625"/>
      <c r="FNW112" s="625"/>
      <c r="FNX112" s="625"/>
      <c r="FOC112" s="625"/>
      <c r="FOD112" s="625"/>
      <c r="FOI112" s="625"/>
      <c r="FOJ112" s="625"/>
      <c r="FOO112" s="625"/>
      <c r="FOP112" s="625"/>
      <c r="FOU112" s="625"/>
      <c r="FOV112" s="625"/>
      <c r="FPA112" s="625"/>
      <c r="FPB112" s="625"/>
      <c r="FPG112" s="625"/>
      <c r="FPH112" s="625"/>
      <c r="FPM112" s="625"/>
      <c r="FPN112" s="625"/>
      <c r="FPS112" s="625"/>
      <c r="FPT112" s="625"/>
      <c r="FPY112" s="625"/>
      <c r="FPZ112" s="625"/>
      <c r="FQE112" s="625"/>
      <c r="FQF112" s="625"/>
      <c r="FQK112" s="625"/>
      <c r="FQL112" s="625"/>
      <c r="FQQ112" s="625"/>
      <c r="FQR112" s="625"/>
      <c r="FQW112" s="625"/>
      <c r="FQX112" s="625"/>
      <c r="FRC112" s="625"/>
      <c r="FRD112" s="625"/>
      <c r="FRI112" s="625"/>
      <c r="FRJ112" s="625"/>
      <c r="FRO112" s="625"/>
      <c r="FRP112" s="625"/>
      <c r="FRU112" s="625"/>
      <c r="FRV112" s="625"/>
      <c r="FSA112" s="625"/>
      <c r="FSB112" s="625"/>
      <c r="FSG112" s="625"/>
      <c r="FSH112" s="625"/>
      <c r="FSM112" s="625"/>
      <c r="FSN112" s="625"/>
      <c r="FSS112" s="625"/>
      <c r="FST112" s="625"/>
      <c r="FSY112" s="625"/>
      <c r="FSZ112" s="625"/>
      <c r="FTE112" s="625"/>
      <c r="FTF112" s="625"/>
      <c r="FTK112" s="625"/>
      <c r="FTL112" s="625"/>
      <c r="FTQ112" s="625"/>
      <c r="FTR112" s="625"/>
      <c r="FTW112" s="625"/>
      <c r="FTX112" s="625"/>
      <c r="FUC112" s="625"/>
      <c r="FUD112" s="625"/>
      <c r="FUI112" s="625"/>
      <c r="FUJ112" s="625"/>
      <c r="FUO112" s="625"/>
      <c r="FUP112" s="625"/>
      <c r="FUU112" s="625"/>
      <c r="FUV112" s="625"/>
      <c r="FVA112" s="625"/>
      <c r="FVB112" s="625"/>
      <c r="FVG112" s="625"/>
      <c r="FVH112" s="625"/>
      <c r="FVM112" s="625"/>
      <c r="FVN112" s="625"/>
      <c r="FVS112" s="625"/>
      <c r="FVT112" s="625"/>
      <c r="FVY112" s="625"/>
      <c r="FVZ112" s="625"/>
      <c r="FWE112" s="625"/>
      <c r="FWF112" s="625"/>
      <c r="FWK112" s="625"/>
      <c r="FWL112" s="625"/>
      <c r="FWQ112" s="625"/>
      <c r="FWR112" s="625"/>
      <c r="FWW112" s="625"/>
      <c r="FWX112" s="625"/>
      <c r="FXC112" s="625"/>
      <c r="FXD112" s="625"/>
      <c r="FXI112" s="625"/>
      <c r="FXJ112" s="625"/>
      <c r="FXO112" s="625"/>
      <c r="FXP112" s="625"/>
      <c r="FXU112" s="625"/>
      <c r="FXV112" s="625"/>
      <c r="FYA112" s="625"/>
      <c r="FYB112" s="625"/>
      <c r="FYG112" s="625"/>
      <c r="FYH112" s="625"/>
      <c r="FYM112" s="625"/>
      <c r="FYN112" s="625"/>
      <c r="FYS112" s="625"/>
      <c r="FYT112" s="625"/>
      <c r="FYY112" s="625"/>
      <c r="FYZ112" s="625"/>
      <c r="FZE112" s="625"/>
      <c r="FZF112" s="625"/>
      <c r="FZK112" s="625"/>
      <c r="FZL112" s="625"/>
      <c r="FZQ112" s="625"/>
      <c r="FZR112" s="625"/>
      <c r="FZW112" s="625"/>
      <c r="FZX112" s="625"/>
      <c r="GAC112" s="625"/>
      <c r="GAD112" s="625"/>
      <c r="GAI112" s="625"/>
      <c r="GAJ112" s="625"/>
      <c r="GAO112" s="625"/>
      <c r="GAP112" s="625"/>
      <c r="GAU112" s="625"/>
      <c r="GAV112" s="625"/>
      <c r="GBA112" s="625"/>
      <c r="GBB112" s="625"/>
      <c r="GBG112" s="625"/>
      <c r="GBH112" s="625"/>
      <c r="GBM112" s="625"/>
      <c r="GBN112" s="625"/>
      <c r="GBS112" s="625"/>
      <c r="GBT112" s="625"/>
      <c r="GBY112" s="625"/>
      <c r="GBZ112" s="625"/>
      <c r="GCE112" s="625"/>
      <c r="GCF112" s="625"/>
      <c r="GCK112" s="625"/>
      <c r="GCL112" s="625"/>
      <c r="GCQ112" s="625"/>
      <c r="GCR112" s="625"/>
      <c r="GCW112" s="625"/>
      <c r="GCX112" s="625"/>
      <c r="GDC112" s="625"/>
      <c r="GDD112" s="625"/>
      <c r="GDI112" s="625"/>
      <c r="GDJ112" s="625"/>
      <c r="GDO112" s="625"/>
      <c r="GDP112" s="625"/>
      <c r="GDU112" s="625"/>
      <c r="GDV112" s="625"/>
      <c r="GEA112" s="625"/>
      <c r="GEB112" s="625"/>
      <c r="GEG112" s="625"/>
      <c r="GEH112" s="625"/>
      <c r="GEM112" s="625"/>
      <c r="GEN112" s="625"/>
      <c r="GES112" s="625"/>
      <c r="GET112" s="625"/>
      <c r="GEY112" s="625"/>
      <c r="GEZ112" s="625"/>
      <c r="GFE112" s="625"/>
      <c r="GFF112" s="625"/>
      <c r="GFK112" s="625"/>
      <c r="GFL112" s="625"/>
      <c r="GFQ112" s="625"/>
      <c r="GFR112" s="625"/>
      <c r="GFW112" s="625"/>
      <c r="GFX112" s="625"/>
      <c r="GGC112" s="625"/>
      <c r="GGD112" s="625"/>
      <c r="GGI112" s="625"/>
      <c r="GGJ112" s="625"/>
      <c r="GGO112" s="625"/>
      <c r="GGP112" s="625"/>
      <c r="GGU112" s="625"/>
      <c r="GGV112" s="625"/>
      <c r="GHA112" s="625"/>
      <c r="GHB112" s="625"/>
      <c r="GHG112" s="625"/>
      <c r="GHH112" s="625"/>
      <c r="GHM112" s="625"/>
      <c r="GHN112" s="625"/>
      <c r="GHS112" s="625"/>
      <c r="GHT112" s="625"/>
      <c r="GHY112" s="625"/>
      <c r="GHZ112" s="625"/>
      <c r="GIE112" s="625"/>
      <c r="GIF112" s="625"/>
      <c r="GIK112" s="625"/>
      <c r="GIL112" s="625"/>
      <c r="GIQ112" s="625"/>
      <c r="GIR112" s="625"/>
      <c r="GIW112" s="625"/>
      <c r="GIX112" s="625"/>
      <c r="GJC112" s="625"/>
      <c r="GJD112" s="625"/>
      <c r="GJI112" s="625"/>
      <c r="GJJ112" s="625"/>
      <c r="GJO112" s="625"/>
      <c r="GJP112" s="625"/>
      <c r="GJU112" s="625"/>
      <c r="GJV112" s="625"/>
      <c r="GKA112" s="625"/>
      <c r="GKB112" s="625"/>
      <c r="GKG112" s="625"/>
      <c r="GKH112" s="625"/>
      <c r="GKM112" s="625"/>
      <c r="GKN112" s="625"/>
      <c r="GKS112" s="625"/>
      <c r="GKT112" s="625"/>
      <c r="GKY112" s="625"/>
      <c r="GKZ112" s="625"/>
      <c r="GLE112" s="625"/>
      <c r="GLF112" s="625"/>
      <c r="GLK112" s="625"/>
      <c r="GLL112" s="625"/>
      <c r="GLQ112" s="625"/>
      <c r="GLR112" s="625"/>
      <c r="GLW112" s="625"/>
      <c r="GLX112" s="625"/>
      <c r="GMC112" s="625"/>
      <c r="GMD112" s="625"/>
      <c r="GMI112" s="625"/>
      <c r="GMJ112" s="625"/>
      <c r="GMO112" s="625"/>
      <c r="GMP112" s="625"/>
      <c r="GMU112" s="625"/>
      <c r="GMV112" s="625"/>
      <c r="GNA112" s="625"/>
      <c r="GNB112" s="625"/>
      <c r="GNG112" s="625"/>
      <c r="GNH112" s="625"/>
      <c r="GNM112" s="625"/>
      <c r="GNN112" s="625"/>
      <c r="GNS112" s="625"/>
      <c r="GNT112" s="625"/>
      <c r="GNY112" s="625"/>
      <c r="GNZ112" s="625"/>
      <c r="GOE112" s="625"/>
      <c r="GOF112" s="625"/>
      <c r="GOK112" s="625"/>
      <c r="GOL112" s="625"/>
      <c r="GOQ112" s="625"/>
      <c r="GOR112" s="625"/>
      <c r="GOW112" s="625"/>
      <c r="GOX112" s="625"/>
      <c r="GPC112" s="625"/>
      <c r="GPD112" s="625"/>
      <c r="GPI112" s="625"/>
      <c r="GPJ112" s="625"/>
      <c r="GPO112" s="625"/>
      <c r="GPP112" s="625"/>
      <c r="GPU112" s="625"/>
      <c r="GPV112" s="625"/>
      <c r="GQA112" s="625"/>
      <c r="GQB112" s="625"/>
      <c r="GQG112" s="625"/>
      <c r="GQH112" s="625"/>
      <c r="GQM112" s="625"/>
      <c r="GQN112" s="625"/>
      <c r="GQS112" s="625"/>
      <c r="GQT112" s="625"/>
      <c r="GQY112" s="625"/>
      <c r="GQZ112" s="625"/>
      <c r="GRE112" s="625"/>
      <c r="GRF112" s="625"/>
      <c r="GRK112" s="625"/>
      <c r="GRL112" s="625"/>
      <c r="GRQ112" s="625"/>
      <c r="GRR112" s="625"/>
      <c r="GRW112" s="625"/>
      <c r="GRX112" s="625"/>
      <c r="GSC112" s="625"/>
      <c r="GSD112" s="625"/>
      <c r="GSI112" s="625"/>
      <c r="GSJ112" s="625"/>
      <c r="GSO112" s="625"/>
      <c r="GSP112" s="625"/>
      <c r="GSU112" s="625"/>
      <c r="GSV112" s="625"/>
      <c r="GTA112" s="625"/>
      <c r="GTB112" s="625"/>
      <c r="GTG112" s="625"/>
      <c r="GTH112" s="625"/>
      <c r="GTM112" s="625"/>
      <c r="GTN112" s="625"/>
      <c r="GTS112" s="625"/>
      <c r="GTT112" s="625"/>
      <c r="GTY112" s="625"/>
      <c r="GTZ112" s="625"/>
      <c r="GUE112" s="625"/>
      <c r="GUF112" s="625"/>
      <c r="GUK112" s="625"/>
      <c r="GUL112" s="625"/>
      <c r="GUQ112" s="625"/>
      <c r="GUR112" s="625"/>
      <c r="GUW112" s="625"/>
      <c r="GUX112" s="625"/>
      <c r="GVC112" s="625"/>
      <c r="GVD112" s="625"/>
      <c r="GVI112" s="625"/>
      <c r="GVJ112" s="625"/>
      <c r="GVO112" s="625"/>
      <c r="GVP112" s="625"/>
      <c r="GVU112" s="625"/>
      <c r="GVV112" s="625"/>
      <c r="GWA112" s="625"/>
      <c r="GWB112" s="625"/>
      <c r="GWG112" s="625"/>
      <c r="GWH112" s="625"/>
      <c r="GWM112" s="625"/>
      <c r="GWN112" s="625"/>
      <c r="GWS112" s="625"/>
      <c r="GWT112" s="625"/>
      <c r="GWY112" s="625"/>
      <c r="GWZ112" s="625"/>
      <c r="GXE112" s="625"/>
      <c r="GXF112" s="625"/>
      <c r="GXK112" s="625"/>
      <c r="GXL112" s="625"/>
      <c r="GXQ112" s="625"/>
      <c r="GXR112" s="625"/>
      <c r="GXW112" s="625"/>
      <c r="GXX112" s="625"/>
      <c r="GYC112" s="625"/>
      <c r="GYD112" s="625"/>
      <c r="GYI112" s="625"/>
      <c r="GYJ112" s="625"/>
      <c r="GYO112" s="625"/>
      <c r="GYP112" s="625"/>
      <c r="GYU112" s="625"/>
      <c r="GYV112" s="625"/>
      <c r="GZA112" s="625"/>
      <c r="GZB112" s="625"/>
      <c r="GZG112" s="625"/>
      <c r="GZH112" s="625"/>
      <c r="GZM112" s="625"/>
      <c r="GZN112" s="625"/>
      <c r="GZS112" s="625"/>
      <c r="GZT112" s="625"/>
      <c r="GZY112" s="625"/>
      <c r="GZZ112" s="625"/>
      <c r="HAE112" s="625"/>
      <c r="HAF112" s="625"/>
      <c r="HAK112" s="625"/>
      <c r="HAL112" s="625"/>
      <c r="HAQ112" s="625"/>
      <c r="HAR112" s="625"/>
      <c r="HAW112" s="625"/>
      <c r="HAX112" s="625"/>
      <c r="HBC112" s="625"/>
      <c r="HBD112" s="625"/>
      <c r="HBI112" s="625"/>
      <c r="HBJ112" s="625"/>
      <c r="HBO112" s="625"/>
      <c r="HBP112" s="625"/>
      <c r="HBU112" s="625"/>
      <c r="HBV112" s="625"/>
      <c r="HCA112" s="625"/>
      <c r="HCB112" s="625"/>
      <c r="HCG112" s="625"/>
      <c r="HCH112" s="625"/>
      <c r="HCM112" s="625"/>
      <c r="HCN112" s="625"/>
      <c r="HCS112" s="625"/>
      <c r="HCT112" s="625"/>
      <c r="HCY112" s="625"/>
      <c r="HCZ112" s="625"/>
      <c r="HDE112" s="625"/>
      <c r="HDF112" s="625"/>
      <c r="HDK112" s="625"/>
      <c r="HDL112" s="625"/>
      <c r="HDQ112" s="625"/>
      <c r="HDR112" s="625"/>
      <c r="HDW112" s="625"/>
      <c r="HDX112" s="625"/>
      <c r="HEC112" s="625"/>
      <c r="HED112" s="625"/>
      <c r="HEI112" s="625"/>
      <c r="HEJ112" s="625"/>
      <c r="HEO112" s="625"/>
      <c r="HEP112" s="625"/>
      <c r="HEU112" s="625"/>
      <c r="HEV112" s="625"/>
      <c r="HFA112" s="625"/>
      <c r="HFB112" s="625"/>
      <c r="HFG112" s="625"/>
      <c r="HFH112" s="625"/>
      <c r="HFM112" s="625"/>
      <c r="HFN112" s="625"/>
      <c r="HFS112" s="625"/>
      <c r="HFT112" s="625"/>
      <c r="HFY112" s="625"/>
      <c r="HFZ112" s="625"/>
      <c r="HGE112" s="625"/>
      <c r="HGF112" s="625"/>
      <c r="HGK112" s="625"/>
      <c r="HGL112" s="625"/>
      <c r="HGQ112" s="625"/>
      <c r="HGR112" s="625"/>
      <c r="HGW112" s="625"/>
      <c r="HGX112" s="625"/>
      <c r="HHC112" s="625"/>
      <c r="HHD112" s="625"/>
      <c r="HHI112" s="625"/>
      <c r="HHJ112" s="625"/>
      <c r="HHO112" s="625"/>
      <c r="HHP112" s="625"/>
      <c r="HHU112" s="625"/>
      <c r="HHV112" s="625"/>
      <c r="HIA112" s="625"/>
      <c r="HIB112" s="625"/>
      <c r="HIG112" s="625"/>
      <c r="HIH112" s="625"/>
      <c r="HIM112" s="625"/>
      <c r="HIN112" s="625"/>
      <c r="HIS112" s="625"/>
      <c r="HIT112" s="625"/>
      <c r="HIY112" s="625"/>
      <c r="HIZ112" s="625"/>
      <c r="HJE112" s="625"/>
      <c r="HJF112" s="625"/>
      <c r="HJK112" s="625"/>
      <c r="HJL112" s="625"/>
      <c r="HJQ112" s="625"/>
      <c r="HJR112" s="625"/>
      <c r="HJW112" s="625"/>
      <c r="HJX112" s="625"/>
      <c r="HKC112" s="625"/>
      <c r="HKD112" s="625"/>
      <c r="HKI112" s="625"/>
      <c r="HKJ112" s="625"/>
      <c r="HKO112" s="625"/>
      <c r="HKP112" s="625"/>
      <c r="HKU112" s="625"/>
      <c r="HKV112" s="625"/>
      <c r="HLA112" s="625"/>
      <c r="HLB112" s="625"/>
      <c r="HLG112" s="625"/>
      <c r="HLH112" s="625"/>
      <c r="HLM112" s="625"/>
      <c r="HLN112" s="625"/>
      <c r="HLS112" s="625"/>
      <c r="HLT112" s="625"/>
      <c r="HLY112" s="625"/>
      <c r="HLZ112" s="625"/>
      <c r="HME112" s="625"/>
      <c r="HMF112" s="625"/>
      <c r="HMK112" s="625"/>
      <c r="HML112" s="625"/>
      <c r="HMQ112" s="625"/>
      <c r="HMR112" s="625"/>
      <c r="HMW112" s="625"/>
      <c r="HMX112" s="625"/>
      <c r="HNC112" s="625"/>
      <c r="HND112" s="625"/>
      <c r="HNI112" s="625"/>
      <c r="HNJ112" s="625"/>
      <c r="HNO112" s="625"/>
      <c r="HNP112" s="625"/>
      <c r="HNU112" s="625"/>
      <c r="HNV112" s="625"/>
      <c r="HOA112" s="625"/>
      <c r="HOB112" s="625"/>
      <c r="HOG112" s="625"/>
      <c r="HOH112" s="625"/>
      <c r="HOM112" s="625"/>
      <c r="HON112" s="625"/>
      <c r="HOS112" s="625"/>
      <c r="HOT112" s="625"/>
      <c r="HOY112" s="625"/>
      <c r="HOZ112" s="625"/>
      <c r="HPE112" s="625"/>
      <c r="HPF112" s="625"/>
      <c r="HPK112" s="625"/>
      <c r="HPL112" s="625"/>
      <c r="HPQ112" s="625"/>
      <c r="HPR112" s="625"/>
      <c r="HPW112" s="625"/>
      <c r="HPX112" s="625"/>
      <c r="HQC112" s="625"/>
      <c r="HQD112" s="625"/>
      <c r="HQI112" s="625"/>
      <c r="HQJ112" s="625"/>
      <c r="HQO112" s="625"/>
      <c r="HQP112" s="625"/>
      <c r="HQU112" s="625"/>
      <c r="HQV112" s="625"/>
      <c r="HRA112" s="625"/>
      <c r="HRB112" s="625"/>
      <c r="HRG112" s="625"/>
      <c r="HRH112" s="625"/>
      <c r="HRM112" s="625"/>
      <c r="HRN112" s="625"/>
      <c r="HRS112" s="625"/>
      <c r="HRT112" s="625"/>
      <c r="HRY112" s="625"/>
      <c r="HRZ112" s="625"/>
      <c r="HSE112" s="625"/>
      <c r="HSF112" s="625"/>
      <c r="HSK112" s="625"/>
      <c r="HSL112" s="625"/>
      <c r="HSQ112" s="625"/>
      <c r="HSR112" s="625"/>
      <c r="HSW112" s="625"/>
      <c r="HSX112" s="625"/>
      <c r="HTC112" s="625"/>
      <c r="HTD112" s="625"/>
      <c r="HTI112" s="625"/>
      <c r="HTJ112" s="625"/>
      <c r="HTO112" s="625"/>
      <c r="HTP112" s="625"/>
      <c r="HTU112" s="625"/>
      <c r="HTV112" s="625"/>
      <c r="HUA112" s="625"/>
      <c r="HUB112" s="625"/>
      <c r="HUG112" s="625"/>
      <c r="HUH112" s="625"/>
      <c r="HUM112" s="625"/>
      <c r="HUN112" s="625"/>
      <c r="HUS112" s="625"/>
      <c r="HUT112" s="625"/>
      <c r="HUY112" s="625"/>
      <c r="HUZ112" s="625"/>
      <c r="HVE112" s="625"/>
      <c r="HVF112" s="625"/>
      <c r="HVK112" s="625"/>
      <c r="HVL112" s="625"/>
      <c r="HVQ112" s="625"/>
      <c r="HVR112" s="625"/>
      <c r="HVW112" s="625"/>
      <c r="HVX112" s="625"/>
      <c r="HWC112" s="625"/>
      <c r="HWD112" s="625"/>
      <c r="HWI112" s="625"/>
      <c r="HWJ112" s="625"/>
      <c r="HWO112" s="625"/>
      <c r="HWP112" s="625"/>
      <c r="HWU112" s="625"/>
      <c r="HWV112" s="625"/>
      <c r="HXA112" s="625"/>
      <c r="HXB112" s="625"/>
      <c r="HXG112" s="625"/>
      <c r="HXH112" s="625"/>
      <c r="HXM112" s="625"/>
      <c r="HXN112" s="625"/>
      <c r="HXS112" s="625"/>
      <c r="HXT112" s="625"/>
      <c r="HXY112" s="625"/>
      <c r="HXZ112" s="625"/>
      <c r="HYE112" s="625"/>
      <c r="HYF112" s="625"/>
      <c r="HYK112" s="625"/>
      <c r="HYL112" s="625"/>
      <c r="HYQ112" s="625"/>
      <c r="HYR112" s="625"/>
      <c r="HYW112" s="625"/>
      <c r="HYX112" s="625"/>
      <c r="HZC112" s="625"/>
      <c r="HZD112" s="625"/>
      <c r="HZI112" s="625"/>
      <c r="HZJ112" s="625"/>
      <c r="HZO112" s="625"/>
      <c r="HZP112" s="625"/>
      <c r="HZU112" s="625"/>
      <c r="HZV112" s="625"/>
      <c r="IAA112" s="625"/>
      <c r="IAB112" s="625"/>
      <c r="IAG112" s="625"/>
      <c r="IAH112" s="625"/>
      <c r="IAM112" s="625"/>
      <c r="IAN112" s="625"/>
      <c r="IAS112" s="625"/>
      <c r="IAT112" s="625"/>
      <c r="IAY112" s="625"/>
      <c r="IAZ112" s="625"/>
      <c r="IBE112" s="625"/>
      <c r="IBF112" s="625"/>
      <c r="IBK112" s="625"/>
      <c r="IBL112" s="625"/>
      <c r="IBQ112" s="625"/>
      <c r="IBR112" s="625"/>
      <c r="IBW112" s="625"/>
      <c r="IBX112" s="625"/>
      <c r="ICC112" s="625"/>
      <c r="ICD112" s="625"/>
      <c r="ICI112" s="625"/>
      <c r="ICJ112" s="625"/>
      <c r="ICO112" s="625"/>
      <c r="ICP112" s="625"/>
      <c r="ICU112" s="625"/>
      <c r="ICV112" s="625"/>
      <c r="IDA112" s="625"/>
      <c r="IDB112" s="625"/>
      <c r="IDG112" s="625"/>
      <c r="IDH112" s="625"/>
      <c r="IDM112" s="625"/>
      <c r="IDN112" s="625"/>
      <c r="IDS112" s="625"/>
      <c r="IDT112" s="625"/>
      <c r="IDY112" s="625"/>
      <c r="IDZ112" s="625"/>
      <c r="IEE112" s="625"/>
      <c r="IEF112" s="625"/>
      <c r="IEK112" s="625"/>
      <c r="IEL112" s="625"/>
      <c r="IEQ112" s="625"/>
      <c r="IER112" s="625"/>
      <c r="IEW112" s="625"/>
      <c r="IEX112" s="625"/>
      <c r="IFC112" s="625"/>
      <c r="IFD112" s="625"/>
      <c r="IFI112" s="625"/>
      <c r="IFJ112" s="625"/>
      <c r="IFO112" s="625"/>
      <c r="IFP112" s="625"/>
      <c r="IFU112" s="625"/>
      <c r="IFV112" s="625"/>
      <c r="IGA112" s="625"/>
      <c r="IGB112" s="625"/>
      <c r="IGG112" s="625"/>
      <c r="IGH112" s="625"/>
      <c r="IGM112" s="625"/>
      <c r="IGN112" s="625"/>
      <c r="IGS112" s="625"/>
      <c r="IGT112" s="625"/>
      <c r="IGY112" s="625"/>
      <c r="IGZ112" s="625"/>
      <c r="IHE112" s="625"/>
      <c r="IHF112" s="625"/>
      <c r="IHK112" s="625"/>
      <c r="IHL112" s="625"/>
      <c r="IHQ112" s="625"/>
      <c r="IHR112" s="625"/>
      <c r="IHW112" s="625"/>
      <c r="IHX112" s="625"/>
      <c r="IIC112" s="625"/>
      <c r="IID112" s="625"/>
      <c r="III112" s="625"/>
      <c r="IIJ112" s="625"/>
      <c r="IIO112" s="625"/>
      <c r="IIP112" s="625"/>
      <c r="IIU112" s="625"/>
      <c r="IIV112" s="625"/>
      <c r="IJA112" s="625"/>
      <c r="IJB112" s="625"/>
      <c r="IJG112" s="625"/>
      <c r="IJH112" s="625"/>
      <c r="IJM112" s="625"/>
      <c r="IJN112" s="625"/>
      <c r="IJS112" s="625"/>
      <c r="IJT112" s="625"/>
      <c r="IJY112" s="625"/>
      <c r="IJZ112" s="625"/>
      <c r="IKE112" s="625"/>
      <c r="IKF112" s="625"/>
      <c r="IKK112" s="625"/>
      <c r="IKL112" s="625"/>
      <c r="IKQ112" s="625"/>
      <c r="IKR112" s="625"/>
      <c r="IKW112" s="625"/>
      <c r="IKX112" s="625"/>
      <c r="ILC112" s="625"/>
      <c r="ILD112" s="625"/>
      <c r="ILI112" s="625"/>
      <c r="ILJ112" s="625"/>
      <c r="ILO112" s="625"/>
      <c r="ILP112" s="625"/>
      <c r="ILU112" s="625"/>
      <c r="ILV112" s="625"/>
      <c r="IMA112" s="625"/>
      <c r="IMB112" s="625"/>
      <c r="IMG112" s="625"/>
      <c r="IMH112" s="625"/>
      <c r="IMM112" s="625"/>
      <c r="IMN112" s="625"/>
      <c r="IMS112" s="625"/>
      <c r="IMT112" s="625"/>
      <c r="IMY112" s="625"/>
      <c r="IMZ112" s="625"/>
      <c r="INE112" s="625"/>
      <c r="INF112" s="625"/>
      <c r="INK112" s="625"/>
      <c r="INL112" s="625"/>
      <c r="INQ112" s="625"/>
      <c r="INR112" s="625"/>
      <c r="INW112" s="625"/>
      <c r="INX112" s="625"/>
      <c r="IOC112" s="625"/>
      <c r="IOD112" s="625"/>
      <c r="IOI112" s="625"/>
      <c r="IOJ112" s="625"/>
      <c r="IOO112" s="625"/>
      <c r="IOP112" s="625"/>
      <c r="IOU112" s="625"/>
      <c r="IOV112" s="625"/>
      <c r="IPA112" s="625"/>
      <c r="IPB112" s="625"/>
      <c r="IPG112" s="625"/>
      <c r="IPH112" s="625"/>
      <c r="IPM112" s="625"/>
      <c r="IPN112" s="625"/>
      <c r="IPS112" s="625"/>
      <c r="IPT112" s="625"/>
      <c r="IPY112" s="625"/>
      <c r="IPZ112" s="625"/>
      <c r="IQE112" s="625"/>
      <c r="IQF112" s="625"/>
      <c r="IQK112" s="625"/>
      <c r="IQL112" s="625"/>
      <c r="IQQ112" s="625"/>
      <c r="IQR112" s="625"/>
      <c r="IQW112" s="625"/>
      <c r="IQX112" s="625"/>
      <c r="IRC112" s="625"/>
      <c r="IRD112" s="625"/>
      <c r="IRI112" s="625"/>
      <c r="IRJ112" s="625"/>
      <c r="IRO112" s="625"/>
      <c r="IRP112" s="625"/>
      <c r="IRU112" s="625"/>
      <c r="IRV112" s="625"/>
      <c r="ISA112" s="625"/>
      <c r="ISB112" s="625"/>
      <c r="ISG112" s="625"/>
      <c r="ISH112" s="625"/>
      <c r="ISM112" s="625"/>
      <c r="ISN112" s="625"/>
      <c r="ISS112" s="625"/>
      <c r="IST112" s="625"/>
      <c r="ISY112" s="625"/>
      <c r="ISZ112" s="625"/>
      <c r="ITE112" s="625"/>
      <c r="ITF112" s="625"/>
      <c r="ITK112" s="625"/>
      <c r="ITL112" s="625"/>
      <c r="ITQ112" s="625"/>
      <c r="ITR112" s="625"/>
      <c r="ITW112" s="625"/>
      <c r="ITX112" s="625"/>
      <c r="IUC112" s="625"/>
      <c r="IUD112" s="625"/>
      <c r="IUI112" s="625"/>
      <c r="IUJ112" s="625"/>
      <c r="IUO112" s="625"/>
      <c r="IUP112" s="625"/>
      <c r="IUU112" s="625"/>
      <c r="IUV112" s="625"/>
      <c r="IVA112" s="625"/>
      <c r="IVB112" s="625"/>
      <c r="IVG112" s="625"/>
      <c r="IVH112" s="625"/>
      <c r="IVM112" s="625"/>
      <c r="IVN112" s="625"/>
      <c r="IVS112" s="625"/>
      <c r="IVT112" s="625"/>
      <c r="IVY112" s="625"/>
      <c r="IVZ112" s="625"/>
      <c r="IWE112" s="625"/>
      <c r="IWF112" s="625"/>
      <c r="IWK112" s="625"/>
      <c r="IWL112" s="625"/>
      <c r="IWQ112" s="625"/>
      <c r="IWR112" s="625"/>
      <c r="IWW112" s="625"/>
      <c r="IWX112" s="625"/>
      <c r="IXC112" s="625"/>
      <c r="IXD112" s="625"/>
      <c r="IXI112" s="625"/>
      <c r="IXJ112" s="625"/>
      <c r="IXO112" s="625"/>
      <c r="IXP112" s="625"/>
      <c r="IXU112" s="625"/>
      <c r="IXV112" s="625"/>
      <c r="IYA112" s="625"/>
      <c r="IYB112" s="625"/>
      <c r="IYG112" s="625"/>
      <c r="IYH112" s="625"/>
      <c r="IYM112" s="625"/>
      <c r="IYN112" s="625"/>
      <c r="IYS112" s="625"/>
      <c r="IYT112" s="625"/>
      <c r="IYY112" s="625"/>
      <c r="IYZ112" s="625"/>
      <c r="IZE112" s="625"/>
      <c r="IZF112" s="625"/>
      <c r="IZK112" s="625"/>
      <c r="IZL112" s="625"/>
      <c r="IZQ112" s="625"/>
      <c r="IZR112" s="625"/>
      <c r="IZW112" s="625"/>
      <c r="IZX112" s="625"/>
      <c r="JAC112" s="625"/>
      <c r="JAD112" s="625"/>
      <c r="JAI112" s="625"/>
      <c r="JAJ112" s="625"/>
      <c r="JAO112" s="625"/>
      <c r="JAP112" s="625"/>
      <c r="JAU112" s="625"/>
      <c r="JAV112" s="625"/>
      <c r="JBA112" s="625"/>
      <c r="JBB112" s="625"/>
      <c r="JBG112" s="625"/>
      <c r="JBH112" s="625"/>
      <c r="JBM112" s="625"/>
      <c r="JBN112" s="625"/>
      <c r="JBS112" s="625"/>
      <c r="JBT112" s="625"/>
      <c r="JBY112" s="625"/>
      <c r="JBZ112" s="625"/>
      <c r="JCE112" s="625"/>
      <c r="JCF112" s="625"/>
      <c r="JCK112" s="625"/>
      <c r="JCL112" s="625"/>
      <c r="JCQ112" s="625"/>
      <c r="JCR112" s="625"/>
      <c r="JCW112" s="625"/>
      <c r="JCX112" s="625"/>
      <c r="JDC112" s="625"/>
      <c r="JDD112" s="625"/>
      <c r="JDI112" s="625"/>
      <c r="JDJ112" s="625"/>
      <c r="JDO112" s="625"/>
      <c r="JDP112" s="625"/>
      <c r="JDU112" s="625"/>
      <c r="JDV112" s="625"/>
      <c r="JEA112" s="625"/>
      <c r="JEB112" s="625"/>
      <c r="JEG112" s="625"/>
      <c r="JEH112" s="625"/>
      <c r="JEM112" s="625"/>
      <c r="JEN112" s="625"/>
      <c r="JES112" s="625"/>
      <c r="JET112" s="625"/>
      <c r="JEY112" s="625"/>
      <c r="JEZ112" s="625"/>
      <c r="JFE112" s="625"/>
      <c r="JFF112" s="625"/>
      <c r="JFK112" s="625"/>
      <c r="JFL112" s="625"/>
      <c r="JFQ112" s="625"/>
      <c r="JFR112" s="625"/>
      <c r="JFW112" s="625"/>
      <c r="JFX112" s="625"/>
      <c r="JGC112" s="625"/>
      <c r="JGD112" s="625"/>
      <c r="JGI112" s="625"/>
      <c r="JGJ112" s="625"/>
      <c r="JGO112" s="625"/>
      <c r="JGP112" s="625"/>
      <c r="JGU112" s="625"/>
      <c r="JGV112" s="625"/>
      <c r="JHA112" s="625"/>
      <c r="JHB112" s="625"/>
      <c r="JHG112" s="625"/>
      <c r="JHH112" s="625"/>
      <c r="JHM112" s="625"/>
      <c r="JHN112" s="625"/>
      <c r="JHS112" s="625"/>
      <c r="JHT112" s="625"/>
      <c r="JHY112" s="625"/>
      <c r="JHZ112" s="625"/>
      <c r="JIE112" s="625"/>
      <c r="JIF112" s="625"/>
      <c r="JIK112" s="625"/>
      <c r="JIL112" s="625"/>
      <c r="JIQ112" s="625"/>
      <c r="JIR112" s="625"/>
      <c r="JIW112" s="625"/>
      <c r="JIX112" s="625"/>
      <c r="JJC112" s="625"/>
      <c r="JJD112" s="625"/>
      <c r="JJI112" s="625"/>
      <c r="JJJ112" s="625"/>
      <c r="JJO112" s="625"/>
      <c r="JJP112" s="625"/>
      <c r="JJU112" s="625"/>
      <c r="JJV112" s="625"/>
      <c r="JKA112" s="625"/>
      <c r="JKB112" s="625"/>
      <c r="JKG112" s="625"/>
      <c r="JKH112" s="625"/>
      <c r="JKM112" s="625"/>
      <c r="JKN112" s="625"/>
      <c r="JKS112" s="625"/>
      <c r="JKT112" s="625"/>
      <c r="JKY112" s="625"/>
      <c r="JKZ112" s="625"/>
      <c r="JLE112" s="625"/>
      <c r="JLF112" s="625"/>
      <c r="JLK112" s="625"/>
      <c r="JLL112" s="625"/>
      <c r="JLQ112" s="625"/>
      <c r="JLR112" s="625"/>
      <c r="JLW112" s="625"/>
      <c r="JLX112" s="625"/>
      <c r="JMC112" s="625"/>
      <c r="JMD112" s="625"/>
      <c r="JMI112" s="625"/>
      <c r="JMJ112" s="625"/>
      <c r="JMO112" s="625"/>
      <c r="JMP112" s="625"/>
      <c r="JMU112" s="625"/>
      <c r="JMV112" s="625"/>
      <c r="JNA112" s="625"/>
      <c r="JNB112" s="625"/>
      <c r="JNG112" s="625"/>
      <c r="JNH112" s="625"/>
      <c r="JNM112" s="625"/>
      <c r="JNN112" s="625"/>
      <c r="JNS112" s="625"/>
      <c r="JNT112" s="625"/>
      <c r="JNY112" s="625"/>
      <c r="JNZ112" s="625"/>
      <c r="JOE112" s="625"/>
      <c r="JOF112" s="625"/>
      <c r="JOK112" s="625"/>
      <c r="JOL112" s="625"/>
      <c r="JOQ112" s="625"/>
      <c r="JOR112" s="625"/>
      <c r="JOW112" s="625"/>
      <c r="JOX112" s="625"/>
      <c r="JPC112" s="625"/>
      <c r="JPD112" s="625"/>
      <c r="JPI112" s="625"/>
      <c r="JPJ112" s="625"/>
      <c r="JPO112" s="625"/>
      <c r="JPP112" s="625"/>
      <c r="JPU112" s="625"/>
      <c r="JPV112" s="625"/>
      <c r="JQA112" s="625"/>
      <c r="JQB112" s="625"/>
      <c r="JQG112" s="625"/>
      <c r="JQH112" s="625"/>
      <c r="JQM112" s="625"/>
      <c r="JQN112" s="625"/>
      <c r="JQS112" s="625"/>
      <c r="JQT112" s="625"/>
      <c r="JQY112" s="625"/>
      <c r="JQZ112" s="625"/>
      <c r="JRE112" s="625"/>
      <c r="JRF112" s="625"/>
      <c r="JRK112" s="625"/>
      <c r="JRL112" s="625"/>
      <c r="JRQ112" s="625"/>
      <c r="JRR112" s="625"/>
      <c r="JRW112" s="625"/>
      <c r="JRX112" s="625"/>
      <c r="JSC112" s="625"/>
      <c r="JSD112" s="625"/>
      <c r="JSI112" s="625"/>
      <c r="JSJ112" s="625"/>
      <c r="JSO112" s="625"/>
      <c r="JSP112" s="625"/>
      <c r="JSU112" s="625"/>
      <c r="JSV112" s="625"/>
      <c r="JTA112" s="625"/>
      <c r="JTB112" s="625"/>
      <c r="JTG112" s="625"/>
      <c r="JTH112" s="625"/>
      <c r="JTM112" s="625"/>
      <c r="JTN112" s="625"/>
      <c r="JTS112" s="625"/>
      <c r="JTT112" s="625"/>
      <c r="JTY112" s="625"/>
      <c r="JTZ112" s="625"/>
      <c r="JUE112" s="625"/>
      <c r="JUF112" s="625"/>
      <c r="JUK112" s="625"/>
      <c r="JUL112" s="625"/>
      <c r="JUQ112" s="625"/>
      <c r="JUR112" s="625"/>
      <c r="JUW112" s="625"/>
      <c r="JUX112" s="625"/>
      <c r="JVC112" s="625"/>
      <c r="JVD112" s="625"/>
      <c r="JVI112" s="625"/>
      <c r="JVJ112" s="625"/>
      <c r="JVO112" s="625"/>
      <c r="JVP112" s="625"/>
      <c r="JVU112" s="625"/>
      <c r="JVV112" s="625"/>
      <c r="JWA112" s="625"/>
      <c r="JWB112" s="625"/>
      <c r="JWG112" s="625"/>
      <c r="JWH112" s="625"/>
      <c r="JWM112" s="625"/>
      <c r="JWN112" s="625"/>
      <c r="JWS112" s="625"/>
      <c r="JWT112" s="625"/>
      <c r="JWY112" s="625"/>
      <c r="JWZ112" s="625"/>
      <c r="JXE112" s="625"/>
      <c r="JXF112" s="625"/>
      <c r="JXK112" s="625"/>
      <c r="JXL112" s="625"/>
      <c r="JXQ112" s="625"/>
      <c r="JXR112" s="625"/>
      <c r="JXW112" s="625"/>
      <c r="JXX112" s="625"/>
      <c r="JYC112" s="625"/>
      <c r="JYD112" s="625"/>
      <c r="JYI112" s="625"/>
      <c r="JYJ112" s="625"/>
      <c r="JYO112" s="625"/>
      <c r="JYP112" s="625"/>
      <c r="JYU112" s="625"/>
      <c r="JYV112" s="625"/>
      <c r="JZA112" s="625"/>
      <c r="JZB112" s="625"/>
      <c r="JZG112" s="625"/>
      <c r="JZH112" s="625"/>
      <c r="JZM112" s="625"/>
      <c r="JZN112" s="625"/>
      <c r="JZS112" s="625"/>
      <c r="JZT112" s="625"/>
      <c r="JZY112" s="625"/>
      <c r="JZZ112" s="625"/>
      <c r="KAE112" s="625"/>
      <c r="KAF112" s="625"/>
      <c r="KAK112" s="625"/>
      <c r="KAL112" s="625"/>
      <c r="KAQ112" s="625"/>
      <c r="KAR112" s="625"/>
      <c r="KAW112" s="625"/>
      <c r="KAX112" s="625"/>
      <c r="KBC112" s="625"/>
      <c r="KBD112" s="625"/>
      <c r="KBI112" s="625"/>
      <c r="KBJ112" s="625"/>
      <c r="KBO112" s="625"/>
      <c r="KBP112" s="625"/>
      <c r="KBU112" s="625"/>
      <c r="KBV112" s="625"/>
      <c r="KCA112" s="625"/>
      <c r="KCB112" s="625"/>
      <c r="KCG112" s="625"/>
      <c r="KCH112" s="625"/>
      <c r="KCM112" s="625"/>
      <c r="KCN112" s="625"/>
      <c r="KCS112" s="625"/>
      <c r="KCT112" s="625"/>
      <c r="KCY112" s="625"/>
      <c r="KCZ112" s="625"/>
      <c r="KDE112" s="625"/>
      <c r="KDF112" s="625"/>
      <c r="KDK112" s="625"/>
      <c r="KDL112" s="625"/>
      <c r="KDQ112" s="625"/>
      <c r="KDR112" s="625"/>
      <c r="KDW112" s="625"/>
      <c r="KDX112" s="625"/>
      <c r="KEC112" s="625"/>
      <c r="KED112" s="625"/>
      <c r="KEI112" s="625"/>
      <c r="KEJ112" s="625"/>
      <c r="KEO112" s="625"/>
      <c r="KEP112" s="625"/>
      <c r="KEU112" s="625"/>
      <c r="KEV112" s="625"/>
      <c r="KFA112" s="625"/>
      <c r="KFB112" s="625"/>
      <c r="KFG112" s="625"/>
      <c r="KFH112" s="625"/>
      <c r="KFM112" s="625"/>
      <c r="KFN112" s="625"/>
      <c r="KFS112" s="625"/>
      <c r="KFT112" s="625"/>
      <c r="KFY112" s="625"/>
      <c r="KFZ112" s="625"/>
      <c r="KGE112" s="625"/>
      <c r="KGF112" s="625"/>
      <c r="KGK112" s="625"/>
      <c r="KGL112" s="625"/>
      <c r="KGQ112" s="625"/>
      <c r="KGR112" s="625"/>
      <c r="KGW112" s="625"/>
      <c r="KGX112" s="625"/>
      <c r="KHC112" s="625"/>
      <c r="KHD112" s="625"/>
      <c r="KHI112" s="625"/>
      <c r="KHJ112" s="625"/>
      <c r="KHO112" s="625"/>
      <c r="KHP112" s="625"/>
      <c r="KHU112" s="625"/>
      <c r="KHV112" s="625"/>
      <c r="KIA112" s="625"/>
      <c r="KIB112" s="625"/>
      <c r="KIG112" s="625"/>
      <c r="KIH112" s="625"/>
      <c r="KIM112" s="625"/>
      <c r="KIN112" s="625"/>
      <c r="KIS112" s="625"/>
      <c r="KIT112" s="625"/>
      <c r="KIY112" s="625"/>
      <c r="KIZ112" s="625"/>
      <c r="KJE112" s="625"/>
      <c r="KJF112" s="625"/>
      <c r="KJK112" s="625"/>
      <c r="KJL112" s="625"/>
      <c r="KJQ112" s="625"/>
      <c r="KJR112" s="625"/>
      <c r="KJW112" s="625"/>
      <c r="KJX112" s="625"/>
      <c r="KKC112" s="625"/>
      <c r="KKD112" s="625"/>
      <c r="KKI112" s="625"/>
      <c r="KKJ112" s="625"/>
      <c r="KKO112" s="625"/>
      <c r="KKP112" s="625"/>
      <c r="KKU112" s="625"/>
      <c r="KKV112" s="625"/>
      <c r="KLA112" s="625"/>
      <c r="KLB112" s="625"/>
      <c r="KLG112" s="625"/>
      <c r="KLH112" s="625"/>
      <c r="KLM112" s="625"/>
      <c r="KLN112" s="625"/>
      <c r="KLS112" s="625"/>
      <c r="KLT112" s="625"/>
      <c r="KLY112" s="625"/>
      <c r="KLZ112" s="625"/>
      <c r="KME112" s="625"/>
      <c r="KMF112" s="625"/>
      <c r="KMK112" s="625"/>
      <c r="KML112" s="625"/>
      <c r="KMQ112" s="625"/>
      <c r="KMR112" s="625"/>
      <c r="KMW112" s="625"/>
      <c r="KMX112" s="625"/>
      <c r="KNC112" s="625"/>
      <c r="KND112" s="625"/>
      <c r="KNI112" s="625"/>
      <c r="KNJ112" s="625"/>
      <c r="KNO112" s="625"/>
      <c r="KNP112" s="625"/>
      <c r="KNU112" s="625"/>
      <c r="KNV112" s="625"/>
      <c r="KOA112" s="625"/>
      <c r="KOB112" s="625"/>
      <c r="KOG112" s="625"/>
      <c r="KOH112" s="625"/>
      <c r="KOM112" s="625"/>
      <c r="KON112" s="625"/>
      <c r="KOS112" s="625"/>
      <c r="KOT112" s="625"/>
      <c r="KOY112" s="625"/>
      <c r="KOZ112" s="625"/>
      <c r="KPE112" s="625"/>
      <c r="KPF112" s="625"/>
      <c r="KPK112" s="625"/>
      <c r="KPL112" s="625"/>
      <c r="KPQ112" s="625"/>
      <c r="KPR112" s="625"/>
      <c r="KPW112" s="625"/>
      <c r="KPX112" s="625"/>
      <c r="KQC112" s="625"/>
      <c r="KQD112" s="625"/>
      <c r="KQI112" s="625"/>
      <c r="KQJ112" s="625"/>
      <c r="KQO112" s="625"/>
      <c r="KQP112" s="625"/>
      <c r="KQU112" s="625"/>
      <c r="KQV112" s="625"/>
      <c r="KRA112" s="625"/>
      <c r="KRB112" s="625"/>
      <c r="KRG112" s="625"/>
      <c r="KRH112" s="625"/>
      <c r="KRM112" s="625"/>
      <c r="KRN112" s="625"/>
      <c r="KRS112" s="625"/>
      <c r="KRT112" s="625"/>
      <c r="KRY112" s="625"/>
      <c r="KRZ112" s="625"/>
      <c r="KSE112" s="625"/>
      <c r="KSF112" s="625"/>
      <c r="KSK112" s="625"/>
      <c r="KSL112" s="625"/>
      <c r="KSQ112" s="625"/>
      <c r="KSR112" s="625"/>
      <c r="KSW112" s="625"/>
      <c r="KSX112" s="625"/>
      <c r="KTC112" s="625"/>
      <c r="KTD112" s="625"/>
      <c r="KTI112" s="625"/>
      <c r="KTJ112" s="625"/>
      <c r="KTO112" s="625"/>
      <c r="KTP112" s="625"/>
      <c r="KTU112" s="625"/>
      <c r="KTV112" s="625"/>
      <c r="KUA112" s="625"/>
      <c r="KUB112" s="625"/>
      <c r="KUG112" s="625"/>
      <c r="KUH112" s="625"/>
      <c r="KUM112" s="625"/>
      <c r="KUN112" s="625"/>
      <c r="KUS112" s="625"/>
      <c r="KUT112" s="625"/>
      <c r="KUY112" s="625"/>
      <c r="KUZ112" s="625"/>
      <c r="KVE112" s="625"/>
      <c r="KVF112" s="625"/>
      <c r="KVK112" s="625"/>
      <c r="KVL112" s="625"/>
      <c r="KVQ112" s="625"/>
      <c r="KVR112" s="625"/>
      <c r="KVW112" s="625"/>
      <c r="KVX112" s="625"/>
      <c r="KWC112" s="625"/>
      <c r="KWD112" s="625"/>
      <c r="KWI112" s="625"/>
      <c r="KWJ112" s="625"/>
      <c r="KWO112" s="625"/>
      <c r="KWP112" s="625"/>
      <c r="KWU112" s="625"/>
      <c r="KWV112" s="625"/>
      <c r="KXA112" s="625"/>
      <c r="KXB112" s="625"/>
      <c r="KXG112" s="625"/>
      <c r="KXH112" s="625"/>
      <c r="KXM112" s="625"/>
      <c r="KXN112" s="625"/>
      <c r="KXS112" s="625"/>
      <c r="KXT112" s="625"/>
      <c r="KXY112" s="625"/>
      <c r="KXZ112" s="625"/>
      <c r="KYE112" s="625"/>
      <c r="KYF112" s="625"/>
      <c r="KYK112" s="625"/>
      <c r="KYL112" s="625"/>
      <c r="KYQ112" s="625"/>
      <c r="KYR112" s="625"/>
      <c r="KYW112" s="625"/>
      <c r="KYX112" s="625"/>
      <c r="KZC112" s="625"/>
      <c r="KZD112" s="625"/>
      <c r="KZI112" s="625"/>
      <c r="KZJ112" s="625"/>
      <c r="KZO112" s="625"/>
      <c r="KZP112" s="625"/>
      <c r="KZU112" s="625"/>
      <c r="KZV112" s="625"/>
      <c r="LAA112" s="625"/>
      <c r="LAB112" s="625"/>
      <c r="LAG112" s="625"/>
      <c r="LAH112" s="625"/>
      <c r="LAM112" s="625"/>
      <c r="LAN112" s="625"/>
      <c r="LAS112" s="625"/>
      <c r="LAT112" s="625"/>
      <c r="LAY112" s="625"/>
      <c r="LAZ112" s="625"/>
      <c r="LBE112" s="625"/>
      <c r="LBF112" s="625"/>
      <c r="LBK112" s="625"/>
      <c r="LBL112" s="625"/>
      <c r="LBQ112" s="625"/>
      <c r="LBR112" s="625"/>
      <c r="LBW112" s="625"/>
      <c r="LBX112" s="625"/>
      <c r="LCC112" s="625"/>
      <c r="LCD112" s="625"/>
      <c r="LCI112" s="625"/>
      <c r="LCJ112" s="625"/>
      <c r="LCO112" s="625"/>
      <c r="LCP112" s="625"/>
      <c r="LCU112" s="625"/>
      <c r="LCV112" s="625"/>
      <c r="LDA112" s="625"/>
      <c r="LDB112" s="625"/>
      <c r="LDG112" s="625"/>
      <c r="LDH112" s="625"/>
      <c r="LDM112" s="625"/>
      <c r="LDN112" s="625"/>
      <c r="LDS112" s="625"/>
      <c r="LDT112" s="625"/>
      <c r="LDY112" s="625"/>
      <c r="LDZ112" s="625"/>
      <c r="LEE112" s="625"/>
      <c r="LEF112" s="625"/>
      <c r="LEK112" s="625"/>
      <c r="LEL112" s="625"/>
      <c r="LEQ112" s="625"/>
      <c r="LER112" s="625"/>
      <c r="LEW112" s="625"/>
      <c r="LEX112" s="625"/>
      <c r="LFC112" s="625"/>
      <c r="LFD112" s="625"/>
      <c r="LFI112" s="625"/>
      <c r="LFJ112" s="625"/>
      <c r="LFO112" s="625"/>
      <c r="LFP112" s="625"/>
      <c r="LFU112" s="625"/>
      <c r="LFV112" s="625"/>
      <c r="LGA112" s="625"/>
      <c r="LGB112" s="625"/>
      <c r="LGG112" s="625"/>
      <c r="LGH112" s="625"/>
      <c r="LGM112" s="625"/>
      <c r="LGN112" s="625"/>
      <c r="LGS112" s="625"/>
      <c r="LGT112" s="625"/>
      <c r="LGY112" s="625"/>
      <c r="LGZ112" s="625"/>
      <c r="LHE112" s="625"/>
      <c r="LHF112" s="625"/>
      <c r="LHK112" s="625"/>
      <c r="LHL112" s="625"/>
      <c r="LHQ112" s="625"/>
      <c r="LHR112" s="625"/>
      <c r="LHW112" s="625"/>
      <c r="LHX112" s="625"/>
      <c r="LIC112" s="625"/>
      <c r="LID112" s="625"/>
      <c r="LII112" s="625"/>
      <c r="LIJ112" s="625"/>
      <c r="LIO112" s="625"/>
      <c r="LIP112" s="625"/>
      <c r="LIU112" s="625"/>
      <c r="LIV112" s="625"/>
      <c r="LJA112" s="625"/>
      <c r="LJB112" s="625"/>
      <c r="LJG112" s="625"/>
      <c r="LJH112" s="625"/>
      <c r="LJM112" s="625"/>
      <c r="LJN112" s="625"/>
      <c r="LJS112" s="625"/>
      <c r="LJT112" s="625"/>
      <c r="LJY112" s="625"/>
      <c r="LJZ112" s="625"/>
      <c r="LKE112" s="625"/>
      <c r="LKF112" s="625"/>
      <c r="LKK112" s="625"/>
      <c r="LKL112" s="625"/>
      <c r="LKQ112" s="625"/>
      <c r="LKR112" s="625"/>
      <c r="LKW112" s="625"/>
      <c r="LKX112" s="625"/>
      <c r="LLC112" s="625"/>
      <c r="LLD112" s="625"/>
      <c r="LLI112" s="625"/>
      <c r="LLJ112" s="625"/>
      <c r="LLO112" s="625"/>
      <c r="LLP112" s="625"/>
      <c r="LLU112" s="625"/>
      <c r="LLV112" s="625"/>
      <c r="LMA112" s="625"/>
      <c r="LMB112" s="625"/>
      <c r="LMG112" s="625"/>
      <c r="LMH112" s="625"/>
      <c r="LMM112" s="625"/>
      <c r="LMN112" s="625"/>
      <c r="LMS112" s="625"/>
      <c r="LMT112" s="625"/>
      <c r="LMY112" s="625"/>
      <c r="LMZ112" s="625"/>
      <c r="LNE112" s="625"/>
      <c r="LNF112" s="625"/>
      <c r="LNK112" s="625"/>
      <c r="LNL112" s="625"/>
      <c r="LNQ112" s="625"/>
      <c r="LNR112" s="625"/>
      <c r="LNW112" s="625"/>
      <c r="LNX112" s="625"/>
      <c r="LOC112" s="625"/>
      <c r="LOD112" s="625"/>
      <c r="LOI112" s="625"/>
      <c r="LOJ112" s="625"/>
      <c r="LOO112" s="625"/>
      <c r="LOP112" s="625"/>
      <c r="LOU112" s="625"/>
      <c r="LOV112" s="625"/>
      <c r="LPA112" s="625"/>
      <c r="LPB112" s="625"/>
      <c r="LPG112" s="625"/>
      <c r="LPH112" s="625"/>
      <c r="LPM112" s="625"/>
      <c r="LPN112" s="625"/>
      <c r="LPS112" s="625"/>
      <c r="LPT112" s="625"/>
      <c r="LPY112" s="625"/>
      <c r="LPZ112" s="625"/>
      <c r="LQE112" s="625"/>
      <c r="LQF112" s="625"/>
      <c r="LQK112" s="625"/>
      <c r="LQL112" s="625"/>
      <c r="LQQ112" s="625"/>
      <c r="LQR112" s="625"/>
      <c r="LQW112" s="625"/>
      <c r="LQX112" s="625"/>
      <c r="LRC112" s="625"/>
      <c r="LRD112" s="625"/>
      <c r="LRI112" s="625"/>
      <c r="LRJ112" s="625"/>
      <c r="LRO112" s="625"/>
      <c r="LRP112" s="625"/>
      <c r="LRU112" s="625"/>
      <c r="LRV112" s="625"/>
      <c r="LSA112" s="625"/>
      <c r="LSB112" s="625"/>
      <c r="LSG112" s="625"/>
      <c r="LSH112" s="625"/>
      <c r="LSM112" s="625"/>
      <c r="LSN112" s="625"/>
      <c r="LSS112" s="625"/>
      <c r="LST112" s="625"/>
      <c r="LSY112" s="625"/>
      <c r="LSZ112" s="625"/>
      <c r="LTE112" s="625"/>
      <c r="LTF112" s="625"/>
      <c r="LTK112" s="625"/>
      <c r="LTL112" s="625"/>
      <c r="LTQ112" s="625"/>
      <c r="LTR112" s="625"/>
      <c r="LTW112" s="625"/>
      <c r="LTX112" s="625"/>
      <c r="LUC112" s="625"/>
      <c r="LUD112" s="625"/>
      <c r="LUI112" s="625"/>
      <c r="LUJ112" s="625"/>
      <c r="LUO112" s="625"/>
      <c r="LUP112" s="625"/>
      <c r="LUU112" s="625"/>
      <c r="LUV112" s="625"/>
      <c r="LVA112" s="625"/>
      <c r="LVB112" s="625"/>
      <c r="LVG112" s="625"/>
      <c r="LVH112" s="625"/>
      <c r="LVM112" s="625"/>
      <c r="LVN112" s="625"/>
      <c r="LVS112" s="625"/>
      <c r="LVT112" s="625"/>
      <c r="LVY112" s="625"/>
      <c r="LVZ112" s="625"/>
      <c r="LWE112" s="625"/>
      <c r="LWF112" s="625"/>
      <c r="LWK112" s="625"/>
      <c r="LWL112" s="625"/>
      <c r="LWQ112" s="625"/>
      <c r="LWR112" s="625"/>
      <c r="LWW112" s="625"/>
      <c r="LWX112" s="625"/>
      <c r="LXC112" s="625"/>
      <c r="LXD112" s="625"/>
      <c r="LXI112" s="625"/>
      <c r="LXJ112" s="625"/>
      <c r="LXO112" s="625"/>
      <c r="LXP112" s="625"/>
      <c r="LXU112" s="625"/>
      <c r="LXV112" s="625"/>
      <c r="LYA112" s="625"/>
      <c r="LYB112" s="625"/>
      <c r="LYG112" s="625"/>
      <c r="LYH112" s="625"/>
      <c r="LYM112" s="625"/>
      <c r="LYN112" s="625"/>
      <c r="LYS112" s="625"/>
      <c r="LYT112" s="625"/>
      <c r="LYY112" s="625"/>
      <c r="LYZ112" s="625"/>
      <c r="LZE112" s="625"/>
      <c r="LZF112" s="625"/>
      <c r="LZK112" s="625"/>
      <c r="LZL112" s="625"/>
      <c r="LZQ112" s="625"/>
      <c r="LZR112" s="625"/>
      <c r="LZW112" s="625"/>
      <c r="LZX112" s="625"/>
      <c r="MAC112" s="625"/>
      <c r="MAD112" s="625"/>
      <c r="MAI112" s="625"/>
      <c r="MAJ112" s="625"/>
      <c r="MAO112" s="625"/>
      <c r="MAP112" s="625"/>
      <c r="MAU112" s="625"/>
      <c r="MAV112" s="625"/>
      <c r="MBA112" s="625"/>
      <c r="MBB112" s="625"/>
      <c r="MBG112" s="625"/>
      <c r="MBH112" s="625"/>
      <c r="MBM112" s="625"/>
      <c r="MBN112" s="625"/>
      <c r="MBS112" s="625"/>
      <c r="MBT112" s="625"/>
      <c r="MBY112" s="625"/>
      <c r="MBZ112" s="625"/>
      <c r="MCE112" s="625"/>
      <c r="MCF112" s="625"/>
      <c r="MCK112" s="625"/>
      <c r="MCL112" s="625"/>
      <c r="MCQ112" s="625"/>
      <c r="MCR112" s="625"/>
      <c r="MCW112" s="625"/>
      <c r="MCX112" s="625"/>
      <c r="MDC112" s="625"/>
      <c r="MDD112" s="625"/>
      <c r="MDI112" s="625"/>
      <c r="MDJ112" s="625"/>
      <c r="MDO112" s="625"/>
      <c r="MDP112" s="625"/>
      <c r="MDU112" s="625"/>
      <c r="MDV112" s="625"/>
      <c r="MEA112" s="625"/>
      <c r="MEB112" s="625"/>
      <c r="MEG112" s="625"/>
      <c r="MEH112" s="625"/>
      <c r="MEM112" s="625"/>
      <c r="MEN112" s="625"/>
      <c r="MES112" s="625"/>
      <c r="MET112" s="625"/>
      <c r="MEY112" s="625"/>
      <c r="MEZ112" s="625"/>
      <c r="MFE112" s="625"/>
      <c r="MFF112" s="625"/>
      <c r="MFK112" s="625"/>
      <c r="MFL112" s="625"/>
      <c r="MFQ112" s="625"/>
      <c r="MFR112" s="625"/>
      <c r="MFW112" s="625"/>
      <c r="MFX112" s="625"/>
      <c r="MGC112" s="625"/>
      <c r="MGD112" s="625"/>
      <c r="MGI112" s="625"/>
      <c r="MGJ112" s="625"/>
      <c r="MGO112" s="625"/>
      <c r="MGP112" s="625"/>
      <c r="MGU112" s="625"/>
      <c r="MGV112" s="625"/>
      <c r="MHA112" s="625"/>
      <c r="MHB112" s="625"/>
      <c r="MHG112" s="625"/>
      <c r="MHH112" s="625"/>
      <c r="MHM112" s="625"/>
      <c r="MHN112" s="625"/>
      <c r="MHS112" s="625"/>
      <c r="MHT112" s="625"/>
      <c r="MHY112" s="625"/>
      <c r="MHZ112" s="625"/>
      <c r="MIE112" s="625"/>
      <c r="MIF112" s="625"/>
      <c r="MIK112" s="625"/>
      <c r="MIL112" s="625"/>
      <c r="MIQ112" s="625"/>
      <c r="MIR112" s="625"/>
      <c r="MIW112" s="625"/>
      <c r="MIX112" s="625"/>
      <c r="MJC112" s="625"/>
      <c r="MJD112" s="625"/>
      <c r="MJI112" s="625"/>
      <c r="MJJ112" s="625"/>
      <c r="MJO112" s="625"/>
      <c r="MJP112" s="625"/>
      <c r="MJU112" s="625"/>
      <c r="MJV112" s="625"/>
      <c r="MKA112" s="625"/>
      <c r="MKB112" s="625"/>
      <c r="MKG112" s="625"/>
      <c r="MKH112" s="625"/>
      <c r="MKM112" s="625"/>
      <c r="MKN112" s="625"/>
      <c r="MKS112" s="625"/>
      <c r="MKT112" s="625"/>
      <c r="MKY112" s="625"/>
      <c r="MKZ112" s="625"/>
      <c r="MLE112" s="625"/>
      <c r="MLF112" s="625"/>
      <c r="MLK112" s="625"/>
      <c r="MLL112" s="625"/>
      <c r="MLQ112" s="625"/>
      <c r="MLR112" s="625"/>
      <c r="MLW112" s="625"/>
      <c r="MLX112" s="625"/>
      <c r="MMC112" s="625"/>
      <c r="MMD112" s="625"/>
      <c r="MMI112" s="625"/>
      <c r="MMJ112" s="625"/>
      <c r="MMO112" s="625"/>
      <c r="MMP112" s="625"/>
      <c r="MMU112" s="625"/>
      <c r="MMV112" s="625"/>
      <c r="MNA112" s="625"/>
      <c r="MNB112" s="625"/>
      <c r="MNG112" s="625"/>
      <c r="MNH112" s="625"/>
      <c r="MNM112" s="625"/>
      <c r="MNN112" s="625"/>
      <c r="MNS112" s="625"/>
      <c r="MNT112" s="625"/>
      <c r="MNY112" s="625"/>
      <c r="MNZ112" s="625"/>
      <c r="MOE112" s="625"/>
      <c r="MOF112" s="625"/>
      <c r="MOK112" s="625"/>
      <c r="MOL112" s="625"/>
      <c r="MOQ112" s="625"/>
      <c r="MOR112" s="625"/>
      <c r="MOW112" s="625"/>
      <c r="MOX112" s="625"/>
      <c r="MPC112" s="625"/>
      <c r="MPD112" s="625"/>
      <c r="MPI112" s="625"/>
      <c r="MPJ112" s="625"/>
      <c r="MPO112" s="625"/>
      <c r="MPP112" s="625"/>
      <c r="MPU112" s="625"/>
      <c r="MPV112" s="625"/>
      <c r="MQA112" s="625"/>
      <c r="MQB112" s="625"/>
      <c r="MQG112" s="625"/>
      <c r="MQH112" s="625"/>
      <c r="MQM112" s="625"/>
      <c r="MQN112" s="625"/>
      <c r="MQS112" s="625"/>
      <c r="MQT112" s="625"/>
      <c r="MQY112" s="625"/>
      <c r="MQZ112" s="625"/>
      <c r="MRE112" s="625"/>
      <c r="MRF112" s="625"/>
      <c r="MRK112" s="625"/>
      <c r="MRL112" s="625"/>
      <c r="MRQ112" s="625"/>
      <c r="MRR112" s="625"/>
      <c r="MRW112" s="625"/>
      <c r="MRX112" s="625"/>
      <c r="MSC112" s="625"/>
      <c r="MSD112" s="625"/>
      <c r="MSI112" s="625"/>
      <c r="MSJ112" s="625"/>
      <c r="MSO112" s="625"/>
      <c r="MSP112" s="625"/>
      <c r="MSU112" s="625"/>
      <c r="MSV112" s="625"/>
      <c r="MTA112" s="625"/>
      <c r="MTB112" s="625"/>
      <c r="MTG112" s="625"/>
      <c r="MTH112" s="625"/>
      <c r="MTM112" s="625"/>
      <c r="MTN112" s="625"/>
      <c r="MTS112" s="625"/>
      <c r="MTT112" s="625"/>
      <c r="MTY112" s="625"/>
      <c r="MTZ112" s="625"/>
      <c r="MUE112" s="625"/>
      <c r="MUF112" s="625"/>
      <c r="MUK112" s="625"/>
      <c r="MUL112" s="625"/>
      <c r="MUQ112" s="625"/>
      <c r="MUR112" s="625"/>
      <c r="MUW112" s="625"/>
      <c r="MUX112" s="625"/>
      <c r="MVC112" s="625"/>
      <c r="MVD112" s="625"/>
      <c r="MVI112" s="625"/>
      <c r="MVJ112" s="625"/>
      <c r="MVO112" s="625"/>
      <c r="MVP112" s="625"/>
      <c r="MVU112" s="625"/>
      <c r="MVV112" s="625"/>
      <c r="MWA112" s="625"/>
      <c r="MWB112" s="625"/>
      <c r="MWG112" s="625"/>
      <c r="MWH112" s="625"/>
      <c r="MWM112" s="625"/>
      <c r="MWN112" s="625"/>
      <c r="MWS112" s="625"/>
      <c r="MWT112" s="625"/>
      <c r="MWY112" s="625"/>
      <c r="MWZ112" s="625"/>
      <c r="MXE112" s="625"/>
      <c r="MXF112" s="625"/>
      <c r="MXK112" s="625"/>
      <c r="MXL112" s="625"/>
      <c r="MXQ112" s="625"/>
      <c r="MXR112" s="625"/>
      <c r="MXW112" s="625"/>
      <c r="MXX112" s="625"/>
      <c r="MYC112" s="625"/>
      <c r="MYD112" s="625"/>
      <c r="MYI112" s="625"/>
      <c r="MYJ112" s="625"/>
      <c r="MYO112" s="625"/>
      <c r="MYP112" s="625"/>
      <c r="MYU112" s="625"/>
      <c r="MYV112" s="625"/>
      <c r="MZA112" s="625"/>
      <c r="MZB112" s="625"/>
      <c r="MZG112" s="625"/>
      <c r="MZH112" s="625"/>
      <c r="MZM112" s="625"/>
      <c r="MZN112" s="625"/>
      <c r="MZS112" s="625"/>
      <c r="MZT112" s="625"/>
      <c r="MZY112" s="625"/>
      <c r="MZZ112" s="625"/>
      <c r="NAE112" s="625"/>
      <c r="NAF112" s="625"/>
      <c r="NAK112" s="625"/>
      <c r="NAL112" s="625"/>
      <c r="NAQ112" s="625"/>
      <c r="NAR112" s="625"/>
      <c r="NAW112" s="625"/>
      <c r="NAX112" s="625"/>
      <c r="NBC112" s="625"/>
      <c r="NBD112" s="625"/>
      <c r="NBI112" s="625"/>
      <c r="NBJ112" s="625"/>
      <c r="NBO112" s="625"/>
      <c r="NBP112" s="625"/>
      <c r="NBU112" s="625"/>
      <c r="NBV112" s="625"/>
      <c r="NCA112" s="625"/>
      <c r="NCB112" s="625"/>
      <c r="NCG112" s="625"/>
      <c r="NCH112" s="625"/>
      <c r="NCM112" s="625"/>
      <c r="NCN112" s="625"/>
      <c r="NCS112" s="625"/>
      <c r="NCT112" s="625"/>
      <c r="NCY112" s="625"/>
      <c r="NCZ112" s="625"/>
      <c r="NDE112" s="625"/>
      <c r="NDF112" s="625"/>
      <c r="NDK112" s="625"/>
      <c r="NDL112" s="625"/>
      <c r="NDQ112" s="625"/>
      <c r="NDR112" s="625"/>
      <c r="NDW112" s="625"/>
      <c r="NDX112" s="625"/>
      <c r="NEC112" s="625"/>
      <c r="NED112" s="625"/>
      <c r="NEI112" s="625"/>
      <c r="NEJ112" s="625"/>
      <c r="NEO112" s="625"/>
      <c r="NEP112" s="625"/>
      <c r="NEU112" s="625"/>
      <c r="NEV112" s="625"/>
      <c r="NFA112" s="625"/>
      <c r="NFB112" s="625"/>
      <c r="NFG112" s="625"/>
      <c r="NFH112" s="625"/>
      <c r="NFM112" s="625"/>
      <c r="NFN112" s="625"/>
      <c r="NFS112" s="625"/>
      <c r="NFT112" s="625"/>
      <c r="NFY112" s="625"/>
      <c r="NFZ112" s="625"/>
      <c r="NGE112" s="625"/>
      <c r="NGF112" s="625"/>
      <c r="NGK112" s="625"/>
      <c r="NGL112" s="625"/>
      <c r="NGQ112" s="625"/>
      <c r="NGR112" s="625"/>
      <c r="NGW112" s="625"/>
      <c r="NGX112" s="625"/>
      <c r="NHC112" s="625"/>
      <c r="NHD112" s="625"/>
      <c r="NHI112" s="625"/>
      <c r="NHJ112" s="625"/>
      <c r="NHO112" s="625"/>
      <c r="NHP112" s="625"/>
      <c r="NHU112" s="625"/>
      <c r="NHV112" s="625"/>
      <c r="NIA112" s="625"/>
      <c r="NIB112" s="625"/>
      <c r="NIG112" s="625"/>
      <c r="NIH112" s="625"/>
      <c r="NIM112" s="625"/>
      <c r="NIN112" s="625"/>
      <c r="NIS112" s="625"/>
      <c r="NIT112" s="625"/>
      <c r="NIY112" s="625"/>
      <c r="NIZ112" s="625"/>
      <c r="NJE112" s="625"/>
      <c r="NJF112" s="625"/>
      <c r="NJK112" s="625"/>
      <c r="NJL112" s="625"/>
      <c r="NJQ112" s="625"/>
      <c r="NJR112" s="625"/>
      <c r="NJW112" s="625"/>
      <c r="NJX112" s="625"/>
      <c r="NKC112" s="625"/>
      <c r="NKD112" s="625"/>
      <c r="NKI112" s="625"/>
      <c r="NKJ112" s="625"/>
      <c r="NKO112" s="625"/>
      <c r="NKP112" s="625"/>
      <c r="NKU112" s="625"/>
      <c r="NKV112" s="625"/>
      <c r="NLA112" s="625"/>
      <c r="NLB112" s="625"/>
      <c r="NLG112" s="625"/>
      <c r="NLH112" s="625"/>
      <c r="NLM112" s="625"/>
      <c r="NLN112" s="625"/>
      <c r="NLS112" s="625"/>
      <c r="NLT112" s="625"/>
      <c r="NLY112" s="625"/>
      <c r="NLZ112" s="625"/>
      <c r="NME112" s="625"/>
      <c r="NMF112" s="625"/>
      <c r="NMK112" s="625"/>
      <c r="NML112" s="625"/>
      <c r="NMQ112" s="625"/>
      <c r="NMR112" s="625"/>
      <c r="NMW112" s="625"/>
      <c r="NMX112" s="625"/>
      <c r="NNC112" s="625"/>
      <c r="NND112" s="625"/>
      <c r="NNI112" s="625"/>
      <c r="NNJ112" s="625"/>
      <c r="NNO112" s="625"/>
      <c r="NNP112" s="625"/>
      <c r="NNU112" s="625"/>
      <c r="NNV112" s="625"/>
      <c r="NOA112" s="625"/>
      <c r="NOB112" s="625"/>
      <c r="NOG112" s="625"/>
      <c r="NOH112" s="625"/>
      <c r="NOM112" s="625"/>
      <c r="NON112" s="625"/>
      <c r="NOS112" s="625"/>
      <c r="NOT112" s="625"/>
      <c r="NOY112" s="625"/>
      <c r="NOZ112" s="625"/>
      <c r="NPE112" s="625"/>
      <c r="NPF112" s="625"/>
      <c r="NPK112" s="625"/>
      <c r="NPL112" s="625"/>
      <c r="NPQ112" s="625"/>
      <c r="NPR112" s="625"/>
      <c r="NPW112" s="625"/>
      <c r="NPX112" s="625"/>
      <c r="NQC112" s="625"/>
      <c r="NQD112" s="625"/>
      <c r="NQI112" s="625"/>
      <c r="NQJ112" s="625"/>
      <c r="NQO112" s="625"/>
      <c r="NQP112" s="625"/>
      <c r="NQU112" s="625"/>
      <c r="NQV112" s="625"/>
      <c r="NRA112" s="625"/>
      <c r="NRB112" s="625"/>
      <c r="NRG112" s="625"/>
      <c r="NRH112" s="625"/>
      <c r="NRM112" s="625"/>
      <c r="NRN112" s="625"/>
      <c r="NRS112" s="625"/>
      <c r="NRT112" s="625"/>
      <c r="NRY112" s="625"/>
      <c r="NRZ112" s="625"/>
      <c r="NSE112" s="625"/>
      <c r="NSF112" s="625"/>
      <c r="NSK112" s="625"/>
      <c r="NSL112" s="625"/>
      <c r="NSQ112" s="625"/>
      <c r="NSR112" s="625"/>
      <c r="NSW112" s="625"/>
      <c r="NSX112" s="625"/>
      <c r="NTC112" s="625"/>
      <c r="NTD112" s="625"/>
      <c r="NTI112" s="625"/>
      <c r="NTJ112" s="625"/>
      <c r="NTO112" s="625"/>
      <c r="NTP112" s="625"/>
      <c r="NTU112" s="625"/>
      <c r="NTV112" s="625"/>
      <c r="NUA112" s="625"/>
      <c r="NUB112" s="625"/>
      <c r="NUG112" s="625"/>
      <c r="NUH112" s="625"/>
      <c r="NUM112" s="625"/>
      <c r="NUN112" s="625"/>
      <c r="NUS112" s="625"/>
      <c r="NUT112" s="625"/>
      <c r="NUY112" s="625"/>
      <c r="NUZ112" s="625"/>
      <c r="NVE112" s="625"/>
      <c r="NVF112" s="625"/>
      <c r="NVK112" s="625"/>
      <c r="NVL112" s="625"/>
      <c r="NVQ112" s="625"/>
      <c r="NVR112" s="625"/>
      <c r="NVW112" s="625"/>
      <c r="NVX112" s="625"/>
      <c r="NWC112" s="625"/>
      <c r="NWD112" s="625"/>
      <c r="NWI112" s="625"/>
      <c r="NWJ112" s="625"/>
      <c r="NWO112" s="625"/>
      <c r="NWP112" s="625"/>
      <c r="NWU112" s="625"/>
      <c r="NWV112" s="625"/>
      <c r="NXA112" s="625"/>
      <c r="NXB112" s="625"/>
      <c r="NXG112" s="625"/>
      <c r="NXH112" s="625"/>
      <c r="NXM112" s="625"/>
      <c r="NXN112" s="625"/>
      <c r="NXS112" s="625"/>
      <c r="NXT112" s="625"/>
      <c r="NXY112" s="625"/>
      <c r="NXZ112" s="625"/>
      <c r="NYE112" s="625"/>
      <c r="NYF112" s="625"/>
      <c r="NYK112" s="625"/>
      <c r="NYL112" s="625"/>
      <c r="NYQ112" s="625"/>
      <c r="NYR112" s="625"/>
      <c r="NYW112" s="625"/>
      <c r="NYX112" s="625"/>
      <c r="NZC112" s="625"/>
      <c r="NZD112" s="625"/>
      <c r="NZI112" s="625"/>
      <c r="NZJ112" s="625"/>
      <c r="NZO112" s="625"/>
      <c r="NZP112" s="625"/>
      <c r="NZU112" s="625"/>
      <c r="NZV112" s="625"/>
      <c r="OAA112" s="625"/>
      <c r="OAB112" s="625"/>
      <c r="OAG112" s="625"/>
      <c r="OAH112" s="625"/>
      <c r="OAM112" s="625"/>
      <c r="OAN112" s="625"/>
      <c r="OAS112" s="625"/>
      <c r="OAT112" s="625"/>
      <c r="OAY112" s="625"/>
      <c r="OAZ112" s="625"/>
      <c r="OBE112" s="625"/>
      <c r="OBF112" s="625"/>
      <c r="OBK112" s="625"/>
      <c r="OBL112" s="625"/>
      <c r="OBQ112" s="625"/>
      <c r="OBR112" s="625"/>
      <c r="OBW112" s="625"/>
      <c r="OBX112" s="625"/>
      <c r="OCC112" s="625"/>
      <c r="OCD112" s="625"/>
      <c r="OCI112" s="625"/>
      <c r="OCJ112" s="625"/>
      <c r="OCO112" s="625"/>
      <c r="OCP112" s="625"/>
      <c r="OCU112" s="625"/>
      <c r="OCV112" s="625"/>
      <c r="ODA112" s="625"/>
      <c r="ODB112" s="625"/>
      <c r="ODG112" s="625"/>
      <c r="ODH112" s="625"/>
      <c r="ODM112" s="625"/>
      <c r="ODN112" s="625"/>
      <c r="ODS112" s="625"/>
      <c r="ODT112" s="625"/>
      <c r="ODY112" s="625"/>
      <c r="ODZ112" s="625"/>
      <c r="OEE112" s="625"/>
      <c r="OEF112" s="625"/>
      <c r="OEK112" s="625"/>
      <c r="OEL112" s="625"/>
      <c r="OEQ112" s="625"/>
      <c r="OER112" s="625"/>
      <c r="OEW112" s="625"/>
      <c r="OEX112" s="625"/>
      <c r="OFC112" s="625"/>
      <c r="OFD112" s="625"/>
      <c r="OFI112" s="625"/>
      <c r="OFJ112" s="625"/>
      <c r="OFO112" s="625"/>
      <c r="OFP112" s="625"/>
      <c r="OFU112" s="625"/>
      <c r="OFV112" s="625"/>
      <c r="OGA112" s="625"/>
      <c r="OGB112" s="625"/>
      <c r="OGG112" s="625"/>
      <c r="OGH112" s="625"/>
      <c r="OGM112" s="625"/>
      <c r="OGN112" s="625"/>
      <c r="OGS112" s="625"/>
      <c r="OGT112" s="625"/>
      <c r="OGY112" s="625"/>
      <c r="OGZ112" s="625"/>
      <c r="OHE112" s="625"/>
      <c r="OHF112" s="625"/>
      <c r="OHK112" s="625"/>
      <c r="OHL112" s="625"/>
      <c r="OHQ112" s="625"/>
      <c r="OHR112" s="625"/>
      <c r="OHW112" s="625"/>
      <c r="OHX112" s="625"/>
      <c r="OIC112" s="625"/>
      <c r="OID112" s="625"/>
      <c r="OII112" s="625"/>
      <c r="OIJ112" s="625"/>
      <c r="OIO112" s="625"/>
      <c r="OIP112" s="625"/>
      <c r="OIU112" s="625"/>
      <c r="OIV112" s="625"/>
      <c r="OJA112" s="625"/>
      <c r="OJB112" s="625"/>
      <c r="OJG112" s="625"/>
      <c r="OJH112" s="625"/>
      <c r="OJM112" s="625"/>
      <c r="OJN112" s="625"/>
      <c r="OJS112" s="625"/>
      <c r="OJT112" s="625"/>
      <c r="OJY112" s="625"/>
      <c r="OJZ112" s="625"/>
      <c r="OKE112" s="625"/>
      <c r="OKF112" s="625"/>
      <c r="OKK112" s="625"/>
      <c r="OKL112" s="625"/>
      <c r="OKQ112" s="625"/>
      <c r="OKR112" s="625"/>
      <c r="OKW112" s="625"/>
      <c r="OKX112" s="625"/>
      <c r="OLC112" s="625"/>
      <c r="OLD112" s="625"/>
      <c r="OLI112" s="625"/>
      <c r="OLJ112" s="625"/>
      <c r="OLO112" s="625"/>
      <c r="OLP112" s="625"/>
      <c r="OLU112" s="625"/>
      <c r="OLV112" s="625"/>
      <c r="OMA112" s="625"/>
      <c r="OMB112" s="625"/>
      <c r="OMG112" s="625"/>
      <c r="OMH112" s="625"/>
      <c r="OMM112" s="625"/>
      <c r="OMN112" s="625"/>
      <c r="OMS112" s="625"/>
      <c r="OMT112" s="625"/>
      <c r="OMY112" s="625"/>
      <c r="OMZ112" s="625"/>
      <c r="ONE112" s="625"/>
      <c r="ONF112" s="625"/>
      <c r="ONK112" s="625"/>
      <c r="ONL112" s="625"/>
      <c r="ONQ112" s="625"/>
      <c r="ONR112" s="625"/>
      <c r="ONW112" s="625"/>
      <c r="ONX112" s="625"/>
      <c r="OOC112" s="625"/>
      <c r="OOD112" s="625"/>
      <c r="OOI112" s="625"/>
      <c r="OOJ112" s="625"/>
      <c r="OOO112" s="625"/>
      <c r="OOP112" s="625"/>
      <c r="OOU112" s="625"/>
      <c r="OOV112" s="625"/>
      <c r="OPA112" s="625"/>
      <c r="OPB112" s="625"/>
      <c r="OPG112" s="625"/>
      <c r="OPH112" s="625"/>
      <c r="OPM112" s="625"/>
      <c r="OPN112" s="625"/>
      <c r="OPS112" s="625"/>
      <c r="OPT112" s="625"/>
      <c r="OPY112" s="625"/>
      <c r="OPZ112" s="625"/>
      <c r="OQE112" s="625"/>
      <c r="OQF112" s="625"/>
      <c r="OQK112" s="625"/>
      <c r="OQL112" s="625"/>
      <c r="OQQ112" s="625"/>
      <c r="OQR112" s="625"/>
      <c r="OQW112" s="625"/>
      <c r="OQX112" s="625"/>
      <c r="ORC112" s="625"/>
      <c r="ORD112" s="625"/>
      <c r="ORI112" s="625"/>
      <c r="ORJ112" s="625"/>
      <c r="ORO112" s="625"/>
      <c r="ORP112" s="625"/>
      <c r="ORU112" s="625"/>
      <c r="ORV112" s="625"/>
      <c r="OSA112" s="625"/>
      <c r="OSB112" s="625"/>
      <c r="OSG112" s="625"/>
      <c r="OSH112" s="625"/>
      <c r="OSM112" s="625"/>
      <c r="OSN112" s="625"/>
      <c r="OSS112" s="625"/>
      <c r="OST112" s="625"/>
      <c r="OSY112" s="625"/>
      <c r="OSZ112" s="625"/>
      <c r="OTE112" s="625"/>
      <c r="OTF112" s="625"/>
      <c r="OTK112" s="625"/>
      <c r="OTL112" s="625"/>
      <c r="OTQ112" s="625"/>
      <c r="OTR112" s="625"/>
      <c r="OTW112" s="625"/>
      <c r="OTX112" s="625"/>
      <c r="OUC112" s="625"/>
      <c r="OUD112" s="625"/>
      <c r="OUI112" s="625"/>
      <c r="OUJ112" s="625"/>
      <c r="OUO112" s="625"/>
      <c r="OUP112" s="625"/>
      <c r="OUU112" s="625"/>
      <c r="OUV112" s="625"/>
      <c r="OVA112" s="625"/>
      <c r="OVB112" s="625"/>
      <c r="OVG112" s="625"/>
      <c r="OVH112" s="625"/>
      <c r="OVM112" s="625"/>
      <c r="OVN112" s="625"/>
      <c r="OVS112" s="625"/>
      <c r="OVT112" s="625"/>
      <c r="OVY112" s="625"/>
      <c r="OVZ112" s="625"/>
      <c r="OWE112" s="625"/>
      <c r="OWF112" s="625"/>
      <c r="OWK112" s="625"/>
      <c r="OWL112" s="625"/>
      <c r="OWQ112" s="625"/>
      <c r="OWR112" s="625"/>
      <c r="OWW112" s="625"/>
      <c r="OWX112" s="625"/>
      <c r="OXC112" s="625"/>
      <c r="OXD112" s="625"/>
      <c r="OXI112" s="625"/>
      <c r="OXJ112" s="625"/>
      <c r="OXO112" s="625"/>
      <c r="OXP112" s="625"/>
      <c r="OXU112" s="625"/>
      <c r="OXV112" s="625"/>
      <c r="OYA112" s="625"/>
      <c r="OYB112" s="625"/>
      <c r="OYG112" s="625"/>
      <c r="OYH112" s="625"/>
      <c r="OYM112" s="625"/>
      <c r="OYN112" s="625"/>
      <c r="OYS112" s="625"/>
      <c r="OYT112" s="625"/>
      <c r="OYY112" s="625"/>
      <c r="OYZ112" s="625"/>
      <c r="OZE112" s="625"/>
      <c r="OZF112" s="625"/>
      <c r="OZK112" s="625"/>
      <c r="OZL112" s="625"/>
      <c r="OZQ112" s="625"/>
      <c r="OZR112" s="625"/>
      <c r="OZW112" s="625"/>
      <c r="OZX112" s="625"/>
      <c r="PAC112" s="625"/>
      <c r="PAD112" s="625"/>
      <c r="PAI112" s="625"/>
      <c r="PAJ112" s="625"/>
      <c r="PAO112" s="625"/>
      <c r="PAP112" s="625"/>
      <c r="PAU112" s="625"/>
      <c r="PAV112" s="625"/>
      <c r="PBA112" s="625"/>
      <c r="PBB112" s="625"/>
      <c r="PBG112" s="625"/>
      <c r="PBH112" s="625"/>
      <c r="PBM112" s="625"/>
      <c r="PBN112" s="625"/>
      <c r="PBS112" s="625"/>
      <c r="PBT112" s="625"/>
      <c r="PBY112" s="625"/>
      <c r="PBZ112" s="625"/>
      <c r="PCE112" s="625"/>
      <c r="PCF112" s="625"/>
      <c r="PCK112" s="625"/>
      <c r="PCL112" s="625"/>
      <c r="PCQ112" s="625"/>
      <c r="PCR112" s="625"/>
      <c r="PCW112" s="625"/>
      <c r="PCX112" s="625"/>
      <c r="PDC112" s="625"/>
      <c r="PDD112" s="625"/>
      <c r="PDI112" s="625"/>
      <c r="PDJ112" s="625"/>
      <c r="PDO112" s="625"/>
      <c r="PDP112" s="625"/>
      <c r="PDU112" s="625"/>
      <c r="PDV112" s="625"/>
      <c r="PEA112" s="625"/>
      <c r="PEB112" s="625"/>
      <c r="PEG112" s="625"/>
      <c r="PEH112" s="625"/>
      <c r="PEM112" s="625"/>
      <c r="PEN112" s="625"/>
      <c r="PES112" s="625"/>
      <c r="PET112" s="625"/>
      <c r="PEY112" s="625"/>
      <c r="PEZ112" s="625"/>
      <c r="PFE112" s="625"/>
      <c r="PFF112" s="625"/>
      <c r="PFK112" s="625"/>
      <c r="PFL112" s="625"/>
      <c r="PFQ112" s="625"/>
      <c r="PFR112" s="625"/>
      <c r="PFW112" s="625"/>
      <c r="PFX112" s="625"/>
      <c r="PGC112" s="625"/>
      <c r="PGD112" s="625"/>
      <c r="PGI112" s="625"/>
      <c r="PGJ112" s="625"/>
      <c r="PGO112" s="625"/>
      <c r="PGP112" s="625"/>
      <c r="PGU112" s="625"/>
      <c r="PGV112" s="625"/>
      <c r="PHA112" s="625"/>
      <c r="PHB112" s="625"/>
      <c r="PHG112" s="625"/>
      <c r="PHH112" s="625"/>
      <c r="PHM112" s="625"/>
      <c r="PHN112" s="625"/>
      <c r="PHS112" s="625"/>
      <c r="PHT112" s="625"/>
      <c r="PHY112" s="625"/>
      <c r="PHZ112" s="625"/>
      <c r="PIE112" s="625"/>
      <c r="PIF112" s="625"/>
      <c r="PIK112" s="625"/>
      <c r="PIL112" s="625"/>
      <c r="PIQ112" s="625"/>
      <c r="PIR112" s="625"/>
      <c r="PIW112" s="625"/>
      <c r="PIX112" s="625"/>
      <c r="PJC112" s="625"/>
      <c r="PJD112" s="625"/>
      <c r="PJI112" s="625"/>
      <c r="PJJ112" s="625"/>
      <c r="PJO112" s="625"/>
      <c r="PJP112" s="625"/>
      <c r="PJU112" s="625"/>
      <c r="PJV112" s="625"/>
      <c r="PKA112" s="625"/>
      <c r="PKB112" s="625"/>
      <c r="PKG112" s="625"/>
      <c r="PKH112" s="625"/>
      <c r="PKM112" s="625"/>
      <c r="PKN112" s="625"/>
      <c r="PKS112" s="625"/>
      <c r="PKT112" s="625"/>
      <c r="PKY112" s="625"/>
      <c r="PKZ112" s="625"/>
      <c r="PLE112" s="625"/>
      <c r="PLF112" s="625"/>
      <c r="PLK112" s="625"/>
      <c r="PLL112" s="625"/>
      <c r="PLQ112" s="625"/>
      <c r="PLR112" s="625"/>
      <c r="PLW112" s="625"/>
      <c r="PLX112" s="625"/>
      <c r="PMC112" s="625"/>
      <c r="PMD112" s="625"/>
      <c r="PMI112" s="625"/>
      <c r="PMJ112" s="625"/>
      <c r="PMO112" s="625"/>
      <c r="PMP112" s="625"/>
      <c r="PMU112" s="625"/>
      <c r="PMV112" s="625"/>
      <c r="PNA112" s="625"/>
      <c r="PNB112" s="625"/>
      <c r="PNG112" s="625"/>
      <c r="PNH112" s="625"/>
      <c r="PNM112" s="625"/>
      <c r="PNN112" s="625"/>
      <c r="PNS112" s="625"/>
      <c r="PNT112" s="625"/>
      <c r="PNY112" s="625"/>
      <c r="PNZ112" s="625"/>
      <c r="POE112" s="625"/>
      <c r="POF112" s="625"/>
      <c r="POK112" s="625"/>
      <c r="POL112" s="625"/>
      <c r="POQ112" s="625"/>
      <c r="POR112" s="625"/>
      <c r="POW112" s="625"/>
      <c r="POX112" s="625"/>
      <c r="PPC112" s="625"/>
      <c r="PPD112" s="625"/>
      <c r="PPI112" s="625"/>
      <c r="PPJ112" s="625"/>
      <c r="PPO112" s="625"/>
      <c r="PPP112" s="625"/>
      <c r="PPU112" s="625"/>
      <c r="PPV112" s="625"/>
      <c r="PQA112" s="625"/>
      <c r="PQB112" s="625"/>
      <c r="PQG112" s="625"/>
      <c r="PQH112" s="625"/>
      <c r="PQM112" s="625"/>
      <c r="PQN112" s="625"/>
      <c r="PQS112" s="625"/>
      <c r="PQT112" s="625"/>
      <c r="PQY112" s="625"/>
      <c r="PQZ112" s="625"/>
      <c r="PRE112" s="625"/>
      <c r="PRF112" s="625"/>
      <c r="PRK112" s="625"/>
      <c r="PRL112" s="625"/>
      <c r="PRQ112" s="625"/>
      <c r="PRR112" s="625"/>
      <c r="PRW112" s="625"/>
      <c r="PRX112" s="625"/>
      <c r="PSC112" s="625"/>
      <c r="PSD112" s="625"/>
      <c r="PSI112" s="625"/>
      <c r="PSJ112" s="625"/>
      <c r="PSO112" s="625"/>
      <c r="PSP112" s="625"/>
      <c r="PSU112" s="625"/>
      <c r="PSV112" s="625"/>
      <c r="PTA112" s="625"/>
      <c r="PTB112" s="625"/>
      <c r="PTG112" s="625"/>
      <c r="PTH112" s="625"/>
      <c r="PTM112" s="625"/>
      <c r="PTN112" s="625"/>
      <c r="PTS112" s="625"/>
      <c r="PTT112" s="625"/>
      <c r="PTY112" s="625"/>
      <c r="PTZ112" s="625"/>
      <c r="PUE112" s="625"/>
      <c r="PUF112" s="625"/>
      <c r="PUK112" s="625"/>
      <c r="PUL112" s="625"/>
      <c r="PUQ112" s="625"/>
      <c r="PUR112" s="625"/>
      <c r="PUW112" s="625"/>
      <c r="PUX112" s="625"/>
      <c r="PVC112" s="625"/>
      <c r="PVD112" s="625"/>
      <c r="PVI112" s="625"/>
      <c r="PVJ112" s="625"/>
      <c r="PVO112" s="625"/>
      <c r="PVP112" s="625"/>
      <c r="PVU112" s="625"/>
      <c r="PVV112" s="625"/>
      <c r="PWA112" s="625"/>
      <c r="PWB112" s="625"/>
      <c r="PWG112" s="625"/>
      <c r="PWH112" s="625"/>
      <c r="PWM112" s="625"/>
      <c r="PWN112" s="625"/>
      <c r="PWS112" s="625"/>
      <c r="PWT112" s="625"/>
      <c r="PWY112" s="625"/>
      <c r="PWZ112" s="625"/>
      <c r="PXE112" s="625"/>
      <c r="PXF112" s="625"/>
      <c r="PXK112" s="625"/>
      <c r="PXL112" s="625"/>
      <c r="PXQ112" s="625"/>
      <c r="PXR112" s="625"/>
      <c r="PXW112" s="625"/>
      <c r="PXX112" s="625"/>
      <c r="PYC112" s="625"/>
      <c r="PYD112" s="625"/>
      <c r="PYI112" s="625"/>
      <c r="PYJ112" s="625"/>
      <c r="PYO112" s="625"/>
      <c r="PYP112" s="625"/>
      <c r="PYU112" s="625"/>
      <c r="PYV112" s="625"/>
      <c r="PZA112" s="625"/>
      <c r="PZB112" s="625"/>
      <c r="PZG112" s="625"/>
      <c r="PZH112" s="625"/>
      <c r="PZM112" s="625"/>
      <c r="PZN112" s="625"/>
      <c r="PZS112" s="625"/>
      <c r="PZT112" s="625"/>
      <c r="PZY112" s="625"/>
      <c r="PZZ112" s="625"/>
      <c r="QAE112" s="625"/>
      <c r="QAF112" s="625"/>
      <c r="QAK112" s="625"/>
      <c r="QAL112" s="625"/>
      <c r="QAQ112" s="625"/>
      <c r="QAR112" s="625"/>
      <c r="QAW112" s="625"/>
      <c r="QAX112" s="625"/>
      <c r="QBC112" s="625"/>
      <c r="QBD112" s="625"/>
      <c r="QBI112" s="625"/>
      <c r="QBJ112" s="625"/>
      <c r="QBO112" s="625"/>
      <c r="QBP112" s="625"/>
      <c r="QBU112" s="625"/>
      <c r="QBV112" s="625"/>
      <c r="QCA112" s="625"/>
      <c r="QCB112" s="625"/>
      <c r="QCG112" s="625"/>
      <c r="QCH112" s="625"/>
      <c r="QCM112" s="625"/>
      <c r="QCN112" s="625"/>
      <c r="QCS112" s="625"/>
      <c r="QCT112" s="625"/>
      <c r="QCY112" s="625"/>
      <c r="QCZ112" s="625"/>
      <c r="QDE112" s="625"/>
      <c r="QDF112" s="625"/>
      <c r="QDK112" s="625"/>
      <c r="QDL112" s="625"/>
      <c r="QDQ112" s="625"/>
      <c r="QDR112" s="625"/>
      <c r="QDW112" s="625"/>
      <c r="QDX112" s="625"/>
      <c r="QEC112" s="625"/>
      <c r="QED112" s="625"/>
      <c r="QEI112" s="625"/>
      <c r="QEJ112" s="625"/>
      <c r="QEO112" s="625"/>
      <c r="QEP112" s="625"/>
      <c r="QEU112" s="625"/>
      <c r="QEV112" s="625"/>
      <c r="QFA112" s="625"/>
      <c r="QFB112" s="625"/>
      <c r="QFG112" s="625"/>
      <c r="QFH112" s="625"/>
      <c r="QFM112" s="625"/>
      <c r="QFN112" s="625"/>
      <c r="QFS112" s="625"/>
      <c r="QFT112" s="625"/>
      <c r="QFY112" s="625"/>
      <c r="QFZ112" s="625"/>
      <c r="QGE112" s="625"/>
      <c r="QGF112" s="625"/>
      <c r="QGK112" s="625"/>
      <c r="QGL112" s="625"/>
      <c r="QGQ112" s="625"/>
      <c r="QGR112" s="625"/>
      <c r="QGW112" s="625"/>
      <c r="QGX112" s="625"/>
      <c r="QHC112" s="625"/>
      <c r="QHD112" s="625"/>
      <c r="QHI112" s="625"/>
      <c r="QHJ112" s="625"/>
      <c r="QHO112" s="625"/>
      <c r="QHP112" s="625"/>
      <c r="QHU112" s="625"/>
      <c r="QHV112" s="625"/>
      <c r="QIA112" s="625"/>
      <c r="QIB112" s="625"/>
      <c r="QIG112" s="625"/>
      <c r="QIH112" s="625"/>
      <c r="QIM112" s="625"/>
      <c r="QIN112" s="625"/>
      <c r="QIS112" s="625"/>
      <c r="QIT112" s="625"/>
      <c r="QIY112" s="625"/>
      <c r="QIZ112" s="625"/>
      <c r="QJE112" s="625"/>
      <c r="QJF112" s="625"/>
      <c r="QJK112" s="625"/>
      <c r="QJL112" s="625"/>
      <c r="QJQ112" s="625"/>
      <c r="QJR112" s="625"/>
      <c r="QJW112" s="625"/>
      <c r="QJX112" s="625"/>
      <c r="QKC112" s="625"/>
      <c r="QKD112" s="625"/>
      <c r="QKI112" s="625"/>
      <c r="QKJ112" s="625"/>
      <c r="QKO112" s="625"/>
      <c r="QKP112" s="625"/>
      <c r="QKU112" s="625"/>
      <c r="QKV112" s="625"/>
      <c r="QLA112" s="625"/>
      <c r="QLB112" s="625"/>
      <c r="QLG112" s="625"/>
      <c r="QLH112" s="625"/>
      <c r="QLM112" s="625"/>
      <c r="QLN112" s="625"/>
      <c r="QLS112" s="625"/>
      <c r="QLT112" s="625"/>
      <c r="QLY112" s="625"/>
      <c r="QLZ112" s="625"/>
      <c r="QME112" s="625"/>
      <c r="QMF112" s="625"/>
      <c r="QMK112" s="625"/>
      <c r="QML112" s="625"/>
      <c r="QMQ112" s="625"/>
      <c r="QMR112" s="625"/>
      <c r="QMW112" s="625"/>
      <c r="QMX112" s="625"/>
      <c r="QNC112" s="625"/>
      <c r="QND112" s="625"/>
      <c r="QNI112" s="625"/>
      <c r="QNJ112" s="625"/>
      <c r="QNO112" s="625"/>
      <c r="QNP112" s="625"/>
      <c r="QNU112" s="625"/>
      <c r="QNV112" s="625"/>
      <c r="QOA112" s="625"/>
      <c r="QOB112" s="625"/>
      <c r="QOG112" s="625"/>
      <c r="QOH112" s="625"/>
      <c r="QOM112" s="625"/>
      <c r="QON112" s="625"/>
      <c r="QOS112" s="625"/>
      <c r="QOT112" s="625"/>
      <c r="QOY112" s="625"/>
      <c r="QOZ112" s="625"/>
      <c r="QPE112" s="625"/>
      <c r="QPF112" s="625"/>
      <c r="QPK112" s="625"/>
      <c r="QPL112" s="625"/>
      <c r="QPQ112" s="625"/>
      <c r="QPR112" s="625"/>
      <c r="QPW112" s="625"/>
      <c r="QPX112" s="625"/>
      <c r="QQC112" s="625"/>
      <c r="QQD112" s="625"/>
      <c r="QQI112" s="625"/>
      <c r="QQJ112" s="625"/>
      <c r="QQO112" s="625"/>
      <c r="QQP112" s="625"/>
      <c r="QQU112" s="625"/>
      <c r="QQV112" s="625"/>
      <c r="QRA112" s="625"/>
      <c r="QRB112" s="625"/>
      <c r="QRG112" s="625"/>
      <c r="QRH112" s="625"/>
      <c r="QRM112" s="625"/>
      <c r="QRN112" s="625"/>
      <c r="QRS112" s="625"/>
      <c r="QRT112" s="625"/>
      <c r="QRY112" s="625"/>
      <c r="QRZ112" s="625"/>
      <c r="QSE112" s="625"/>
      <c r="QSF112" s="625"/>
      <c r="QSK112" s="625"/>
      <c r="QSL112" s="625"/>
      <c r="QSQ112" s="625"/>
      <c r="QSR112" s="625"/>
      <c r="QSW112" s="625"/>
      <c r="QSX112" s="625"/>
      <c r="QTC112" s="625"/>
      <c r="QTD112" s="625"/>
      <c r="QTI112" s="625"/>
      <c r="QTJ112" s="625"/>
      <c r="QTO112" s="625"/>
      <c r="QTP112" s="625"/>
      <c r="QTU112" s="625"/>
      <c r="QTV112" s="625"/>
      <c r="QUA112" s="625"/>
      <c r="QUB112" s="625"/>
      <c r="QUG112" s="625"/>
      <c r="QUH112" s="625"/>
      <c r="QUM112" s="625"/>
      <c r="QUN112" s="625"/>
      <c r="QUS112" s="625"/>
      <c r="QUT112" s="625"/>
      <c r="QUY112" s="625"/>
      <c r="QUZ112" s="625"/>
      <c r="QVE112" s="625"/>
      <c r="QVF112" s="625"/>
      <c r="QVK112" s="625"/>
      <c r="QVL112" s="625"/>
      <c r="QVQ112" s="625"/>
      <c r="QVR112" s="625"/>
      <c r="QVW112" s="625"/>
      <c r="QVX112" s="625"/>
      <c r="QWC112" s="625"/>
      <c r="QWD112" s="625"/>
      <c r="QWI112" s="625"/>
      <c r="QWJ112" s="625"/>
      <c r="QWO112" s="625"/>
      <c r="QWP112" s="625"/>
      <c r="QWU112" s="625"/>
      <c r="QWV112" s="625"/>
      <c r="QXA112" s="625"/>
      <c r="QXB112" s="625"/>
      <c r="QXG112" s="625"/>
      <c r="QXH112" s="625"/>
      <c r="QXM112" s="625"/>
      <c r="QXN112" s="625"/>
      <c r="QXS112" s="625"/>
      <c r="QXT112" s="625"/>
      <c r="QXY112" s="625"/>
      <c r="QXZ112" s="625"/>
      <c r="QYE112" s="625"/>
      <c r="QYF112" s="625"/>
      <c r="QYK112" s="625"/>
      <c r="QYL112" s="625"/>
      <c r="QYQ112" s="625"/>
      <c r="QYR112" s="625"/>
      <c r="QYW112" s="625"/>
      <c r="QYX112" s="625"/>
      <c r="QZC112" s="625"/>
      <c r="QZD112" s="625"/>
      <c r="QZI112" s="625"/>
      <c r="QZJ112" s="625"/>
      <c r="QZO112" s="625"/>
      <c r="QZP112" s="625"/>
      <c r="QZU112" s="625"/>
      <c r="QZV112" s="625"/>
      <c r="RAA112" s="625"/>
      <c r="RAB112" s="625"/>
      <c r="RAG112" s="625"/>
      <c r="RAH112" s="625"/>
      <c r="RAM112" s="625"/>
      <c r="RAN112" s="625"/>
      <c r="RAS112" s="625"/>
      <c r="RAT112" s="625"/>
      <c r="RAY112" s="625"/>
      <c r="RAZ112" s="625"/>
      <c r="RBE112" s="625"/>
      <c r="RBF112" s="625"/>
      <c r="RBK112" s="625"/>
      <c r="RBL112" s="625"/>
      <c r="RBQ112" s="625"/>
      <c r="RBR112" s="625"/>
      <c r="RBW112" s="625"/>
      <c r="RBX112" s="625"/>
      <c r="RCC112" s="625"/>
      <c r="RCD112" s="625"/>
      <c r="RCI112" s="625"/>
      <c r="RCJ112" s="625"/>
      <c r="RCO112" s="625"/>
      <c r="RCP112" s="625"/>
      <c r="RCU112" s="625"/>
      <c r="RCV112" s="625"/>
      <c r="RDA112" s="625"/>
      <c r="RDB112" s="625"/>
      <c r="RDG112" s="625"/>
      <c r="RDH112" s="625"/>
      <c r="RDM112" s="625"/>
      <c r="RDN112" s="625"/>
      <c r="RDS112" s="625"/>
      <c r="RDT112" s="625"/>
      <c r="RDY112" s="625"/>
      <c r="RDZ112" s="625"/>
      <c r="REE112" s="625"/>
      <c r="REF112" s="625"/>
      <c r="REK112" s="625"/>
      <c r="REL112" s="625"/>
      <c r="REQ112" s="625"/>
      <c r="RER112" s="625"/>
      <c r="REW112" s="625"/>
      <c r="REX112" s="625"/>
      <c r="RFC112" s="625"/>
      <c r="RFD112" s="625"/>
      <c r="RFI112" s="625"/>
      <c r="RFJ112" s="625"/>
      <c r="RFO112" s="625"/>
      <c r="RFP112" s="625"/>
      <c r="RFU112" s="625"/>
      <c r="RFV112" s="625"/>
      <c r="RGA112" s="625"/>
      <c r="RGB112" s="625"/>
      <c r="RGG112" s="625"/>
      <c r="RGH112" s="625"/>
      <c r="RGM112" s="625"/>
      <c r="RGN112" s="625"/>
      <c r="RGS112" s="625"/>
      <c r="RGT112" s="625"/>
      <c r="RGY112" s="625"/>
      <c r="RGZ112" s="625"/>
      <c r="RHE112" s="625"/>
      <c r="RHF112" s="625"/>
      <c r="RHK112" s="625"/>
      <c r="RHL112" s="625"/>
      <c r="RHQ112" s="625"/>
      <c r="RHR112" s="625"/>
      <c r="RHW112" s="625"/>
      <c r="RHX112" s="625"/>
      <c r="RIC112" s="625"/>
      <c r="RID112" s="625"/>
      <c r="RII112" s="625"/>
      <c r="RIJ112" s="625"/>
      <c r="RIO112" s="625"/>
      <c r="RIP112" s="625"/>
      <c r="RIU112" s="625"/>
      <c r="RIV112" s="625"/>
      <c r="RJA112" s="625"/>
      <c r="RJB112" s="625"/>
      <c r="RJG112" s="625"/>
      <c r="RJH112" s="625"/>
      <c r="RJM112" s="625"/>
      <c r="RJN112" s="625"/>
      <c r="RJS112" s="625"/>
      <c r="RJT112" s="625"/>
      <c r="RJY112" s="625"/>
      <c r="RJZ112" s="625"/>
      <c r="RKE112" s="625"/>
      <c r="RKF112" s="625"/>
      <c r="RKK112" s="625"/>
      <c r="RKL112" s="625"/>
      <c r="RKQ112" s="625"/>
      <c r="RKR112" s="625"/>
      <c r="RKW112" s="625"/>
      <c r="RKX112" s="625"/>
      <c r="RLC112" s="625"/>
      <c r="RLD112" s="625"/>
      <c r="RLI112" s="625"/>
      <c r="RLJ112" s="625"/>
      <c r="RLO112" s="625"/>
      <c r="RLP112" s="625"/>
      <c r="RLU112" s="625"/>
      <c r="RLV112" s="625"/>
      <c r="RMA112" s="625"/>
      <c r="RMB112" s="625"/>
      <c r="RMG112" s="625"/>
      <c r="RMH112" s="625"/>
      <c r="RMM112" s="625"/>
      <c r="RMN112" s="625"/>
      <c r="RMS112" s="625"/>
      <c r="RMT112" s="625"/>
      <c r="RMY112" s="625"/>
      <c r="RMZ112" s="625"/>
      <c r="RNE112" s="625"/>
      <c r="RNF112" s="625"/>
      <c r="RNK112" s="625"/>
      <c r="RNL112" s="625"/>
      <c r="RNQ112" s="625"/>
      <c r="RNR112" s="625"/>
      <c r="RNW112" s="625"/>
      <c r="RNX112" s="625"/>
      <c r="ROC112" s="625"/>
      <c r="ROD112" s="625"/>
      <c r="ROI112" s="625"/>
      <c r="ROJ112" s="625"/>
      <c r="ROO112" s="625"/>
      <c r="ROP112" s="625"/>
      <c r="ROU112" s="625"/>
      <c r="ROV112" s="625"/>
      <c r="RPA112" s="625"/>
      <c r="RPB112" s="625"/>
      <c r="RPG112" s="625"/>
      <c r="RPH112" s="625"/>
      <c r="RPM112" s="625"/>
      <c r="RPN112" s="625"/>
      <c r="RPS112" s="625"/>
      <c r="RPT112" s="625"/>
      <c r="RPY112" s="625"/>
      <c r="RPZ112" s="625"/>
      <c r="RQE112" s="625"/>
      <c r="RQF112" s="625"/>
      <c r="RQK112" s="625"/>
      <c r="RQL112" s="625"/>
      <c r="RQQ112" s="625"/>
      <c r="RQR112" s="625"/>
      <c r="RQW112" s="625"/>
      <c r="RQX112" s="625"/>
      <c r="RRC112" s="625"/>
      <c r="RRD112" s="625"/>
      <c r="RRI112" s="625"/>
      <c r="RRJ112" s="625"/>
      <c r="RRO112" s="625"/>
      <c r="RRP112" s="625"/>
      <c r="RRU112" s="625"/>
      <c r="RRV112" s="625"/>
      <c r="RSA112" s="625"/>
      <c r="RSB112" s="625"/>
      <c r="RSG112" s="625"/>
      <c r="RSH112" s="625"/>
      <c r="RSM112" s="625"/>
      <c r="RSN112" s="625"/>
      <c r="RSS112" s="625"/>
      <c r="RST112" s="625"/>
      <c r="RSY112" s="625"/>
      <c r="RSZ112" s="625"/>
      <c r="RTE112" s="625"/>
      <c r="RTF112" s="625"/>
      <c r="RTK112" s="625"/>
      <c r="RTL112" s="625"/>
      <c r="RTQ112" s="625"/>
      <c r="RTR112" s="625"/>
      <c r="RTW112" s="625"/>
      <c r="RTX112" s="625"/>
      <c r="RUC112" s="625"/>
      <c r="RUD112" s="625"/>
      <c r="RUI112" s="625"/>
      <c r="RUJ112" s="625"/>
      <c r="RUO112" s="625"/>
      <c r="RUP112" s="625"/>
      <c r="RUU112" s="625"/>
      <c r="RUV112" s="625"/>
      <c r="RVA112" s="625"/>
      <c r="RVB112" s="625"/>
      <c r="RVG112" s="625"/>
      <c r="RVH112" s="625"/>
      <c r="RVM112" s="625"/>
      <c r="RVN112" s="625"/>
      <c r="RVS112" s="625"/>
      <c r="RVT112" s="625"/>
      <c r="RVY112" s="625"/>
      <c r="RVZ112" s="625"/>
      <c r="RWE112" s="625"/>
      <c r="RWF112" s="625"/>
      <c r="RWK112" s="625"/>
      <c r="RWL112" s="625"/>
      <c r="RWQ112" s="625"/>
      <c r="RWR112" s="625"/>
      <c r="RWW112" s="625"/>
      <c r="RWX112" s="625"/>
      <c r="RXC112" s="625"/>
      <c r="RXD112" s="625"/>
      <c r="RXI112" s="625"/>
      <c r="RXJ112" s="625"/>
      <c r="RXO112" s="625"/>
      <c r="RXP112" s="625"/>
      <c r="RXU112" s="625"/>
      <c r="RXV112" s="625"/>
      <c r="RYA112" s="625"/>
      <c r="RYB112" s="625"/>
      <c r="RYG112" s="625"/>
      <c r="RYH112" s="625"/>
      <c r="RYM112" s="625"/>
      <c r="RYN112" s="625"/>
      <c r="RYS112" s="625"/>
      <c r="RYT112" s="625"/>
      <c r="RYY112" s="625"/>
      <c r="RYZ112" s="625"/>
      <c r="RZE112" s="625"/>
      <c r="RZF112" s="625"/>
      <c r="RZK112" s="625"/>
      <c r="RZL112" s="625"/>
      <c r="RZQ112" s="625"/>
      <c r="RZR112" s="625"/>
      <c r="RZW112" s="625"/>
      <c r="RZX112" s="625"/>
      <c r="SAC112" s="625"/>
      <c r="SAD112" s="625"/>
      <c r="SAI112" s="625"/>
      <c r="SAJ112" s="625"/>
      <c r="SAO112" s="625"/>
      <c r="SAP112" s="625"/>
      <c r="SAU112" s="625"/>
      <c r="SAV112" s="625"/>
      <c r="SBA112" s="625"/>
      <c r="SBB112" s="625"/>
      <c r="SBG112" s="625"/>
      <c r="SBH112" s="625"/>
      <c r="SBM112" s="625"/>
      <c r="SBN112" s="625"/>
      <c r="SBS112" s="625"/>
      <c r="SBT112" s="625"/>
      <c r="SBY112" s="625"/>
      <c r="SBZ112" s="625"/>
      <c r="SCE112" s="625"/>
      <c r="SCF112" s="625"/>
      <c r="SCK112" s="625"/>
      <c r="SCL112" s="625"/>
      <c r="SCQ112" s="625"/>
      <c r="SCR112" s="625"/>
      <c r="SCW112" s="625"/>
      <c r="SCX112" s="625"/>
      <c r="SDC112" s="625"/>
      <c r="SDD112" s="625"/>
      <c r="SDI112" s="625"/>
      <c r="SDJ112" s="625"/>
      <c r="SDO112" s="625"/>
      <c r="SDP112" s="625"/>
      <c r="SDU112" s="625"/>
      <c r="SDV112" s="625"/>
      <c r="SEA112" s="625"/>
      <c r="SEB112" s="625"/>
      <c r="SEG112" s="625"/>
      <c r="SEH112" s="625"/>
      <c r="SEM112" s="625"/>
      <c r="SEN112" s="625"/>
      <c r="SES112" s="625"/>
      <c r="SET112" s="625"/>
      <c r="SEY112" s="625"/>
      <c r="SEZ112" s="625"/>
      <c r="SFE112" s="625"/>
      <c r="SFF112" s="625"/>
      <c r="SFK112" s="625"/>
      <c r="SFL112" s="625"/>
      <c r="SFQ112" s="625"/>
      <c r="SFR112" s="625"/>
      <c r="SFW112" s="625"/>
      <c r="SFX112" s="625"/>
      <c r="SGC112" s="625"/>
      <c r="SGD112" s="625"/>
      <c r="SGI112" s="625"/>
      <c r="SGJ112" s="625"/>
      <c r="SGO112" s="625"/>
      <c r="SGP112" s="625"/>
      <c r="SGU112" s="625"/>
      <c r="SGV112" s="625"/>
      <c r="SHA112" s="625"/>
      <c r="SHB112" s="625"/>
      <c r="SHG112" s="625"/>
      <c r="SHH112" s="625"/>
      <c r="SHM112" s="625"/>
      <c r="SHN112" s="625"/>
      <c r="SHS112" s="625"/>
      <c r="SHT112" s="625"/>
      <c r="SHY112" s="625"/>
      <c r="SHZ112" s="625"/>
      <c r="SIE112" s="625"/>
      <c r="SIF112" s="625"/>
      <c r="SIK112" s="625"/>
      <c r="SIL112" s="625"/>
      <c r="SIQ112" s="625"/>
      <c r="SIR112" s="625"/>
      <c r="SIW112" s="625"/>
      <c r="SIX112" s="625"/>
      <c r="SJC112" s="625"/>
      <c r="SJD112" s="625"/>
      <c r="SJI112" s="625"/>
      <c r="SJJ112" s="625"/>
      <c r="SJO112" s="625"/>
      <c r="SJP112" s="625"/>
      <c r="SJU112" s="625"/>
      <c r="SJV112" s="625"/>
      <c r="SKA112" s="625"/>
      <c r="SKB112" s="625"/>
      <c r="SKG112" s="625"/>
      <c r="SKH112" s="625"/>
      <c r="SKM112" s="625"/>
      <c r="SKN112" s="625"/>
      <c r="SKS112" s="625"/>
      <c r="SKT112" s="625"/>
      <c r="SKY112" s="625"/>
      <c r="SKZ112" s="625"/>
      <c r="SLE112" s="625"/>
      <c r="SLF112" s="625"/>
      <c r="SLK112" s="625"/>
      <c r="SLL112" s="625"/>
      <c r="SLQ112" s="625"/>
      <c r="SLR112" s="625"/>
      <c r="SLW112" s="625"/>
      <c r="SLX112" s="625"/>
      <c r="SMC112" s="625"/>
      <c r="SMD112" s="625"/>
      <c r="SMI112" s="625"/>
      <c r="SMJ112" s="625"/>
      <c r="SMO112" s="625"/>
      <c r="SMP112" s="625"/>
      <c r="SMU112" s="625"/>
      <c r="SMV112" s="625"/>
      <c r="SNA112" s="625"/>
      <c r="SNB112" s="625"/>
      <c r="SNG112" s="625"/>
      <c r="SNH112" s="625"/>
      <c r="SNM112" s="625"/>
      <c r="SNN112" s="625"/>
      <c r="SNS112" s="625"/>
      <c r="SNT112" s="625"/>
      <c r="SNY112" s="625"/>
      <c r="SNZ112" s="625"/>
      <c r="SOE112" s="625"/>
      <c r="SOF112" s="625"/>
      <c r="SOK112" s="625"/>
      <c r="SOL112" s="625"/>
      <c r="SOQ112" s="625"/>
      <c r="SOR112" s="625"/>
      <c r="SOW112" s="625"/>
      <c r="SOX112" s="625"/>
      <c r="SPC112" s="625"/>
      <c r="SPD112" s="625"/>
      <c r="SPI112" s="625"/>
      <c r="SPJ112" s="625"/>
      <c r="SPO112" s="625"/>
      <c r="SPP112" s="625"/>
      <c r="SPU112" s="625"/>
      <c r="SPV112" s="625"/>
      <c r="SQA112" s="625"/>
      <c r="SQB112" s="625"/>
      <c r="SQG112" s="625"/>
      <c r="SQH112" s="625"/>
      <c r="SQM112" s="625"/>
      <c r="SQN112" s="625"/>
      <c r="SQS112" s="625"/>
      <c r="SQT112" s="625"/>
      <c r="SQY112" s="625"/>
      <c r="SQZ112" s="625"/>
      <c r="SRE112" s="625"/>
      <c r="SRF112" s="625"/>
      <c r="SRK112" s="625"/>
      <c r="SRL112" s="625"/>
      <c r="SRQ112" s="625"/>
      <c r="SRR112" s="625"/>
      <c r="SRW112" s="625"/>
      <c r="SRX112" s="625"/>
      <c r="SSC112" s="625"/>
      <c r="SSD112" s="625"/>
      <c r="SSI112" s="625"/>
      <c r="SSJ112" s="625"/>
      <c r="SSO112" s="625"/>
      <c r="SSP112" s="625"/>
      <c r="SSU112" s="625"/>
      <c r="SSV112" s="625"/>
      <c r="STA112" s="625"/>
      <c r="STB112" s="625"/>
      <c r="STG112" s="625"/>
      <c r="STH112" s="625"/>
      <c r="STM112" s="625"/>
      <c r="STN112" s="625"/>
      <c r="STS112" s="625"/>
      <c r="STT112" s="625"/>
      <c r="STY112" s="625"/>
      <c r="STZ112" s="625"/>
      <c r="SUE112" s="625"/>
      <c r="SUF112" s="625"/>
      <c r="SUK112" s="625"/>
      <c r="SUL112" s="625"/>
      <c r="SUQ112" s="625"/>
      <c r="SUR112" s="625"/>
      <c r="SUW112" s="625"/>
      <c r="SUX112" s="625"/>
      <c r="SVC112" s="625"/>
      <c r="SVD112" s="625"/>
      <c r="SVI112" s="625"/>
      <c r="SVJ112" s="625"/>
      <c r="SVO112" s="625"/>
      <c r="SVP112" s="625"/>
      <c r="SVU112" s="625"/>
      <c r="SVV112" s="625"/>
      <c r="SWA112" s="625"/>
      <c r="SWB112" s="625"/>
      <c r="SWG112" s="625"/>
      <c r="SWH112" s="625"/>
      <c r="SWM112" s="625"/>
      <c r="SWN112" s="625"/>
      <c r="SWS112" s="625"/>
      <c r="SWT112" s="625"/>
      <c r="SWY112" s="625"/>
      <c r="SWZ112" s="625"/>
      <c r="SXE112" s="625"/>
      <c r="SXF112" s="625"/>
      <c r="SXK112" s="625"/>
      <c r="SXL112" s="625"/>
      <c r="SXQ112" s="625"/>
      <c r="SXR112" s="625"/>
      <c r="SXW112" s="625"/>
      <c r="SXX112" s="625"/>
      <c r="SYC112" s="625"/>
      <c r="SYD112" s="625"/>
      <c r="SYI112" s="625"/>
      <c r="SYJ112" s="625"/>
      <c r="SYO112" s="625"/>
      <c r="SYP112" s="625"/>
      <c r="SYU112" s="625"/>
      <c r="SYV112" s="625"/>
      <c r="SZA112" s="625"/>
      <c r="SZB112" s="625"/>
      <c r="SZG112" s="625"/>
      <c r="SZH112" s="625"/>
      <c r="SZM112" s="625"/>
      <c r="SZN112" s="625"/>
      <c r="SZS112" s="625"/>
      <c r="SZT112" s="625"/>
      <c r="SZY112" s="625"/>
      <c r="SZZ112" s="625"/>
      <c r="TAE112" s="625"/>
      <c r="TAF112" s="625"/>
      <c r="TAK112" s="625"/>
      <c r="TAL112" s="625"/>
      <c r="TAQ112" s="625"/>
      <c r="TAR112" s="625"/>
      <c r="TAW112" s="625"/>
      <c r="TAX112" s="625"/>
      <c r="TBC112" s="625"/>
      <c r="TBD112" s="625"/>
      <c r="TBI112" s="625"/>
      <c r="TBJ112" s="625"/>
      <c r="TBO112" s="625"/>
      <c r="TBP112" s="625"/>
      <c r="TBU112" s="625"/>
      <c r="TBV112" s="625"/>
      <c r="TCA112" s="625"/>
      <c r="TCB112" s="625"/>
      <c r="TCG112" s="625"/>
      <c r="TCH112" s="625"/>
      <c r="TCM112" s="625"/>
      <c r="TCN112" s="625"/>
      <c r="TCS112" s="625"/>
      <c r="TCT112" s="625"/>
      <c r="TCY112" s="625"/>
      <c r="TCZ112" s="625"/>
      <c r="TDE112" s="625"/>
      <c r="TDF112" s="625"/>
      <c r="TDK112" s="625"/>
      <c r="TDL112" s="625"/>
      <c r="TDQ112" s="625"/>
      <c r="TDR112" s="625"/>
      <c r="TDW112" s="625"/>
      <c r="TDX112" s="625"/>
      <c r="TEC112" s="625"/>
      <c r="TED112" s="625"/>
      <c r="TEI112" s="625"/>
      <c r="TEJ112" s="625"/>
      <c r="TEO112" s="625"/>
      <c r="TEP112" s="625"/>
      <c r="TEU112" s="625"/>
      <c r="TEV112" s="625"/>
      <c r="TFA112" s="625"/>
      <c r="TFB112" s="625"/>
      <c r="TFG112" s="625"/>
      <c r="TFH112" s="625"/>
      <c r="TFM112" s="625"/>
      <c r="TFN112" s="625"/>
      <c r="TFS112" s="625"/>
      <c r="TFT112" s="625"/>
      <c r="TFY112" s="625"/>
      <c r="TFZ112" s="625"/>
      <c r="TGE112" s="625"/>
      <c r="TGF112" s="625"/>
      <c r="TGK112" s="625"/>
      <c r="TGL112" s="625"/>
      <c r="TGQ112" s="625"/>
      <c r="TGR112" s="625"/>
      <c r="TGW112" s="625"/>
      <c r="TGX112" s="625"/>
      <c r="THC112" s="625"/>
      <c r="THD112" s="625"/>
      <c r="THI112" s="625"/>
      <c r="THJ112" s="625"/>
      <c r="THO112" s="625"/>
      <c r="THP112" s="625"/>
      <c r="THU112" s="625"/>
      <c r="THV112" s="625"/>
      <c r="TIA112" s="625"/>
      <c r="TIB112" s="625"/>
      <c r="TIG112" s="625"/>
      <c r="TIH112" s="625"/>
      <c r="TIM112" s="625"/>
      <c r="TIN112" s="625"/>
      <c r="TIS112" s="625"/>
      <c r="TIT112" s="625"/>
      <c r="TIY112" s="625"/>
      <c r="TIZ112" s="625"/>
      <c r="TJE112" s="625"/>
      <c r="TJF112" s="625"/>
      <c r="TJK112" s="625"/>
      <c r="TJL112" s="625"/>
      <c r="TJQ112" s="625"/>
      <c r="TJR112" s="625"/>
      <c r="TJW112" s="625"/>
      <c r="TJX112" s="625"/>
      <c r="TKC112" s="625"/>
      <c r="TKD112" s="625"/>
      <c r="TKI112" s="625"/>
      <c r="TKJ112" s="625"/>
      <c r="TKO112" s="625"/>
      <c r="TKP112" s="625"/>
      <c r="TKU112" s="625"/>
      <c r="TKV112" s="625"/>
      <c r="TLA112" s="625"/>
      <c r="TLB112" s="625"/>
      <c r="TLG112" s="625"/>
      <c r="TLH112" s="625"/>
      <c r="TLM112" s="625"/>
      <c r="TLN112" s="625"/>
      <c r="TLS112" s="625"/>
      <c r="TLT112" s="625"/>
      <c r="TLY112" s="625"/>
      <c r="TLZ112" s="625"/>
      <c r="TME112" s="625"/>
      <c r="TMF112" s="625"/>
      <c r="TMK112" s="625"/>
      <c r="TML112" s="625"/>
      <c r="TMQ112" s="625"/>
      <c r="TMR112" s="625"/>
      <c r="TMW112" s="625"/>
      <c r="TMX112" s="625"/>
      <c r="TNC112" s="625"/>
      <c r="TND112" s="625"/>
      <c r="TNI112" s="625"/>
      <c r="TNJ112" s="625"/>
      <c r="TNO112" s="625"/>
      <c r="TNP112" s="625"/>
      <c r="TNU112" s="625"/>
      <c r="TNV112" s="625"/>
      <c r="TOA112" s="625"/>
      <c r="TOB112" s="625"/>
      <c r="TOG112" s="625"/>
      <c r="TOH112" s="625"/>
      <c r="TOM112" s="625"/>
      <c r="TON112" s="625"/>
      <c r="TOS112" s="625"/>
      <c r="TOT112" s="625"/>
      <c r="TOY112" s="625"/>
      <c r="TOZ112" s="625"/>
      <c r="TPE112" s="625"/>
      <c r="TPF112" s="625"/>
      <c r="TPK112" s="625"/>
      <c r="TPL112" s="625"/>
      <c r="TPQ112" s="625"/>
      <c r="TPR112" s="625"/>
      <c r="TPW112" s="625"/>
      <c r="TPX112" s="625"/>
      <c r="TQC112" s="625"/>
      <c r="TQD112" s="625"/>
      <c r="TQI112" s="625"/>
      <c r="TQJ112" s="625"/>
      <c r="TQO112" s="625"/>
      <c r="TQP112" s="625"/>
      <c r="TQU112" s="625"/>
      <c r="TQV112" s="625"/>
      <c r="TRA112" s="625"/>
      <c r="TRB112" s="625"/>
      <c r="TRG112" s="625"/>
      <c r="TRH112" s="625"/>
      <c r="TRM112" s="625"/>
      <c r="TRN112" s="625"/>
      <c r="TRS112" s="625"/>
      <c r="TRT112" s="625"/>
      <c r="TRY112" s="625"/>
      <c r="TRZ112" s="625"/>
      <c r="TSE112" s="625"/>
      <c r="TSF112" s="625"/>
      <c r="TSK112" s="625"/>
      <c r="TSL112" s="625"/>
      <c r="TSQ112" s="625"/>
      <c r="TSR112" s="625"/>
      <c r="TSW112" s="625"/>
      <c r="TSX112" s="625"/>
      <c r="TTC112" s="625"/>
      <c r="TTD112" s="625"/>
      <c r="TTI112" s="625"/>
      <c r="TTJ112" s="625"/>
      <c r="TTO112" s="625"/>
      <c r="TTP112" s="625"/>
      <c r="TTU112" s="625"/>
      <c r="TTV112" s="625"/>
      <c r="TUA112" s="625"/>
      <c r="TUB112" s="625"/>
      <c r="TUG112" s="625"/>
      <c r="TUH112" s="625"/>
      <c r="TUM112" s="625"/>
      <c r="TUN112" s="625"/>
      <c r="TUS112" s="625"/>
      <c r="TUT112" s="625"/>
      <c r="TUY112" s="625"/>
      <c r="TUZ112" s="625"/>
      <c r="TVE112" s="625"/>
      <c r="TVF112" s="625"/>
      <c r="TVK112" s="625"/>
      <c r="TVL112" s="625"/>
      <c r="TVQ112" s="625"/>
      <c r="TVR112" s="625"/>
      <c r="TVW112" s="625"/>
      <c r="TVX112" s="625"/>
      <c r="TWC112" s="625"/>
      <c r="TWD112" s="625"/>
      <c r="TWI112" s="625"/>
      <c r="TWJ112" s="625"/>
      <c r="TWO112" s="625"/>
      <c r="TWP112" s="625"/>
      <c r="TWU112" s="625"/>
      <c r="TWV112" s="625"/>
      <c r="TXA112" s="625"/>
      <c r="TXB112" s="625"/>
      <c r="TXG112" s="625"/>
      <c r="TXH112" s="625"/>
      <c r="TXM112" s="625"/>
      <c r="TXN112" s="625"/>
      <c r="TXS112" s="625"/>
      <c r="TXT112" s="625"/>
      <c r="TXY112" s="625"/>
      <c r="TXZ112" s="625"/>
      <c r="TYE112" s="625"/>
      <c r="TYF112" s="625"/>
      <c r="TYK112" s="625"/>
      <c r="TYL112" s="625"/>
      <c r="TYQ112" s="625"/>
      <c r="TYR112" s="625"/>
      <c r="TYW112" s="625"/>
      <c r="TYX112" s="625"/>
      <c r="TZC112" s="625"/>
      <c r="TZD112" s="625"/>
      <c r="TZI112" s="625"/>
      <c r="TZJ112" s="625"/>
      <c r="TZO112" s="625"/>
      <c r="TZP112" s="625"/>
      <c r="TZU112" s="625"/>
      <c r="TZV112" s="625"/>
      <c r="UAA112" s="625"/>
      <c r="UAB112" s="625"/>
      <c r="UAG112" s="625"/>
      <c r="UAH112" s="625"/>
      <c r="UAM112" s="625"/>
      <c r="UAN112" s="625"/>
      <c r="UAS112" s="625"/>
      <c r="UAT112" s="625"/>
      <c r="UAY112" s="625"/>
      <c r="UAZ112" s="625"/>
      <c r="UBE112" s="625"/>
      <c r="UBF112" s="625"/>
      <c r="UBK112" s="625"/>
      <c r="UBL112" s="625"/>
      <c r="UBQ112" s="625"/>
      <c r="UBR112" s="625"/>
      <c r="UBW112" s="625"/>
      <c r="UBX112" s="625"/>
      <c r="UCC112" s="625"/>
      <c r="UCD112" s="625"/>
      <c r="UCI112" s="625"/>
      <c r="UCJ112" s="625"/>
      <c r="UCO112" s="625"/>
      <c r="UCP112" s="625"/>
      <c r="UCU112" s="625"/>
      <c r="UCV112" s="625"/>
      <c r="UDA112" s="625"/>
      <c r="UDB112" s="625"/>
      <c r="UDG112" s="625"/>
      <c r="UDH112" s="625"/>
      <c r="UDM112" s="625"/>
      <c r="UDN112" s="625"/>
      <c r="UDS112" s="625"/>
      <c r="UDT112" s="625"/>
      <c r="UDY112" s="625"/>
      <c r="UDZ112" s="625"/>
      <c r="UEE112" s="625"/>
      <c r="UEF112" s="625"/>
      <c r="UEK112" s="625"/>
      <c r="UEL112" s="625"/>
      <c r="UEQ112" s="625"/>
      <c r="UER112" s="625"/>
      <c r="UEW112" s="625"/>
      <c r="UEX112" s="625"/>
      <c r="UFC112" s="625"/>
      <c r="UFD112" s="625"/>
      <c r="UFI112" s="625"/>
      <c r="UFJ112" s="625"/>
      <c r="UFO112" s="625"/>
      <c r="UFP112" s="625"/>
      <c r="UFU112" s="625"/>
      <c r="UFV112" s="625"/>
      <c r="UGA112" s="625"/>
      <c r="UGB112" s="625"/>
      <c r="UGG112" s="625"/>
      <c r="UGH112" s="625"/>
      <c r="UGM112" s="625"/>
      <c r="UGN112" s="625"/>
      <c r="UGS112" s="625"/>
      <c r="UGT112" s="625"/>
      <c r="UGY112" s="625"/>
      <c r="UGZ112" s="625"/>
      <c r="UHE112" s="625"/>
      <c r="UHF112" s="625"/>
      <c r="UHK112" s="625"/>
      <c r="UHL112" s="625"/>
      <c r="UHQ112" s="625"/>
      <c r="UHR112" s="625"/>
      <c r="UHW112" s="625"/>
      <c r="UHX112" s="625"/>
      <c r="UIC112" s="625"/>
      <c r="UID112" s="625"/>
      <c r="UII112" s="625"/>
      <c r="UIJ112" s="625"/>
      <c r="UIO112" s="625"/>
      <c r="UIP112" s="625"/>
      <c r="UIU112" s="625"/>
      <c r="UIV112" s="625"/>
      <c r="UJA112" s="625"/>
      <c r="UJB112" s="625"/>
      <c r="UJG112" s="625"/>
      <c r="UJH112" s="625"/>
      <c r="UJM112" s="625"/>
      <c r="UJN112" s="625"/>
      <c r="UJS112" s="625"/>
      <c r="UJT112" s="625"/>
      <c r="UJY112" s="625"/>
      <c r="UJZ112" s="625"/>
      <c r="UKE112" s="625"/>
      <c r="UKF112" s="625"/>
      <c r="UKK112" s="625"/>
      <c r="UKL112" s="625"/>
      <c r="UKQ112" s="625"/>
      <c r="UKR112" s="625"/>
      <c r="UKW112" s="625"/>
      <c r="UKX112" s="625"/>
      <c r="ULC112" s="625"/>
      <c r="ULD112" s="625"/>
      <c r="ULI112" s="625"/>
      <c r="ULJ112" s="625"/>
      <c r="ULO112" s="625"/>
      <c r="ULP112" s="625"/>
      <c r="ULU112" s="625"/>
      <c r="ULV112" s="625"/>
      <c r="UMA112" s="625"/>
      <c r="UMB112" s="625"/>
      <c r="UMG112" s="625"/>
      <c r="UMH112" s="625"/>
      <c r="UMM112" s="625"/>
      <c r="UMN112" s="625"/>
      <c r="UMS112" s="625"/>
      <c r="UMT112" s="625"/>
      <c r="UMY112" s="625"/>
      <c r="UMZ112" s="625"/>
      <c r="UNE112" s="625"/>
      <c r="UNF112" s="625"/>
      <c r="UNK112" s="625"/>
      <c r="UNL112" s="625"/>
      <c r="UNQ112" s="625"/>
      <c r="UNR112" s="625"/>
      <c r="UNW112" s="625"/>
      <c r="UNX112" s="625"/>
      <c r="UOC112" s="625"/>
      <c r="UOD112" s="625"/>
      <c r="UOI112" s="625"/>
      <c r="UOJ112" s="625"/>
      <c r="UOO112" s="625"/>
      <c r="UOP112" s="625"/>
      <c r="UOU112" s="625"/>
      <c r="UOV112" s="625"/>
      <c r="UPA112" s="625"/>
      <c r="UPB112" s="625"/>
      <c r="UPG112" s="625"/>
      <c r="UPH112" s="625"/>
      <c r="UPM112" s="625"/>
      <c r="UPN112" s="625"/>
      <c r="UPS112" s="625"/>
      <c r="UPT112" s="625"/>
      <c r="UPY112" s="625"/>
      <c r="UPZ112" s="625"/>
      <c r="UQE112" s="625"/>
      <c r="UQF112" s="625"/>
      <c r="UQK112" s="625"/>
      <c r="UQL112" s="625"/>
      <c r="UQQ112" s="625"/>
      <c r="UQR112" s="625"/>
      <c r="UQW112" s="625"/>
      <c r="UQX112" s="625"/>
      <c r="URC112" s="625"/>
      <c r="URD112" s="625"/>
      <c r="URI112" s="625"/>
      <c r="URJ112" s="625"/>
      <c r="URO112" s="625"/>
      <c r="URP112" s="625"/>
      <c r="URU112" s="625"/>
      <c r="URV112" s="625"/>
      <c r="USA112" s="625"/>
      <c r="USB112" s="625"/>
      <c r="USG112" s="625"/>
      <c r="USH112" s="625"/>
      <c r="USM112" s="625"/>
      <c r="USN112" s="625"/>
      <c r="USS112" s="625"/>
      <c r="UST112" s="625"/>
      <c r="USY112" s="625"/>
      <c r="USZ112" s="625"/>
      <c r="UTE112" s="625"/>
      <c r="UTF112" s="625"/>
      <c r="UTK112" s="625"/>
      <c r="UTL112" s="625"/>
      <c r="UTQ112" s="625"/>
      <c r="UTR112" s="625"/>
      <c r="UTW112" s="625"/>
      <c r="UTX112" s="625"/>
      <c r="UUC112" s="625"/>
      <c r="UUD112" s="625"/>
      <c r="UUI112" s="625"/>
      <c r="UUJ112" s="625"/>
      <c r="UUO112" s="625"/>
      <c r="UUP112" s="625"/>
      <c r="UUU112" s="625"/>
      <c r="UUV112" s="625"/>
      <c r="UVA112" s="625"/>
      <c r="UVB112" s="625"/>
      <c r="UVG112" s="625"/>
      <c r="UVH112" s="625"/>
      <c r="UVM112" s="625"/>
      <c r="UVN112" s="625"/>
      <c r="UVS112" s="625"/>
      <c r="UVT112" s="625"/>
      <c r="UVY112" s="625"/>
      <c r="UVZ112" s="625"/>
      <c r="UWE112" s="625"/>
      <c r="UWF112" s="625"/>
      <c r="UWK112" s="625"/>
      <c r="UWL112" s="625"/>
      <c r="UWQ112" s="625"/>
      <c r="UWR112" s="625"/>
      <c r="UWW112" s="625"/>
      <c r="UWX112" s="625"/>
      <c r="UXC112" s="625"/>
      <c r="UXD112" s="625"/>
      <c r="UXI112" s="625"/>
      <c r="UXJ112" s="625"/>
      <c r="UXO112" s="625"/>
      <c r="UXP112" s="625"/>
      <c r="UXU112" s="625"/>
      <c r="UXV112" s="625"/>
      <c r="UYA112" s="625"/>
      <c r="UYB112" s="625"/>
      <c r="UYG112" s="625"/>
      <c r="UYH112" s="625"/>
      <c r="UYM112" s="625"/>
      <c r="UYN112" s="625"/>
      <c r="UYS112" s="625"/>
      <c r="UYT112" s="625"/>
      <c r="UYY112" s="625"/>
      <c r="UYZ112" s="625"/>
      <c r="UZE112" s="625"/>
      <c r="UZF112" s="625"/>
      <c r="UZK112" s="625"/>
      <c r="UZL112" s="625"/>
      <c r="UZQ112" s="625"/>
      <c r="UZR112" s="625"/>
      <c r="UZW112" s="625"/>
      <c r="UZX112" s="625"/>
      <c r="VAC112" s="625"/>
      <c r="VAD112" s="625"/>
      <c r="VAI112" s="625"/>
      <c r="VAJ112" s="625"/>
      <c r="VAO112" s="625"/>
      <c r="VAP112" s="625"/>
      <c r="VAU112" s="625"/>
      <c r="VAV112" s="625"/>
      <c r="VBA112" s="625"/>
      <c r="VBB112" s="625"/>
      <c r="VBG112" s="625"/>
      <c r="VBH112" s="625"/>
      <c r="VBM112" s="625"/>
      <c r="VBN112" s="625"/>
      <c r="VBS112" s="625"/>
      <c r="VBT112" s="625"/>
      <c r="VBY112" s="625"/>
      <c r="VBZ112" s="625"/>
      <c r="VCE112" s="625"/>
      <c r="VCF112" s="625"/>
      <c r="VCK112" s="625"/>
      <c r="VCL112" s="625"/>
      <c r="VCQ112" s="625"/>
      <c r="VCR112" s="625"/>
      <c r="VCW112" s="625"/>
      <c r="VCX112" s="625"/>
      <c r="VDC112" s="625"/>
      <c r="VDD112" s="625"/>
      <c r="VDI112" s="625"/>
      <c r="VDJ112" s="625"/>
      <c r="VDO112" s="625"/>
      <c r="VDP112" s="625"/>
      <c r="VDU112" s="625"/>
      <c r="VDV112" s="625"/>
      <c r="VEA112" s="625"/>
      <c r="VEB112" s="625"/>
      <c r="VEG112" s="625"/>
      <c r="VEH112" s="625"/>
      <c r="VEM112" s="625"/>
      <c r="VEN112" s="625"/>
      <c r="VES112" s="625"/>
      <c r="VET112" s="625"/>
      <c r="VEY112" s="625"/>
      <c r="VEZ112" s="625"/>
      <c r="VFE112" s="625"/>
      <c r="VFF112" s="625"/>
      <c r="VFK112" s="625"/>
      <c r="VFL112" s="625"/>
      <c r="VFQ112" s="625"/>
      <c r="VFR112" s="625"/>
      <c r="VFW112" s="625"/>
      <c r="VFX112" s="625"/>
      <c r="VGC112" s="625"/>
      <c r="VGD112" s="625"/>
      <c r="VGI112" s="625"/>
      <c r="VGJ112" s="625"/>
      <c r="VGO112" s="625"/>
      <c r="VGP112" s="625"/>
      <c r="VGU112" s="625"/>
      <c r="VGV112" s="625"/>
      <c r="VHA112" s="625"/>
      <c r="VHB112" s="625"/>
      <c r="VHG112" s="625"/>
      <c r="VHH112" s="625"/>
      <c r="VHM112" s="625"/>
      <c r="VHN112" s="625"/>
      <c r="VHS112" s="625"/>
      <c r="VHT112" s="625"/>
      <c r="VHY112" s="625"/>
      <c r="VHZ112" s="625"/>
      <c r="VIE112" s="625"/>
      <c r="VIF112" s="625"/>
      <c r="VIK112" s="625"/>
      <c r="VIL112" s="625"/>
      <c r="VIQ112" s="625"/>
      <c r="VIR112" s="625"/>
      <c r="VIW112" s="625"/>
      <c r="VIX112" s="625"/>
      <c r="VJC112" s="625"/>
      <c r="VJD112" s="625"/>
      <c r="VJI112" s="625"/>
      <c r="VJJ112" s="625"/>
      <c r="VJO112" s="625"/>
      <c r="VJP112" s="625"/>
      <c r="VJU112" s="625"/>
      <c r="VJV112" s="625"/>
      <c r="VKA112" s="625"/>
      <c r="VKB112" s="625"/>
      <c r="VKG112" s="625"/>
      <c r="VKH112" s="625"/>
      <c r="VKM112" s="625"/>
      <c r="VKN112" s="625"/>
      <c r="VKS112" s="625"/>
      <c r="VKT112" s="625"/>
      <c r="VKY112" s="625"/>
      <c r="VKZ112" s="625"/>
      <c r="VLE112" s="625"/>
      <c r="VLF112" s="625"/>
      <c r="VLK112" s="625"/>
      <c r="VLL112" s="625"/>
      <c r="VLQ112" s="625"/>
      <c r="VLR112" s="625"/>
      <c r="VLW112" s="625"/>
      <c r="VLX112" s="625"/>
      <c r="VMC112" s="625"/>
      <c r="VMD112" s="625"/>
      <c r="VMI112" s="625"/>
      <c r="VMJ112" s="625"/>
      <c r="VMO112" s="625"/>
      <c r="VMP112" s="625"/>
      <c r="VMU112" s="625"/>
      <c r="VMV112" s="625"/>
      <c r="VNA112" s="625"/>
      <c r="VNB112" s="625"/>
      <c r="VNG112" s="625"/>
      <c r="VNH112" s="625"/>
      <c r="VNM112" s="625"/>
      <c r="VNN112" s="625"/>
      <c r="VNS112" s="625"/>
      <c r="VNT112" s="625"/>
      <c r="VNY112" s="625"/>
      <c r="VNZ112" s="625"/>
      <c r="VOE112" s="625"/>
      <c r="VOF112" s="625"/>
      <c r="VOK112" s="625"/>
      <c r="VOL112" s="625"/>
      <c r="VOQ112" s="625"/>
      <c r="VOR112" s="625"/>
      <c r="VOW112" s="625"/>
      <c r="VOX112" s="625"/>
      <c r="VPC112" s="625"/>
      <c r="VPD112" s="625"/>
      <c r="VPI112" s="625"/>
      <c r="VPJ112" s="625"/>
      <c r="VPO112" s="625"/>
      <c r="VPP112" s="625"/>
      <c r="VPU112" s="625"/>
      <c r="VPV112" s="625"/>
      <c r="VQA112" s="625"/>
      <c r="VQB112" s="625"/>
      <c r="VQG112" s="625"/>
      <c r="VQH112" s="625"/>
      <c r="VQM112" s="625"/>
      <c r="VQN112" s="625"/>
      <c r="VQS112" s="625"/>
      <c r="VQT112" s="625"/>
      <c r="VQY112" s="625"/>
      <c r="VQZ112" s="625"/>
      <c r="VRE112" s="625"/>
      <c r="VRF112" s="625"/>
      <c r="VRK112" s="625"/>
      <c r="VRL112" s="625"/>
      <c r="VRQ112" s="625"/>
      <c r="VRR112" s="625"/>
      <c r="VRW112" s="625"/>
      <c r="VRX112" s="625"/>
      <c r="VSC112" s="625"/>
      <c r="VSD112" s="625"/>
      <c r="VSI112" s="625"/>
      <c r="VSJ112" s="625"/>
      <c r="VSO112" s="625"/>
      <c r="VSP112" s="625"/>
      <c r="VSU112" s="625"/>
      <c r="VSV112" s="625"/>
      <c r="VTA112" s="625"/>
      <c r="VTB112" s="625"/>
      <c r="VTG112" s="625"/>
      <c r="VTH112" s="625"/>
      <c r="VTM112" s="625"/>
      <c r="VTN112" s="625"/>
      <c r="VTS112" s="625"/>
      <c r="VTT112" s="625"/>
      <c r="VTY112" s="625"/>
      <c r="VTZ112" s="625"/>
      <c r="VUE112" s="625"/>
      <c r="VUF112" s="625"/>
      <c r="VUK112" s="625"/>
      <c r="VUL112" s="625"/>
      <c r="VUQ112" s="625"/>
      <c r="VUR112" s="625"/>
      <c r="VUW112" s="625"/>
      <c r="VUX112" s="625"/>
      <c r="VVC112" s="625"/>
      <c r="VVD112" s="625"/>
      <c r="VVI112" s="625"/>
      <c r="VVJ112" s="625"/>
      <c r="VVO112" s="625"/>
      <c r="VVP112" s="625"/>
      <c r="VVU112" s="625"/>
      <c r="VVV112" s="625"/>
      <c r="VWA112" s="625"/>
      <c r="VWB112" s="625"/>
      <c r="VWG112" s="625"/>
      <c r="VWH112" s="625"/>
      <c r="VWM112" s="625"/>
      <c r="VWN112" s="625"/>
      <c r="VWS112" s="625"/>
      <c r="VWT112" s="625"/>
      <c r="VWY112" s="625"/>
      <c r="VWZ112" s="625"/>
      <c r="VXE112" s="625"/>
      <c r="VXF112" s="625"/>
      <c r="VXK112" s="625"/>
      <c r="VXL112" s="625"/>
      <c r="VXQ112" s="625"/>
      <c r="VXR112" s="625"/>
      <c r="VXW112" s="625"/>
      <c r="VXX112" s="625"/>
      <c r="VYC112" s="625"/>
      <c r="VYD112" s="625"/>
      <c r="VYI112" s="625"/>
      <c r="VYJ112" s="625"/>
      <c r="VYO112" s="625"/>
      <c r="VYP112" s="625"/>
      <c r="VYU112" s="625"/>
      <c r="VYV112" s="625"/>
      <c r="VZA112" s="625"/>
      <c r="VZB112" s="625"/>
      <c r="VZG112" s="625"/>
      <c r="VZH112" s="625"/>
      <c r="VZM112" s="625"/>
      <c r="VZN112" s="625"/>
      <c r="VZS112" s="625"/>
      <c r="VZT112" s="625"/>
      <c r="VZY112" s="625"/>
      <c r="VZZ112" s="625"/>
      <c r="WAE112" s="625"/>
      <c r="WAF112" s="625"/>
      <c r="WAK112" s="625"/>
      <c r="WAL112" s="625"/>
      <c r="WAQ112" s="625"/>
      <c r="WAR112" s="625"/>
      <c r="WAW112" s="625"/>
      <c r="WAX112" s="625"/>
      <c r="WBC112" s="625"/>
      <c r="WBD112" s="625"/>
      <c r="WBI112" s="625"/>
      <c r="WBJ112" s="625"/>
      <c r="WBO112" s="625"/>
      <c r="WBP112" s="625"/>
      <c r="WBU112" s="625"/>
      <c r="WBV112" s="625"/>
      <c r="WCA112" s="625"/>
      <c r="WCB112" s="625"/>
      <c r="WCG112" s="625"/>
      <c r="WCH112" s="625"/>
      <c r="WCM112" s="625"/>
      <c r="WCN112" s="625"/>
      <c r="WCS112" s="625"/>
      <c r="WCT112" s="625"/>
      <c r="WCY112" s="625"/>
      <c r="WCZ112" s="625"/>
      <c r="WDE112" s="625"/>
      <c r="WDF112" s="625"/>
      <c r="WDK112" s="625"/>
      <c r="WDL112" s="625"/>
      <c r="WDQ112" s="625"/>
      <c r="WDR112" s="625"/>
      <c r="WDW112" s="625"/>
      <c r="WDX112" s="625"/>
      <c r="WEC112" s="625"/>
      <c r="WED112" s="625"/>
      <c r="WEI112" s="625"/>
      <c r="WEJ112" s="625"/>
      <c r="WEO112" s="625"/>
      <c r="WEP112" s="625"/>
      <c r="WEU112" s="625"/>
      <c r="WEV112" s="625"/>
      <c r="WFA112" s="625"/>
      <c r="WFB112" s="625"/>
      <c r="WFG112" s="625"/>
      <c r="WFH112" s="625"/>
      <c r="WFM112" s="625"/>
      <c r="WFN112" s="625"/>
      <c r="WFS112" s="625"/>
      <c r="WFT112" s="625"/>
      <c r="WFY112" s="625"/>
      <c r="WFZ112" s="625"/>
      <c r="WGE112" s="625"/>
      <c r="WGF112" s="625"/>
      <c r="WGK112" s="625"/>
      <c r="WGL112" s="625"/>
      <c r="WGQ112" s="625"/>
      <c r="WGR112" s="625"/>
      <c r="WGW112" s="625"/>
      <c r="WGX112" s="625"/>
      <c r="WHC112" s="625"/>
      <c r="WHD112" s="625"/>
      <c r="WHI112" s="625"/>
      <c r="WHJ112" s="625"/>
      <c r="WHO112" s="625"/>
      <c r="WHP112" s="625"/>
      <c r="WHU112" s="625"/>
      <c r="WHV112" s="625"/>
      <c r="WIA112" s="625"/>
      <c r="WIB112" s="625"/>
      <c r="WIG112" s="625"/>
      <c r="WIH112" s="625"/>
      <c r="WIM112" s="625"/>
      <c r="WIN112" s="625"/>
      <c r="WIS112" s="625"/>
      <c r="WIT112" s="625"/>
      <c r="WIY112" s="625"/>
      <c r="WIZ112" s="625"/>
      <c r="WJE112" s="625"/>
      <c r="WJF112" s="625"/>
      <c r="WJK112" s="625"/>
      <c r="WJL112" s="625"/>
      <c r="WJQ112" s="625"/>
      <c r="WJR112" s="625"/>
      <c r="WJW112" s="625"/>
      <c r="WJX112" s="625"/>
      <c r="WKC112" s="625"/>
      <c r="WKD112" s="625"/>
      <c r="WKI112" s="625"/>
      <c r="WKJ112" s="625"/>
      <c r="WKO112" s="625"/>
      <c r="WKP112" s="625"/>
      <c r="WKU112" s="625"/>
      <c r="WKV112" s="625"/>
      <c r="WLA112" s="625"/>
      <c r="WLB112" s="625"/>
      <c r="WLG112" s="625"/>
      <c r="WLH112" s="625"/>
      <c r="WLM112" s="625"/>
      <c r="WLN112" s="625"/>
      <c r="WLS112" s="625"/>
      <c r="WLT112" s="625"/>
      <c r="WLY112" s="625"/>
      <c r="WLZ112" s="625"/>
      <c r="WME112" s="625"/>
      <c r="WMF112" s="625"/>
      <c r="WMK112" s="625"/>
      <c r="WML112" s="625"/>
      <c r="WMQ112" s="625"/>
      <c r="WMR112" s="625"/>
      <c r="WMW112" s="625"/>
      <c r="WMX112" s="625"/>
      <c r="WNC112" s="625"/>
      <c r="WND112" s="625"/>
      <c r="WNI112" s="625"/>
      <c r="WNJ112" s="625"/>
      <c r="WNO112" s="625"/>
      <c r="WNP112" s="625"/>
      <c r="WNU112" s="625"/>
      <c r="WNV112" s="625"/>
      <c r="WOA112" s="625"/>
      <c r="WOB112" s="625"/>
      <c r="WOG112" s="625"/>
      <c r="WOH112" s="625"/>
      <c r="WOM112" s="625"/>
      <c r="WON112" s="625"/>
      <c r="WOS112" s="625"/>
      <c r="WOT112" s="625"/>
      <c r="WOY112" s="625"/>
      <c r="WOZ112" s="625"/>
      <c r="WPE112" s="625"/>
      <c r="WPF112" s="625"/>
      <c r="WPK112" s="625"/>
      <c r="WPL112" s="625"/>
      <c r="WPQ112" s="625"/>
      <c r="WPR112" s="625"/>
      <c r="WPW112" s="625"/>
      <c r="WPX112" s="625"/>
      <c r="WQC112" s="625"/>
      <c r="WQD112" s="625"/>
      <c r="WQI112" s="625"/>
      <c r="WQJ112" s="625"/>
      <c r="WQO112" s="625"/>
      <c r="WQP112" s="625"/>
      <c r="WQU112" s="625"/>
      <c r="WQV112" s="625"/>
      <c r="WRA112" s="625"/>
      <c r="WRB112" s="625"/>
      <c r="WRG112" s="625"/>
      <c r="WRH112" s="625"/>
      <c r="WRM112" s="625"/>
      <c r="WRN112" s="625"/>
      <c r="WRS112" s="625"/>
      <c r="WRT112" s="625"/>
      <c r="WRY112" s="625"/>
      <c r="WRZ112" s="625"/>
      <c r="WSE112" s="625"/>
      <c r="WSF112" s="625"/>
      <c r="WSK112" s="625"/>
      <c r="WSL112" s="625"/>
      <c r="WSQ112" s="625"/>
      <c r="WSR112" s="625"/>
      <c r="WSW112" s="625"/>
      <c r="WSX112" s="625"/>
      <c r="WTC112" s="625"/>
      <c r="WTD112" s="625"/>
      <c r="WTI112" s="625"/>
      <c r="WTJ112" s="625"/>
      <c r="WTO112" s="625"/>
      <c r="WTP112" s="625"/>
      <c r="WTU112" s="625"/>
      <c r="WTV112" s="625"/>
      <c r="WUA112" s="625"/>
      <c r="WUB112" s="625"/>
      <c r="WUG112" s="625"/>
      <c r="WUH112" s="625"/>
      <c r="WUM112" s="625"/>
      <c r="WUN112" s="625"/>
      <c r="WUS112" s="625"/>
      <c r="WUT112" s="625"/>
      <c r="WUY112" s="625"/>
      <c r="WUZ112" s="625"/>
      <c r="WVE112" s="625"/>
      <c r="WVF112" s="625"/>
      <c r="WVK112" s="625"/>
      <c r="WVL112" s="625"/>
      <c r="WVQ112" s="625"/>
      <c r="WVR112" s="625"/>
      <c r="WVW112" s="625"/>
      <c r="WVX112" s="625"/>
      <c r="WWC112" s="625"/>
      <c r="WWD112" s="625"/>
      <c r="WWI112" s="625"/>
      <c r="WWJ112" s="625"/>
      <c r="WWO112" s="625"/>
      <c r="WWP112" s="625"/>
      <c r="WWU112" s="625"/>
      <c r="WWV112" s="625"/>
      <c r="WXA112" s="625"/>
      <c r="WXB112" s="625"/>
      <c r="WXG112" s="625"/>
      <c r="WXH112" s="625"/>
      <c r="WXM112" s="625"/>
      <c r="WXN112" s="625"/>
      <c r="WXS112" s="625"/>
      <c r="WXT112" s="625"/>
      <c r="WXY112" s="625"/>
      <c r="WXZ112" s="625"/>
      <c r="WYE112" s="625"/>
      <c r="WYF112" s="625"/>
      <c r="WYK112" s="625"/>
      <c r="WYL112" s="625"/>
      <c r="WYQ112" s="625"/>
      <c r="WYR112" s="625"/>
      <c r="WYW112" s="625"/>
      <c r="WYX112" s="625"/>
      <c r="WZC112" s="625"/>
      <c r="WZD112" s="625"/>
      <c r="WZI112" s="625"/>
      <c r="WZJ112" s="625"/>
      <c r="WZO112" s="625"/>
      <c r="WZP112" s="625"/>
      <c r="WZU112" s="625"/>
      <c r="WZV112" s="625"/>
      <c r="XAA112" s="625"/>
      <c r="XAB112" s="625"/>
      <c r="XAG112" s="625"/>
      <c r="XAH112" s="625"/>
      <c r="XAM112" s="625"/>
      <c r="XAN112" s="625"/>
      <c r="XAS112" s="625"/>
      <c r="XAT112" s="625"/>
      <c r="XAY112" s="625"/>
      <c r="XAZ112" s="625"/>
      <c r="XBE112" s="625"/>
      <c r="XBF112" s="625"/>
      <c r="XBK112" s="625"/>
      <c r="XBL112" s="625"/>
      <c r="XBQ112" s="625"/>
      <c r="XBR112" s="625"/>
      <c r="XBW112" s="625"/>
      <c r="XBX112" s="625"/>
      <c r="XCC112" s="625"/>
      <c r="XCD112" s="625"/>
      <c r="XCI112" s="625"/>
      <c r="XCJ112" s="625"/>
      <c r="XCO112" s="625"/>
      <c r="XCP112" s="625"/>
      <c r="XCU112" s="625"/>
      <c r="XCV112" s="625"/>
      <c r="XDA112" s="625"/>
      <c r="XDB112" s="625"/>
      <c r="XDG112" s="625"/>
      <c r="XDH112" s="625"/>
      <c r="XDM112" s="625"/>
      <c r="XDN112" s="625"/>
      <c r="XDS112" s="625"/>
      <c r="XDT112" s="625"/>
      <c r="XDY112" s="625"/>
      <c r="XDZ112" s="625"/>
      <c r="XEE112" s="625"/>
      <c r="XEF112" s="625"/>
      <c r="XEK112" s="625"/>
      <c r="XEL112" s="625"/>
      <c r="XEQ112" s="625"/>
      <c r="XER112" s="625"/>
      <c r="XEW112" s="625"/>
      <c r="XEX112" s="625"/>
      <c r="XFC112" s="625"/>
      <c r="XFD112" s="625"/>
    </row>
    <row r="113" spans="1:6" s="628" customFormat="1" ht="66" customHeight="1">
      <c r="A113" s="964" t="str">
        <f>'PRESUP. OBRA'!A1</f>
        <v>OBRAS PARA EL MEJORAMIENTO DE CASETA COMUNAL MONTEFRIO EN EL MUNICIPIO DE SANTA ROSA DE OSOS</v>
      </c>
      <c r="B113" s="965"/>
      <c r="C113" s="965"/>
      <c r="D113" s="966"/>
      <c r="E113" s="967"/>
      <c r="F113" s="968"/>
    </row>
    <row r="114" spans="1:6" s="628" customFormat="1" ht="15.75" customHeight="1">
      <c r="A114" s="973" t="s">
        <v>949</v>
      </c>
      <c r="B114" s="974"/>
      <c r="C114" s="974"/>
      <c r="D114" s="975"/>
      <c r="E114" s="969"/>
      <c r="F114" s="970"/>
    </row>
    <row r="115" spans="1:6" s="628" customFormat="1" ht="15.75" customHeight="1">
      <c r="A115" s="973" t="s">
        <v>769</v>
      </c>
      <c r="B115" s="974"/>
      <c r="C115" s="974"/>
      <c r="D115" s="975"/>
      <c r="E115" s="971"/>
      <c r="F115" s="972"/>
    </row>
    <row r="116" spans="1:6" ht="16.5" thickBot="1">
      <c r="A116" s="976" t="s">
        <v>770</v>
      </c>
      <c r="B116" s="977"/>
      <c r="C116" s="977"/>
      <c r="D116" s="977"/>
      <c r="E116" s="977"/>
      <c r="F116" s="978"/>
    </row>
    <row r="117" spans="1:6" ht="15.75">
      <c r="A117" s="989" t="str">
        <f>'PRESUP. OBRA'!B18</f>
        <v xml:space="preserve">Construcción de MAMPOSTERIA EN LADRILLO PARA REVOCAR O ENCHAPAR una cara o dos caras, DE 15 x 20 x 40 cm. ESPESOR DE 15 cm. </v>
      </c>
      <c r="B117" s="990"/>
      <c r="C117" s="990"/>
      <c r="D117" s="991"/>
      <c r="E117" s="348" t="s">
        <v>786</v>
      </c>
      <c r="F117" s="349" t="s">
        <v>309</v>
      </c>
    </row>
    <row r="118" spans="1:6" ht="16.5" thickBot="1">
      <c r="A118" s="992"/>
      <c r="B118" s="993"/>
      <c r="C118" s="993"/>
      <c r="D118" s="994"/>
      <c r="E118" s="411">
        <v>4.0999999999999996</v>
      </c>
      <c r="F118" s="350" t="s">
        <v>9</v>
      </c>
    </row>
    <row r="119" spans="1:6" ht="15.75">
      <c r="A119" s="351" t="s">
        <v>771</v>
      </c>
      <c r="B119" s="352" t="s">
        <v>772</v>
      </c>
      <c r="C119" s="626" t="s">
        <v>309</v>
      </c>
      <c r="D119" s="626" t="s">
        <v>747</v>
      </c>
      <c r="E119" s="353" t="s">
        <v>773</v>
      </c>
      <c r="F119" s="354" t="s">
        <v>774</v>
      </c>
    </row>
    <row r="120" spans="1:6" ht="15.75">
      <c r="A120" s="704" t="s">
        <v>1038</v>
      </c>
      <c r="B120" s="705" t="s">
        <v>1045</v>
      </c>
      <c r="C120" s="706" t="s">
        <v>8</v>
      </c>
      <c r="D120" s="706">
        <v>0.02</v>
      </c>
      <c r="E120" s="709">
        <f>CONCRETOS!E21</f>
        <v>601630</v>
      </c>
      <c r="F120" s="710">
        <f>D120*E120</f>
        <v>12032.6</v>
      </c>
    </row>
    <row r="121" spans="1:6" ht="15.75">
      <c r="A121" s="704" t="s">
        <v>1039</v>
      </c>
      <c r="B121" s="705" t="s">
        <v>1046</v>
      </c>
      <c r="C121" s="706" t="s">
        <v>306</v>
      </c>
      <c r="D121" s="706">
        <v>9.5</v>
      </c>
      <c r="E121" s="709">
        <v>4810</v>
      </c>
      <c r="F121" s="710">
        <f>D121*E121</f>
        <v>45695</v>
      </c>
    </row>
    <row r="122" spans="1:6" ht="16.5" thickBot="1">
      <c r="A122" s="704"/>
      <c r="B122" s="705"/>
      <c r="C122" s="706"/>
      <c r="D122" s="706"/>
      <c r="E122" s="707"/>
      <c r="F122" s="708"/>
    </row>
    <row r="123" spans="1:6" ht="16.5" thickBot="1">
      <c r="A123" s="433" t="s">
        <v>775</v>
      </c>
      <c r="B123" s="703"/>
      <c r="C123" s="633">
        <f>F123/$E$20</f>
        <v>3.6201931518876207</v>
      </c>
      <c r="D123" s="629"/>
      <c r="E123" s="435" t="s">
        <v>776</v>
      </c>
      <c r="F123" s="436">
        <f>SUM(F120:F122)</f>
        <v>57727.6</v>
      </c>
    </row>
    <row r="124" spans="1:6" ht="15.75">
      <c r="A124" s="351" t="s">
        <v>771</v>
      </c>
      <c r="B124" s="352" t="s">
        <v>777</v>
      </c>
      <c r="C124" s="626" t="s">
        <v>309</v>
      </c>
      <c r="D124" s="626" t="s">
        <v>957</v>
      </c>
      <c r="E124" s="353" t="s">
        <v>773</v>
      </c>
      <c r="F124" s="354" t="s">
        <v>774</v>
      </c>
    </row>
    <row r="125" spans="1:6" ht="16.5" thickBot="1">
      <c r="A125" s="355" t="s">
        <v>1042</v>
      </c>
      <c r="B125" s="356" t="str">
        <f>'DESG. CUADRILLAS'!C23</f>
        <v>Cuadrilla 2</v>
      </c>
      <c r="C125" s="495" t="s">
        <v>1043</v>
      </c>
      <c r="D125" s="496">
        <v>0.05</v>
      </c>
      <c r="E125" s="357">
        <f>'DESG. CUADRILLAS'!D23</f>
        <v>326384.82500000001</v>
      </c>
      <c r="F125" s="412">
        <f>ROUND(E125*D125,0)</f>
        <v>16319</v>
      </c>
    </row>
    <row r="126" spans="1:6" ht="16.5" thickBot="1">
      <c r="A126" s="433" t="s">
        <v>778</v>
      </c>
      <c r="B126" s="434"/>
      <c r="C126" s="633">
        <f>F126/$E$20</f>
        <v>1.023391446130691</v>
      </c>
      <c r="D126" s="629"/>
      <c r="E126" s="435" t="s">
        <v>776</v>
      </c>
      <c r="F126" s="436">
        <f>F125</f>
        <v>16319</v>
      </c>
    </row>
    <row r="127" spans="1:6" ht="15.75">
      <c r="A127" s="351" t="s">
        <v>771</v>
      </c>
      <c r="B127" s="352" t="s">
        <v>429</v>
      </c>
      <c r="C127" s="626" t="s">
        <v>309</v>
      </c>
      <c r="D127" s="626" t="s">
        <v>747</v>
      </c>
      <c r="E127" s="353" t="s">
        <v>773</v>
      </c>
      <c r="F127" s="354" t="s">
        <v>774</v>
      </c>
    </row>
    <row r="128" spans="1:6" ht="15.75">
      <c r="A128" s="355" t="s">
        <v>779</v>
      </c>
      <c r="B128" s="356" t="s">
        <v>780</v>
      </c>
      <c r="C128" s="495" t="s">
        <v>781</v>
      </c>
      <c r="D128" s="496">
        <v>0.05</v>
      </c>
      <c r="E128" s="357">
        <f>F126</f>
        <v>16319</v>
      </c>
      <c r="F128" s="412">
        <f>ROUND(E128*D128,0)</f>
        <v>816</v>
      </c>
    </row>
    <row r="129" spans="1:1024 1029:2044 2049:3070 3075:4096 4101:5116 5121:6142 6147:7168 7173:8188 8193:9214 9219:10240 10245:11260 11265:12286 12291:13312 13317:14332 14337:15358 15363:16384" ht="15.75">
      <c r="A129" s="356" t="s">
        <v>1034</v>
      </c>
      <c r="B129" s="356" t="s">
        <v>1047</v>
      </c>
      <c r="C129" s="495" t="s">
        <v>1049</v>
      </c>
      <c r="D129" s="496">
        <v>0.05</v>
      </c>
      <c r="E129" s="357">
        <v>32500</v>
      </c>
      <c r="F129" s="716">
        <f>D129*E129</f>
        <v>1625</v>
      </c>
    </row>
    <row r="130" spans="1:1024 1029:2044 2049:3070 3075:4096 4101:5116 5121:6142 6147:7168 7173:8188 8193:9214 9219:10240 10245:11260 11265:12286 12291:13312 13317:14332 14337:15358 15363:16384" ht="15.75">
      <c r="A130" s="356" t="s">
        <v>1034</v>
      </c>
      <c r="B130" s="356" t="s">
        <v>1048</v>
      </c>
      <c r="C130" s="495" t="s">
        <v>1049</v>
      </c>
      <c r="D130" s="496">
        <v>4</v>
      </c>
      <c r="E130" s="357">
        <v>1950</v>
      </c>
      <c r="F130" s="716">
        <f>D130*E130</f>
        <v>7800</v>
      </c>
    </row>
    <row r="131" spans="1:1024 1029:2044 2049:3070 3075:4096 4101:5116 5121:6142 6147:7168 7173:8188 8193:9214 9219:10240 10245:11260 11265:12286 12291:13312 13317:14332 14337:15358 15363:16384" ht="16.5" thickBot="1">
      <c r="A131" s="711" t="s">
        <v>782</v>
      </c>
      <c r="B131" s="703"/>
      <c r="C131" s="712">
        <f>F131/$E$20</f>
        <v>0.64223002633889381</v>
      </c>
      <c r="D131" s="713"/>
      <c r="E131" s="714" t="s">
        <v>776</v>
      </c>
      <c r="F131" s="715">
        <f>F128+F129+F130</f>
        <v>10241</v>
      </c>
    </row>
    <row r="132" spans="1:1024 1029:2044 2049:3070 3075:4096 4101:5116 5121:6142 6147:7168 7173:8188 8193:9214 9219:10240 10245:11260 11265:12286 12291:13312 13317:14332 14337:15358 15363:16384" ht="15.75">
      <c r="A132" s="351" t="s">
        <v>771</v>
      </c>
      <c r="B132" s="352" t="s">
        <v>783</v>
      </c>
      <c r="C132" s="626" t="s">
        <v>309</v>
      </c>
      <c r="D132" s="626" t="s">
        <v>747</v>
      </c>
      <c r="E132" s="353" t="s">
        <v>773</v>
      </c>
      <c r="F132" s="354" t="s">
        <v>774</v>
      </c>
    </row>
    <row r="133" spans="1:1024 1029:2044 2049:3070 3075:4096 4101:5116 5121:6142 6147:7168 7173:8188 8193:9214 9219:10240 10245:11260 11265:12286 12291:13312 13317:14332 14337:15358 15363:16384" ht="16.5" thickBot="1">
      <c r="A133" s="355"/>
      <c r="B133" s="358"/>
      <c r="C133" s="495"/>
      <c r="D133" s="496"/>
      <c r="E133" s="357"/>
      <c r="F133" s="412"/>
    </row>
    <row r="134" spans="1:1024 1029:2044 2049:3070 3075:4096 4101:5116 5121:6142 6147:7168 7173:8188 8193:9214 9219:10240 10245:11260 11265:12286 12291:13312 13317:14332 14337:15358 15363:16384" ht="16.5" thickBot="1">
      <c r="A134" s="433" t="s">
        <v>784</v>
      </c>
      <c r="B134" s="434"/>
      <c r="C134" s="633">
        <f>F134/$E$20</f>
        <v>0</v>
      </c>
      <c r="D134" s="629"/>
      <c r="E134" s="435" t="s">
        <v>776</v>
      </c>
      <c r="F134" s="436">
        <f>SUM(F133:F133)</f>
        <v>0</v>
      </c>
    </row>
    <row r="135" spans="1:1024 1029:2044 2049:3070 3075:4096 4101:5116 5121:6142 6147:7168 7173:8188 8193:9214 9219:10240 10245:11260 11265:12286 12291:13312 13317:14332 14337:15358 15363:16384" ht="16.5" thickBot="1">
      <c r="A135" s="373"/>
      <c r="B135" s="374"/>
      <c r="C135" s="632"/>
      <c r="D135" s="632"/>
      <c r="E135" s="374"/>
      <c r="F135" s="375"/>
    </row>
    <row r="136" spans="1:1024 1029:2044 2049:3070 3075:4096 4101:5116 5121:6142 6147:7168 7173:8188 8193:9214 9219:10240 10245:11260 11265:12286 12291:13312 13317:14332 14337:15358 15363:16384" ht="16.5" thickBot="1">
      <c r="A136" s="985" t="s">
        <v>785</v>
      </c>
      <c r="B136" s="986"/>
      <c r="C136" s="986"/>
      <c r="D136" s="986"/>
      <c r="E136" s="695">
        <f>F123+F126+F131+F134</f>
        <v>84287.6</v>
      </c>
      <c r="F136" s="696"/>
      <c r="I136" s="625"/>
      <c r="J136" s="625"/>
      <c r="O136" s="625"/>
      <c r="P136" s="625"/>
      <c r="U136" s="625"/>
      <c r="V136" s="625"/>
      <c r="AA136" s="625"/>
      <c r="AB136" s="625"/>
      <c r="AG136" s="625"/>
      <c r="AH136" s="625"/>
      <c r="AM136" s="625"/>
      <c r="AN136" s="625"/>
      <c r="AS136" s="625"/>
      <c r="AT136" s="625"/>
      <c r="AY136" s="625"/>
      <c r="AZ136" s="625"/>
      <c r="BE136" s="625"/>
      <c r="BF136" s="625"/>
      <c r="BK136" s="625"/>
      <c r="BL136" s="625"/>
      <c r="BQ136" s="625"/>
      <c r="BR136" s="625"/>
      <c r="BW136" s="625"/>
      <c r="BX136" s="625"/>
      <c r="CC136" s="625"/>
      <c r="CD136" s="625"/>
      <c r="CI136" s="625"/>
      <c r="CJ136" s="625"/>
      <c r="CO136" s="625"/>
      <c r="CP136" s="625"/>
      <c r="CU136" s="625"/>
      <c r="CV136" s="625"/>
      <c r="DA136" s="625"/>
      <c r="DB136" s="625"/>
      <c r="DG136" s="625"/>
      <c r="DH136" s="625"/>
      <c r="DM136" s="625"/>
      <c r="DN136" s="625"/>
      <c r="DS136" s="625"/>
      <c r="DT136" s="625"/>
      <c r="DY136" s="625"/>
      <c r="DZ136" s="625"/>
      <c r="EE136" s="625"/>
      <c r="EF136" s="625"/>
      <c r="EK136" s="625"/>
      <c r="EL136" s="625"/>
      <c r="EQ136" s="625"/>
      <c r="ER136" s="625"/>
      <c r="EW136" s="625"/>
      <c r="EX136" s="625"/>
      <c r="FC136" s="625"/>
      <c r="FD136" s="625"/>
      <c r="FI136" s="625"/>
      <c r="FJ136" s="625"/>
      <c r="FO136" s="625"/>
      <c r="FP136" s="625"/>
      <c r="FU136" s="625"/>
      <c r="FV136" s="625"/>
      <c r="GA136" s="625"/>
      <c r="GB136" s="625"/>
      <c r="GG136" s="625"/>
      <c r="GH136" s="625"/>
      <c r="GM136" s="625"/>
      <c r="GN136" s="625"/>
      <c r="GS136" s="625"/>
      <c r="GT136" s="625"/>
      <c r="GY136" s="625"/>
      <c r="GZ136" s="625"/>
      <c r="HE136" s="625"/>
      <c r="HF136" s="625"/>
      <c r="HK136" s="625"/>
      <c r="HL136" s="625"/>
      <c r="HQ136" s="625"/>
      <c r="HR136" s="625"/>
      <c r="HW136" s="625"/>
      <c r="HX136" s="625"/>
      <c r="IC136" s="625"/>
      <c r="ID136" s="625"/>
      <c r="II136" s="625"/>
      <c r="IJ136" s="625"/>
      <c r="IO136" s="625"/>
      <c r="IP136" s="625"/>
      <c r="IU136" s="625"/>
      <c r="IV136" s="625"/>
      <c r="JA136" s="625"/>
      <c r="JB136" s="625"/>
      <c r="JG136" s="625"/>
      <c r="JH136" s="625"/>
      <c r="JM136" s="625"/>
      <c r="JN136" s="625"/>
      <c r="JS136" s="625"/>
      <c r="JT136" s="625"/>
      <c r="JY136" s="625"/>
      <c r="JZ136" s="625"/>
      <c r="KE136" s="625"/>
      <c r="KF136" s="625"/>
      <c r="KK136" s="625"/>
      <c r="KL136" s="625"/>
      <c r="KQ136" s="625"/>
      <c r="KR136" s="625"/>
      <c r="KW136" s="625"/>
      <c r="KX136" s="625"/>
      <c r="LC136" s="625"/>
      <c r="LD136" s="625"/>
      <c r="LI136" s="625"/>
      <c r="LJ136" s="625"/>
      <c r="LO136" s="625"/>
      <c r="LP136" s="625"/>
      <c r="LU136" s="625"/>
      <c r="LV136" s="625"/>
      <c r="MA136" s="625"/>
      <c r="MB136" s="625"/>
      <c r="MG136" s="625"/>
      <c r="MH136" s="625"/>
      <c r="MM136" s="625"/>
      <c r="MN136" s="625"/>
      <c r="MS136" s="625"/>
      <c r="MT136" s="625"/>
      <c r="MY136" s="625"/>
      <c r="MZ136" s="625"/>
      <c r="NE136" s="625"/>
      <c r="NF136" s="625"/>
      <c r="NK136" s="625"/>
      <c r="NL136" s="625"/>
      <c r="NQ136" s="625"/>
      <c r="NR136" s="625"/>
      <c r="NW136" s="625"/>
      <c r="NX136" s="625"/>
      <c r="OC136" s="625"/>
      <c r="OD136" s="625"/>
      <c r="OI136" s="625"/>
      <c r="OJ136" s="625"/>
      <c r="OO136" s="625"/>
      <c r="OP136" s="625"/>
      <c r="OU136" s="625"/>
      <c r="OV136" s="625"/>
      <c r="PA136" s="625"/>
      <c r="PB136" s="625"/>
      <c r="PG136" s="625"/>
      <c r="PH136" s="625"/>
      <c r="PM136" s="625"/>
      <c r="PN136" s="625"/>
      <c r="PS136" s="625"/>
      <c r="PT136" s="625"/>
      <c r="PY136" s="625"/>
      <c r="PZ136" s="625"/>
      <c r="QE136" s="625"/>
      <c r="QF136" s="625"/>
      <c r="QK136" s="625"/>
      <c r="QL136" s="625"/>
      <c r="QQ136" s="625"/>
      <c r="QR136" s="625"/>
      <c r="QW136" s="625"/>
      <c r="QX136" s="625"/>
      <c r="RC136" s="625"/>
      <c r="RD136" s="625"/>
      <c r="RI136" s="625"/>
      <c r="RJ136" s="625"/>
      <c r="RO136" s="625"/>
      <c r="RP136" s="625"/>
      <c r="RU136" s="625"/>
      <c r="RV136" s="625"/>
      <c r="SA136" s="625"/>
      <c r="SB136" s="625"/>
      <c r="SG136" s="625"/>
      <c r="SH136" s="625"/>
      <c r="SM136" s="625"/>
      <c r="SN136" s="625"/>
      <c r="SS136" s="625"/>
      <c r="ST136" s="625"/>
      <c r="SY136" s="625"/>
      <c r="SZ136" s="625"/>
      <c r="TE136" s="625"/>
      <c r="TF136" s="625"/>
      <c r="TK136" s="625"/>
      <c r="TL136" s="625"/>
      <c r="TQ136" s="625"/>
      <c r="TR136" s="625"/>
      <c r="TW136" s="625"/>
      <c r="TX136" s="625"/>
      <c r="UC136" s="625"/>
      <c r="UD136" s="625"/>
      <c r="UI136" s="625"/>
      <c r="UJ136" s="625"/>
      <c r="UO136" s="625"/>
      <c r="UP136" s="625"/>
      <c r="UU136" s="625"/>
      <c r="UV136" s="625"/>
      <c r="VA136" s="625"/>
      <c r="VB136" s="625"/>
      <c r="VG136" s="625"/>
      <c r="VH136" s="625"/>
      <c r="VM136" s="625"/>
      <c r="VN136" s="625"/>
      <c r="VS136" s="625"/>
      <c r="VT136" s="625"/>
      <c r="VY136" s="625"/>
      <c r="VZ136" s="625"/>
      <c r="WE136" s="625"/>
      <c r="WF136" s="625"/>
      <c r="WK136" s="625"/>
      <c r="WL136" s="625"/>
      <c r="WQ136" s="625"/>
      <c r="WR136" s="625"/>
      <c r="WW136" s="625"/>
      <c r="WX136" s="625"/>
      <c r="XC136" s="625"/>
      <c r="XD136" s="625"/>
      <c r="XI136" s="625"/>
      <c r="XJ136" s="625"/>
      <c r="XO136" s="625"/>
      <c r="XP136" s="625"/>
      <c r="XU136" s="625"/>
      <c r="XV136" s="625"/>
      <c r="YA136" s="625"/>
      <c r="YB136" s="625"/>
      <c r="YG136" s="625"/>
      <c r="YH136" s="625"/>
      <c r="YM136" s="625"/>
      <c r="YN136" s="625"/>
      <c r="YS136" s="625"/>
      <c r="YT136" s="625"/>
      <c r="YY136" s="625"/>
      <c r="YZ136" s="625"/>
      <c r="ZE136" s="625"/>
      <c r="ZF136" s="625"/>
      <c r="ZK136" s="625"/>
      <c r="ZL136" s="625"/>
      <c r="ZQ136" s="625"/>
      <c r="ZR136" s="625"/>
      <c r="ZW136" s="625"/>
      <c r="ZX136" s="625"/>
      <c r="AAC136" s="625"/>
      <c r="AAD136" s="625"/>
      <c r="AAI136" s="625"/>
      <c r="AAJ136" s="625"/>
      <c r="AAO136" s="625"/>
      <c r="AAP136" s="625"/>
      <c r="AAU136" s="625"/>
      <c r="AAV136" s="625"/>
      <c r="ABA136" s="625"/>
      <c r="ABB136" s="625"/>
      <c r="ABG136" s="625"/>
      <c r="ABH136" s="625"/>
      <c r="ABM136" s="625"/>
      <c r="ABN136" s="625"/>
      <c r="ABS136" s="625"/>
      <c r="ABT136" s="625"/>
      <c r="ABY136" s="625"/>
      <c r="ABZ136" s="625"/>
      <c r="ACE136" s="625"/>
      <c r="ACF136" s="625"/>
      <c r="ACK136" s="625"/>
      <c r="ACL136" s="625"/>
      <c r="ACQ136" s="625"/>
      <c r="ACR136" s="625"/>
      <c r="ACW136" s="625"/>
      <c r="ACX136" s="625"/>
      <c r="ADC136" s="625"/>
      <c r="ADD136" s="625"/>
      <c r="ADI136" s="625"/>
      <c r="ADJ136" s="625"/>
      <c r="ADO136" s="625"/>
      <c r="ADP136" s="625"/>
      <c r="ADU136" s="625"/>
      <c r="ADV136" s="625"/>
      <c r="AEA136" s="625"/>
      <c r="AEB136" s="625"/>
      <c r="AEG136" s="625"/>
      <c r="AEH136" s="625"/>
      <c r="AEM136" s="625"/>
      <c r="AEN136" s="625"/>
      <c r="AES136" s="625"/>
      <c r="AET136" s="625"/>
      <c r="AEY136" s="625"/>
      <c r="AEZ136" s="625"/>
      <c r="AFE136" s="625"/>
      <c r="AFF136" s="625"/>
      <c r="AFK136" s="625"/>
      <c r="AFL136" s="625"/>
      <c r="AFQ136" s="625"/>
      <c r="AFR136" s="625"/>
      <c r="AFW136" s="625"/>
      <c r="AFX136" s="625"/>
      <c r="AGC136" s="625"/>
      <c r="AGD136" s="625"/>
      <c r="AGI136" s="625"/>
      <c r="AGJ136" s="625"/>
      <c r="AGO136" s="625"/>
      <c r="AGP136" s="625"/>
      <c r="AGU136" s="625"/>
      <c r="AGV136" s="625"/>
      <c r="AHA136" s="625"/>
      <c r="AHB136" s="625"/>
      <c r="AHG136" s="625"/>
      <c r="AHH136" s="625"/>
      <c r="AHM136" s="625"/>
      <c r="AHN136" s="625"/>
      <c r="AHS136" s="625"/>
      <c r="AHT136" s="625"/>
      <c r="AHY136" s="625"/>
      <c r="AHZ136" s="625"/>
      <c r="AIE136" s="625"/>
      <c r="AIF136" s="625"/>
      <c r="AIK136" s="625"/>
      <c r="AIL136" s="625"/>
      <c r="AIQ136" s="625"/>
      <c r="AIR136" s="625"/>
      <c r="AIW136" s="625"/>
      <c r="AIX136" s="625"/>
      <c r="AJC136" s="625"/>
      <c r="AJD136" s="625"/>
      <c r="AJI136" s="625"/>
      <c r="AJJ136" s="625"/>
      <c r="AJO136" s="625"/>
      <c r="AJP136" s="625"/>
      <c r="AJU136" s="625"/>
      <c r="AJV136" s="625"/>
      <c r="AKA136" s="625"/>
      <c r="AKB136" s="625"/>
      <c r="AKG136" s="625"/>
      <c r="AKH136" s="625"/>
      <c r="AKM136" s="625"/>
      <c r="AKN136" s="625"/>
      <c r="AKS136" s="625"/>
      <c r="AKT136" s="625"/>
      <c r="AKY136" s="625"/>
      <c r="AKZ136" s="625"/>
      <c r="ALE136" s="625"/>
      <c r="ALF136" s="625"/>
      <c r="ALK136" s="625"/>
      <c r="ALL136" s="625"/>
      <c r="ALQ136" s="625"/>
      <c r="ALR136" s="625"/>
      <c r="ALW136" s="625"/>
      <c r="ALX136" s="625"/>
      <c r="AMC136" s="625"/>
      <c r="AMD136" s="625"/>
      <c r="AMI136" s="625"/>
      <c r="AMJ136" s="625"/>
      <c r="AMO136" s="625"/>
      <c r="AMP136" s="625"/>
      <c r="AMU136" s="625"/>
      <c r="AMV136" s="625"/>
      <c r="ANA136" s="625"/>
      <c r="ANB136" s="625"/>
      <c r="ANG136" s="625"/>
      <c r="ANH136" s="625"/>
      <c r="ANM136" s="625"/>
      <c r="ANN136" s="625"/>
      <c r="ANS136" s="625"/>
      <c r="ANT136" s="625"/>
      <c r="ANY136" s="625"/>
      <c r="ANZ136" s="625"/>
      <c r="AOE136" s="625"/>
      <c r="AOF136" s="625"/>
      <c r="AOK136" s="625"/>
      <c r="AOL136" s="625"/>
      <c r="AOQ136" s="625"/>
      <c r="AOR136" s="625"/>
      <c r="AOW136" s="625"/>
      <c r="AOX136" s="625"/>
      <c r="APC136" s="625"/>
      <c r="APD136" s="625"/>
      <c r="API136" s="625"/>
      <c r="APJ136" s="625"/>
      <c r="APO136" s="625"/>
      <c r="APP136" s="625"/>
      <c r="APU136" s="625"/>
      <c r="APV136" s="625"/>
      <c r="AQA136" s="625"/>
      <c r="AQB136" s="625"/>
      <c r="AQG136" s="625"/>
      <c r="AQH136" s="625"/>
      <c r="AQM136" s="625"/>
      <c r="AQN136" s="625"/>
      <c r="AQS136" s="625"/>
      <c r="AQT136" s="625"/>
      <c r="AQY136" s="625"/>
      <c r="AQZ136" s="625"/>
      <c r="ARE136" s="625"/>
      <c r="ARF136" s="625"/>
      <c r="ARK136" s="625"/>
      <c r="ARL136" s="625"/>
      <c r="ARQ136" s="625"/>
      <c r="ARR136" s="625"/>
      <c r="ARW136" s="625"/>
      <c r="ARX136" s="625"/>
      <c r="ASC136" s="625"/>
      <c r="ASD136" s="625"/>
      <c r="ASI136" s="625"/>
      <c r="ASJ136" s="625"/>
      <c r="ASO136" s="625"/>
      <c r="ASP136" s="625"/>
      <c r="ASU136" s="625"/>
      <c r="ASV136" s="625"/>
      <c r="ATA136" s="625"/>
      <c r="ATB136" s="625"/>
      <c r="ATG136" s="625"/>
      <c r="ATH136" s="625"/>
      <c r="ATM136" s="625"/>
      <c r="ATN136" s="625"/>
      <c r="ATS136" s="625"/>
      <c r="ATT136" s="625"/>
      <c r="ATY136" s="625"/>
      <c r="ATZ136" s="625"/>
      <c r="AUE136" s="625"/>
      <c r="AUF136" s="625"/>
      <c r="AUK136" s="625"/>
      <c r="AUL136" s="625"/>
      <c r="AUQ136" s="625"/>
      <c r="AUR136" s="625"/>
      <c r="AUW136" s="625"/>
      <c r="AUX136" s="625"/>
      <c r="AVC136" s="625"/>
      <c r="AVD136" s="625"/>
      <c r="AVI136" s="625"/>
      <c r="AVJ136" s="625"/>
      <c r="AVO136" s="625"/>
      <c r="AVP136" s="625"/>
      <c r="AVU136" s="625"/>
      <c r="AVV136" s="625"/>
      <c r="AWA136" s="625"/>
      <c r="AWB136" s="625"/>
      <c r="AWG136" s="625"/>
      <c r="AWH136" s="625"/>
      <c r="AWM136" s="625"/>
      <c r="AWN136" s="625"/>
      <c r="AWS136" s="625"/>
      <c r="AWT136" s="625"/>
      <c r="AWY136" s="625"/>
      <c r="AWZ136" s="625"/>
      <c r="AXE136" s="625"/>
      <c r="AXF136" s="625"/>
      <c r="AXK136" s="625"/>
      <c r="AXL136" s="625"/>
      <c r="AXQ136" s="625"/>
      <c r="AXR136" s="625"/>
      <c r="AXW136" s="625"/>
      <c r="AXX136" s="625"/>
      <c r="AYC136" s="625"/>
      <c r="AYD136" s="625"/>
      <c r="AYI136" s="625"/>
      <c r="AYJ136" s="625"/>
      <c r="AYO136" s="625"/>
      <c r="AYP136" s="625"/>
      <c r="AYU136" s="625"/>
      <c r="AYV136" s="625"/>
      <c r="AZA136" s="625"/>
      <c r="AZB136" s="625"/>
      <c r="AZG136" s="625"/>
      <c r="AZH136" s="625"/>
      <c r="AZM136" s="625"/>
      <c r="AZN136" s="625"/>
      <c r="AZS136" s="625"/>
      <c r="AZT136" s="625"/>
      <c r="AZY136" s="625"/>
      <c r="AZZ136" s="625"/>
      <c r="BAE136" s="625"/>
      <c r="BAF136" s="625"/>
      <c r="BAK136" s="625"/>
      <c r="BAL136" s="625"/>
      <c r="BAQ136" s="625"/>
      <c r="BAR136" s="625"/>
      <c r="BAW136" s="625"/>
      <c r="BAX136" s="625"/>
      <c r="BBC136" s="625"/>
      <c r="BBD136" s="625"/>
      <c r="BBI136" s="625"/>
      <c r="BBJ136" s="625"/>
      <c r="BBO136" s="625"/>
      <c r="BBP136" s="625"/>
      <c r="BBU136" s="625"/>
      <c r="BBV136" s="625"/>
      <c r="BCA136" s="625"/>
      <c r="BCB136" s="625"/>
      <c r="BCG136" s="625"/>
      <c r="BCH136" s="625"/>
      <c r="BCM136" s="625"/>
      <c r="BCN136" s="625"/>
      <c r="BCS136" s="625"/>
      <c r="BCT136" s="625"/>
      <c r="BCY136" s="625"/>
      <c r="BCZ136" s="625"/>
      <c r="BDE136" s="625"/>
      <c r="BDF136" s="625"/>
      <c r="BDK136" s="625"/>
      <c r="BDL136" s="625"/>
      <c r="BDQ136" s="625"/>
      <c r="BDR136" s="625"/>
      <c r="BDW136" s="625"/>
      <c r="BDX136" s="625"/>
      <c r="BEC136" s="625"/>
      <c r="BED136" s="625"/>
      <c r="BEI136" s="625"/>
      <c r="BEJ136" s="625"/>
      <c r="BEO136" s="625"/>
      <c r="BEP136" s="625"/>
      <c r="BEU136" s="625"/>
      <c r="BEV136" s="625"/>
      <c r="BFA136" s="625"/>
      <c r="BFB136" s="625"/>
      <c r="BFG136" s="625"/>
      <c r="BFH136" s="625"/>
      <c r="BFM136" s="625"/>
      <c r="BFN136" s="625"/>
      <c r="BFS136" s="625"/>
      <c r="BFT136" s="625"/>
      <c r="BFY136" s="625"/>
      <c r="BFZ136" s="625"/>
      <c r="BGE136" s="625"/>
      <c r="BGF136" s="625"/>
      <c r="BGK136" s="625"/>
      <c r="BGL136" s="625"/>
      <c r="BGQ136" s="625"/>
      <c r="BGR136" s="625"/>
      <c r="BGW136" s="625"/>
      <c r="BGX136" s="625"/>
      <c r="BHC136" s="625"/>
      <c r="BHD136" s="625"/>
      <c r="BHI136" s="625"/>
      <c r="BHJ136" s="625"/>
      <c r="BHO136" s="625"/>
      <c r="BHP136" s="625"/>
      <c r="BHU136" s="625"/>
      <c r="BHV136" s="625"/>
      <c r="BIA136" s="625"/>
      <c r="BIB136" s="625"/>
      <c r="BIG136" s="625"/>
      <c r="BIH136" s="625"/>
      <c r="BIM136" s="625"/>
      <c r="BIN136" s="625"/>
      <c r="BIS136" s="625"/>
      <c r="BIT136" s="625"/>
      <c r="BIY136" s="625"/>
      <c r="BIZ136" s="625"/>
      <c r="BJE136" s="625"/>
      <c r="BJF136" s="625"/>
      <c r="BJK136" s="625"/>
      <c r="BJL136" s="625"/>
      <c r="BJQ136" s="625"/>
      <c r="BJR136" s="625"/>
      <c r="BJW136" s="625"/>
      <c r="BJX136" s="625"/>
      <c r="BKC136" s="625"/>
      <c r="BKD136" s="625"/>
      <c r="BKI136" s="625"/>
      <c r="BKJ136" s="625"/>
      <c r="BKO136" s="625"/>
      <c r="BKP136" s="625"/>
      <c r="BKU136" s="625"/>
      <c r="BKV136" s="625"/>
      <c r="BLA136" s="625"/>
      <c r="BLB136" s="625"/>
      <c r="BLG136" s="625"/>
      <c r="BLH136" s="625"/>
      <c r="BLM136" s="625"/>
      <c r="BLN136" s="625"/>
      <c r="BLS136" s="625"/>
      <c r="BLT136" s="625"/>
      <c r="BLY136" s="625"/>
      <c r="BLZ136" s="625"/>
      <c r="BME136" s="625"/>
      <c r="BMF136" s="625"/>
      <c r="BMK136" s="625"/>
      <c r="BML136" s="625"/>
      <c r="BMQ136" s="625"/>
      <c r="BMR136" s="625"/>
      <c r="BMW136" s="625"/>
      <c r="BMX136" s="625"/>
      <c r="BNC136" s="625"/>
      <c r="BND136" s="625"/>
      <c r="BNI136" s="625"/>
      <c r="BNJ136" s="625"/>
      <c r="BNO136" s="625"/>
      <c r="BNP136" s="625"/>
      <c r="BNU136" s="625"/>
      <c r="BNV136" s="625"/>
      <c r="BOA136" s="625"/>
      <c r="BOB136" s="625"/>
      <c r="BOG136" s="625"/>
      <c r="BOH136" s="625"/>
      <c r="BOM136" s="625"/>
      <c r="BON136" s="625"/>
      <c r="BOS136" s="625"/>
      <c r="BOT136" s="625"/>
      <c r="BOY136" s="625"/>
      <c r="BOZ136" s="625"/>
      <c r="BPE136" s="625"/>
      <c r="BPF136" s="625"/>
      <c r="BPK136" s="625"/>
      <c r="BPL136" s="625"/>
      <c r="BPQ136" s="625"/>
      <c r="BPR136" s="625"/>
      <c r="BPW136" s="625"/>
      <c r="BPX136" s="625"/>
      <c r="BQC136" s="625"/>
      <c r="BQD136" s="625"/>
      <c r="BQI136" s="625"/>
      <c r="BQJ136" s="625"/>
      <c r="BQO136" s="625"/>
      <c r="BQP136" s="625"/>
      <c r="BQU136" s="625"/>
      <c r="BQV136" s="625"/>
      <c r="BRA136" s="625"/>
      <c r="BRB136" s="625"/>
      <c r="BRG136" s="625"/>
      <c r="BRH136" s="625"/>
      <c r="BRM136" s="625"/>
      <c r="BRN136" s="625"/>
      <c r="BRS136" s="625"/>
      <c r="BRT136" s="625"/>
      <c r="BRY136" s="625"/>
      <c r="BRZ136" s="625"/>
      <c r="BSE136" s="625"/>
      <c r="BSF136" s="625"/>
      <c r="BSK136" s="625"/>
      <c r="BSL136" s="625"/>
      <c r="BSQ136" s="625"/>
      <c r="BSR136" s="625"/>
      <c r="BSW136" s="625"/>
      <c r="BSX136" s="625"/>
      <c r="BTC136" s="625"/>
      <c r="BTD136" s="625"/>
      <c r="BTI136" s="625"/>
      <c r="BTJ136" s="625"/>
      <c r="BTO136" s="625"/>
      <c r="BTP136" s="625"/>
      <c r="BTU136" s="625"/>
      <c r="BTV136" s="625"/>
      <c r="BUA136" s="625"/>
      <c r="BUB136" s="625"/>
      <c r="BUG136" s="625"/>
      <c r="BUH136" s="625"/>
      <c r="BUM136" s="625"/>
      <c r="BUN136" s="625"/>
      <c r="BUS136" s="625"/>
      <c r="BUT136" s="625"/>
      <c r="BUY136" s="625"/>
      <c r="BUZ136" s="625"/>
      <c r="BVE136" s="625"/>
      <c r="BVF136" s="625"/>
      <c r="BVK136" s="625"/>
      <c r="BVL136" s="625"/>
      <c r="BVQ136" s="625"/>
      <c r="BVR136" s="625"/>
      <c r="BVW136" s="625"/>
      <c r="BVX136" s="625"/>
      <c r="BWC136" s="625"/>
      <c r="BWD136" s="625"/>
      <c r="BWI136" s="625"/>
      <c r="BWJ136" s="625"/>
      <c r="BWO136" s="625"/>
      <c r="BWP136" s="625"/>
      <c r="BWU136" s="625"/>
      <c r="BWV136" s="625"/>
      <c r="BXA136" s="625"/>
      <c r="BXB136" s="625"/>
      <c r="BXG136" s="625"/>
      <c r="BXH136" s="625"/>
      <c r="BXM136" s="625"/>
      <c r="BXN136" s="625"/>
      <c r="BXS136" s="625"/>
      <c r="BXT136" s="625"/>
      <c r="BXY136" s="625"/>
      <c r="BXZ136" s="625"/>
      <c r="BYE136" s="625"/>
      <c r="BYF136" s="625"/>
      <c r="BYK136" s="625"/>
      <c r="BYL136" s="625"/>
      <c r="BYQ136" s="625"/>
      <c r="BYR136" s="625"/>
      <c r="BYW136" s="625"/>
      <c r="BYX136" s="625"/>
      <c r="BZC136" s="625"/>
      <c r="BZD136" s="625"/>
      <c r="BZI136" s="625"/>
      <c r="BZJ136" s="625"/>
      <c r="BZO136" s="625"/>
      <c r="BZP136" s="625"/>
      <c r="BZU136" s="625"/>
      <c r="BZV136" s="625"/>
      <c r="CAA136" s="625"/>
      <c r="CAB136" s="625"/>
      <c r="CAG136" s="625"/>
      <c r="CAH136" s="625"/>
      <c r="CAM136" s="625"/>
      <c r="CAN136" s="625"/>
      <c r="CAS136" s="625"/>
      <c r="CAT136" s="625"/>
      <c r="CAY136" s="625"/>
      <c r="CAZ136" s="625"/>
      <c r="CBE136" s="625"/>
      <c r="CBF136" s="625"/>
      <c r="CBK136" s="625"/>
      <c r="CBL136" s="625"/>
      <c r="CBQ136" s="625"/>
      <c r="CBR136" s="625"/>
      <c r="CBW136" s="625"/>
      <c r="CBX136" s="625"/>
      <c r="CCC136" s="625"/>
      <c r="CCD136" s="625"/>
      <c r="CCI136" s="625"/>
      <c r="CCJ136" s="625"/>
      <c r="CCO136" s="625"/>
      <c r="CCP136" s="625"/>
      <c r="CCU136" s="625"/>
      <c r="CCV136" s="625"/>
      <c r="CDA136" s="625"/>
      <c r="CDB136" s="625"/>
      <c r="CDG136" s="625"/>
      <c r="CDH136" s="625"/>
      <c r="CDM136" s="625"/>
      <c r="CDN136" s="625"/>
      <c r="CDS136" s="625"/>
      <c r="CDT136" s="625"/>
      <c r="CDY136" s="625"/>
      <c r="CDZ136" s="625"/>
      <c r="CEE136" s="625"/>
      <c r="CEF136" s="625"/>
      <c r="CEK136" s="625"/>
      <c r="CEL136" s="625"/>
      <c r="CEQ136" s="625"/>
      <c r="CER136" s="625"/>
      <c r="CEW136" s="625"/>
      <c r="CEX136" s="625"/>
      <c r="CFC136" s="625"/>
      <c r="CFD136" s="625"/>
      <c r="CFI136" s="625"/>
      <c r="CFJ136" s="625"/>
      <c r="CFO136" s="625"/>
      <c r="CFP136" s="625"/>
      <c r="CFU136" s="625"/>
      <c r="CFV136" s="625"/>
      <c r="CGA136" s="625"/>
      <c r="CGB136" s="625"/>
      <c r="CGG136" s="625"/>
      <c r="CGH136" s="625"/>
      <c r="CGM136" s="625"/>
      <c r="CGN136" s="625"/>
      <c r="CGS136" s="625"/>
      <c r="CGT136" s="625"/>
      <c r="CGY136" s="625"/>
      <c r="CGZ136" s="625"/>
      <c r="CHE136" s="625"/>
      <c r="CHF136" s="625"/>
      <c r="CHK136" s="625"/>
      <c r="CHL136" s="625"/>
      <c r="CHQ136" s="625"/>
      <c r="CHR136" s="625"/>
      <c r="CHW136" s="625"/>
      <c r="CHX136" s="625"/>
      <c r="CIC136" s="625"/>
      <c r="CID136" s="625"/>
      <c r="CII136" s="625"/>
      <c r="CIJ136" s="625"/>
      <c r="CIO136" s="625"/>
      <c r="CIP136" s="625"/>
      <c r="CIU136" s="625"/>
      <c r="CIV136" s="625"/>
      <c r="CJA136" s="625"/>
      <c r="CJB136" s="625"/>
      <c r="CJG136" s="625"/>
      <c r="CJH136" s="625"/>
      <c r="CJM136" s="625"/>
      <c r="CJN136" s="625"/>
      <c r="CJS136" s="625"/>
      <c r="CJT136" s="625"/>
      <c r="CJY136" s="625"/>
      <c r="CJZ136" s="625"/>
      <c r="CKE136" s="625"/>
      <c r="CKF136" s="625"/>
      <c r="CKK136" s="625"/>
      <c r="CKL136" s="625"/>
      <c r="CKQ136" s="625"/>
      <c r="CKR136" s="625"/>
      <c r="CKW136" s="625"/>
      <c r="CKX136" s="625"/>
      <c r="CLC136" s="625"/>
      <c r="CLD136" s="625"/>
      <c r="CLI136" s="625"/>
      <c r="CLJ136" s="625"/>
      <c r="CLO136" s="625"/>
      <c r="CLP136" s="625"/>
      <c r="CLU136" s="625"/>
      <c r="CLV136" s="625"/>
      <c r="CMA136" s="625"/>
      <c r="CMB136" s="625"/>
      <c r="CMG136" s="625"/>
      <c r="CMH136" s="625"/>
      <c r="CMM136" s="625"/>
      <c r="CMN136" s="625"/>
      <c r="CMS136" s="625"/>
      <c r="CMT136" s="625"/>
      <c r="CMY136" s="625"/>
      <c r="CMZ136" s="625"/>
      <c r="CNE136" s="625"/>
      <c r="CNF136" s="625"/>
      <c r="CNK136" s="625"/>
      <c r="CNL136" s="625"/>
      <c r="CNQ136" s="625"/>
      <c r="CNR136" s="625"/>
      <c r="CNW136" s="625"/>
      <c r="CNX136" s="625"/>
      <c r="COC136" s="625"/>
      <c r="COD136" s="625"/>
      <c r="COI136" s="625"/>
      <c r="COJ136" s="625"/>
      <c r="COO136" s="625"/>
      <c r="COP136" s="625"/>
      <c r="COU136" s="625"/>
      <c r="COV136" s="625"/>
      <c r="CPA136" s="625"/>
      <c r="CPB136" s="625"/>
      <c r="CPG136" s="625"/>
      <c r="CPH136" s="625"/>
      <c r="CPM136" s="625"/>
      <c r="CPN136" s="625"/>
      <c r="CPS136" s="625"/>
      <c r="CPT136" s="625"/>
      <c r="CPY136" s="625"/>
      <c r="CPZ136" s="625"/>
      <c r="CQE136" s="625"/>
      <c r="CQF136" s="625"/>
      <c r="CQK136" s="625"/>
      <c r="CQL136" s="625"/>
      <c r="CQQ136" s="625"/>
      <c r="CQR136" s="625"/>
      <c r="CQW136" s="625"/>
      <c r="CQX136" s="625"/>
      <c r="CRC136" s="625"/>
      <c r="CRD136" s="625"/>
      <c r="CRI136" s="625"/>
      <c r="CRJ136" s="625"/>
      <c r="CRO136" s="625"/>
      <c r="CRP136" s="625"/>
      <c r="CRU136" s="625"/>
      <c r="CRV136" s="625"/>
      <c r="CSA136" s="625"/>
      <c r="CSB136" s="625"/>
      <c r="CSG136" s="625"/>
      <c r="CSH136" s="625"/>
      <c r="CSM136" s="625"/>
      <c r="CSN136" s="625"/>
      <c r="CSS136" s="625"/>
      <c r="CST136" s="625"/>
      <c r="CSY136" s="625"/>
      <c r="CSZ136" s="625"/>
      <c r="CTE136" s="625"/>
      <c r="CTF136" s="625"/>
      <c r="CTK136" s="625"/>
      <c r="CTL136" s="625"/>
      <c r="CTQ136" s="625"/>
      <c r="CTR136" s="625"/>
      <c r="CTW136" s="625"/>
      <c r="CTX136" s="625"/>
      <c r="CUC136" s="625"/>
      <c r="CUD136" s="625"/>
      <c r="CUI136" s="625"/>
      <c r="CUJ136" s="625"/>
      <c r="CUO136" s="625"/>
      <c r="CUP136" s="625"/>
      <c r="CUU136" s="625"/>
      <c r="CUV136" s="625"/>
      <c r="CVA136" s="625"/>
      <c r="CVB136" s="625"/>
      <c r="CVG136" s="625"/>
      <c r="CVH136" s="625"/>
      <c r="CVM136" s="625"/>
      <c r="CVN136" s="625"/>
      <c r="CVS136" s="625"/>
      <c r="CVT136" s="625"/>
      <c r="CVY136" s="625"/>
      <c r="CVZ136" s="625"/>
      <c r="CWE136" s="625"/>
      <c r="CWF136" s="625"/>
      <c r="CWK136" s="625"/>
      <c r="CWL136" s="625"/>
      <c r="CWQ136" s="625"/>
      <c r="CWR136" s="625"/>
      <c r="CWW136" s="625"/>
      <c r="CWX136" s="625"/>
      <c r="CXC136" s="625"/>
      <c r="CXD136" s="625"/>
      <c r="CXI136" s="625"/>
      <c r="CXJ136" s="625"/>
      <c r="CXO136" s="625"/>
      <c r="CXP136" s="625"/>
      <c r="CXU136" s="625"/>
      <c r="CXV136" s="625"/>
      <c r="CYA136" s="625"/>
      <c r="CYB136" s="625"/>
      <c r="CYG136" s="625"/>
      <c r="CYH136" s="625"/>
      <c r="CYM136" s="625"/>
      <c r="CYN136" s="625"/>
      <c r="CYS136" s="625"/>
      <c r="CYT136" s="625"/>
      <c r="CYY136" s="625"/>
      <c r="CYZ136" s="625"/>
      <c r="CZE136" s="625"/>
      <c r="CZF136" s="625"/>
      <c r="CZK136" s="625"/>
      <c r="CZL136" s="625"/>
      <c r="CZQ136" s="625"/>
      <c r="CZR136" s="625"/>
      <c r="CZW136" s="625"/>
      <c r="CZX136" s="625"/>
      <c r="DAC136" s="625"/>
      <c r="DAD136" s="625"/>
      <c r="DAI136" s="625"/>
      <c r="DAJ136" s="625"/>
      <c r="DAO136" s="625"/>
      <c r="DAP136" s="625"/>
      <c r="DAU136" s="625"/>
      <c r="DAV136" s="625"/>
      <c r="DBA136" s="625"/>
      <c r="DBB136" s="625"/>
      <c r="DBG136" s="625"/>
      <c r="DBH136" s="625"/>
      <c r="DBM136" s="625"/>
      <c r="DBN136" s="625"/>
      <c r="DBS136" s="625"/>
      <c r="DBT136" s="625"/>
      <c r="DBY136" s="625"/>
      <c r="DBZ136" s="625"/>
      <c r="DCE136" s="625"/>
      <c r="DCF136" s="625"/>
      <c r="DCK136" s="625"/>
      <c r="DCL136" s="625"/>
      <c r="DCQ136" s="625"/>
      <c r="DCR136" s="625"/>
      <c r="DCW136" s="625"/>
      <c r="DCX136" s="625"/>
      <c r="DDC136" s="625"/>
      <c r="DDD136" s="625"/>
      <c r="DDI136" s="625"/>
      <c r="DDJ136" s="625"/>
      <c r="DDO136" s="625"/>
      <c r="DDP136" s="625"/>
      <c r="DDU136" s="625"/>
      <c r="DDV136" s="625"/>
      <c r="DEA136" s="625"/>
      <c r="DEB136" s="625"/>
      <c r="DEG136" s="625"/>
      <c r="DEH136" s="625"/>
      <c r="DEM136" s="625"/>
      <c r="DEN136" s="625"/>
      <c r="DES136" s="625"/>
      <c r="DET136" s="625"/>
      <c r="DEY136" s="625"/>
      <c r="DEZ136" s="625"/>
      <c r="DFE136" s="625"/>
      <c r="DFF136" s="625"/>
      <c r="DFK136" s="625"/>
      <c r="DFL136" s="625"/>
      <c r="DFQ136" s="625"/>
      <c r="DFR136" s="625"/>
      <c r="DFW136" s="625"/>
      <c r="DFX136" s="625"/>
      <c r="DGC136" s="625"/>
      <c r="DGD136" s="625"/>
      <c r="DGI136" s="625"/>
      <c r="DGJ136" s="625"/>
      <c r="DGO136" s="625"/>
      <c r="DGP136" s="625"/>
      <c r="DGU136" s="625"/>
      <c r="DGV136" s="625"/>
      <c r="DHA136" s="625"/>
      <c r="DHB136" s="625"/>
      <c r="DHG136" s="625"/>
      <c r="DHH136" s="625"/>
      <c r="DHM136" s="625"/>
      <c r="DHN136" s="625"/>
      <c r="DHS136" s="625"/>
      <c r="DHT136" s="625"/>
      <c r="DHY136" s="625"/>
      <c r="DHZ136" s="625"/>
      <c r="DIE136" s="625"/>
      <c r="DIF136" s="625"/>
      <c r="DIK136" s="625"/>
      <c r="DIL136" s="625"/>
      <c r="DIQ136" s="625"/>
      <c r="DIR136" s="625"/>
      <c r="DIW136" s="625"/>
      <c r="DIX136" s="625"/>
      <c r="DJC136" s="625"/>
      <c r="DJD136" s="625"/>
      <c r="DJI136" s="625"/>
      <c r="DJJ136" s="625"/>
      <c r="DJO136" s="625"/>
      <c r="DJP136" s="625"/>
      <c r="DJU136" s="625"/>
      <c r="DJV136" s="625"/>
      <c r="DKA136" s="625"/>
      <c r="DKB136" s="625"/>
      <c r="DKG136" s="625"/>
      <c r="DKH136" s="625"/>
      <c r="DKM136" s="625"/>
      <c r="DKN136" s="625"/>
      <c r="DKS136" s="625"/>
      <c r="DKT136" s="625"/>
      <c r="DKY136" s="625"/>
      <c r="DKZ136" s="625"/>
      <c r="DLE136" s="625"/>
      <c r="DLF136" s="625"/>
      <c r="DLK136" s="625"/>
      <c r="DLL136" s="625"/>
      <c r="DLQ136" s="625"/>
      <c r="DLR136" s="625"/>
      <c r="DLW136" s="625"/>
      <c r="DLX136" s="625"/>
      <c r="DMC136" s="625"/>
      <c r="DMD136" s="625"/>
      <c r="DMI136" s="625"/>
      <c r="DMJ136" s="625"/>
      <c r="DMO136" s="625"/>
      <c r="DMP136" s="625"/>
      <c r="DMU136" s="625"/>
      <c r="DMV136" s="625"/>
      <c r="DNA136" s="625"/>
      <c r="DNB136" s="625"/>
      <c r="DNG136" s="625"/>
      <c r="DNH136" s="625"/>
      <c r="DNM136" s="625"/>
      <c r="DNN136" s="625"/>
      <c r="DNS136" s="625"/>
      <c r="DNT136" s="625"/>
      <c r="DNY136" s="625"/>
      <c r="DNZ136" s="625"/>
      <c r="DOE136" s="625"/>
      <c r="DOF136" s="625"/>
      <c r="DOK136" s="625"/>
      <c r="DOL136" s="625"/>
      <c r="DOQ136" s="625"/>
      <c r="DOR136" s="625"/>
      <c r="DOW136" s="625"/>
      <c r="DOX136" s="625"/>
      <c r="DPC136" s="625"/>
      <c r="DPD136" s="625"/>
      <c r="DPI136" s="625"/>
      <c r="DPJ136" s="625"/>
      <c r="DPO136" s="625"/>
      <c r="DPP136" s="625"/>
      <c r="DPU136" s="625"/>
      <c r="DPV136" s="625"/>
      <c r="DQA136" s="625"/>
      <c r="DQB136" s="625"/>
      <c r="DQG136" s="625"/>
      <c r="DQH136" s="625"/>
      <c r="DQM136" s="625"/>
      <c r="DQN136" s="625"/>
      <c r="DQS136" s="625"/>
      <c r="DQT136" s="625"/>
      <c r="DQY136" s="625"/>
      <c r="DQZ136" s="625"/>
      <c r="DRE136" s="625"/>
      <c r="DRF136" s="625"/>
      <c r="DRK136" s="625"/>
      <c r="DRL136" s="625"/>
      <c r="DRQ136" s="625"/>
      <c r="DRR136" s="625"/>
      <c r="DRW136" s="625"/>
      <c r="DRX136" s="625"/>
      <c r="DSC136" s="625"/>
      <c r="DSD136" s="625"/>
      <c r="DSI136" s="625"/>
      <c r="DSJ136" s="625"/>
      <c r="DSO136" s="625"/>
      <c r="DSP136" s="625"/>
      <c r="DSU136" s="625"/>
      <c r="DSV136" s="625"/>
      <c r="DTA136" s="625"/>
      <c r="DTB136" s="625"/>
      <c r="DTG136" s="625"/>
      <c r="DTH136" s="625"/>
      <c r="DTM136" s="625"/>
      <c r="DTN136" s="625"/>
      <c r="DTS136" s="625"/>
      <c r="DTT136" s="625"/>
      <c r="DTY136" s="625"/>
      <c r="DTZ136" s="625"/>
      <c r="DUE136" s="625"/>
      <c r="DUF136" s="625"/>
      <c r="DUK136" s="625"/>
      <c r="DUL136" s="625"/>
      <c r="DUQ136" s="625"/>
      <c r="DUR136" s="625"/>
      <c r="DUW136" s="625"/>
      <c r="DUX136" s="625"/>
      <c r="DVC136" s="625"/>
      <c r="DVD136" s="625"/>
      <c r="DVI136" s="625"/>
      <c r="DVJ136" s="625"/>
      <c r="DVO136" s="625"/>
      <c r="DVP136" s="625"/>
      <c r="DVU136" s="625"/>
      <c r="DVV136" s="625"/>
      <c r="DWA136" s="625"/>
      <c r="DWB136" s="625"/>
      <c r="DWG136" s="625"/>
      <c r="DWH136" s="625"/>
      <c r="DWM136" s="625"/>
      <c r="DWN136" s="625"/>
      <c r="DWS136" s="625"/>
      <c r="DWT136" s="625"/>
      <c r="DWY136" s="625"/>
      <c r="DWZ136" s="625"/>
      <c r="DXE136" s="625"/>
      <c r="DXF136" s="625"/>
      <c r="DXK136" s="625"/>
      <c r="DXL136" s="625"/>
      <c r="DXQ136" s="625"/>
      <c r="DXR136" s="625"/>
      <c r="DXW136" s="625"/>
      <c r="DXX136" s="625"/>
      <c r="DYC136" s="625"/>
      <c r="DYD136" s="625"/>
      <c r="DYI136" s="625"/>
      <c r="DYJ136" s="625"/>
      <c r="DYO136" s="625"/>
      <c r="DYP136" s="625"/>
      <c r="DYU136" s="625"/>
      <c r="DYV136" s="625"/>
      <c r="DZA136" s="625"/>
      <c r="DZB136" s="625"/>
      <c r="DZG136" s="625"/>
      <c r="DZH136" s="625"/>
      <c r="DZM136" s="625"/>
      <c r="DZN136" s="625"/>
      <c r="DZS136" s="625"/>
      <c r="DZT136" s="625"/>
      <c r="DZY136" s="625"/>
      <c r="DZZ136" s="625"/>
      <c r="EAE136" s="625"/>
      <c r="EAF136" s="625"/>
      <c r="EAK136" s="625"/>
      <c r="EAL136" s="625"/>
      <c r="EAQ136" s="625"/>
      <c r="EAR136" s="625"/>
      <c r="EAW136" s="625"/>
      <c r="EAX136" s="625"/>
      <c r="EBC136" s="625"/>
      <c r="EBD136" s="625"/>
      <c r="EBI136" s="625"/>
      <c r="EBJ136" s="625"/>
      <c r="EBO136" s="625"/>
      <c r="EBP136" s="625"/>
      <c r="EBU136" s="625"/>
      <c r="EBV136" s="625"/>
      <c r="ECA136" s="625"/>
      <c r="ECB136" s="625"/>
      <c r="ECG136" s="625"/>
      <c r="ECH136" s="625"/>
      <c r="ECM136" s="625"/>
      <c r="ECN136" s="625"/>
      <c r="ECS136" s="625"/>
      <c r="ECT136" s="625"/>
      <c r="ECY136" s="625"/>
      <c r="ECZ136" s="625"/>
      <c r="EDE136" s="625"/>
      <c r="EDF136" s="625"/>
      <c r="EDK136" s="625"/>
      <c r="EDL136" s="625"/>
      <c r="EDQ136" s="625"/>
      <c r="EDR136" s="625"/>
      <c r="EDW136" s="625"/>
      <c r="EDX136" s="625"/>
      <c r="EEC136" s="625"/>
      <c r="EED136" s="625"/>
      <c r="EEI136" s="625"/>
      <c r="EEJ136" s="625"/>
      <c r="EEO136" s="625"/>
      <c r="EEP136" s="625"/>
      <c r="EEU136" s="625"/>
      <c r="EEV136" s="625"/>
      <c r="EFA136" s="625"/>
      <c r="EFB136" s="625"/>
      <c r="EFG136" s="625"/>
      <c r="EFH136" s="625"/>
      <c r="EFM136" s="625"/>
      <c r="EFN136" s="625"/>
      <c r="EFS136" s="625"/>
      <c r="EFT136" s="625"/>
      <c r="EFY136" s="625"/>
      <c r="EFZ136" s="625"/>
      <c r="EGE136" s="625"/>
      <c r="EGF136" s="625"/>
      <c r="EGK136" s="625"/>
      <c r="EGL136" s="625"/>
      <c r="EGQ136" s="625"/>
      <c r="EGR136" s="625"/>
      <c r="EGW136" s="625"/>
      <c r="EGX136" s="625"/>
      <c r="EHC136" s="625"/>
      <c r="EHD136" s="625"/>
      <c r="EHI136" s="625"/>
      <c r="EHJ136" s="625"/>
      <c r="EHO136" s="625"/>
      <c r="EHP136" s="625"/>
      <c r="EHU136" s="625"/>
      <c r="EHV136" s="625"/>
      <c r="EIA136" s="625"/>
      <c r="EIB136" s="625"/>
      <c r="EIG136" s="625"/>
      <c r="EIH136" s="625"/>
      <c r="EIM136" s="625"/>
      <c r="EIN136" s="625"/>
      <c r="EIS136" s="625"/>
      <c r="EIT136" s="625"/>
      <c r="EIY136" s="625"/>
      <c r="EIZ136" s="625"/>
      <c r="EJE136" s="625"/>
      <c r="EJF136" s="625"/>
      <c r="EJK136" s="625"/>
      <c r="EJL136" s="625"/>
      <c r="EJQ136" s="625"/>
      <c r="EJR136" s="625"/>
      <c r="EJW136" s="625"/>
      <c r="EJX136" s="625"/>
      <c r="EKC136" s="625"/>
      <c r="EKD136" s="625"/>
      <c r="EKI136" s="625"/>
      <c r="EKJ136" s="625"/>
      <c r="EKO136" s="625"/>
      <c r="EKP136" s="625"/>
      <c r="EKU136" s="625"/>
      <c r="EKV136" s="625"/>
      <c r="ELA136" s="625"/>
      <c r="ELB136" s="625"/>
      <c r="ELG136" s="625"/>
      <c r="ELH136" s="625"/>
      <c r="ELM136" s="625"/>
      <c r="ELN136" s="625"/>
      <c r="ELS136" s="625"/>
      <c r="ELT136" s="625"/>
      <c r="ELY136" s="625"/>
      <c r="ELZ136" s="625"/>
      <c r="EME136" s="625"/>
      <c r="EMF136" s="625"/>
      <c r="EMK136" s="625"/>
      <c r="EML136" s="625"/>
      <c r="EMQ136" s="625"/>
      <c r="EMR136" s="625"/>
      <c r="EMW136" s="625"/>
      <c r="EMX136" s="625"/>
      <c r="ENC136" s="625"/>
      <c r="END136" s="625"/>
      <c r="ENI136" s="625"/>
      <c r="ENJ136" s="625"/>
      <c r="ENO136" s="625"/>
      <c r="ENP136" s="625"/>
      <c r="ENU136" s="625"/>
      <c r="ENV136" s="625"/>
      <c r="EOA136" s="625"/>
      <c r="EOB136" s="625"/>
      <c r="EOG136" s="625"/>
      <c r="EOH136" s="625"/>
      <c r="EOM136" s="625"/>
      <c r="EON136" s="625"/>
      <c r="EOS136" s="625"/>
      <c r="EOT136" s="625"/>
      <c r="EOY136" s="625"/>
      <c r="EOZ136" s="625"/>
      <c r="EPE136" s="625"/>
      <c r="EPF136" s="625"/>
      <c r="EPK136" s="625"/>
      <c r="EPL136" s="625"/>
      <c r="EPQ136" s="625"/>
      <c r="EPR136" s="625"/>
      <c r="EPW136" s="625"/>
      <c r="EPX136" s="625"/>
      <c r="EQC136" s="625"/>
      <c r="EQD136" s="625"/>
      <c r="EQI136" s="625"/>
      <c r="EQJ136" s="625"/>
      <c r="EQO136" s="625"/>
      <c r="EQP136" s="625"/>
      <c r="EQU136" s="625"/>
      <c r="EQV136" s="625"/>
      <c r="ERA136" s="625"/>
      <c r="ERB136" s="625"/>
      <c r="ERG136" s="625"/>
      <c r="ERH136" s="625"/>
      <c r="ERM136" s="625"/>
      <c r="ERN136" s="625"/>
      <c r="ERS136" s="625"/>
      <c r="ERT136" s="625"/>
      <c r="ERY136" s="625"/>
      <c r="ERZ136" s="625"/>
      <c r="ESE136" s="625"/>
      <c r="ESF136" s="625"/>
      <c r="ESK136" s="625"/>
      <c r="ESL136" s="625"/>
      <c r="ESQ136" s="625"/>
      <c r="ESR136" s="625"/>
      <c r="ESW136" s="625"/>
      <c r="ESX136" s="625"/>
      <c r="ETC136" s="625"/>
      <c r="ETD136" s="625"/>
      <c r="ETI136" s="625"/>
      <c r="ETJ136" s="625"/>
      <c r="ETO136" s="625"/>
      <c r="ETP136" s="625"/>
      <c r="ETU136" s="625"/>
      <c r="ETV136" s="625"/>
      <c r="EUA136" s="625"/>
      <c r="EUB136" s="625"/>
      <c r="EUG136" s="625"/>
      <c r="EUH136" s="625"/>
      <c r="EUM136" s="625"/>
      <c r="EUN136" s="625"/>
      <c r="EUS136" s="625"/>
      <c r="EUT136" s="625"/>
      <c r="EUY136" s="625"/>
      <c r="EUZ136" s="625"/>
      <c r="EVE136" s="625"/>
      <c r="EVF136" s="625"/>
      <c r="EVK136" s="625"/>
      <c r="EVL136" s="625"/>
      <c r="EVQ136" s="625"/>
      <c r="EVR136" s="625"/>
      <c r="EVW136" s="625"/>
      <c r="EVX136" s="625"/>
      <c r="EWC136" s="625"/>
      <c r="EWD136" s="625"/>
      <c r="EWI136" s="625"/>
      <c r="EWJ136" s="625"/>
      <c r="EWO136" s="625"/>
      <c r="EWP136" s="625"/>
      <c r="EWU136" s="625"/>
      <c r="EWV136" s="625"/>
      <c r="EXA136" s="625"/>
      <c r="EXB136" s="625"/>
      <c r="EXG136" s="625"/>
      <c r="EXH136" s="625"/>
      <c r="EXM136" s="625"/>
      <c r="EXN136" s="625"/>
      <c r="EXS136" s="625"/>
      <c r="EXT136" s="625"/>
      <c r="EXY136" s="625"/>
      <c r="EXZ136" s="625"/>
      <c r="EYE136" s="625"/>
      <c r="EYF136" s="625"/>
      <c r="EYK136" s="625"/>
      <c r="EYL136" s="625"/>
      <c r="EYQ136" s="625"/>
      <c r="EYR136" s="625"/>
      <c r="EYW136" s="625"/>
      <c r="EYX136" s="625"/>
      <c r="EZC136" s="625"/>
      <c r="EZD136" s="625"/>
      <c r="EZI136" s="625"/>
      <c r="EZJ136" s="625"/>
      <c r="EZO136" s="625"/>
      <c r="EZP136" s="625"/>
      <c r="EZU136" s="625"/>
      <c r="EZV136" s="625"/>
      <c r="FAA136" s="625"/>
      <c r="FAB136" s="625"/>
      <c r="FAG136" s="625"/>
      <c r="FAH136" s="625"/>
      <c r="FAM136" s="625"/>
      <c r="FAN136" s="625"/>
      <c r="FAS136" s="625"/>
      <c r="FAT136" s="625"/>
      <c r="FAY136" s="625"/>
      <c r="FAZ136" s="625"/>
      <c r="FBE136" s="625"/>
      <c r="FBF136" s="625"/>
      <c r="FBK136" s="625"/>
      <c r="FBL136" s="625"/>
      <c r="FBQ136" s="625"/>
      <c r="FBR136" s="625"/>
      <c r="FBW136" s="625"/>
      <c r="FBX136" s="625"/>
      <c r="FCC136" s="625"/>
      <c r="FCD136" s="625"/>
      <c r="FCI136" s="625"/>
      <c r="FCJ136" s="625"/>
      <c r="FCO136" s="625"/>
      <c r="FCP136" s="625"/>
      <c r="FCU136" s="625"/>
      <c r="FCV136" s="625"/>
      <c r="FDA136" s="625"/>
      <c r="FDB136" s="625"/>
      <c r="FDG136" s="625"/>
      <c r="FDH136" s="625"/>
      <c r="FDM136" s="625"/>
      <c r="FDN136" s="625"/>
      <c r="FDS136" s="625"/>
      <c r="FDT136" s="625"/>
      <c r="FDY136" s="625"/>
      <c r="FDZ136" s="625"/>
      <c r="FEE136" s="625"/>
      <c r="FEF136" s="625"/>
      <c r="FEK136" s="625"/>
      <c r="FEL136" s="625"/>
      <c r="FEQ136" s="625"/>
      <c r="FER136" s="625"/>
      <c r="FEW136" s="625"/>
      <c r="FEX136" s="625"/>
      <c r="FFC136" s="625"/>
      <c r="FFD136" s="625"/>
      <c r="FFI136" s="625"/>
      <c r="FFJ136" s="625"/>
      <c r="FFO136" s="625"/>
      <c r="FFP136" s="625"/>
      <c r="FFU136" s="625"/>
      <c r="FFV136" s="625"/>
      <c r="FGA136" s="625"/>
      <c r="FGB136" s="625"/>
      <c r="FGG136" s="625"/>
      <c r="FGH136" s="625"/>
      <c r="FGM136" s="625"/>
      <c r="FGN136" s="625"/>
      <c r="FGS136" s="625"/>
      <c r="FGT136" s="625"/>
      <c r="FGY136" s="625"/>
      <c r="FGZ136" s="625"/>
      <c r="FHE136" s="625"/>
      <c r="FHF136" s="625"/>
      <c r="FHK136" s="625"/>
      <c r="FHL136" s="625"/>
      <c r="FHQ136" s="625"/>
      <c r="FHR136" s="625"/>
      <c r="FHW136" s="625"/>
      <c r="FHX136" s="625"/>
      <c r="FIC136" s="625"/>
      <c r="FID136" s="625"/>
      <c r="FII136" s="625"/>
      <c r="FIJ136" s="625"/>
      <c r="FIO136" s="625"/>
      <c r="FIP136" s="625"/>
      <c r="FIU136" s="625"/>
      <c r="FIV136" s="625"/>
      <c r="FJA136" s="625"/>
      <c r="FJB136" s="625"/>
      <c r="FJG136" s="625"/>
      <c r="FJH136" s="625"/>
      <c r="FJM136" s="625"/>
      <c r="FJN136" s="625"/>
      <c r="FJS136" s="625"/>
      <c r="FJT136" s="625"/>
      <c r="FJY136" s="625"/>
      <c r="FJZ136" s="625"/>
      <c r="FKE136" s="625"/>
      <c r="FKF136" s="625"/>
      <c r="FKK136" s="625"/>
      <c r="FKL136" s="625"/>
      <c r="FKQ136" s="625"/>
      <c r="FKR136" s="625"/>
      <c r="FKW136" s="625"/>
      <c r="FKX136" s="625"/>
      <c r="FLC136" s="625"/>
      <c r="FLD136" s="625"/>
      <c r="FLI136" s="625"/>
      <c r="FLJ136" s="625"/>
      <c r="FLO136" s="625"/>
      <c r="FLP136" s="625"/>
      <c r="FLU136" s="625"/>
      <c r="FLV136" s="625"/>
      <c r="FMA136" s="625"/>
      <c r="FMB136" s="625"/>
      <c r="FMG136" s="625"/>
      <c r="FMH136" s="625"/>
      <c r="FMM136" s="625"/>
      <c r="FMN136" s="625"/>
      <c r="FMS136" s="625"/>
      <c r="FMT136" s="625"/>
      <c r="FMY136" s="625"/>
      <c r="FMZ136" s="625"/>
      <c r="FNE136" s="625"/>
      <c r="FNF136" s="625"/>
      <c r="FNK136" s="625"/>
      <c r="FNL136" s="625"/>
      <c r="FNQ136" s="625"/>
      <c r="FNR136" s="625"/>
      <c r="FNW136" s="625"/>
      <c r="FNX136" s="625"/>
      <c r="FOC136" s="625"/>
      <c r="FOD136" s="625"/>
      <c r="FOI136" s="625"/>
      <c r="FOJ136" s="625"/>
      <c r="FOO136" s="625"/>
      <c r="FOP136" s="625"/>
      <c r="FOU136" s="625"/>
      <c r="FOV136" s="625"/>
      <c r="FPA136" s="625"/>
      <c r="FPB136" s="625"/>
      <c r="FPG136" s="625"/>
      <c r="FPH136" s="625"/>
      <c r="FPM136" s="625"/>
      <c r="FPN136" s="625"/>
      <c r="FPS136" s="625"/>
      <c r="FPT136" s="625"/>
      <c r="FPY136" s="625"/>
      <c r="FPZ136" s="625"/>
      <c r="FQE136" s="625"/>
      <c r="FQF136" s="625"/>
      <c r="FQK136" s="625"/>
      <c r="FQL136" s="625"/>
      <c r="FQQ136" s="625"/>
      <c r="FQR136" s="625"/>
      <c r="FQW136" s="625"/>
      <c r="FQX136" s="625"/>
      <c r="FRC136" s="625"/>
      <c r="FRD136" s="625"/>
      <c r="FRI136" s="625"/>
      <c r="FRJ136" s="625"/>
      <c r="FRO136" s="625"/>
      <c r="FRP136" s="625"/>
      <c r="FRU136" s="625"/>
      <c r="FRV136" s="625"/>
      <c r="FSA136" s="625"/>
      <c r="FSB136" s="625"/>
      <c r="FSG136" s="625"/>
      <c r="FSH136" s="625"/>
      <c r="FSM136" s="625"/>
      <c r="FSN136" s="625"/>
      <c r="FSS136" s="625"/>
      <c r="FST136" s="625"/>
      <c r="FSY136" s="625"/>
      <c r="FSZ136" s="625"/>
      <c r="FTE136" s="625"/>
      <c r="FTF136" s="625"/>
      <c r="FTK136" s="625"/>
      <c r="FTL136" s="625"/>
      <c r="FTQ136" s="625"/>
      <c r="FTR136" s="625"/>
      <c r="FTW136" s="625"/>
      <c r="FTX136" s="625"/>
      <c r="FUC136" s="625"/>
      <c r="FUD136" s="625"/>
      <c r="FUI136" s="625"/>
      <c r="FUJ136" s="625"/>
      <c r="FUO136" s="625"/>
      <c r="FUP136" s="625"/>
      <c r="FUU136" s="625"/>
      <c r="FUV136" s="625"/>
      <c r="FVA136" s="625"/>
      <c r="FVB136" s="625"/>
      <c r="FVG136" s="625"/>
      <c r="FVH136" s="625"/>
      <c r="FVM136" s="625"/>
      <c r="FVN136" s="625"/>
      <c r="FVS136" s="625"/>
      <c r="FVT136" s="625"/>
      <c r="FVY136" s="625"/>
      <c r="FVZ136" s="625"/>
      <c r="FWE136" s="625"/>
      <c r="FWF136" s="625"/>
      <c r="FWK136" s="625"/>
      <c r="FWL136" s="625"/>
      <c r="FWQ136" s="625"/>
      <c r="FWR136" s="625"/>
      <c r="FWW136" s="625"/>
      <c r="FWX136" s="625"/>
      <c r="FXC136" s="625"/>
      <c r="FXD136" s="625"/>
      <c r="FXI136" s="625"/>
      <c r="FXJ136" s="625"/>
      <c r="FXO136" s="625"/>
      <c r="FXP136" s="625"/>
      <c r="FXU136" s="625"/>
      <c r="FXV136" s="625"/>
      <c r="FYA136" s="625"/>
      <c r="FYB136" s="625"/>
      <c r="FYG136" s="625"/>
      <c r="FYH136" s="625"/>
      <c r="FYM136" s="625"/>
      <c r="FYN136" s="625"/>
      <c r="FYS136" s="625"/>
      <c r="FYT136" s="625"/>
      <c r="FYY136" s="625"/>
      <c r="FYZ136" s="625"/>
      <c r="FZE136" s="625"/>
      <c r="FZF136" s="625"/>
      <c r="FZK136" s="625"/>
      <c r="FZL136" s="625"/>
      <c r="FZQ136" s="625"/>
      <c r="FZR136" s="625"/>
      <c r="FZW136" s="625"/>
      <c r="FZX136" s="625"/>
      <c r="GAC136" s="625"/>
      <c r="GAD136" s="625"/>
      <c r="GAI136" s="625"/>
      <c r="GAJ136" s="625"/>
      <c r="GAO136" s="625"/>
      <c r="GAP136" s="625"/>
      <c r="GAU136" s="625"/>
      <c r="GAV136" s="625"/>
      <c r="GBA136" s="625"/>
      <c r="GBB136" s="625"/>
      <c r="GBG136" s="625"/>
      <c r="GBH136" s="625"/>
      <c r="GBM136" s="625"/>
      <c r="GBN136" s="625"/>
      <c r="GBS136" s="625"/>
      <c r="GBT136" s="625"/>
      <c r="GBY136" s="625"/>
      <c r="GBZ136" s="625"/>
      <c r="GCE136" s="625"/>
      <c r="GCF136" s="625"/>
      <c r="GCK136" s="625"/>
      <c r="GCL136" s="625"/>
      <c r="GCQ136" s="625"/>
      <c r="GCR136" s="625"/>
      <c r="GCW136" s="625"/>
      <c r="GCX136" s="625"/>
      <c r="GDC136" s="625"/>
      <c r="GDD136" s="625"/>
      <c r="GDI136" s="625"/>
      <c r="GDJ136" s="625"/>
      <c r="GDO136" s="625"/>
      <c r="GDP136" s="625"/>
      <c r="GDU136" s="625"/>
      <c r="GDV136" s="625"/>
      <c r="GEA136" s="625"/>
      <c r="GEB136" s="625"/>
      <c r="GEG136" s="625"/>
      <c r="GEH136" s="625"/>
      <c r="GEM136" s="625"/>
      <c r="GEN136" s="625"/>
      <c r="GES136" s="625"/>
      <c r="GET136" s="625"/>
      <c r="GEY136" s="625"/>
      <c r="GEZ136" s="625"/>
      <c r="GFE136" s="625"/>
      <c r="GFF136" s="625"/>
      <c r="GFK136" s="625"/>
      <c r="GFL136" s="625"/>
      <c r="GFQ136" s="625"/>
      <c r="GFR136" s="625"/>
      <c r="GFW136" s="625"/>
      <c r="GFX136" s="625"/>
      <c r="GGC136" s="625"/>
      <c r="GGD136" s="625"/>
      <c r="GGI136" s="625"/>
      <c r="GGJ136" s="625"/>
      <c r="GGO136" s="625"/>
      <c r="GGP136" s="625"/>
      <c r="GGU136" s="625"/>
      <c r="GGV136" s="625"/>
      <c r="GHA136" s="625"/>
      <c r="GHB136" s="625"/>
      <c r="GHG136" s="625"/>
      <c r="GHH136" s="625"/>
      <c r="GHM136" s="625"/>
      <c r="GHN136" s="625"/>
      <c r="GHS136" s="625"/>
      <c r="GHT136" s="625"/>
      <c r="GHY136" s="625"/>
      <c r="GHZ136" s="625"/>
      <c r="GIE136" s="625"/>
      <c r="GIF136" s="625"/>
      <c r="GIK136" s="625"/>
      <c r="GIL136" s="625"/>
      <c r="GIQ136" s="625"/>
      <c r="GIR136" s="625"/>
      <c r="GIW136" s="625"/>
      <c r="GIX136" s="625"/>
      <c r="GJC136" s="625"/>
      <c r="GJD136" s="625"/>
      <c r="GJI136" s="625"/>
      <c r="GJJ136" s="625"/>
      <c r="GJO136" s="625"/>
      <c r="GJP136" s="625"/>
      <c r="GJU136" s="625"/>
      <c r="GJV136" s="625"/>
      <c r="GKA136" s="625"/>
      <c r="GKB136" s="625"/>
      <c r="GKG136" s="625"/>
      <c r="GKH136" s="625"/>
      <c r="GKM136" s="625"/>
      <c r="GKN136" s="625"/>
      <c r="GKS136" s="625"/>
      <c r="GKT136" s="625"/>
      <c r="GKY136" s="625"/>
      <c r="GKZ136" s="625"/>
      <c r="GLE136" s="625"/>
      <c r="GLF136" s="625"/>
      <c r="GLK136" s="625"/>
      <c r="GLL136" s="625"/>
      <c r="GLQ136" s="625"/>
      <c r="GLR136" s="625"/>
      <c r="GLW136" s="625"/>
      <c r="GLX136" s="625"/>
      <c r="GMC136" s="625"/>
      <c r="GMD136" s="625"/>
      <c r="GMI136" s="625"/>
      <c r="GMJ136" s="625"/>
      <c r="GMO136" s="625"/>
      <c r="GMP136" s="625"/>
      <c r="GMU136" s="625"/>
      <c r="GMV136" s="625"/>
      <c r="GNA136" s="625"/>
      <c r="GNB136" s="625"/>
      <c r="GNG136" s="625"/>
      <c r="GNH136" s="625"/>
      <c r="GNM136" s="625"/>
      <c r="GNN136" s="625"/>
      <c r="GNS136" s="625"/>
      <c r="GNT136" s="625"/>
      <c r="GNY136" s="625"/>
      <c r="GNZ136" s="625"/>
      <c r="GOE136" s="625"/>
      <c r="GOF136" s="625"/>
      <c r="GOK136" s="625"/>
      <c r="GOL136" s="625"/>
      <c r="GOQ136" s="625"/>
      <c r="GOR136" s="625"/>
      <c r="GOW136" s="625"/>
      <c r="GOX136" s="625"/>
      <c r="GPC136" s="625"/>
      <c r="GPD136" s="625"/>
      <c r="GPI136" s="625"/>
      <c r="GPJ136" s="625"/>
      <c r="GPO136" s="625"/>
      <c r="GPP136" s="625"/>
      <c r="GPU136" s="625"/>
      <c r="GPV136" s="625"/>
      <c r="GQA136" s="625"/>
      <c r="GQB136" s="625"/>
      <c r="GQG136" s="625"/>
      <c r="GQH136" s="625"/>
      <c r="GQM136" s="625"/>
      <c r="GQN136" s="625"/>
      <c r="GQS136" s="625"/>
      <c r="GQT136" s="625"/>
      <c r="GQY136" s="625"/>
      <c r="GQZ136" s="625"/>
      <c r="GRE136" s="625"/>
      <c r="GRF136" s="625"/>
      <c r="GRK136" s="625"/>
      <c r="GRL136" s="625"/>
      <c r="GRQ136" s="625"/>
      <c r="GRR136" s="625"/>
      <c r="GRW136" s="625"/>
      <c r="GRX136" s="625"/>
      <c r="GSC136" s="625"/>
      <c r="GSD136" s="625"/>
      <c r="GSI136" s="625"/>
      <c r="GSJ136" s="625"/>
      <c r="GSO136" s="625"/>
      <c r="GSP136" s="625"/>
      <c r="GSU136" s="625"/>
      <c r="GSV136" s="625"/>
      <c r="GTA136" s="625"/>
      <c r="GTB136" s="625"/>
      <c r="GTG136" s="625"/>
      <c r="GTH136" s="625"/>
      <c r="GTM136" s="625"/>
      <c r="GTN136" s="625"/>
      <c r="GTS136" s="625"/>
      <c r="GTT136" s="625"/>
      <c r="GTY136" s="625"/>
      <c r="GTZ136" s="625"/>
      <c r="GUE136" s="625"/>
      <c r="GUF136" s="625"/>
      <c r="GUK136" s="625"/>
      <c r="GUL136" s="625"/>
      <c r="GUQ136" s="625"/>
      <c r="GUR136" s="625"/>
      <c r="GUW136" s="625"/>
      <c r="GUX136" s="625"/>
      <c r="GVC136" s="625"/>
      <c r="GVD136" s="625"/>
      <c r="GVI136" s="625"/>
      <c r="GVJ136" s="625"/>
      <c r="GVO136" s="625"/>
      <c r="GVP136" s="625"/>
      <c r="GVU136" s="625"/>
      <c r="GVV136" s="625"/>
      <c r="GWA136" s="625"/>
      <c r="GWB136" s="625"/>
      <c r="GWG136" s="625"/>
      <c r="GWH136" s="625"/>
      <c r="GWM136" s="625"/>
      <c r="GWN136" s="625"/>
      <c r="GWS136" s="625"/>
      <c r="GWT136" s="625"/>
      <c r="GWY136" s="625"/>
      <c r="GWZ136" s="625"/>
      <c r="GXE136" s="625"/>
      <c r="GXF136" s="625"/>
      <c r="GXK136" s="625"/>
      <c r="GXL136" s="625"/>
      <c r="GXQ136" s="625"/>
      <c r="GXR136" s="625"/>
      <c r="GXW136" s="625"/>
      <c r="GXX136" s="625"/>
      <c r="GYC136" s="625"/>
      <c r="GYD136" s="625"/>
      <c r="GYI136" s="625"/>
      <c r="GYJ136" s="625"/>
      <c r="GYO136" s="625"/>
      <c r="GYP136" s="625"/>
      <c r="GYU136" s="625"/>
      <c r="GYV136" s="625"/>
      <c r="GZA136" s="625"/>
      <c r="GZB136" s="625"/>
      <c r="GZG136" s="625"/>
      <c r="GZH136" s="625"/>
      <c r="GZM136" s="625"/>
      <c r="GZN136" s="625"/>
      <c r="GZS136" s="625"/>
      <c r="GZT136" s="625"/>
      <c r="GZY136" s="625"/>
      <c r="GZZ136" s="625"/>
      <c r="HAE136" s="625"/>
      <c r="HAF136" s="625"/>
      <c r="HAK136" s="625"/>
      <c r="HAL136" s="625"/>
      <c r="HAQ136" s="625"/>
      <c r="HAR136" s="625"/>
      <c r="HAW136" s="625"/>
      <c r="HAX136" s="625"/>
      <c r="HBC136" s="625"/>
      <c r="HBD136" s="625"/>
      <c r="HBI136" s="625"/>
      <c r="HBJ136" s="625"/>
      <c r="HBO136" s="625"/>
      <c r="HBP136" s="625"/>
      <c r="HBU136" s="625"/>
      <c r="HBV136" s="625"/>
      <c r="HCA136" s="625"/>
      <c r="HCB136" s="625"/>
      <c r="HCG136" s="625"/>
      <c r="HCH136" s="625"/>
      <c r="HCM136" s="625"/>
      <c r="HCN136" s="625"/>
      <c r="HCS136" s="625"/>
      <c r="HCT136" s="625"/>
      <c r="HCY136" s="625"/>
      <c r="HCZ136" s="625"/>
      <c r="HDE136" s="625"/>
      <c r="HDF136" s="625"/>
      <c r="HDK136" s="625"/>
      <c r="HDL136" s="625"/>
      <c r="HDQ136" s="625"/>
      <c r="HDR136" s="625"/>
      <c r="HDW136" s="625"/>
      <c r="HDX136" s="625"/>
      <c r="HEC136" s="625"/>
      <c r="HED136" s="625"/>
      <c r="HEI136" s="625"/>
      <c r="HEJ136" s="625"/>
      <c r="HEO136" s="625"/>
      <c r="HEP136" s="625"/>
      <c r="HEU136" s="625"/>
      <c r="HEV136" s="625"/>
      <c r="HFA136" s="625"/>
      <c r="HFB136" s="625"/>
      <c r="HFG136" s="625"/>
      <c r="HFH136" s="625"/>
      <c r="HFM136" s="625"/>
      <c r="HFN136" s="625"/>
      <c r="HFS136" s="625"/>
      <c r="HFT136" s="625"/>
      <c r="HFY136" s="625"/>
      <c r="HFZ136" s="625"/>
      <c r="HGE136" s="625"/>
      <c r="HGF136" s="625"/>
      <c r="HGK136" s="625"/>
      <c r="HGL136" s="625"/>
      <c r="HGQ136" s="625"/>
      <c r="HGR136" s="625"/>
      <c r="HGW136" s="625"/>
      <c r="HGX136" s="625"/>
      <c r="HHC136" s="625"/>
      <c r="HHD136" s="625"/>
      <c r="HHI136" s="625"/>
      <c r="HHJ136" s="625"/>
      <c r="HHO136" s="625"/>
      <c r="HHP136" s="625"/>
      <c r="HHU136" s="625"/>
      <c r="HHV136" s="625"/>
      <c r="HIA136" s="625"/>
      <c r="HIB136" s="625"/>
      <c r="HIG136" s="625"/>
      <c r="HIH136" s="625"/>
      <c r="HIM136" s="625"/>
      <c r="HIN136" s="625"/>
      <c r="HIS136" s="625"/>
      <c r="HIT136" s="625"/>
      <c r="HIY136" s="625"/>
      <c r="HIZ136" s="625"/>
      <c r="HJE136" s="625"/>
      <c r="HJF136" s="625"/>
      <c r="HJK136" s="625"/>
      <c r="HJL136" s="625"/>
      <c r="HJQ136" s="625"/>
      <c r="HJR136" s="625"/>
      <c r="HJW136" s="625"/>
      <c r="HJX136" s="625"/>
      <c r="HKC136" s="625"/>
      <c r="HKD136" s="625"/>
      <c r="HKI136" s="625"/>
      <c r="HKJ136" s="625"/>
      <c r="HKO136" s="625"/>
      <c r="HKP136" s="625"/>
      <c r="HKU136" s="625"/>
      <c r="HKV136" s="625"/>
      <c r="HLA136" s="625"/>
      <c r="HLB136" s="625"/>
      <c r="HLG136" s="625"/>
      <c r="HLH136" s="625"/>
      <c r="HLM136" s="625"/>
      <c r="HLN136" s="625"/>
      <c r="HLS136" s="625"/>
      <c r="HLT136" s="625"/>
      <c r="HLY136" s="625"/>
      <c r="HLZ136" s="625"/>
      <c r="HME136" s="625"/>
      <c r="HMF136" s="625"/>
      <c r="HMK136" s="625"/>
      <c r="HML136" s="625"/>
      <c r="HMQ136" s="625"/>
      <c r="HMR136" s="625"/>
      <c r="HMW136" s="625"/>
      <c r="HMX136" s="625"/>
      <c r="HNC136" s="625"/>
      <c r="HND136" s="625"/>
      <c r="HNI136" s="625"/>
      <c r="HNJ136" s="625"/>
      <c r="HNO136" s="625"/>
      <c r="HNP136" s="625"/>
      <c r="HNU136" s="625"/>
      <c r="HNV136" s="625"/>
      <c r="HOA136" s="625"/>
      <c r="HOB136" s="625"/>
      <c r="HOG136" s="625"/>
      <c r="HOH136" s="625"/>
      <c r="HOM136" s="625"/>
      <c r="HON136" s="625"/>
      <c r="HOS136" s="625"/>
      <c r="HOT136" s="625"/>
      <c r="HOY136" s="625"/>
      <c r="HOZ136" s="625"/>
      <c r="HPE136" s="625"/>
      <c r="HPF136" s="625"/>
      <c r="HPK136" s="625"/>
      <c r="HPL136" s="625"/>
      <c r="HPQ136" s="625"/>
      <c r="HPR136" s="625"/>
      <c r="HPW136" s="625"/>
      <c r="HPX136" s="625"/>
      <c r="HQC136" s="625"/>
      <c r="HQD136" s="625"/>
      <c r="HQI136" s="625"/>
      <c r="HQJ136" s="625"/>
      <c r="HQO136" s="625"/>
      <c r="HQP136" s="625"/>
      <c r="HQU136" s="625"/>
      <c r="HQV136" s="625"/>
      <c r="HRA136" s="625"/>
      <c r="HRB136" s="625"/>
      <c r="HRG136" s="625"/>
      <c r="HRH136" s="625"/>
      <c r="HRM136" s="625"/>
      <c r="HRN136" s="625"/>
      <c r="HRS136" s="625"/>
      <c r="HRT136" s="625"/>
      <c r="HRY136" s="625"/>
      <c r="HRZ136" s="625"/>
      <c r="HSE136" s="625"/>
      <c r="HSF136" s="625"/>
      <c r="HSK136" s="625"/>
      <c r="HSL136" s="625"/>
      <c r="HSQ136" s="625"/>
      <c r="HSR136" s="625"/>
      <c r="HSW136" s="625"/>
      <c r="HSX136" s="625"/>
      <c r="HTC136" s="625"/>
      <c r="HTD136" s="625"/>
      <c r="HTI136" s="625"/>
      <c r="HTJ136" s="625"/>
      <c r="HTO136" s="625"/>
      <c r="HTP136" s="625"/>
      <c r="HTU136" s="625"/>
      <c r="HTV136" s="625"/>
      <c r="HUA136" s="625"/>
      <c r="HUB136" s="625"/>
      <c r="HUG136" s="625"/>
      <c r="HUH136" s="625"/>
      <c r="HUM136" s="625"/>
      <c r="HUN136" s="625"/>
      <c r="HUS136" s="625"/>
      <c r="HUT136" s="625"/>
      <c r="HUY136" s="625"/>
      <c r="HUZ136" s="625"/>
      <c r="HVE136" s="625"/>
      <c r="HVF136" s="625"/>
      <c r="HVK136" s="625"/>
      <c r="HVL136" s="625"/>
      <c r="HVQ136" s="625"/>
      <c r="HVR136" s="625"/>
      <c r="HVW136" s="625"/>
      <c r="HVX136" s="625"/>
      <c r="HWC136" s="625"/>
      <c r="HWD136" s="625"/>
      <c r="HWI136" s="625"/>
      <c r="HWJ136" s="625"/>
      <c r="HWO136" s="625"/>
      <c r="HWP136" s="625"/>
      <c r="HWU136" s="625"/>
      <c r="HWV136" s="625"/>
      <c r="HXA136" s="625"/>
      <c r="HXB136" s="625"/>
      <c r="HXG136" s="625"/>
      <c r="HXH136" s="625"/>
      <c r="HXM136" s="625"/>
      <c r="HXN136" s="625"/>
      <c r="HXS136" s="625"/>
      <c r="HXT136" s="625"/>
      <c r="HXY136" s="625"/>
      <c r="HXZ136" s="625"/>
      <c r="HYE136" s="625"/>
      <c r="HYF136" s="625"/>
      <c r="HYK136" s="625"/>
      <c r="HYL136" s="625"/>
      <c r="HYQ136" s="625"/>
      <c r="HYR136" s="625"/>
      <c r="HYW136" s="625"/>
      <c r="HYX136" s="625"/>
      <c r="HZC136" s="625"/>
      <c r="HZD136" s="625"/>
      <c r="HZI136" s="625"/>
      <c r="HZJ136" s="625"/>
      <c r="HZO136" s="625"/>
      <c r="HZP136" s="625"/>
      <c r="HZU136" s="625"/>
      <c r="HZV136" s="625"/>
      <c r="IAA136" s="625"/>
      <c r="IAB136" s="625"/>
      <c r="IAG136" s="625"/>
      <c r="IAH136" s="625"/>
      <c r="IAM136" s="625"/>
      <c r="IAN136" s="625"/>
      <c r="IAS136" s="625"/>
      <c r="IAT136" s="625"/>
      <c r="IAY136" s="625"/>
      <c r="IAZ136" s="625"/>
      <c r="IBE136" s="625"/>
      <c r="IBF136" s="625"/>
      <c r="IBK136" s="625"/>
      <c r="IBL136" s="625"/>
      <c r="IBQ136" s="625"/>
      <c r="IBR136" s="625"/>
      <c r="IBW136" s="625"/>
      <c r="IBX136" s="625"/>
      <c r="ICC136" s="625"/>
      <c r="ICD136" s="625"/>
      <c r="ICI136" s="625"/>
      <c r="ICJ136" s="625"/>
      <c r="ICO136" s="625"/>
      <c r="ICP136" s="625"/>
      <c r="ICU136" s="625"/>
      <c r="ICV136" s="625"/>
      <c r="IDA136" s="625"/>
      <c r="IDB136" s="625"/>
      <c r="IDG136" s="625"/>
      <c r="IDH136" s="625"/>
      <c r="IDM136" s="625"/>
      <c r="IDN136" s="625"/>
      <c r="IDS136" s="625"/>
      <c r="IDT136" s="625"/>
      <c r="IDY136" s="625"/>
      <c r="IDZ136" s="625"/>
      <c r="IEE136" s="625"/>
      <c r="IEF136" s="625"/>
      <c r="IEK136" s="625"/>
      <c r="IEL136" s="625"/>
      <c r="IEQ136" s="625"/>
      <c r="IER136" s="625"/>
      <c r="IEW136" s="625"/>
      <c r="IEX136" s="625"/>
      <c r="IFC136" s="625"/>
      <c r="IFD136" s="625"/>
      <c r="IFI136" s="625"/>
      <c r="IFJ136" s="625"/>
      <c r="IFO136" s="625"/>
      <c r="IFP136" s="625"/>
      <c r="IFU136" s="625"/>
      <c r="IFV136" s="625"/>
      <c r="IGA136" s="625"/>
      <c r="IGB136" s="625"/>
      <c r="IGG136" s="625"/>
      <c r="IGH136" s="625"/>
      <c r="IGM136" s="625"/>
      <c r="IGN136" s="625"/>
      <c r="IGS136" s="625"/>
      <c r="IGT136" s="625"/>
      <c r="IGY136" s="625"/>
      <c r="IGZ136" s="625"/>
      <c r="IHE136" s="625"/>
      <c r="IHF136" s="625"/>
      <c r="IHK136" s="625"/>
      <c r="IHL136" s="625"/>
      <c r="IHQ136" s="625"/>
      <c r="IHR136" s="625"/>
      <c r="IHW136" s="625"/>
      <c r="IHX136" s="625"/>
      <c r="IIC136" s="625"/>
      <c r="IID136" s="625"/>
      <c r="III136" s="625"/>
      <c r="IIJ136" s="625"/>
      <c r="IIO136" s="625"/>
      <c r="IIP136" s="625"/>
      <c r="IIU136" s="625"/>
      <c r="IIV136" s="625"/>
      <c r="IJA136" s="625"/>
      <c r="IJB136" s="625"/>
      <c r="IJG136" s="625"/>
      <c r="IJH136" s="625"/>
      <c r="IJM136" s="625"/>
      <c r="IJN136" s="625"/>
      <c r="IJS136" s="625"/>
      <c r="IJT136" s="625"/>
      <c r="IJY136" s="625"/>
      <c r="IJZ136" s="625"/>
      <c r="IKE136" s="625"/>
      <c r="IKF136" s="625"/>
      <c r="IKK136" s="625"/>
      <c r="IKL136" s="625"/>
      <c r="IKQ136" s="625"/>
      <c r="IKR136" s="625"/>
      <c r="IKW136" s="625"/>
      <c r="IKX136" s="625"/>
      <c r="ILC136" s="625"/>
      <c r="ILD136" s="625"/>
      <c r="ILI136" s="625"/>
      <c r="ILJ136" s="625"/>
      <c r="ILO136" s="625"/>
      <c r="ILP136" s="625"/>
      <c r="ILU136" s="625"/>
      <c r="ILV136" s="625"/>
      <c r="IMA136" s="625"/>
      <c r="IMB136" s="625"/>
      <c r="IMG136" s="625"/>
      <c r="IMH136" s="625"/>
      <c r="IMM136" s="625"/>
      <c r="IMN136" s="625"/>
      <c r="IMS136" s="625"/>
      <c r="IMT136" s="625"/>
      <c r="IMY136" s="625"/>
      <c r="IMZ136" s="625"/>
      <c r="INE136" s="625"/>
      <c r="INF136" s="625"/>
      <c r="INK136" s="625"/>
      <c r="INL136" s="625"/>
      <c r="INQ136" s="625"/>
      <c r="INR136" s="625"/>
      <c r="INW136" s="625"/>
      <c r="INX136" s="625"/>
      <c r="IOC136" s="625"/>
      <c r="IOD136" s="625"/>
      <c r="IOI136" s="625"/>
      <c r="IOJ136" s="625"/>
      <c r="IOO136" s="625"/>
      <c r="IOP136" s="625"/>
      <c r="IOU136" s="625"/>
      <c r="IOV136" s="625"/>
      <c r="IPA136" s="625"/>
      <c r="IPB136" s="625"/>
      <c r="IPG136" s="625"/>
      <c r="IPH136" s="625"/>
      <c r="IPM136" s="625"/>
      <c r="IPN136" s="625"/>
      <c r="IPS136" s="625"/>
      <c r="IPT136" s="625"/>
      <c r="IPY136" s="625"/>
      <c r="IPZ136" s="625"/>
      <c r="IQE136" s="625"/>
      <c r="IQF136" s="625"/>
      <c r="IQK136" s="625"/>
      <c r="IQL136" s="625"/>
      <c r="IQQ136" s="625"/>
      <c r="IQR136" s="625"/>
      <c r="IQW136" s="625"/>
      <c r="IQX136" s="625"/>
      <c r="IRC136" s="625"/>
      <c r="IRD136" s="625"/>
      <c r="IRI136" s="625"/>
      <c r="IRJ136" s="625"/>
      <c r="IRO136" s="625"/>
      <c r="IRP136" s="625"/>
      <c r="IRU136" s="625"/>
      <c r="IRV136" s="625"/>
      <c r="ISA136" s="625"/>
      <c r="ISB136" s="625"/>
      <c r="ISG136" s="625"/>
      <c r="ISH136" s="625"/>
      <c r="ISM136" s="625"/>
      <c r="ISN136" s="625"/>
      <c r="ISS136" s="625"/>
      <c r="IST136" s="625"/>
      <c r="ISY136" s="625"/>
      <c r="ISZ136" s="625"/>
      <c r="ITE136" s="625"/>
      <c r="ITF136" s="625"/>
      <c r="ITK136" s="625"/>
      <c r="ITL136" s="625"/>
      <c r="ITQ136" s="625"/>
      <c r="ITR136" s="625"/>
      <c r="ITW136" s="625"/>
      <c r="ITX136" s="625"/>
      <c r="IUC136" s="625"/>
      <c r="IUD136" s="625"/>
      <c r="IUI136" s="625"/>
      <c r="IUJ136" s="625"/>
      <c r="IUO136" s="625"/>
      <c r="IUP136" s="625"/>
      <c r="IUU136" s="625"/>
      <c r="IUV136" s="625"/>
      <c r="IVA136" s="625"/>
      <c r="IVB136" s="625"/>
      <c r="IVG136" s="625"/>
      <c r="IVH136" s="625"/>
      <c r="IVM136" s="625"/>
      <c r="IVN136" s="625"/>
      <c r="IVS136" s="625"/>
      <c r="IVT136" s="625"/>
      <c r="IVY136" s="625"/>
      <c r="IVZ136" s="625"/>
      <c r="IWE136" s="625"/>
      <c r="IWF136" s="625"/>
      <c r="IWK136" s="625"/>
      <c r="IWL136" s="625"/>
      <c r="IWQ136" s="625"/>
      <c r="IWR136" s="625"/>
      <c r="IWW136" s="625"/>
      <c r="IWX136" s="625"/>
      <c r="IXC136" s="625"/>
      <c r="IXD136" s="625"/>
      <c r="IXI136" s="625"/>
      <c r="IXJ136" s="625"/>
      <c r="IXO136" s="625"/>
      <c r="IXP136" s="625"/>
      <c r="IXU136" s="625"/>
      <c r="IXV136" s="625"/>
      <c r="IYA136" s="625"/>
      <c r="IYB136" s="625"/>
      <c r="IYG136" s="625"/>
      <c r="IYH136" s="625"/>
      <c r="IYM136" s="625"/>
      <c r="IYN136" s="625"/>
      <c r="IYS136" s="625"/>
      <c r="IYT136" s="625"/>
      <c r="IYY136" s="625"/>
      <c r="IYZ136" s="625"/>
      <c r="IZE136" s="625"/>
      <c r="IZF136" s="625"/>
      <c r="IZK136" s="625"/>
      <c r="IZL136" s="625"/>
      <c r="IZQ136" s="625"/>
      <c r="IZR136" s="625"/>
      <c r="IZW136" s="625"/>
      <c r="IZX136" s="625"/>
      <c r="JAC136" s="625"/>
      <c r="JAD136" s="625"/>
      <c r="JAI136" s="625"/>
      <c r="JAJ136" s="625"/>
      <c r="JAO136" s="625"/>
      <c r="JAP136" s="625"/>
      <c r="JAU136" s="625"/>
      <c r="JAV136" s="625"/>
      <c r="JBA136" s="625"/>
      <c r="JBB136" s="625"/>
      <c r="JBG136" s="625"/>
      <c r="JBH136" s="625"/>
      <c r="JBM136" s="625"/>
      <c r="JBN136" s="625"/>
      <c r="JBS136" s="625"/>
      <c r="JBT136" s="625"/>
      <c r="JBY136" s="625"/>
      <c r="JBZ136" s="625"/>
      <c r="JCE136" s="625"/>
      <c r="JCF136" s="625"/>
      <c r="JCK136" s="625"/>
      <c r="JCL136" s="625"/>
      <c r="JCQ136" s="625"/>
      <c r="JCR136" s="625"/>
      <c r="JCW136" s="625"/>
      <c r="JCX136" s="625"/>
      <c r="JDC136" s="625"/>
      <c r="JDD136" s="625"/>
      <c r="JDI136" s="625"/>
      <c r="JDJ136" s="625"/>
      <c r="JDO136" s="625"/>
      <c r="JDP136" s="625"/>
      <c r="JDU136" s="625"/>
      <c r="JDV136" s="625"/>
      <c r="JEA136" s="625"/>
      <c r="JEB136" s="625"/>
      <c r="JEG136" s="625"/>
      <c r="JEH136" s="625"/>
      <c r="JEM136" s="625"/>
      <c r="JEN136" s="625"/>
      <c r="JES136" s="625"/>
      <c r="JET136" s="625"/>
      <c r="JEY136" s="625"/>
      <c r="JEZ136" s="625"/>
      <c r="JFE136" s="625"/>
      <c r="JFF136" s="625"/>
      <c r="JFK136" s="625"/>
      <c r="JFL136" s="625"/>
      <c r="JFQ136" s="625"/>
      <c r="JFR136" s="625"/>
      <c r="JFW136" s="625"/>
      <c r="JFX136" s="625"/>
      <c r="JGC136" s="625"/>
      <c r="JGD136" s="625"/>
      <c r="JGI136" s="625"/>
      <c r="JGJ136" s="625"/>
      <c r="JGO136" s="625"/>
      <c r="JGP136" s="625"/>
      <c r="JGU136" s="625"/>
      <c r="JGV136" s="625"/>
      <c r="JHA136" s="625"/>
      <c r="JHB136" s="625"/>
      <c r="JHG136" s="625"/>
      <c r="JHH136" s="625"/>
      <c r="JHM136" s="625"/>
      <c r="JHN136" s="625"/>
      <c r="JHS136" s="625"/>
      <c r="JHT136" s="625"/>
      <c r="JHY136" s="625"/>
      <c r="JHZ136" s="625"/>
      <c r="JIE136" s="625"/>
      <c r="JIF136" s="625"/>
      <c r="JIK136" s="625"/>
      <c r="JIL136" s="625"/>
      <c r="JIQ136" s="625"/>
      <c r="JIR136" s="625"/>
      <c r="JIW136" s="625"/>
      <c r="JIX136" s="625"/>
      <c r="JJC136" s="625"/>
      <c r="JJD136" s="625"/>
      <c r="JJI136" s="625"/>
      <c r="JJJ136" s="625"/>
      <c r="JJO136" s="625"/>
      <c r="JJP136" s="625"/>
      <c r="JJU136" s="625"/>
      <c r="JJV136" s="625"/>
      <c r="JKA136" s="625"/>
      <c r="JKB136" s="625"/>
      <c r="JKG136" s="625"/>
      <c r="JKH136" s="625"/>
      <c r="JKM136" s="625"/>
      <c r="JKN136" s="625"/>
      <c r="JKS136" s="625"/>
      <c r="JKT136" s="625"/>
      <c r="JKY136" s="625"/>
      <c r="JKZ136" s="625"/>
      <c r="JLE136" s="625"/>
      <c r="JLF136" s="625"/>
      <c r="JLK136" s="625"/>
      <c r="JLL136" s="625"/>
      <c r="JLQ136" s="625"/>
      <c r="JLR136" s="625"/>
      <c r="JLW136" s="625"/>
      <c r="JLX136" s="625"/>
      <c r="JMC136" s="625"/>
      <c r="JMD136" s="625"/>
      <c r="JMI136" s="625"/>
      <c r="JMJ136" s="625"/>
      <c r="JMO136" s="625"/>
      <c r="JMP136" s="625"/>
      <c r="JMU136" s="625"/>
      <c r="JMV136" s="625"/>
      <c r="JNA136" s="625"/>
      <c r="JNB136" s="625"/>
      <c r="JNG136" s="625"/>
      <c r="JNH136" s="625"/>
      <c r="JNM136" s="625"/>
      <c r="JNN136" s="625"/>
      <c r="JNS136" s="625"/>
      <c r="JNT136" s="625"/>
      <c r="JNY136" s="625"/>
      <c r="JNZ136" s="625"/>
      <c r="JOE136" s="625"/>
      <c r="JOF136" s="625"/>
      <c r="JOK136" s="625"/>
      <c r="JOL136" s="625"/>
      <c r="JOQ136" s="625"/>
      <c r="JOR136" s="625"/>
      <c r="JOW136" s="625"/>
      <c r="JOX136" s="625"/>
      <c r="JPC136" s="625"/>
      <c r="JPD136" s="625"/>
      <c r="JPI136" s="625"/>
      <c r="JPJ136" s="625"/>
      <c r="JPO136" s="625"/>
      <c r="JPP136" s="625"/>
      <c r="JPU136" s="625"/>
      <c r="JPV136" s="625"/>
      <c r="JQA136" s="625"/>
      <c r="JQB136" s="625"/>
      <c r="JQG136" s="625"/>
      <c r="JQH136" s="625"/>
      <c r="JQM136" s="625"/>
      <c r="JQN136" s="625"/>
      <c r="JQS136" s="625"/>
      <c r="JQT136" s="625"/>
      <c r="JQY136" s="625"/>
      <c r="JQZ136" s="625"/>
      <c r="JRE136" s="625"/>
      <c r="JRF136" s="625"/>
      <c r="JRK136" s="625"/>
      <c r="JRL136" s="625"/>
      <c r="JRQ136" s="625"/>
      <c r="JRR136" s="625"/>
      <c r="JRW136" s="625"/>
      <c r="JRX136" s="625"/>
      <c r="JSC136" s="625"/>
      <c r="JSD136" s="625"/>
      <c r="JSI136" s="625"/>
      <c r="JSJ136" s="625"/>
      <c r="JSO136" s="625"/>
      <c r="JSP136" s="625"/>
      <c r="JSU136" s="625"/>
      <c r="JSV136" s="625"/>
      <c r="JTA136" s="625"/>
      <c r="JTB136" s="625"/>
      <c r="JTG136" s="625"/>
      <c r="JTH136" s="625"/>
      <c r="JTM136" s="625"/>
      <c r="JTN136" s="625"/>
      <c r="JTS136" s="625"/>
      <c r="JTT136" s="625"/>
      <c r="JTY136" s="625"/>
      <c r="JTZ136" s="625"/>
      <c r="JUE136" s="625"/>
      <c r="JUF136" s="625"/>
      <c r="JUK136" s="625"/>
      <c r="JUL136" s="625"/>
      <c r="JUQ136" s="625"/>
      <c r="JUR136" s="625"/>
      <c r="JUW136" s="625"/>
      <c r="JUX136" s="625"/>
      <c r="JVC136" s="625"/>
      <c r="JVD136" s="625"/>
      <c r="JVI136" s="625"/>
      <c r="JVJ136" s="625"/>
      <c r="JVO136" s="625"/>
      <c r="JVP136" s="625"/>
      <c r="JVU136" s="625"/>
      <c r="JVV136" s="625"/>
      <c r="JWA136" s="625"/>
      <c r="JWB136" s="625"/>
      <c r="JWG136" s="625"/>
      <c r="JWH136" s="625"/>
      <c r="JWM136" s="625"/>
      <c r="JWN136" s="625"/>
      <c r="JWS136" s="625"/>
      <c r="JWT136" s="625"/>
      <c r="JWY136" s="625"/>
      <c r="JWZ136" s="625"/>
      <c r="JXE136" s="625"/>
      <c r="JXF136" s="625"/>
      <c r="JXK136" s="625"/>
      <c r="JXL136" s="625"/>
      <c r="JXQ136" s="625"/>
      <c r="JXR136" s="625"/>
      <c r="JXW136" s="625"/>
      <c r="JXX136" s="625"/>
      <c r="JYC136" s="625"/>
      <c r="JYD136" s="625"/>
      <c r="JYI136" s="625"/>
      <c r="JYJ136" s="625"/>
      <c r="JYO136" s="625"/>
      <c r="JYP136" s="625"/>
      <c r="JYU136" s="625"/>
      <c r="JYV136" s="625"/>
      <c r="JZA136" s="625"/>
      <c r="JZB136" s="625"/>
      <c r="JZG136" s="625"/>
      <c r="JZH136" s="625"/>
      <c r="JZM136" s="625"/>
      <c r="JZN136" s="625"/>
      <c r="JZS136" s="625"/>
      <c r="JZT136" s="625"/>
      <c r="JZY136" s="625"/>
      <c r="JZZ136" s="625"/>
      <c r="KAE136" s="625"/>
      <c r="KAF136" s="625"/>
      <c r="KAK136" s="625"/>
      <c r="KAL136" s="625"/>
      <c r="KAQ136" s="625"/>
      <c r="KAR136" s="625"/>
      <c r="KAW136" s="625"/>
      <c r="KAX136" s="625"/>
      <c r="KBC136" s="625"/>
      <c r="KBD136" s="625"/>
      <c r="KBI136" s="625"/>
      <c r="KBJ136" s="625"/>
      <c r="KBO136" s="625"/>
      <c r="KBP136" s="625"/>
      <c r="KBU136" s="625"/>
      <c r="KBV136" s="625"/>
      <c r="KCA136" s="625"/>
      <c r="KCB136" s="625"/>
      <c r="KCG136" s="625"/>
      <c r="KCH136" s="625"/>
      <c r="KCM136" s="625"/>
      <c r="KCN136" s="625"/>
      <c r="KCS136" s="625"/>
      <c r="KCT136" s="625"/>
      <c r="KCY136" s="625"/>
      <c r="KCZ136" s="625"/>
      <c r="KDE136" s="625"/>
      <c r="KDF136" s="625"/>
      <c r="KDK136" s="625"/>
      <c r="KDL136" s="625"/>
      <c r="KDQ136" s="625"/>
      <c r="KDR136" s="625"/>
      <c r="KDW136" s="625"/>
      <c r="KDX136" s="625"/>
      <c r="KEC136" s="625"/>
      <c r="KED136" s="625"/>
      <c r="KEI136" s="625"/>
      <c r="KEJ136" s="625"/>
      <c r="KEO136" s="625"/>
      <c r="KEP136" s="625"/>
      <c r="KEU136" s="625"/>
      <c r="KEV136" s="625"/>
      <c r="KFA136" s="625"/>
      <c r="KFB136" s="625"/>
      <c r="KFG136" s="625"/>
      <c r="KFH136" s="625"/>
      <c r="KFM136" s="625"/>
      <c r="KFN136" s="625"/>
      <c r="KFS136" s="625"/>
      <c r="KFT136" s="625"/>
      <c r="KFY136" s="625"/>
      <c r="KFZ136" s="625"/>
      <c r="KGE136" s="625"/>
      <c r="KGF136" s="625"/>
      <c r="KGK136" s="625"/>
      <c r="KGL136" s="625"/>
      <c r="KGQ136" s="625"/>
      <c r="KGR136" s="625"/>
      <c r="KGW136" s="625"/>
      <c r="KGX136" s="625"/>
      <c r="KHC136" s="625"/>
      <c r="KHD136" s="625"/>
      <c r="KHI136" s="625"/>
      <c r="KHJ136" s="625"/>
      <c r="KHO136" s="625"/>
      <c r="KHP136" s="625"/>
      <c r="KHU136" s="625"/>
      <c r="KHV136" s="625"/>
      <c r="KIA136" s="625"/>
      <c r="KIB136" s="625"/>
      <c r="KIG136" s="625"/>
      <c r="KIH136" s="625"/>
      <c r="KIM136" s="625"/>
      <c r="KIN136" s="625"/>
      <c r="KIS136" s="625"/>
      <c r="KIT136" s="625"/>
      <c r="KIY136" s="625"/>
      <c r="KIZ136" s="625"/>
      <c r="KJE136" s="625"/>
      <c r="KJF136" s="625"/>
      <c r="KJK136" s="625"/>
      <c r="KJL136" s="625"/>
      <c r="KJQ136" s="625"/>
      <c r="KJR136" s="625"/>
      <c r="KJW136" s="625"/>
      <c r="KJX136" s="625"/>
      <c r="KKC136" s="625"/>
      <c r="KKD136" s="625"/>
      <c r="KKI136" s="625"/>
      <c r="KKJ136" s="625"/>
      <c r="KKO136" s="625"/>
      <c r="KKP136" s="625"/>
      <c r="KKU136" s="625"/>
      <c r="KKV136" s="625"/>
      <c r="KLA136" s="625"/>
      <c r="KLB136" s="625"/>
      <c r="KLG136" s="625"/>
      <c r="KLH136" s="625"/>
      <c r="KLM136" s="625"/>
      <c r="KLN136" s="625"/>
      <c r="KLS136" s="625"/>
      <c r="KLT136" s="625"/>
      <c r="KLY136" s="625"/>
      <c r="KLZ136" s="625"/>
      <c r="KME136" s="625"/>
      <c r="KMF136" s="625"/>
      <c r="KMK136" s="625"/>
      <c r="KML136" s="625"/>
      <c r="KMQ136" s="625"/>
      <c r="KMR136" s="625"/>
      <c r="KMW136" s="625"/>
      <c r="KMX136" s="625"/>
      <c r="KNC136" s="625"/>
      <c r="KND136" s="625"/>
      <c r="KNI136" s="625"/>
      <c r="KNJ136" s="625"/>
      <c r="KNO136" s="625"/>
      <c r="KNP136" s="625"/>
      <c r="KNU136" s="625"/>
      <c r="KNV136" s="625"/>
      <c r="KOA136" s="625"/>
      <c r="KOB136" s="625"/>
      <c r="KOG136" s="625"/>
      <c r="KOH136" s="625"/>
      <c r="KOM136" s="625"/>
      <c r="KON136" s="625"/>
      <c r="KOS136" s="625"/>
      <c r="KOT136" s="625"/>
      <c r="KOY136" s="625"/>
      <c r="KOZ136" s="625"/>
      <c r="KPE136" s="625"/>
      <c r="KPF136" s="625"/>
      <c r="KPK136" s="625"/>
      <c r="KPL136" s="625"/>
      <c r="KPQ136" s="625"/>
      <c r="KPR136" s="625"/>
      <c r="KPW136" s="625"/>
      <c r="KPX136" s="625"/>
      <c r="KQC136" s="625"/>
      <c r="KQD136" s="625"/>
      <c r="KQI136" s="625"/>
      <c r="KQJ136" s="625"/>
      <c r="KQO136" s="625"/>
      <c r="KQP136" s="625"/>
      <c r="KQU136" s="625"/>
      <c r="KQV136" s="625"/>
      <c r="KRA136" s="625"/>
      <c r="KRB136" s="625"/>
      <c r="KRG136" s="625"/>
      <c r="KRH136" s="625"/>
      <c r="KRM136" s="625"/>
      <c r="KRN136" s="625"/>
      <c r="KRS136" s="625"/>
      <c r="KRT136" s="625"/>
      <c r="KRY136" s="625"/>
      <c r="KRZ136" s="625"/>
      <c r="KSE136" s="625"/>
      <c r="KSF136" s="625"/>
      <c r="KSK136" s="625"/>
      <c r="KSL136" s="625"/>
      <c r="KSQ136" s="625"/>
      <c r="KSR136" s="625"/>
      <c r="KSW136" s="625"/>
      <c r="KSX136" s="625"/>
      <c r="KTC136" s="625"/>
      <c r="KTD136" s="625"/>
      <c r="KTI136" s="625"/>
      <c r="KTJ136" s="625"/>
      <c r="KTO136" s="625"/>
      <c r="KTP136" s="625"/>
      <c r="KTU136" s="625"/>
      <c r="KTV136" s="625"/>
      <c r="KUA136" s="625"/>
      <c r="KUB136" s="625"/>
      <c r="KUG136" s="625"/>
      <c r="KUH136" s="625"/>
      <c r="KUM136" s="625"/>
      <c r="KUN136" s="625"/>
      <c r="KUS136" s="625"/>
      <c r="KUT136" s="625"/>
      <c r="KUY136" s="625"/>
      <c r="KUZ136" s="625"/>
      <c r="KVE136" s="625"/>
      <c r="KVF136" s="625"/>
      <c r="KVK136" s="625"/>
      <c r="KVL136" s="625"/>
      <c r="KVQ136" s="625"/>
      <c r="KVR136" s="625"/>
      <c r="KVW136" s="625"/>
      <c r="KVX136" s="625"/>
      <c r="KWC136" s="625"/>
      <c r="KWD136" s="625"/>
      <c r="KWI136" s="625"/>
      <c r="KWJ136" s="625"/>
      <c r="KWO136" s="625"/>
      <c r="KWP136" s="625"/>
      <c r="KWU136" s="625"/>
      <c r="KWV136" s="625"/>
      <c r="KXA136" s="625"/>
      <c r="KXB136" s="625"/>
      <c r="KXG136" s="625"/>
      <c r="KXH136" s="625"/>
      <c r="KXM136" s="625"/>
      <c r="KXN136" s="625"/>
      <c r="KXS136" s="625"/>
      <c r="KXT136" s="625"/>
      <c r="KXY136" s="625"/>
      <c r="KXZ136" s="625"/>
      <c r="KYE136" s="625"/>
      <c r="KYF136" s="625"/>
      <c r="KYK136" s="625"/>
      <c r="KYL136" s="625"/>
      <c r="KYQ136" s="625"/>
      <c r="KYR136" s="625"/>
      <c r="KYW136" s="625"/>
      <c r="KYX136" s="625"/>
      <c r="KZC136" s="625"/>
      <c r="KZD136" s="625"/>
      <c r="KZI136" s="625"/>
      <c r="KZJ136" s="625"/>
      <c r="KZO136" s="625"/>
      <c r="KZP136" s="625"/>
      <c r="KZU136" s="625"/>
      <c r="KZV136" s="625"/>
      <c r="LAA136" s="625"/>
      <c r="LAB136" s="625"/>
      <c r="LAG136" s="625"/>
      <c r="LAH136" s="625"/>
      <c r="LAM136" s="625"/>
      <c r="LAN136" s="625"/>
      <c r="LAS136" s="625"/>
      <c r="LAT136" s="625"/>
      <c r="LAY136" s="625"/>
      <c r="LAZ136" s="625"/>
      <c r="LBE136" s="625"/>
      <c r="LBF136" s="625"/>
      <c r="LBK136" s="625"/>
      <c r="LBL136" s="625"/>
      <c r="LBQ136" s="625"/>
      <c r="LBR136" s="625"/>
      <c r="LBW136" s="625"/>
      <c r="LBX136" s="625"/>
      <c r="LCC136" s="625"/>
      <c r="LCD136" s="625"/>
      <c r="LCI136" s="625"/>
      <c r="LCJ136" s="625"/>
      <c r="LCO136" s="625"/>
      <c r="LCP136" s="625"/>
      <c r="LCU136" s="625"/>
      <c r="LCV136" s="625"/>
      <c r="LDA136" s="625"/>
      <c r="LDB136" s="625"/>
      <c r="LDG136" s="625"/>
      <c r="LDH136" s="625"/>
      <c r="LDM136" s="625"/>
      <c r="LDN136" s="625"/>
      <c r="LDS136" s="625"/>
      <c r="LDT136" s="625"/>
      <c r="LDY136" s="625"/>
      <c r="LDZ136" s="625"/>
      <c r="LEE136" s="625"/>
      <c r="LEF136" s="625"/>
      <c r="LEK136" s="625"/>
      <c r="LEL136" s="625"/>
      <c r="LEQ136" s="625"/>
      <c r="LER136" s="625"/>
      <c r="LEW136" s="625"/>
      <c r="LEX136" s="625"/>
      <c r="LFC136" s="625"/>
      <c r="LFD136" s="625"/>
      <c r="LFI136" s="625"/>
      <c r="LFJ136" s="625"/>
      <c r="LFO136" s="625"/>
      <c r="LFP136" s="625"/>
      <c r="LFU136" s="625"/>
      <c r="LFV136" s="625"/>
      <c r="LGA136" s="625"/>
      <c r="LGB136" s="625"/>
      <c r="LGG136" s="625"/>
      <c r="LGH136" s="625"/>
      <c r="LGM136" s="625"/>
      <c r="LGN136" s="625"/>
      <c r="LGS136" s="625"/>
      <c r="LGT136" s="625"/>
      <c r="LGY136" s="625"/>
      <c r="LGZ136" s="625"/>
      <c r="LHE136" s="625"/>
      <c r="LHF136" s="625"/>
      <c r="LHK136" s="625"/>
      <c r="LHL136" s="625"/>
      <c r="LHQ136" s="625"/>
      <c r="LHR136" s="625"/>
      <c r="LHW136" s="625"/>
      <c r="LHX136" s="625"/>
      <c r="LIC136" s="625"/>
      <c r="LID136" s="625"/>
      <c r="LII136" s="625"/>
      <c r="LIJ136" s="625"/>
      <c r="LIO136" s="625"/>
      <c r="LIP136" s="625"/>
      <c r="LIU136" s="625"/>
      <c r="LIV136" s="625"/>
      <c r="LJA136" s="625"/>
      <c r="LJB136" s="625"/>
      <c r="LJG136" s="625"/>
      <c r="LJH136" s="625"/>
      <c r="LJM136" s="625"/>
      <c r="LJN136" s="625"/>
      <c r="LJS136" s="625"/>
      <c r="LJT136" s="625"/>
      <c r="LJY136" s="625"/>
      <c r="LJZ136" s="625"/>
      <c r="LKE136" s="625"/>
      <c r="LKF136" s="625"/>
      <c r="LKK136" s="625"/>
      <c r="LKL136" s="625"/>
      <c r="LKQ136" s="625"/>
      <c r="LKR136" s="625"/>
      <c r="LKW136" s="625"/>
      <c r="LKX136" s="625"/>
      <c r="LLC136" s="625"/>
      <c r="LLD136" s="625"/>
      <c r="LLI136" s="625"/>
      <c r="LLJ136" s="625"/>
      <c r="LLO136" s="625"/>
      <c r="LLP136" s="625"/>
      <c r="LLU136" s="625"/>
      <c r="LLV136" s="625"/>
      <c r="LMA136" s="625"/>
      <c r="LMB136" s="625"/>
      <c r="LMG136" s="625"/>
      <c r="LMH136" s="625"/>
      <c r="LMM136" s="625"/>
      <c r="LMN136" s="625"/>
      <c r="LMS136" s="625"/>
      <c r="LMT136" s="625"/>
      <c r="LMY136" s="625"/>
      <c r="LMZ136" s="625"/>
      <c r="LNE136" s="625"/>
      <c r="LNF136" s="625"/>
      <c r="LNK136" s="625"/>
      <c r="LNL136" s="625"/>
      <c r="LNQ136" s="625"/>
      <c r="LNR136" s="625"/>
      <c r="LNW136" s="625"/>
      <c r="LNX136" s="625"/>
      <c r="LOC136" s="625"/>
      <c r="LOD136" s="625"/>
      <c r="LOI136" s="625"/>
      <c r="LOJ136" s="625"/>
      <c r="LOO136" s="625"/>
      <c r="LOP136" s="625"/>
      <c r="LOU136" s="625"/>
      <c r="LOV136" s="625"/>
      <c r="LPA136" s="625"/>
      <c r="LPB136" s="625"/>
      <c r="LPG136" s="625"/>
      <c r="LPH136" s="625"/>
      <c r="LPM136" s="625"/>
      <c r="LPN136" s="625"/>
      <c r="LPS136" s="625"/>
      <c r="LPT136" s="625"/>
      <c r="LPY136" s="625"/>
      <c r="LPZ136" s="625"/>
      <c r="LQE136" s="625"/>
      <c r="LQF136" s="625"/>
      <c r="LQK136" s="625"/>
      <c r="LQL136" s="625"/>
      <c r="LQQ136" s="625"/>
      <c r="LQR136" s="625"/>
      <c r="LQW136" s="625"/>
      <c r="LQX136" s="625"/>
      <c r="LRC136" s="625"/>
      <c r="LRD136" s="625"/>
      <c r="LRI136" s="625"/>
      <c r="LRJ136" s="625"/>
      <c r="LRO136" s="625"/>
      <c r="LRP136" s="625"/>
      <c r="LRU136" s="625"/>
      <c r="LRV136" s="625"/>
      <c r="LSA136" s="625"/>
      <c r="LSB136" s="625"/>
      <c r="LSG136" s="625"/>
      <c r="LSH136" s="625"/>
      <c r="LSM136" s="625"/>
      <c r="LSN136" s="625"/>
      <c r="LSS136" s="625"/>
      <c r="LST136" s="625"/>
      <c r="LSY136" s="625"/>
      <c r="LSZ136" s="625"/>
      <c r="LTE136" s="625"/>
      <c r="LTF136" s="625"/>
      <c r="LTK136" s="625"/>
      <c r="LTL136" s="625"/>
      <c r="LTQ136" s="625"/>
      <c r="LTR136" s="625"/>
      <c r="LTW136" s="625"/>
      <c r="LTX136" s="625"/>
      <c r="LUC136" s="625"/>
      <c r="LUD136" s="625"/>
      <c r="LUI136" s="625"/>
      <c r="LUJ136" s="625"/>
      <c r="LUO136" s="625"/>
      <c r="LUP136" s="625"/>
      <c r="LUU136" s="625"/>
      <c r="LUV136" s="625"/>
      <c r="LVA136" s="625"/>
      <c r="LVB136" s="625"/>
      <c r="LVG136" s="625"/>
      <c r="LVH136" s="625"/>
      <c r="LVM136" s="625"/>
      <c r="LVN136" s="625"/>
      <c r="LVS136" s="625"/>
      <c r="LVT136" s="625"/>
      <c r="LVY136" s="625"/>
      <c r="LVZ136" s="625"/>
      <c r="LWE136" s="625"/>
      <c r="LWF136" s="625"/>
      <c r="LWK136" s="625"/>
      <c r="LWL136" s="625"/>
      <c r="LWQ136" s="625"/>
      <c r="LWR136" s="625"/>
      <c r="LWW136" s="625"/>
      <c r="LWX136" s="625"/>
      <c r="LXC136" s="625"/>
      <c r="LXD136" s="625"/>
      <c r="LXI136" s="625"/>
      <c r="LXJ136" s="625"/>
      <c r="LXO136" s="625"/>
      <c r="LXP136" s="625"/>
      <c r="LXU136" s="625"/>
      <c r="LXV136" s="625"/>
      <c r="LYA136" s="625"/>
      <c r="LYB136" s="625"/>
      <c r="LYG136" s="625"/>
      <c r="LYH136" s="625"/>
      <c r="LYM136" s="625"/>
      <c r="LYN136" s="625"/>
      <c r="LYS136" s="625"/>
      <c r="LYT136" s="625"/>
      <c r="LYY136" s="625"/>
      <c r="LYZ136" s="625"/>
      <c r="LZE136" s="625"/>
      <c r="LZF136" s="625"/>
      <c r="LZK136" s="625"/>
      <c r="LZL136" s="625"/>
      <c r="LZQ136" s="625"/>
      <c r="LZR136" s="625"/>
      <c r="LZW136" s="625"/>
      <c r="LZX136" s="625"/>
      <c r="MAC136" s="625"/>
      <c r="MAD136" s="625"/>
      <c r="MAI136" s="625"/>
      <c r="MAJ136" s="625"/>
      <c r="MAO136" s="625"/>
      <c r="MAP136" s="625"/>
      <c r="MAU136" s="625"/>
      <c r="MAV136" s="625"/>
      <c r="MBA136" s="625"/>
      <c r="MBB136" s="625"/>
      <c r="MBG136" s="625"/>
      <c r="MBH136" s="625"/>
      <c r="MBM136" s="625"/>
      <c r="MBN136" s="625"/>
      <c r="MBS136" s="625"/>
      <c r="MBT136" s="625"/>
      <c r="MBY136" s="625"/>
      <c r="MBZ136" s="625"/>
      <c r="MCE136" s="625"/>
      <c r="MCF136" s="625"/>
      <c r="MCK136" s="625"/>
      <c r="MCL136" s="625"/>
      <c r="MCQ136" s="625"/>
      <c r="MCR136" s="625"/>
      <c r="MCW136" s="625"/>
      <c r="MCX136" s="625"/>
      <c r="MDC136" s="625"/>
      <c r="MDD136" s="625"/>
      <c r="MDI136" s="625"/>
      <c r="MDJ136" s="625"/>
      <c r="MDO136" s="625"/>
      <c r="MDP136" s="625"/>
      <c r="MDU136" s="625"/>
      <c r="MDV136" s="625"/>
      <c r="MEA136" s="625"/>
      <c r="MEB136" s="625"/>
      <c r="MEG136" s="625"/>
      <c r="MEH136" s="625"/>
      <c r="MEM136" s="625"/>
      <c r="MEN136" s="625"/>
      <c r="MES136" s="625"/>
      <c r="MET136" s="625"/>
      <c r="MEY136" s="625"/>
      <c r="MEZ136" s="625"/>
      <c r="MFE136" s="625"/>
      <c r="MFF136" s="625"/>
      <c r="MFK136" s="625"/>
      <c r="MFL136" s="625"/>
      <c r="MFQ136" s="625"/>
      <c r="MFR136" s="625"/>
      <c r="MFW136" s="625"/>
      <c r="MFX136" s="625"/>
      <c r="MGC136" s="625"/>
      <c r="MGD136" s="625"/>
      <c r="MGI136" s="625"/>
      <c r="MGJ136" s="625"/>
      <c r="MGO136" s="625"/>
      <c r="MGP136" s="625"/>
      <c r="MGU136" s="625"/>
      <c r="MGV136" s="625"/>
      <c r="MHA136" s="625"/>
      <c r="MHB136" s="625"/>
      <c r="MHG136" s="625"/>
      <c r="MHH136" s="625"/>
      <c r="MHM136" s="625"/>
      <c r="MHN136" s="625"/>
      <c r="MHS136" s="625"/>
      <c r="MHT136" s="625"/>
      <c r="MHY136" s="625"/>
      <c r="MHZ136" s="625"/>
      <c r="MIE136" s="625"/>
      <c r="MIF136" s="625"/>
      <c r="MIK136" s="625"/>
      <c r="MIL136" s="625"/>
      <c r="MIQ136" s="625"/>
      <c r="MIR136" s="625"/>
      <c r="MIW136" s="625"/>
      <c r="MIX136" s="625"/>
      <c r="MJC136" s="625"/>
      <c r="MJD136" s="625"/>
      <c r="MJI136" s="625"/>
      <c r="MJJ136" s="625"/>
      <c r="MJO136" s="625"/>
      <c r="MJP136" s="625"/>
      <c r="MJU136" s="625"/>
      <c r="MJV136" s="625"/>
      <c r="MKA136" s="625"/>
      <c r="MKB136" s="625"/>
      <c r="MKG136" s="625"/>
      <c r="MKH136" s="625"/>
      <c r="MKM136" s="625"/>
      <c r="MKN136" s="625"/>
      <c r="MKS136" s="625"/>
      <c r="MKT136" s="625"/>
      <c r="MKY136" s="625"/>
      <c r="MKZ136" s="625"/>
      <c r="MLE136" s="625"/>
      <c r="MLF136" s="625"/>
      <c r="MLK136" s="625"/>
      <c r="MLL136" s="625"/>
      <c r="MLQ136" s="625"/>
      <c r="MLR136" s="625"/>
      <c r="MLW136" s="625"/>
      <c r="MLX136" s="625"/>
      <c r="MMC136" s="625"/>
      <c r="MMD136" s="625"/>
      <c r="MMI136" s="625"/>
      <c r="MMJ136" s="625"/>
      <c r="MMO136" s="625"/>
      <c r="MMP136" s="625"/>
      <c r="MMU136" s="625"/>
      <c r="MMV136" s="625"/>
      <c r="MNA136" s="625"/>
      <c r="MNB136" s="625"/>
      <c r="MNG136" s="625"/>
      <c r="MNH136" s="625"/>
      <c r="MNM136" s="625"/>
      <c r="MNN136" s="625"/>
      <c r="MNS136" s="625"/>
      <c r="MNT136" s="625"/>
      <c r="MNY136" s="625"/>
      <c r="MNZ136" s="625"/>
      <c r="MOE136" s="625"/>
      <c r="MOF136" s="625"/>
      <c r="MOK136" s="625"/>
      <c r="MOL136" s="625"/>
      <c r="MOQ136" s="625"/>
      <c r="MOR136" s="625"/>
      <c r="MOW136" s="625"/>
      <c r="MOX136" s="625"/>
      <c r="MPC136" s="625"/>
      <c r="MPD136" s="625"/>
      <c r="MPI136" s="625"/>
      <c r="MPJ136" s="625"/>
      <c r="MPO136" s="625"/>
      <c r="MPP136" s="625"/>
      <c r="MPU136" s="625"/>
      <c r="MPV136" s="625"/>
      <c r="MQA136" s="625"/>
      <c r="MQB136" s="625"/>
      <c r="MQG136" s="625"/>
      <c r="MQH136" s="625"/>
      <c r="MQM136" s="625"/>
      <c r="MQN136" s="625"/>
      <c r="MQS136" s="625"/>
      <c r="MQT136" s="625"/>
      <c r="MQY136" s="625"/>
      <c r="MQZ136" s="625"/>
      <c r="MRE136" s="625"/>
      <c r="MRF136" s="625"/>
      <c r="MRK136" s="625"/>
      <c r="MRL136" s="625"/>
      <c r="MRQ136" s="625"/>
      <c r="MRR136" s="625"/>
      <c r="MRW136" s="625"/>
      <c r="MRX136" s="625"/>
      <c r="MSC136" s="625"/>
      <c r="MSD136" s="625"/>
      <c r="MSI136" s="625"/>
      <c r="MSJ136" s="625"/>
      <c r="MSO136" s="625"/>
      <c r="MSP136" s="625"/>
      <c r="MSU136" s="625"/>
      <c r="MSV136" s="625"/>
      <c r="MTA136" s="625"/>
      <c r="MTB136" s="625"/>
      <c r="MTG136" s="625"/>
      <c r="MTH136" s="625"/>
      <c r="MTM136" s="625"/>
      <c r="MTN136" s="625"/>
      <c r="MTS136" s="625"/>
      <c r="MTT136" s="625"/>
      <c r="MTY136" s="625"/>
      <c r="MTZ136" s="625"/>
      <c r="MUE136" s="625"/>
      <c r="MUF136" s="625"/>
      <c r="MUK136" s="625"/>
      <c r="MUL136" s="625"/>
      <c r="MUQ136" s="625"/>
      <c r="MUR136" s="625"/>
      <c r="MUW136" s="625"/>
      <c r="MUX136" s="625"/>
      <c r="MVC136" s="625"/>
      <c r="MVD136" s="625"/>
      <c r="MVI136" s="625"/>
      <c r="MVJ136" s="625"/>
      <c r="MVO136" s="625"/>
      <c r="MVP136" s="625"/>
      <c r="MVU136" s="625"/>
      <c r="MVV136" s="625"/>
      <c r="MWA136" s="625"/>
      <c r="MWB136" s="625"/>
      <c r="MWG136" s="625"/>
      <c r="MWH136" s="625"/>
      <c r="MWM136" s="625"/>
      <c r="MWN136" s="625"/>
      <c r="MWS136" s="625"/>
      <c r="MWT136" s="625"/>
      <c r="MWY136" s="625"/>
      <c r="MWZ136" s="625"/>
      <c r="MXE136" s="625"/>
      <c r="MXF136" s="625"/>
      <c r="MXK136" s="625"/>
      <c r="MXL136" s="625"/>
      <c r="MXQ136" s="625"/>
      <c r="MXR136" s="625"/>
      <c r="MXW136" s="625"/>
      <c r="MXX136" s="625"/>
      <c r="MYC136" s="625"/>
      <c r="MYD136" s="625"/>
      <c r="MYI136" s="625"/>
      <c r="MYJ136" s="625"/>
      <c r="MYO136" s="625"/>
      <c r="MYP136" s="625"/>
      <c r="MYU136" s="625"/>
      <c r="MYV136" s="625"/>
      <c r="MZA136" s="625"/>
      <c r="MZB136" s="625"/>
      <c r="MZG136" s="625"/>
      <c r="MZH136" s="625"/>
      <c r="MZM136" s="625"/>
      <c r="MZN136" s="625"/>
      <c r="MZS136" s="625"/>
      <c r="MZT136" s="625"/>
      <c r="MZY136" s="625"/>
      <c r="MZZ136" s="625"/>
      <c r="NAE136" s="625"/>
      <c r="NAF136" s="625"/>
      <c r="NAK136" s="625"/>
      <c r="NAL136" s="625"/>
      <c r="NAQ136" s="625"/>
      <c r="NAR136" s="625"/>
      <c r="NAW136" s="625"/>
      <c r="NAX136" s="625"/>
      <c r="NBC136" s="625"/>
      <c r="NBD136" s="625"/>
      <c r="NBI136" s="625"/>
      <c r="NBJ136" s="625"/>
      <c r="NBO136" s="625"/>
      <c r="NBP136" s="625"/>
      <c r="NBU136" s="625"/>
      <c r="NBV136" s="625"/>
      <c r="NCA136" s="625"/>
      <c r="NCB136" s="625"/>
      <c r="NCG136" s="625"/>
      <c r="NCH136" s="625"/>
      <c r="NCM136" s="625"/>
      <c r="NCN136" s="625"/>
      <c r="NCS136" s="625"/>
      <c r="NCT136" s="625"/>
      <c r="NCY136" s="625"/>
      <c r="NCZ136" s="625"/>
      <c r="NDE136" s="625"/>
      <c r="NDF136" s="625"/>
      <c r="NDK136" s="625"/>
      <c r="NDL136" s="625"/>
      <c r="NDQ136" s="625"/>
      <c r="NDR136" s="625"/>
      <c r="NDW136" s="625"/>
      <c r="NDX136" s="625"/>
      <c r="NEC136" s="625"/>
      <c r="NED136" s="625"/>
      <c r="NEI136" s="625"/>
      <c r="NEJ136" s="625"/>
      <c r="NEO136" s="625"/>
      <c r="NEP136" s="625"/>
      <c r="NEU136" s="625"/>
      <c r="NEV136" s="625"/>
      <c r="NFA136" s="625"/>
      <c r="NFB136" s="625"/>
      <c r="NFG136" s="625"/>
      <c r="NFH136" s="625"/>
      <c r="NFM136" s="625"/>
      <c r="NFN136" s="625"/>
      <c r="NFS136" s="625"/>
      <c r="NFT136" s="625"/>
      <c r="NFY136" s="625"/>
      <c r="NFZ136" s="625"/>
      <c r="NGE136" s="625"/>
      <c r="NGF136" s="625"/>
      <c r="NGK136" s="625"/>
      <c r="NGL136" s="625"/>
      <c r="NGQ136" s="625"/>
      <c r="NGR136" s="625"/>
      <c r="NGW136" s="625"/>
      <c r="NGX136" s="625"/>
      <c r="NHC136" s="625"/>
      <c r="NHD136" s="625"/>
      <c r="NHI136" s="625"/>
      <c r="NHJ136" s="625"/>
      <c r="NHO136" s="625"/>
      <c r="NHP136" s="625"/>
      <c r="NHU136" s="625"/>
      <c r="NHV136" s="625"/>
      <c r="NIA136" s="625"/>
      <c r="NIB136" s="625"/>
      <c r="NIG136" s="625"/>
      <c r="NIH136" s="625"/>
      <c r="NIM136" s="625"/>
      <c r="NIN136" s="625"/>
      <c r="NIS136" s="625"/>
      <c r="NIT136" s="625"/>
      <c r="NIY136" s="625"/>
      <c r="NIZ136" s="625"/>
      <c r="NJE136" s="625"/>
      <c r="NJF136" s="625"/>
      <c r="NJK136" s="625"/>
      <c r="NJL136" s="625"/>
      <c r="NJQ136" s="625"/>
      <c r="NJR136" s="625"/>
      <c r="NJW136" s="625"/>
      <c r="NJX136" s="625"/>
      <c r="NKC136" s="625"/>
      <c r="NKD136" s="625"/>
      <c r="NKI136" s="625"/>
      <c r="NKJ136" s="625"/>
      <c r="NKO136" s="625"/>
      <c r="NKP136" s="625"/>
      <c r="NKU136" s="625"/>
      <c r="NKV136" s="625"/>
      <c r="NLA136" s="625"/>
      <c r="NLB136" s="625"/>
      <c r="NLG136" s="625"/>
      <c r="NLH136" s="625"/>
      <c r="NLM136" s="625"/>
      <c r="NLN136" s="625"/>
      <c r="NLS136" s="625"/>
      <c r="NLT136" s="625"/>
      <c r="NLY136" s="625"/>
      <c r="NLZ136" s="625"/>
      <c r="NME136" s="625"/>
      <c r="NMF136" s="625"/>
      <c r="NMK136" s="625"/>
      <c r="NML136" s="625"/>
      <c r="NMQ136" s="625"/>
      <c r="NMR136" s="625"/>
      <c r="NMW136" s="625"/>
      <c r="NMX136" s="625"/>
      <c r="NNC136" s="625"/>
      <c r="NND136" s="625"/>
      <c r="NNI136" s="625"/>
      <c r="NNJ136" s="625"/>
      <c r="NNO136" s="625"/>
      <c r="NNP136" s="625"/>
      <c r="NNU136" s="625"/>
      <c r="NNV136" s="625"/>
      <c r="NOA136" s="625"/>
      <c r="NOB136" s="625"/>
      <c r="NOG136" s="625"/>
      <c r="NOH136" s="625"/>
      <c r="NOM136" s="625"/>
      <c r="NON136" s="625"/>
      <c r="NOS136" s="625"/>
      <c r="NOT136" s="625"/>
      <c r="NOY136" s="625"/>
      <c r="NOZ136" s="625"/>
      <c r="NPE136" s="625"/>
      <c r="NPF136" s="625"/>
      <c r="NPK136" s="625"/>
      <c r="NPL136" s="625"/>
      <c r="NPQ136" s="625"/>
      <c r="NPR136" s="625"/>
      <c r="NPW136" s="625"/>
      <c r="NPX136" s="625"/>
      <c r="NQC136" s="625"/>
      <c r="NQD136" s="625"/>
      <c r="NQI136" s="625"/>
      <c r="NQJ136" s="625"/>
      <c r="NQO136" s="625"/>
      <c r="NQP136" s="625"/>
      <c r="NQU136" s="625"/>
      <c r="NQV136" s="625"/>
      <c r="NRA136" s="625"/>
      <c r="NRB136" s="625"/>
      <c r="NRG136" s="625"/>
      <c r="NRH136" s="625"/>
      <c r="NRM136" s="625"/>
      <c r="NRN136" s="625"/>
      <c r="NRS136" s="625"/>
      <c r="NRT136" s="625"/>
      <c r="NRY136" s="625"/>
      <c r="NRZ136" s="625"/>
      <c r="NSE136" s="625"/>
      <c r="NSF136" s="625"/>
      <c r="NSK136" s="625"/>
      <c r="NSL136" s="625"/>
      <c r="NSQ136" s="625"/>
      <c r="NSR136" s="625"/>
      <c r="NSW136" s="625"/>
      <c r="NSX136" s="625"/>
      <c r="NTC136" s="625"/>
      <c r="NTD136" s="625"/>
      <c r="NTI136" s="625"/>
      <c r="NTJ136" s="625"/>
      <c r="NTO136" s="625"/>
      <c r="NTP136" s="625"/>
      <c r="NTU136" s="625"/>
      <c r="NTV136" s="625"/>
      <c r="NUA136" s="625"/>
      <c r="NUB136" s="625"/>
      <c r="NUG136" s="625"/>
      <c r="NUH136" s="625"/>
      <c r="NUM136" s="625"/>
      <c r="NUN136" s="625"/>
      <c r="NUS136" s="625"/>
      <c r="NUT136" s="625"/>
      <c r="NUY136" s="625"/>
      <c r="NUZ136" s="625"/>
      <c r="NVE136" s="625"/>
      <c r="NVF136" s="625"/>
      <c r="NVK136" s="625"/>
      <c r="NVL136" s="625"/>
      <c r="NVQ136" s="625"/>
      <c r="NVR136" s="625"/>
      <c r="NVW136" s="625"/>
      <c r="NVX136" s="625"/>
      <c r="NWC136" s="625"/>
      <c r="NWD136" s="625"/>
      <c r="NWI136" s="625"/>
      <c r="NWJ136" s="625"/>
      <c r="NWO136" s="625"/>
      <c r="NWP136" s="625"/>
      <c r="NWU136" s="625"/>
      <c r="NWV136" s="625"/>
      <c r="NXA136" s="625"/>
      <c r="NXB136" s="625"/>
      <c r="NXG136" s="625"/>
      <c r="NXH136" s="625"/>
      <c r="NXM136" s="625"/>
      <c r="NXN136" s="625"/>
      <c r="NXS136" s="625"/>
      <c r="NXT136" s="625"/>
      <c r="NXY136" s="625"/>
      <c r="NXZ136" s="625"/>
      <c r="NYE136" s="625"/>
      <c r="NYF136" s="625"/>
      <c r="NYK136" s="625"/>
      <c r="NYL136" s="625"/>
      <c r="NYQ136" s="625"/>
      <c r="NYR136" s="625"/>
      <c r="NYW136" s="625"/>
      <c r="NYX136" s="625"/>
      <c r="NZC136" s="625"/>
      <c r="NZD136" s="625"/>
      <c r="NZI136" s="625"/>
      <c r="NZJ136" s="625"/>
      <c r="NZO136" s="625"/>
      <c r="NZP136" s="625"/>
      <c r="NZU136" s="625"/>
      <c r="NZV136" s="625"/>
      <c r="OAA136" s="625"/>
      <c r="OAB136" s="625"/>
      <c r="OAG136" s="625"/>
      <c r="OAH136" s="625"/>
      <c r="OAM136" s="625"/>
      <c r="OAN136" s="625"/>
      <c r="OAS136" s="625"/>
      <c r="OAT136" s="625"/>
      <c r="OAY136" s="625"/>
      <c r="OAZ136" s="625"/>
      <c r="OBE136" s="625"/>
      <c r="OBF136" s="625"/>
      <c r="OBK136" s="625"/>
      <c r="OBL136" s="625"/>
      <c r="OBQ136" s="625"/>
      <c r="OBR136" s="625"/>
      <c r="OBW136" s="625"/>
      <c r="OBX136" s="625"/>
      <c r="OCC136" s="625"/>
      <c r="OCD136" s="625"/>
      <c r="OCI136" s="625"/>
      <c r="OCJ136" s="625"/>
      <c r="OCO136" s="625"/>
      <c r="OCP136" s="625"/>
      <c r="OCU136" s="625"/>
      <c r="OCV136" s="625"/>
      <c r="ODA136" s="625"/>
      <c r="ODB136" s="625"/>
      <c r="ODG136" s="625"/>
      <c r="ODH136" s="625"/>
      <c r="ODM136" s="625"/>
      <c r="ODN136" s="625"/>
      <c r="ODS136" s="625"/>
      <c r="ODT136" s="625"/>
      <c r="ODY136" s="625"/>
      <c r="ODZ136" s="625"/>
      <c r="OEE136" s="625"/>
      <c r="OEF136" s="625"/>
      <c r="OEK136" s="625"/>
      <c r="OEL136" s="625"/>
      <c r="OEQ136" s="625"/>
      <c r="OER136" s="625"/>
      <c r="OEW136" s="625"/>
      <c r="OEX136" s="625"/>
      <c r="OFC136" s="625"/>
      <c r="OFD136" s="625"/>
      <c r="OFI136" s="625"/>
      <c r="OFJ136" s="625"/>
      <c r="OFO136" s="625"/>
      <c r="OFP136" s="625"/>
      <c r="OFU136" s="625"/>
      <c r="OFV136" s="625"/>
      <c r="OGA136" s="625"/>
      <c r="OGB136" s="625"/>
      <c r="OGG136" s="625"/>
      <c r="OGH136" s="625"/>
      <c r="OGM136" s="625"/>
      <c r="OGN136" s="625"/>
      <c r="OGS136" s="625"/>
      <c r="OGT136" s="625"/>
      <c r="OGY136" s="625"/>
      <c r="OGZ136" s="625"/>
      <c r="OHE136" s="625"/>
      <c r="OHF136" s="625"/>
      <c r="OHK136" s="625"/>
      <c r="OHL136" s="625"/>
      <c r="OHQ136" s="625"/>
      <c r="OHR136" s="625"/>
      <c r="OHW136" s="625"/>
      <c r="OHX136" s="625"/>
      <c r="OIC136" s="625"/>
      <c r="OID136" s="625"/>
      <c r="OII136" s="625"/>
      <c r="OIJ136" s="625"/>
      <c r="OIO136" s="625"/>
      <c r="OIP136" s="625"/>
      <c r="OIU136" s="625"/>
      <c r="OIV136" s="625"/>
      <c r="OJA136" s="625"/>
      <c r="OJB136" s="625"/>
      <c r="OJG136" s="625"/>
      <c r="OJH136" s="625"/>
      <c r="OJM136" s="625"/>
      <c r="OJN136" s="625"/>
      <c r="OJS136" s="625"/>
      <c r="OJT136" s="625"/>
      <c r="OJY136" s="625"/>
      <c r="OJZ136" s="625"/>
      <c r="OKE136" s="625"/>
      <c r="OKF136" s="625"/>
      <c r="OKK136" s="625"/>
      <c r="OKL136" s="625"/>
      <c r="OKQ136" s="625"/>
      <c r="OKR136" s="625"/>
      <c r="OKW136" s="625"/>
      <c r="OKX136" s="625"/>
      <c r="OLC136" s="625"/>
      <c r="OLD136" s="625"/>
      <c r="OLI136" s="625"/>
      <c r="OLJ136" s="625"/>
      <c r="OLO136" s="625"/>
      <c r="OLP136" s="625"/>
      <c r="OLU136" s="625"/>
      <c r="OLV136" s="625"/>
      <c r="OMA136" s="625"/>
      <c r="OMB136" s="625"/>
      <c r="OMG136" s="625"/>
      <c r="OMH136" s="625"/>
      <c r="OMM136" s="625"/>
      <c r="OMN136" s="625"/>
      <c r="OMS136" s="625"/>
      <c r="OMT136" s="625"/>
      <c r="OMY136" s="625"/>
      <c r="OMZ136" s="625"/>
      <c r="ONE136" s="625"/>
      <c r="ONF136" s="625"/>
      <c r="ONK136" s="625"/>
      <c r="ONL136" s="625"/>
      <c r="ONQ136" s="625"/>
      <c r="ONR136" s="625"/>
      <c r="ONW136" s="625"/>
      <c r="ONX136" s="625"/>
      <c r="OOC136" s="625"/>
      <c r="OOD136" s="625"/>
      <c r="OOI136" s="625"/>
      <c r="OOJ136" s="625"/>
      <c r="OOO136" s="625"/>
      <c r="OOP136" s="625"/>
      <c r="OOU136" s="625"/>
      <c r="OOV136" s="625"/>
      <c r="OPA136" s="625"/>
      <c r="OPB136" s="625"/>
      <c r="OPG136" s="625"/>
      <c r="OPH136" s="625"/>
      <c r="OPM136" s="625"/>
      <c r="OPN136" s="625"/>
      <c r="OPS136" s="625"/>
      <c r="OPT136" s="625"/>
      <c r="OPY136" s="625"/>
      <c r="OPZ136" s="625"/>
      <c r="OQE136" s="625"/>
      <c r="OQF136" s="625"/>
      <c r="OQK136" s="625"/>
      <c r="OQL136" s="625"/>
      <c r="OQQ136" s="625"/>
      <c r="OQR136" s="625"/>
      <c r="OQW136" s="625"/>
      <c r="OQX136" s="625"/>
      <c r="ORC136" s="625"/>
      <c r="ORD136" s="625"/>
      <c r="ORI136" s="625"/>
      <c r="ORJ136" s="625"/>
      <c r="ORO136" s="625"/>
      <c r="ORP136" s="625"/>
      <c r="ORU136" s="625"/>
      <c r="ORV136" s="625"/>
      <c r="OSA136" s="625"/>
      <c r="OSB136" s="625"/>
      <c r="OSG136" s="625"/>
      <c r="OSH136" s="625"/>
      <c r="OSM136" s="625"/>
      <c r="OSN136" s="625"/>
      <c r="OSS136" s="625"/>
      <c r="OST136" s="625"/>
      <c r="OSY136" s="625"/>
      <c r="OSZ136" s="625"/>
      <c r="OTE136" s="625"/>
      <c r="OTF136" s="625"/>
      <c r="OTK136" s="625"/>
      <c r="OTL136" s="625"/>
      <c r="OTQ136" s="625"/>
      <c r="OTR136" s="625"/>
      <c r="OTW136" s="625"/>
      <c r="OTX136" s="625"/>
      <c r="OUC136" s="625"/>
      <c r="OUD136" s="625"/>
      <c r="OUI136" s="625"/>
      <c r="OUJ136" s="625"/>
      <c r="OUO136" s="625"/>
      <c r="OUP136" s="625"/>
      <c r="OUU136" s="625"/>
      <c r="OUV136" s="625"/>
      <c r="OVA136" s="625"/>
      <c r="OVB136" s="625"/>
      <c r="OVG136" s="625"/>
      <c r="OVH136" s="625"/>
      <c r="OVM136" s="625"/>
      <c r="OVN136" s="625"/>
      <c r="OVS136" s="625"/>
      <c r="OVT136" s="625"/>
      <c r="OVY136" s="625"/>
      <c r="OVZ136" s="625"/>
      <c r="OWE136" s="625"/>
      <c r="OWF136" s="625"/>
      <c r="OWK136" s="625"/>
      <c r="OWL136" s="625"/>
      <c r="OWQ136" s="625"/>
      <c r="OWR136" s="625"/>
      <c r="OWW136" s="625"/>
      <c r="OWX136" s="625"/>
      <c r="OXC136" s="625"/>
      <c r="OXD136" s="625"/>
      <c r="OXI136" s="625"/>
      <c r="OXJ136" s="625"/>
      <c r="OXO136" s="625"/>
      <c r="OXP136" s="625"/>
      <c r="OXU136" s="625"/>
      <c r="OXV136" s="625"/>
      <c r="OYA136" s="625"/>
      <c r="OYB136" s="625"/>
      <c r="OYG136" s="625"/>
      <c r="OYH136" s="625"/>
      <c r="OYM136" s="625"/>
      <c r="OYN136" s="625"/>
      <c r="OYS136" s="625"/>
      <c r="OYT136" s="625"/>
      <c r="OYY136" s="625"/>
      <c r="OYZ136" s="625"/>
      <c r="OZE136" s="625"/>
      <c r="OZF136" s="625"/>
      <c r="OZK136" s="625"/>
      <c r="OZL136" s="625"/>
      <c r="OZQ136" s="625"/>
      <c r="OZR136" s="625"/>
      <c r="OZW136" s="625"/>
      <c r="OZX136" s="625"/>
      <c r="PAC136" s="625"/>
      <c r="PAD136" s="625"/>
      <c r="PAI136" s="625"/>
      <c r="PAJ136" s="625"/>
      <c r="PAO136" s="625"/>
      <c r="PAP136" s="625"/>
      <c r="PAU136" s="625"/>
      <c r="PAV136" s="625"/>
      <c r="PBA136" s="625"/>
      <c r="PBB136" s="625"/>
      <c r="PBG136" s="625"/>
      <c r="PBH136" s="625"/>
      <c r="PBM136" s="625"/>
      <c r="PBN136" s="625"/>
      <c r="PBS136" s="625"/>
      <c r="PBT136" s="625"/>
      <c r="PBY136" s="625"/>
      <c r="PBZ136" s="625"/>
      <c r="PCE136" s="625"/>
      <c r="PCF136" s="625"/>
      <c r="PCK136" s="625"/>
      <c r="PCL136" s="625"/>
      <c r="PCQ136" s="625"/>
      <c r="PCR136" s="625"/>
      <c r="PCW136" s="625"/>
      <c r="PCX136" s="625"/>
      <c r="PDC136" s="625"/>
      <c r="PDD136" s="625"/>
      <c r="PDI136" s="625"/>
      <c r="PDJ136" s="625"/>
      <c r="PDO136" s="625"/>
      <c r="PDP136" s="625"/>
      <c r="PDU136" s="625"/>
      <c r="PDV136" s="625"/>
      <c r="PEA136" s="625"/>
      <c r="PEB136" s="625"/>
      <c r="PEG136" s="625"/>
      <c r="PEH136" s="625"/>
      <c r="PEM136" s="625"/>
      <c r="PEN136" s="625"/>
      <c r="PES136" s="625"/>
      <c r="PET136" s="625"/>
      <c r="PEY136" s="625"/>
      <c r="PEZ136" s="625"/>
      <c r="PFE136" s="625"/>
      <c r="PFF136" s="625"/>
      <c r="PFK136" s="625"/>
      <c r="PFL136" s="625"/>
      <c r="PFQ136" s="625"/>
      <c r="PFR136" s="625"/>
      <c r="PFW136" s="625"/>
      <c r="PFX136" s="625"/>
      <c r="PGC136" s="625"/>
      <c r="PGD136" s="625"/>
      <c r="PGI136" s="625"/>
      <c r="PGJ136" s="625"/>
      <c r="PGO136" s="625"/>
      <c r="PGP136" s="625"/>
      <c r="PGU136" s="625"/>
      <c r="PGV136" s="625"/>
      <c r="PHA136" s="625"/>
      <c r="PHB136" s="625"/>
      <c r="PHG136" s="625"/>
      <c r="PHH136" s="625"/>
      <c r="PHM136" s="625"/>
      <c r="PHN136" s="625"/>
      <c r="PHS136" s="625"/>
      <c r="PHT136" s="625"/>
      <c r="PHY136" s="625"/>
      <c r="PHZ136" s="625"/>
      <c r="PIE136" s="625"/>
      <c r="PIF136" s="625"/>
      <c r="PIK136" s="625"/>
      <c r="PIL136" s="625"/>
      <c r="PIQ136" s="625"/>
      <c r="PIR136" s="625"/>
      <c r="PIW136" s="625"/>
      <c r="PIX136" s="625"/>
      <c r="PJC136" s="625"/>
      <c r="PJD136" s="625"/>
      <c r="PJI136" s="625"/>
      <c r="PJJ136" s="625"/>
      <c r="PJO136" s="625"/>
      <c r="PJP136" s="625"/>
      <c r="PJU136" s="625"/>
      <c r="PJV136" s="625"/>
      <c r="PKA136" s="625"/>
      <c r="PKB136" s="625"/>
      <c r="PKG136" s="625"/>
      <c r="PKH136" s="625"/>
      <c r="PKM136" s="625"/>
      <c r="PKN136" s="625"/>
      <c r="PKS136" s="625"/>
      <c r="PKT136" s="625"/>
      <c r="PKY136" s="625"/>
      <c r="PKZ136" s="625"/>
      <c r="PLE136" s="625"/>
      <c r="PLF136" s="625"/>
      <c r="PLK136" s="625"/>
      <c r="PLL136" s="625"/>
      <c r="PLQ136" s="625"/>
      <c r="PLR136" s="625"/>
      <c r="PLW136" s="625"/>
      <c r="PLX136" s="625"/>
      <c r="PMC136" s="625"/>
      <c r="PMD136" s="625"/>
      <c r="PMI136" s="625"/>
      <c r="PMJ136" s="625"/>
      <c r="PMO136" s="625"/>
      <c r="PMP136" s="625"/>
      <c r="PMU136" s="625"/>
      <c r="PMV136" s="625"/>
      <c r="PNA136" s="625"/>
      <c r="PNB136" s="625"/>
      <c r="PNG136" s="625"/>
      <c r="PNH136" s="625"/>
      <c r="PNM136" s="625"/>
      <c r="PNN136" s="625"/>
      <c r="PNS136" s="625"/>
      <c r="PNT136" s="625"/>
      <c r="PNY136" s="625"/>
      <c r="PNZ136" s="625"/>
      <c r="POE136" s="625"/>
      <c r="POF136" s="625"/>
      <c r="POK136" s="625"/>
      <c r="POL136" s="625"/>
      <c r="POQ136" s="625"/>
      <c r="POR136" s="625"/>
      <c r="POW136" s="625"/>
      <c r="POX136" s="625"/>
      <c r="PPC136" s="625"/>
      <c r="PPD136" s="625"/>
      <c r="PPI136" s="625"/>
      <c r="PPJ136" s="625"/>
      <c r="PPO136" s="625"/>
      <c r="PPP136" s="625"/>
      <c r="PPU136" s="625"/>
      <c r="PPV136" s="625"/>
      <c r="PQA136" s="625"/>
      <c r="PQB136" s="625"/>
      <c r="PQG136" s="625"/>
      <c r="PQH136" s="625"/>
      <c r="PQM136" s="625"/>
      <c r="PQN136" s="625"/>
      <c r="PQS136" s="625"/>
      <c r="PQT136" s="625"/>
      <c r="PQY136" s="625"/>
      <c r="PQZ136" s="625"/>
      <c r="PRE136" s="625"/>
      <c r="PRF136" s="625"/>
      <c r="PRK136" s="625"/>
      <c r="PRL136" s="625"/>
      <c r="PRQ136" s="625"/>
      <c r="PRR136" s="625"/>
      <c r="PRW136" s="625"/>
      <c r="PRX136" s="625"/>
      <c r="PSC136" s="625"/>
      <c r="PSD136" s="625"/>
      <c r="PSI136" s="625"/>
      <c r="PSJ136" s="625"/>
      <c r="PSO136" s="625"/>
      <c r="PSP136" s="625"/>
      <c r="PSU136" s="625"/>
      <c r="PSV136" s="625"/>
      <c r="PTA136" s="625"/>
      <c r="PTB136" s="625"/>
      <c r="PTG136" s="625"/>
      <c r="PTH136" s="625"/>
      <c r="PTM136" s="625"/>
      <c r="PTN136" s="625"/>
      <c r="PTS136" s="625"/>
      <c r="PTT136" s="625"/>
      <c r="PTY136" s="625"/>
      <c r="PTZ136" s="625"/>
      <c r="PUE136" s="625"/>
      <c r="PUF136" s="625"/>
      <c r="PUK136" s="625"/>
      <c r="PUL136" s="625"/>
      <c r="PUQ136" s="625"/>
      <c r="PUR136" s="625"/>
      <c r="PUW136" s="625"/>
      <c r="PUX136" s="625"/>
      <c r="PVC136" s="625"/>
      <c r="PVD136" s="625"/>
      <c r="PVI136" s="625"/>
      <c r="PVJ136" s="625"/>
      <c r="PVO136" s="625"/>
      <c r="PVP136" s="625"/>
      <c r="PVU136" s="625"/>
      <c r="PVV136" s="625"/>
      <c r="PWA136" s="625"/>
      <c r="PWB136" s="625"/>
      <c r="PWG136" s="625"/>
      <c r="PWH136" s="625"/>
      <c r="PWM136" s="625"/>
      <c r="PWN136" s="625"/>
      <c r="PWS136" s="625"/>
      <c r="PWT136" s="625"/>
      <c r="PWY136" s="625"/>
      <c r="PWZ136" s="625"/>
      <c r="PXE136" s="625"/>
      <c r="PXF136" s="625"/>
      <c r="PXK136" s="625"/>
      <c r="PXL136" s="625"/>
      <c r="PXQ136" s="625"/>
      <c r="PXR136" s="625"/>
      <c r="PXW136" s="625"/>
      <c r="PXX136" s="625"/>
      <c r="PYC136" s="625"/>
      <c r="PYD136" s="625"/>
      <c r="PYI136" s="625"/>
      <c r="PYJ136" s="625"/>
      <c r="PYO136" s="625"/>
      <c r="PYP136" s="625"/>
      <c r="PYU136" s="625"/>
      <c r="PYV136" s="625"/>
      <c r="PZA136" s="625"/>
      <c r="PZB136" s="625"/>
      <c r="PZG136" s="625"/>
      <c r="PZH136" s="625"/>
      <c r="PZM136" s="625"/>
      <c r="PZN136" s="625"/>
      <c r="PZS136" s="625"/>
      <c r="PZT136" s="625"/>
      <c r="PZY136" s="625"/>
      <c r="PZZ136" s="625"/>
      <c r="QAE136" s="625"/>
      <c r="QAF136" s="625"/>
      <c r="QAK136" s="625"/>
      <c r="QAL136" s="625"/>
      <c r="QAQ136" s="625"/>
      <c r="QAR136" s="625"/>
      <c r="QAW136" s="625"/>
      <c r="QAX136" s="625"/>
      <c r="QBC136" s="625"/>
      <c r="QBD136" s="625"/>
      <c r="QBI136" s="625"/>
      <c r="QBJ136" s="625"/>
      <c r="QBO136" s="625"/>
      <c r="QBP136" s="625"/>
      <c r="QBU136" s="625"/>
      <c r="QBV136" s="625"/>
      <c r="QCA136" s="625"/>
      <c r="QCB136" s="625"/>
      <c r="QCG136" s="625"/>
      <c r="QCH136" s="625"/>
      <c r="QCM136" s="625"/>
      <c r="QCN136" s="625"/>
      <c r="QCS136" s="625"/>
      <c r="QCT136" s="625"/>
      <c r="QCY136" s="625"/>
      <c r="QCZ136" s="625"/>
      <c r="QDE136" s="625"/>
      <c r="QDF136" s="625"/>
      <c r="QDK136" s="625"/>
      <c r="QDL136" s="625"/>
      <c r="QDQ136" s="625"/>
      <c r="QDR136" s="625"/>
      <c r="QDW136" s="625"/>
      <c r="QDX136" s="625"/>
      <c r="QEC136" s="625"/>
      <c r="QED136" s="625"/>
      <c r="QEI136" s="625"/>
      <c r="QEJ136" s="625"/>
      <c r="QEO136" s="625"/>
      <c r="QEP136" s="625"/>
      <c r="QEU136" s="625"/>
      <c r="QEV136" s="625"/>
      <c r="QFA136" s="625"/>
      <c r="QFB136" s="625"/>
      <c r="QFG136" s="625"/>
      <c r="QFH136" s="625"/>
      <c r="QFM136" s="625"/>
      <c r="QFN136" s="625"/>
      <c r="QFS136" s="625"/>
      <c r="QFT136" s="625"/>
      <c r="QFY136" s="625"/>
      <c r="QFZ136" s="625"/>
      <c r="QGE136" s="625"/>
      <c r="QGF136" s="625"/>
      <c r="QGK136" s="625"/>
      <c r="QGL136" s="625"/>
      <c r="QGQ136" s="625"/>
      <c r="QGR136" s="625"/>
      <c r="QGW136" s="625"/>
      <c r="QGX136" s="625"/>
      <c r="QHC136" s="625"/>
      <c r="QHD136" s="625"/>
      <c r="QHI136" s="625"/>
      <c r="QHJ136" s="625"/>
      <c r="QHO136" s="625"/>
      <c r="QHP136" s="625"/>
      <c r="QHU136" s="625"/>
      <c r="QHV136" s="625"/>
      <c r="QIA136" s="625"/>
      <c r="QIB136" s="625"/>
      <c r="QIG136" s="625"/>
      <c r="QIH136" s="625"/>
      <c r="QIM136" s="625"/>
      <c r="QIN136" s="625"/>
      <c r="QIS136" s="625"/>
      <c r="QIT136" s="625"/>
      <c r="QIY136" s="625"/>
      <c r="QIZ136" s="625"/>
      <c r="QJE136" s="625"/>
      <c r="QJF136" s="625"/>
      <c r="QJK136" s="625"/>
      <c r="QJL136" s="625"/>
      <c r="QJQ136" s="625"/>
      <c r="QJR136" s="625"/>
      <c r="QJW136" s="625"/>
      <c r="QJX136" s="625"/>
      <c r="QKC136" s="625"/>
      <c r="QKD136" s="625"/>
      <c r="QKI136" s="625"/>
      <c r="QKJ136" s="625"/>
      <c r="QKO136" s="625"/>
      <c r="QKP136" s="625"/>
      <c r="QKU136" s="625"/>
      <c r="QKV136" s="625"/>
      <c r="QLA136" s="625"/>
      <c r="QLB136" s="625"/>
      <c r="QLG136" s="625"/>
      <c r="QLH136" s="625"/>
      <c r="QLM136" s="625"/>
      <c r="QLN136" s="625"/>
      <c r="QLS136" s="625"/>
      <c r="QLT136" s="625"/>
      <c r="QLY136" s="625"/>
      <c r="QLZ136" s="625"/>
      <c r="QME136" s="625"/>
      <c r="QMF136" s="625"/>
      <c r="QMK136" s="625"/>
      <c r="QML136" s="625"/>
      <c r="QMQ136" s="625"/>
      <c r="QMR136" s="625"/>
      <c r="QMW136" s="625"/>
      <c r="QMX136" s="625"/>
      <c r="QNC136" s="625"/>
      <c r="QND136" s="625"/>
      <c r="QNI136" s="625"/>
      <c r="QNJ136" s="625"/>
      <c r="QNO136" s="625"/>
      <c r="QNP136" s="625"/>
      <c r="QNU136" s="625"/>
      <c r="QNV136" s="625"/>
      <c r="QOA136" s="625"/>
      <c r="QOB136" s="625"/>
      <c r="QOG136" s="625"/>
      <c r="QOH136" s="625"/>
      <c r="QOM136" s="625"/>
      <c r="QON136" s="625"/>
      <c r="QOS136" s="625"/>
      <c r="QOT136" s="625"/>
      <c r="QOY136" s="625"/>
      <c r="QOZ136" s="625"/>
      <c r="QPE136" s="625"/>
      <c r="QPF136" s="625"/>
      <c r="QPK136" s="625"/>
      <c r="QPL136" s="625"/>
      <c r="QPQ136" s="625"/>
      <c r="QPR136" s="625"/>
      <c r="QPW136" s="625"/>
      <c r="QPX136" s="625"/>
      <c r="QQC136" s="625"/>
      <c r="QQD136" s="625"/>
      <c r="QQI136" s="625"/>
      <c r="QQJ136" s="625"/>
      <c r="QQO136" s="625"/>
      <c r="QQP136" s="625"/>
      <c r="QQU136" s="625"/>
      <c r="QQV136" s="625"/>
      <c r="QRA136" s="625"/>
      <c r="QRB136" s="625"/>
      <c r="QRG136" s="625"/>
      <c r="QRH136" s="625"/>
      <c r="QRM136" s="625"/>
      <c r="QRN136" s="625"/>
      <c r="QRS136" s="625"/>
      <c r="QRT136" s="625"/>
      <c r="QRY136" s="625"/>
      <c r="QRZ136" s="625"/>
      <c r="QSE136" s="625"/>
      <c r="QSF136" s="625"/>
      <c r="QSK136" s="625"/>
      <c r="QSL136" s="625"/>
      <c r="QSQ136" s="625"/>
      <c r="QSR136" s="625"/>
      <c r="QSW136" s="625"/>
      <c r="QSX136" s="625"/>
      <c r="QTC136" s="625"/>
      <c r="QTD136" s="625"/>
      <c r="QTI136" s="625"/>
      <c r="QTJ136" s="625"/>
      <c r="QTO136" s="625"/>
      <c r="QTP136" s="625"/>
      <c r="QTU136" s="625"/>
      <c r="QTV136" s="625"/>
      <c r="QUA136" s="625"/>
      <c r="QUB136" s="625"/>
      <c r="QUG136" s="625"/>
      <c r="QUH136" s="625"/>
      <c r="QUM136" s="625"/>
      <c r="QUN136" s="625"/>
      <c r="QUS136" s="625"/>
      <c r="QUT136" s="625"/>
      <c r="QUY136" s="625"/>
      <c r="QUZ136" s="625"/>
      <c r="QVE136" s="625"/>
      <c r="QVF136" s="625"/>
      <c r="QVK136" s="625"/>
      <c r="QVL136" s="625"/>
      <c r="QVQ136" s="625"/>
      <c r="QVR136" s="625"/>
      <c r="QVW136" s="625"/>
      <c r="QVX136" s="625"/>
      <c r="QWC136" s="625"/>
      <c r="QWD136" s="625"/>
      <c r="QWI136" s="625"/>
      <c r="QWJ136" s="625"/>
      <c r="QWO136" s="625"/>
      <c r="QWP136" s="625"/>
      <c r="QWU136" s="625"/>
      <c r="QWV136" s="625"/>
      <c r="QXA136" s="625"/>
      <c r="QXB136" s="625"/>
      <c r="QXG136" s="625"/>
      <c r="QXH136" s="625"/>
      <c r="QXM136" s="625"/>
      <c r="QXN136" s="625"/>
      <c r="QXS136" s="625"/>
      <c r="QXT136" s="625"/>
      <c r="QXY136" s="625"/>
      <c r="QXZ136" s="625"/>
      <c r="QYE136" s="625"/>
      <c r="QYF136" s="625"/>
      <c r="QYK136" s="625"/>
      <c r="QYL136" s="625"/>
      <c r="QYQ136" s="625"/>
      <c r="QYR136" s="625"/>
      <c r="QYW136" s="625"/>
      <c r="QYX136" s="625"/>
      <c r="QZC136" s="625"/>
      <c r="QZD136" s="625"/>
      <c r="QZI136" s="625"/>
      <c r="QZJ136" s="625"/>
      <c r="QZO136" s="625"/>
      <c r="QZP136" s="625"/>
      <c r="QZU136" s="625"/>
      <c r="QZV136" s="625"/>
      <c r="RAA136" s="625"/>
      <c r="RAB136" s="625"/>
      <c r="RAG136" s="625"/>
      <c r="RAH136" s="625"/>
      <c r="RAM136" s="625"/>
      <c r="RAN136" s="625"/>
      <c r="RAS136" s="625"/>
      <c r="RAT136" s="625"/>
      <c r="RAY136" s="625"/>
      <c r="RAZ136" s="625"/>
      <c r="RBE136" s="625"/>
      <c r="RBF136" s="625"/>
      <c r="RBK136" s="625"/>
      <c r="RBL136" s="625"/>
      <c r="RBQ136" s="625"/>
      <c r="RBR136" s="625"/>
      <c r="RBW136" s="625"/>
      <c r="RBX136" s="625"/>
      <c r="RCC136" s="625"/>
      <c r="RCD136" s="625"/>
      <c r="RCI136" s="625"/>
      <c r="RCJ136" s="625"/>
      <c r="RCO136" s="625"/>
      <c r="RCP136" s="625"/>
      <c r="RCU136" s="625"/>
      <c r="RCV136" s="625"/>
      <c r="RDA136" s="625"/>
      <c r="RDB136" s="625"/>
      <c r="RDG136" s="625"/>
      <c r="RDH136" s="625"/>
      <c r="RDM136" s="625"/>
      <c r="RDN136" s="625"/>
      <c r="RDS136" s="625"/>
      <c r="RDT136" s="625"/>
      <c r="RDY136" s="625"/>
      <c r="RDZ136" s="625"/>
      <c r="REE136" s="625"/>
      <c r="REF136" s="625"/>
      <c r="REK136" s="625"/>
      <c r="REL136" s="625"/>
      <c r="REQ136" s="625"/>
      <c r="RER136" s="625"/>
      <c r="REW136" s="625"/>
      <c r="REX136" s="625"/>
      <c r="RFC136" s="625"/>
      <c r="RFD136" s="625"/>
      <c r="RFI136" s="625"/>
      <c r="RFJ136" s="625"/>
      <c r="RFO136" s="625"/>
      <c r="RFP136" s="625"/>
      <c r="RFU136" s="625"/>
      <c r="RFV136" s="625"/>
      <c r="RGA136" s="625"/>
      <c r="RGB136" s="625"/>
      <c r="RGG136" s="625"/>
      <c r="RGH136" s="625"/>
      <c r="RGM136" s="625"/>
      <c r="RGN136" s="625"/>
      <c r="RGS136" s="625"/>
      <c r="RGT136" s="625"/>
      <c r="RGY136" s="625"/>
      <c r="RGZ136" s="625"/>
      <c r="RHE136" s="625"/>
      <c r="RHF136" s="625"/>
      <c r="RHK136" s="625"/>
      <c r="RHL136" s="625"/>
      <c r="RHQ136" s="625"/>
      <c r="RHR136" s="625"/>
      <c r="RHW136" s="625"/>
      <c r="RHX136" s="625"/>
      <c r="RIC136" s="625"/>
      <c r="RID136" s="625"/>
      <c r="RII136" s="625"/>
      <c r="RIJ136" s="625"/>
      <c r="RIO136" s="625"/>
      <c r="RIP136" s="625"/>
      <c r="RIU136" s="625"/>
      <c r="RIV136" s="625"/>
      <c r="RJA136" s="625"/>
      <c r="RJB136" s="625"/>
      <c r="RJG136" s="625"/>
      <c r="RJH136" s="625"/>
      <c r="RJM136" s="625"/>
      <c r="RJN136" s="625"/>
      <c r="RJS136" s="625"/>
      <c r="RJT136" s="625"/>
      <c r="RJY136" s="625"/>
      <c r="RJZ136" s="625"/>
      <c r="RKE136" s="625"/>
      <c r="RKF136" s="625"/>
      <c r="RKK136" s="625"/>
      <c r="RKL136" s="625"/>
      <c r="RKQ136" s="625"/>
      <c r="RKR136" s="625"/>
      <c r="RKW136" s="625"/>
      <c r="RKX136" s="625"/>
      <c r="RLC136" s="625"/>
      <c r="RLD136" s="625"/>
      <c r="RLI136" s="625"/>
      <c r="RLJ136" s="625"/>
      <c r="RLO136" s="625"/>
      <c r="RLP136" s="625"/>
      <c r="RLU136" s="625"/>
      <c r="RLV136" s="625"/>
      <c r="RMA136" s="625"/>
      <c r="RMB136" s="625"/>
      <c r="RMG136" s="625"/>
      <c r="RMH136" s="625"/>
      <c r="RMM136" s="625"/>
      <c r="RMN136" s="625"/>
      <c r="RMS136" s="625"/>
      <c r="RMT136" s="625"/>
      <c r="RMY136" s="625"/>
      <c r="RMZ136" s="625"/>
      <c r="RNE136" s="625"/>
      <c r="RNF136" s="625"/>
      <c r="RNK136" s="625"/>
      <c r="RNL136" s="625"/>
      <c r="RNQ136" s="625"/>
      <c r="RNR136" s="625"/>
      <c r="RNW136" s="625"/>
      <c r="RNX136" s="625"/>
      <c r="ROC136" s="625"/>
      <c r="ROD136" s="625"/>
      <c r="ROI136" s="625"/>
      <c r="ROJ136" s="625"/>
      <c r="ROO136" s="625"/>
      <c r="ROP136" s="625"/>
      <c r="ROU136" s="625"/>
      <c r="ROV136" s="625"/>
      <c r="RPA136" s="625"/>
      <c r="RPB136" s="625"/>
      <c r="RPG136" s="625"/>
      <c r="RPH136" s="625"/>
      <c r="RPM136" s="625"/>
      <c r="RPN136" s="625"/>
      <c r="RPS136" s="625"/>
      <c r="RPT136" s="625"/>
      <c r="RPY136" s="625"/>
      <c r="RPZ136" s="625"/>
      <c r="RQE136" s="625"/>
      <c r="RQF136" s="625"/>
      <c r="RQK136" s="625"/>
      <c r="RQL136" s="625"/>
      <c r="RQQ136" s="625"/>
      <c r="RQR136" s="625"/>
      <c r="RQW136" s="625"/>
      <c r="RQX136" s="625"/>
      <c r="RRC136" s="625"/>
      <c r="RRD136" s="625"/>
      <c r="RRI136" s="625"/>
      <c r="RRJ136" s="625"/>
      <c r="RRO136" s="625"/>
      <c r="RRP136" s="625"/>
      <c r="RRU136" s="625"/>
      <c r="RRV136" s="625"/>
      <c r="RSA136" s="625"/>
      <c r="RSB136" s="625"/>
      <c r="RSG136" s="625"/>
      <c r="RSH136" s="625"/>
      <c r="RSM136" s="625"/>
      <c r="RSN136" s="625"/>
      <c r="RSS136" s="625"/>
      <c r="RST136" s="625"/>
      <c r="RSY136" s="625"/>
      <c r="RSZ136" s="625"/>
      <c r="RTE136" s="625"/>
      <c r="RTF136" s="625"/>
      <c r="RTK136" s="625"/>
      <c r="RTL136" s="625"/>
      <c r="RTQ136" s="625"/>
      <c r="RTR136" s="625"/>
      <c r="RTW136" s="625"/>
      <c r="RTX136" s="625"/>
      <c r="RUC136" s="625"/>
      <c r="RUD136" s="625"/>
      <c r="RUI136" s="625"/>
      <c r="RUJ136" s="625"/>
      <c r="RUO136" s="625"/>
      <c r="RUP136" s="625"/>
      <c r="RUU136" s="625"/>
      <c r="RUV136" s="625"/>
      <c r="RVA136" s="625"/>
      <c r="RVB136" s="625"/>
      <c r="RVG136" s="625"/>
      <c r="RVH136" s="625"/>
      <c r="RVM136" s="625"/>
      <c r="RVN136" s="625"/>
      <c r="RVS136" s="625"/>
      <c r="RVT136" s="625"/>
      <c r="RVY136" s="625"/>
      <c r="RVZ136" s="625"/>
      <c r="RWE136" s="625"/>
      <c r="RWF136" s="625"/>
      <c r="RWK136" s="625"/>
      <c r="RWL136" s="625"/>
      <c r="RWQ136" s="625"/>
      <c r="RWR136" s="625"/>
      <c r="RWW136" s="625"/>
      <c r="RWX136" s="625"/>
      <c r="RXC136" s="625"/>
      <c r="RXD136" s="625"/>
      <c r="RXI136" s="625"/>
      <c r="RXJ136" s="625"/>
      <c r="RXO136" s="625"/>
      <c r="RXP136" s="625"/>
      <c r="RXU136" s="625"/>
      <c r="RXV136" s="625"/>
      <c r="RYA136" s="625"/>
      <c r="RYB136" s="625"/>
      <c r="RYG136" s="625"/>
      <c r="RYH136" s="625"/>
      <c r="RYM136" s="625"/>
      <c r="RYN136" s="625"/>
      <c r="RYS136" s="625"/>
      <c r="RYT136" s="625"/>
      <c r="RYY136" s="625"/>
      <c r="RYZ136" s="625"/>
      <c r="RZE136" s="625"/>
      <c r="RZF136" s="625"/>
      <c r="RZK136" s="625"/>
      <c r="RZL136" s="625"/>
      <c r="RZQ136" s="625"/>
      <c r="RZR136" s="625"/>
      <c r="RZW136" s="625"/>
      <c r="RZX136" s="625"/>
      <c r="SAC136" s="625"/>
      <c r="SAD136" s="625"/>
      <c r="SAI136" s="625"/>
      <c r="SAJ136" s="625"/>
      <c r="SAO136" s="625"/>
      <c r="SAP136" s="625"/>
      <c r="SAU136" s="625"/>
      <c r="SAV136" s="625"/>
      <c r="SBA136" s="625"/>
      <c r="SBB136" s="625"/>
      <c r="SBG136" s="625"/>
      <c r="SBH136" s="625"/>
      <c r="SBM136" s="625"/>
      <c r="SBN136" s="625"/>
      <c r="SBS136" s="625"/>
      <c r="SBT136" s="625"/>
      <c r="SBY136" s="625"/>
      <c r="SBZ136" s="625"/>
      <c r="SCE136" s="625"/>
      <c r="SCF136" s="625"/>
      <c r="SCK136" s="625"/>
      <c r="SCL136" s="625"/>
      <c r="SCQ136" s="625"/>
      <c r="SCR136" s="625"/>
      <c r="SCW136" s="625"/>
      <c r="SCX136" s="625"/>
      <c r="SDC136" s="625"/>
      <c r="SDD136" s="625"/>
      <c r="SDI136" s="625"/>
      <c r="SDJ136" s="625"/>
      <c r="SDO136" s="625"/>
      <c r="SDP136" s="625"/>
      <c r="SDU136" s="625"/>
      <c r="SDV136" s="625"/>
      <c r="SEA136" s="625"/>
      <c r="SEB136" s="625"/>
      <c r="SEG136" s="625"/>
      <c r="SEH136" s="625"/>
      <c r="SEM136" s="625"/>
      <c r="SEN136" s="625"/>
      <c r="SES136" s="625"/>
      <c r="SET136" s="625"/>
      <c r="SEY136" s="625"/>
      <c r="SEZ136" s="625"/>
      <c r="SFE136" s="625"/>
      <c r="SFF136" s="625"/>
      <c r="SFK136" s="625"/>
      <c r="SFL136" s="625"/>
      <c r="SFQ136" s="625"/>
      <c r="SFR136" s="625"/>
      <c r="SFW136" s="625"/>
      <c r="SFX136" s="625"/>
      <c r="SGC136" s="625"/>
      <c r="SGD136" s="625"/>
      <c r="SGI136" s="625"/>
      <c r="SGJ136" s="625"/>
      <c r="SGO136" s="625"/>
      <c r="SGP136" s="625"/>
      <c r="SGU136" s="625"/>
      <c r="SGV136" s="625"/>
      <c r="SHA136" s="625"/>
      <c r="SHB136" s="625"/>
      <c r="SHG136" s="625"/>
      <c r="SHH136" s="625"/>
      <c r="SHM136" s="625"/>
      <c r="SHN136" s="625"/>
      <c r="SHS136" s="625"/>
      <c r="SHT136" s="625"/>
      <c r="SHY136" s="625"/>
      <c r="SHZ136" s="625"/>
      <c r="SIE136" s="625"/>
      <c r="SIF136" s="625"/>
      <c r="SIK136" s="625"/>
      <c r="SIL136" s="625"/>
      <c r="SIQ136" s="625"/>
      <c r="SIR136" s="625"/>
      <c r="SIW136" s="625"/>
      <c r="SIX136" s="625"/>
      <c r="SJC136" s="625"/>
      <c r="SJD136" s="625"/>
      <c r="SJI136" s="625"/>
      <c r="SJJ136" s="625"/>
      <c r="SJO136" s="625"/>
      <c r="SJP136" s="625"/>
      <c r="SJU136" s="625"/>
      <c r="SJV136" s="625"/>
      <c r="SKA136" s="625"/>
      <c r="SKB136" s="625"/>
      <c r="SKG136" s="625"/>
      <c r="SKH136" s="625"/>
      <c r="SKM136" s="625"/>
      <c r="SKN136" s="625"/>
      <c r="SKS136" s="625"/>
      <c r="SKT136" s="625"/>
      <c r="SKY136" s="625"/>
      <c r="SKZ136" s="625"/>
      <c r="SLE136" s="625"/>
      <c r="SLF136" s="625"/>
      <c r="SLK136" s="625"/>
      <c r="SLL136" s="625"/>
      <c r="SLQ136" s="625"/>
      <c r="SLR136" s="625"/>
      <c r="SLW136" s="625"/>
      <c r="SLX136" s="625"/>
      <c r="SMC136" s="625"/>
      <c r="SMD136" s="625"/>
      <c r="SMI136" s="625"/>
      <c r="SMJ136" s="625"/>
      <c r="SMO136" s="625"/>
      <c r="SMP136" s="625"/>
      <c r="SMU136" s="625"/>
      <c r="SMV136" s="625"/>
      <c r="SNA136" s="625"/>
      <c r="SNB136" s="625"/>
      <c r="SNG136" s="625"/>
      <c r="SNH136" s="625"/>
      <c r="SNM136" s="625"/>
      <c r="SNN136" s="625"/>
      <c r="SNS136" s="625"/>
      <c r="SNT136" s="625"/>
      <c r="SNY136" s="625"/>
      <c r="SNZ136" s="625"/>
      <c r="SOE136" s="625"/>
      <c r="SOF136" s="625"/>
      <c r="SOK136" s="625"/>
      <c r="SOL136" s="625"/>
      <c r="SOQ136" s="625"/>
      <c r="SOR136" s="625"/>
      <c r="SOW136" s="625"/>
      <c r="SOX136" s="625"/>
      <c r="SPC136" s="625"/>
      <c r="SPD136" s="625"/>
      <c r="SPI136" s="625"/>
      <c r="SPJ136" s="625"/>
      <c r="SPO136" s="625"/>
      <c r="SPP136" s="625"/>
      <c r="SPU136" s="625"/>
      <c r="SPV136" s="625"/>
      <c r="SQA136" s="625"/>
      <c r="SQB136" s="625"/>
      <c r="SQG136" s="625"/>
      <c r="SQH136" s="625"/>
      <c r="SQM136" s="625"/>
      <c r="SQN136" s="625"/>
      <c r="SQS136" s="625"/>
      <c r="SQT136" s="625"/>
      <c r="SQY136" s="625"/>
      <c r="SQZ136" s="625"/>
      <c r="SRE136" s="625"/>
      <c r="SRF136" s="625"/>
      <c r="SRK136" s="625"/>
      <c r="SRL136" s="625"/>
      <c r="SRQ136" s="625"/>
      <c r="SRR136" s="625"/>
      <c r="SRW136" s="625"/>
      <c r="SRX136" s="625"/>
      <c r="SSC136" s="625"/>
      <c r="SSD136" s="625"/>
      <c r="SSI136" s="625"/>
      <c r="SSJ136" s="625"/>
      <c r="SSO136" s="625"/>
      <c r="SSP136" s="625"/>
      <c r="SSU136" s="625"/>
      <c r="SSV136" s="625"/>
      <c r="STA136" s="625"/>
      <c r="STB136" s="625"/>
      <c r="STG136" s="625"/>
      <c r="STH136" s="625"/>
      <c r="STM136" s="625"/>
      <c r="STN136" s="625"/>
      <c r="STS136" s="625"/>
      <c r="STT136" s="625"/>
      <c r="STY136" s="625"/>
      <c r="STZ136" s="625"/>
      <c r="SUE136" s="625"/>
      <c r="SUF136" s="625"/>
      <c r="SUK136" s="625"/>
      <c r="SUL136" s="625"/>
      <c r="SUQ136" s="625"/>
      <c r="SUR136" s="625"/>
      <c r="SUW136" s="625"/>
      <c r="SUX136" s="625"/>
      <c r="SVC136" s="625"/>
      <c r="SVD136" s="625"/>
      <c r="SVI136" s="625"/>
      <c r="SVJ136" s="625"/>
      <c r="SVO136" s="625"/>
      <c r="SVP136" s="625"/>
      <c r="SVU136" s="625"/>
      <c r="SVV136" s="625"/>
      <c r="SWA136" s="625"/>
      <c r="SWB136" s="625"/>
      <c r="SWG136" s="625"/>
      <c r="SWH136" s="625"/>
      <c r="SWM136" s="625"/>
      <c r="SWN136" s="625"/>
      <c r="SWS136" s="625"/>
      <c r="SWT136" s="625"/>
      <c r="SWY136" s="625"/>
      <c r="SWZ136" s="625"/>
      <c r="SXE136" s="625"/>
      <c r="SXF136" s="625"/>
      <c r="SXK136" s="625"/>
      <c r="SXL136" s="625"/>
      <c r="SXQ136" s="625"/>
      <c r="SXR136" s="625"/>
      <c r="SXW136" s="625"/>
      <c r="SXX136" s="625"/>
      <c r="SYC136" s="625"/>
      <c r="SYD136" s="625"/>
      <c r="SYI136" s="625"/>
      <c r="SYJ136" s="625"/>
      <c r="SYO136" s="625"/>
      <c r="SYP136" s="625"/>
      <c r="SYU136" s="625"/>
      <c r="SYV136" s="625"/>
      <c r="SZA136" s="625"/>
      <c r="SZB136" s="625"/>
      <c r="SZG136" s="625"/>
      <c r="SZH136" s="625"/>
      <c r="SZM136" s="625"/>
      <c r="SZN136" s="625"/>
      <c r="SZS136" s="625"/>
      <c r="SZT136" s="625"/>
      <c r="SZY136" s="625"/>
      <c r="SZZ136" s="625"/>
      <c r="TAE136" s="625"/>
      <c r="TAF136" s="625"/>
      <c r="TAK136" s="625"/>
      <c r="TAL136" s="625"/>
      <c r="TAQ136" s="625"/>
      <c r="TAR136" s="625"/>
      <c r="TAW136" s="625"/>
      <c r="TAX136" s="625"/>
      <c r="TBC136" s="625"/>
      <c r="TBD136" s="625"/>
      <c r="TBI136" s="625"/>
      <c r="TBJ136" s="625"/>
      <c r="TBO136" s="625"/>
      <c r="TBP136" s="625"/>
      <c r="TBU136" s="625"/>
      <c r="TBV136" s="625"/>
      <c r="TCA136" s="625"/>
      <c r="TCB136" s="625"/>
      <c r="TCG136" s="625"/>
      <c r="TCH136" s="625"/>
      <c r="TCM136" s="625"/>
      <c r="TCN136" s="625"/>
      <c r="TCS136" s="625"/>
      <c r="TCT136" s="625"/>
      <c r="TCY136" s="625"/>
      <c r="TCZ136" s="625"/>
      <c r="TDE136" s="625"/>
      <c r="TDF136" s="625"/>
      <c r="TDK136" s="625"/>
      <c r="TDL136" s="625"/>
      <c r="TDQ136" s="625"/>
      <c r="TDR136" s="625"/>
      <c r="TDW136" s="625"/>
      <c r="TDX136" s="625"/>
      <c r="TEC136" s="625"/>
      <c r="TED136" s="625"/>
      <c r="TEI136" s="625"/>
      <c r="TEJ136" s="625"/>
      <c r="TEO136" s="625"/>
      <c r="TEP136" s="625"/>
      <c r="TEU136" s="625"/>
      <c r="TEV136" s="625"/>
      <c r="TFA136" s="625"/>
      <c r="TFB136" s="625"/>
      <c r="TFG136" s="625"/>
      <c r="TFH136" s="625"/>
      <c r="TFM136" s="625"/>
      <c r="TFN136" s="625"/>
      <c r="TFS136" s="625"/>
      <c r="TFT136" s="625"/>
      <c r="TFY136" s="625"/>
      <c r="TFZ136" s="625"/>
      <c r="TGE136" s="625"/>
      <c r="TGF136" s="625"/>
      <c r="TGK136" s="625"/>
      <c r="TGL136" s="625"/>
      <c r="TGQ136" s="625"/>
      <c r="TGR136" s="625"/>
      <c r="TGW136" s="625"/>
      <c r="TGX136" s="625"/>
      <c r="THC136" s="625"/>
      <c r="THD136" s="625"/>
      <c r="THI136" s="625"/>
      <c r="THJ136" s="625"/>
      <c r="THO136" s="625"/>
      <c r="THP136" s="625"/>
      <c r="THU136" s="625"/>
      <c r="THV136" s="625"/>
      <c r="TIA136" s="625"/>
      <c r="TIB136" s="625"/>
      <c r="TIG136" s="625"/>
      <c r="TIH136" s="625"/>
      <c r="TIM136" s="625"/>
      <c r="TIN136" s="625"/>
      <c r="TIS136" s="625"/>
      <c r="TIT136" s="625"/>
      <c r="TIY136" s="625"/>
      <c r="TIZ136" s="625"/>
      <c r="TJE136" s="625"/>
      <c r="TJF136" s="625"/>
      <c r="TJK136" s="625"/>
      <c r="TJL136" s="625"/>
      <c r="TJQ136" s="625"/>
      <c r="TJR136" s="625"/>
      <c r="TJW136" s="625"/>
      <c r="TJX136" s="625"/>
      <c r="TKC136" s="625"/>
      <c r="TKD136" s="625"/>
      <c r="TKI136" s="625"/>
      <c r="TKJ136" s="625"/>
      <c r="TKO136" s="625"/>
      <c r="TKP136" s="625"/>
      <c r="TKU136" s="625"/>
      <c r="TKV136" s="625"/>
      <c r="TLA136" s="625"/>
      <c r="TLB136" s="625"/>
      <c r="TLG136" s="625"/>
      <c r="TLH136" s="625"/>
      <c r="TLM136" s="625"/>
      <c r="TLN136" s="625"/>
      <c r="TLS136" s="625"/>
      <c r="TLT136" s="625"/>
      <c r="TLY136" s="625"/>
      <c r="TLZ136" s="625"/>
      <c r="TME136" s="625"/>
      <c r="TMF136" s="625"/>
      <c r="TMK136" s="625"/>
      <c r="TML136" s="625"/>
      <c r="TMQ136" s="625"/>
      <c r="TMR136" s="625"/>
      <c r="TMW136" s="625"/>
      <c r="TMX136" s="625"/>
      <c r="TNC136" s="625"/>
      <c r="TND136" s="625"/>
      <c r="TNI136" s="625"/>
      <c r="TNJ136" s="625"/>
      <c r="TNO136" s="625"/>
      <c r="TNP136" s="625"/>
      <c r="TNU136" s="625"/>
      <c r="TNV136" s="625"/>
      <c r="TOA136" s="625"/>
      <c r="TOB136" s="625"/>
      <c r="TOG136" s="625"/>
      <c r="TOH136" s="625"/>
      <c r="TOM136" s="625"/>
      <c r="TON136" s="625"/>
      <c r="TOS136" s="625"/>
      <c r="TOT136" s="625"/>
      <c r="TOY136" s="625"/>
      <c r="TOZ136" s="625"/>
      <c r="TPE136" s="625"/>
      <c r="TPF136" s="625"/>
      <c r="TPK136" s="625"/>
      <c r="TPL136" s="625"/>
      <c r="TPQ136" s="625"/>
      <c r="TPR136" s="625"/>
      <c r="TPW136" s="625"/>
      <c r="TPX136" s="625"/>
      <c r="TQC136" s="625"/>
      <c r="TQD136" s="625"/>
      <c r="TQI136" s="625"/>
      <c r="TQJ136" s="625"/>
      <c r="TQO136" s="625"/>
      <c r="TQP136" s="625"/>
      <c r="TQU136" s="625"/>
      <c r="TQV136" s="625"/>
      <c r="TRA136" s="625"/>
      <c r="TRB136" s="625"/>
      <c r="TRG136" s="625"/>
      <c r="TRH136" s="625"/>
      <c r="TRM136" s="625"/>
      <c r="TRN136" s="625"/>
      <c r="TRS136" s="625"/>
      <c r="TRT136" s="625"/>
      <c r="TRY136" s="625"/>
      <c r="TRZ136" s="625"/>
      <c r="TSE136" s="625"/>
      <c r="TSF136" s="625"/>
      <c r="TSK136" s="625"/>
      <c r="TSL136" s="625"/>
      <c r="TSQ136" s="625"/>
      <c r="TSR136" s="625"/>
      <c r="TSW136" s="625"/>
      <c r="TSX136" s="625"/>
      <c r="TTC136" s="625"/>
      <c r="TTD136" s="625"/>
      <c r="TTI136" s="625"/>
      <c r="TTJ136" s="625"/>
      <c r="TTO136" s="625"/>
      <c r="TTP136" s="625"/>
      <c r="TTU136" s="625"/>
      <c r="TTV136" s="625"/>
      <c r="TUA136" s="625"/>
      <c r="TUB136" s="625"/>
      <c r="TUG136" s="625"/>
      <c r="TUH136" s="625"/>
      <c r="TUM136" s="625"/>
      <c r="TUN136" s="625"/>
      <c r="TUS136" s="625"/>
      <c r="TUT136" s="625"/>
      <c r="TUY136" s="625"/>
      <c r="TUZ136" s="625"/>
      <c r="TVE136" s="625"/>
      <c r="TVF136" s="625"/>
      <c r="TVK136" s="625"/>
      <c r="TVL136" s="625"/>
      <c r="TVQ136" s="625"/>
      <c r="TVR136" s="625"/>
      <c r="TVW136" s="625"/>
      <c r="TVX136" s="625"/>
      <c r="TWC136" s="625"/>
      <c r="TWD136" s="625"/>
      <c r="TWI136" s="625"/>
      <c r="TWJ136" s="625"/>
      <c r="TWO136" s="625"/>
      <c r="TWP136" s="625"/>
      <c r="TWU136" s="625"/>
      <c r="TWV136" s="625"/>
      <c r="TXA136" s="625"/>
      <c r="TXB136" s="625"/>
      <c r="TXG136" s="625"/>
      <c r="TXH136" s="625"/>
      <c r="TXM136" s="625"/>
      <c r="TXN136" s="625"/>
      <c r="TXS136" s="625"/>
      <c r="TXT136" s="625"/>
      <c r="TXY136" s="625"/>
      <c r="TXZ136" s="625"/>
      <c r="TYE136" s="625"/>
      <c r="TYF136" s="625"/>
      <c r="TYK136" s="625"/>
      <c r="TYL136" s="625"/>
      <c r="TYQ136" s="625"/>
      <c r="TYR136" s="625"/>
      <c r="TYW136" s="625"/>
      <c r="TYX136" s="625"/>
      <c r="TZC136" s="625"/>
      <c r="TZD136" s="625"/>
      <c r="TZI136" s="625"/>
      <c r="TZJ136" s="625"/>
      <c r="TZO136" s="625"/>
      <c r="TZP136" s="625"/>
      <c r="TZU136" s="625"/>
      <c r="TZV136" s="625"/>
      <c r="UAA136" s="625"/>
      <c r="UAB136" s="625"/>
      <c r="UAG136" s="625"/>
      <c r="UAH136" s="625"/>
      <c r="UAM136" s="625"/>
      <c r="UAN136" s="625"/>
      <c r="UAS136" s="625"/>
      <c r="UAT136" s="625"/>
      <c r="UAY136" s="625"/>
      <c r="UAZ136" s="625"/>
      <c r="UBE136" s="625"/>
      <c r="UBF136" s="625"/>
      <c r="UBK136" s="625"/>
      <c r="UBL136" s="625"/>
      <c r="UBQ136" s="625"/>
      <c r="UBR136" s="625"/>
      <c r="UBW136" s="625"/>
      <c r="UBX136" s="625"/>
      <c r="UCC136" s="625"/>
      <c r="UCD136" s="625"/>
      <c r="UCI136" s="625"/>
      <c r="UCJ136" s="625"/>
      <c r="UCO136" s="625"/>
      <c r="UCP136" s="625"/>
      <c r="UCU136" s="625"/>
      <c r="UCV136" s="625"/>
      <c r="UDA136" s="625"/>
      <c r="UDB136" s="625"/>
      <c r="UDG136" s="625"/>
      <c r="UDH136" s="625"/>
      <c r="UDM136" s="625"/>
      <c r="UDN136" s="625"/>
      <c r="UDS136" s="625"/>
      <c r="UDT136" s="625"/>
      <c r="UDY136" s="625"/>
      <c r="UDZ136" s="625"/>
      <c r="UEE136" s="625"/>
      <c r="UEF136" s="625"/>
      <c r="UEK136" s="625"/>
      <c r="UEL136" s="625"/>
      <c r="UEQ136" s="625"/>
      <c r="UER136" s="625"/>
      <c r="UEW136" s="625"/>
      <c r="UEX136" s="625"/>
      <c r="UFC136" s="625"/>
      <c r="UFD136" s="625"/>
      <c r="UFI136" s="625"/>
      <c r="UFJ136" s="625"/>
      <c r="UFO136" s="625"/>
      <c r="UFP136" s="625"/>
      <c r="UFU136" s="625"/>
      <c r="UFV136" s="625"/>
      <c r="UGA136" s="625"/>
      <c r="UGB136" s="625"/>
      <c r="UGG136" s="625"/>
      <c r="UGH136" s="625"/>
      <c r="UGM136" s="625"/>
      <c r="UGN136" s="625"/>
      <c r="UGS136" s="625"/>
      <c r="UGT136" s="625"/>
      <c r="UGY136" s="625"/>
      <c r="UGZ136" s="625"/>
      <c r="UHE136" s="625"/>
      <c r="UHF136" s="625"/>
      <c r="UHK136" s="625"/>
      <c r="UHL136" s="625"/>
      <c r="UHQ136" s="625"/>
      <c r="UHR136" s="625"/>
      <c r="UHW136" s="625"/>
      <c r="UHX136" s="625"/>
      <c r="UIC136" s="625"/>
      <c r="UID136" s="625"/>
      <c r="UII136" s="625"/>
      <c r="UIJ136" s="625"/>
      <c r="UIO136" s="625"/>
      <c r="UIP136" s="625"/>
      <c r="UIU136" s="625"/>
      <c r="UIV136" s="625"/>
      <c r="UJA136" s="625"/>
      <c r="UJB136" s="625"/>
      <c r="UJG136" s="625"/>
      <c r="UJH136" s="625"/>
      <c r="UJM136" s="625"/>
      <c r="UJN136" s="625"/>
      <c r="UJS136" s="625"/>
      <c r="UJT136" s="625"/>
      <c r="UJY136" s="625"/>
      <c r="UJZ136" s="625"/>
      <c r="UKE136" s="625"/>
      <c r="UKF136" s="625"/>
      <c r="UKK136" s="625"/>
      <c r="UKL136" s="625"/>
      <c r="UKQ136" s="625"/>
      <c r="UKR136" s="625"/>
      <c r="UKW136" s="625"/>
      <c r="UKX136" s="625"/>
      <c r="ULC136" s="625"/>
      <c r="ULD136" s="625"/>
      <c r="ULI136" s="625"/>
      <c r="ULJ136" s="625"/>
      <c r="ULO136" s="625"/>
      <c r="ULP136" s="625"/>
      <c r="ULU136" s="625"/>
      <c r="ULV136" s="625"/>
      <c r="UMA136" s="625"/>
      <c r="UMB136" s="625"/>
      <c r="UMG136" s="625"/>
      <c r="UMH136" s="625"/>
      <c r="UMM136" s="625"/>
      <c r="UMN136" s="625"/>
      <c r="UMS136" s="625"/>
      <c r="UMT136" s="625"/>
      <c r="UMY136" s="625"/>
      <c r="UMZ136" s="625"/>
      <c r="UNE136" s="625"/>
      <c r="UNF136" s="625"/>
      <c r="UNK136" s="625"/>
      <c r="UNL136" s="625"/>
      <c r="UNQ136" s="625"/>
      <c r="UNR136" s="625"/>
      <c r="UNW136" s="625"/>
      <c r="UNX136" s="625"/>
      <c r="UOC136" s="625"/>
      <c r="UOD136" s="625"/>
      <c r="UOI136" s="625"/>
      <c r="UOJ136" s="625"/>
      <c r="UOO136" s="625"/>
      <c r="UOP136" s="625"/>
      <c r="UOU136" s="625"/>
      <c r="UOV136" s="625"/>
      <c r="UPA136" s="625"/>
      <c r="UPB136" s="625"/>
      <c r="UPG136" s="625"/>
      <c r="UPH136" s="625"/>
      <c r="UPM136" s="625"/>
      <c r="UPN136" s="625"/>
      <c r="UPS136" s="625"/>
      <c r="UPT136" s="625"/>
      <c r="UPY136" s="625"/>
      <c r="UPZ136" s="625"/>
      <c r="UQE136" s="625"/>
      <c r="UQF136" s="625"/>
      <c r="UQK136" s="625"/>
      <c r="UQL136" s="625"/>
      <c r="UQQ136" s="625"/>
      <c r="UQR136" s="625"/>
      <c r="UQW136" s="625"/>
      <c r="UQX136" s="625"/>
      <c r="URC136" s="625"/>
      <c r="URD136" s="625"/>
      <c r="URI136" s="625"/>
      <c r="URJ136" s="625"/>
      <c r="URO136" s="625"/>
      <c r="URP136" s="625"/>
      <c r="URU136" s="625"/>
      <c r="URV136" s="625"/>
      <c r="USA136" s="625"/>
      <c r="USB136" s="625"/>
      <c r="USG136" s="625"/>
      <c r="USH136" s="625"/>
      <c r="USM136" s="625"/>
      <c r="USN136" s="625"/>
      <c r="USS136" s="625"/>
      <c r="UST136" s="625"/>
      <c r="USY136" s="625"/>
      <c r="USZ136" s="625"/>
      <c r="UTE136" s="625"/>
      <c r="UTF136" s="625"/>
      <c r="UTK136" s="625"/>
      <c r="UTL136" s="625"/>
      <c r="UTQ136" s="625"/>
      <c r="UTR136" s="625"/>
      <c r="UTW136" s="625"/>
      <c r="UTX136" s="625"/>
      <c r="UUC136" s="625"/>
      <c r="UUD136" s="625"/>
      <c r="UUI136" s="625"/>
      <c r="UUJ136" s="625"/>
      <c r="UUO136" s="625"/>
      <c r="UUP136" s="625"/>
      <c r="UUU136" s="625"/>
      <c r="UUV136" s="625"/>
      <c r="UVA136" s="625"/>
      <c r="UVB136" s="625"/>
      <c r="UVG136" s="625"/>
      <c r="UVH136" s="625"/>
      <c r="UVM136" s="625"/>
      <c r="UVN136" s="625"/>
      <c r="UVS136" s="625"/>
      <c r="UVT136" s="625"/>
      <c r="UVY136" s="625"/>
      <c r="UVZ136" s="625"/>
      <c r="UWE136" s="625"/>
      <c r="UWF136" s="625"/>
      <c r="UWK136" s="625"/>
      <c r="UWL136" s="625"/>
      <c r="UWQ136" s="625"/>
      <c r="UWR136" s="625"/>
      <c r="UWW136" s="625"/>
      <c r="UWX136" s="625"/>
      <c r="UXC136" s="625"/>
      <c r="UXD136" s="625"/>
      <c r="UXI136" s="625"/>
      <c r="UXJ136" s="625"/>
      <c r="UXO136" s="625"/>
      <c r="UXP136" s="625"/>
      <c r="UXU136" s="625"/>
      <c r="UXV136" s="625"/>
      <c r="UYA136" s="625"/>
      <c r="UYB136" s="625"/>
      <c r="UYG136" s="625"/>
      <c r="UYH136" s="625"/>
      <c r="UYM136" s="625"/>
      <c r="UYN136" s="625"/>
      <c r="UYS136" s="625"/>
      <c r="UYT136" s="625"/>
      <c r="UYY136" s="625"/>
      <c r="UYZ136" s="625"/>
      <c r="UZE136" s="625"/>
      <c r="UZF136" s="625"/>
      <c r="UZK136" s="625"/>
      <c r="UZL136" s="625"/>
      <c r="UZQ136" s="625"/>
      <c r="UZR136" s="625"/>
      <c r="UZW136" s="625"/>
      <c r="UZX136" s="625"/>
      <c r="VAC136" s="625"/>
      <c r="VAD136" s="625"/>
      <c r="VAI136" s="625"/>
      <c r="VAJ136" s="625"/>
      <c r="VAO136" s="625"/>
      <c r="VAP136" s="625"/>
      <c r="VAU136" s="625"/>
      <c r="VAV136" s="625"/>
      <c r="VBA136" s="625"/>
      <c r="VBB136" s="625"/>
      <c r="VBG136" s="625"/>
      <c r="VBH136" s="625"/>
      <c r="VBM136" s="625"/>
      <c r="VBN136" s="625"/>
      <c r="VBS136" s="625"/>
      <c r="VBT136" s="625"/>
      <c r="VBY136" s="625"/>
      <c r="VBZ136" s="625"/>
      <c r="VCE136" s="625"/>
      <c r="VCF136" s="625"/>
      <c r="VCK136" s="625"/>
      <c r="VCL136" s="625"/>
      <c r="VCQ136" s="625"/>
      <c r="VCR136" s="625"/>
      <c r="VCW136" s="625"/>
      <c r="VCX136" s="625"/>
      <c r="VDC136" s="625"/>
      <c r="VDD136" s="625"/>
      <c r="VDI136" s="625"/>
      <c r="VDJ136" s="625"/>
      <c r="VDO136" s="625"/>
      <c r="VDP136" s="625"/>
      <c r="VDU136" s="625"/>
      <c r="VDV136" s="625"/>
      <c r="VEA136" s="625"/>
      <c r="VEB136" s="625"/>
      <c r="VEG136" s="625"/>
      <c r="VEH136" s="625"/>
      <c r="VEM136" s="625"/>
      <c r="VEN136" s="625"/>
      <c r="VES136" s="625"/>
      <c r="VET136" s="625"/>
      <c r="VEY136" s="625"/>
      <c r="VEZ136" s="625"/>
      <c r="VFE136" s="625"/>
      <c r="VFF136" s="625"/>
      <c r="VFK136" s="625"/>
      <c r="VFL136" s="625"/>
      <c r="VFQ136" s="625"/>
      <c r="VFR136" s="625"/>
      <c r="VFW136" s="625"/>
      <c r="VFX136" s="625"/>
      <c r="VGC136" s="625"/>
      <c r="VGD136" s="625"/>
      <c r="VGI136" s="625"/>
      <c r="VGJ136" s="625"/>
      <c r="VGO136" s="625"/>
      <c r="VGP136" s="625"/>
      <c r="VGU136" s="625"/>
      <c r="VGV136" s="625"/>
      <c r="VHA136" s="625"/>
      <c r="VHB136" s="625"/>
      <c r="VHG136" s="625"/>
      <c r="VHH136" s="625"/>
      <c r="VHM136" s="625"/>
      <c r="VHN136" s="625"/>
      <c r="VHS136" s="625"/>
      <c r="VHT136" s="625"/>
      <c r="VHY136" s="625"/>
      <c r="VHZ136" s="625"/>
      <c r="VIE136" s="625"/>
      <c r="VIF136" s="625"/>
      <c r="VIK136" s="625"/>
      <c r="VIL136" s="625"/>
      <c r="VIQ136" s="625"/>
      <c r="VIR136" s="625"/>
      <c r="VIW136" s="625"/>
      <c r="VIX136" s="625"/>
      <c r="VJC136" s="625"/>
      <c r="VJD136" s="625"/>
      <c r="VJI136" s="625"/>
      <c r="VJJ136" s="625"/>
      <c r="VJO136" s="625"/>
      <c r="VJP136" s="625"/>
      <c r="VJU136" s="625"/>
      <c r="VJV136" s="625"/>
      <c r="VKA136" s="625"/>
      <c r="VKB136" s="625"/>
      <c r="VKG136" s="625"/>
      <c r="VKH136" s="625"/>
      <c r="VKM136" s="625"/>
      <c r="VKN136" s="625"/>
      <c r="VKS136" s="625"/>
      <c r="VKT136" s="625"/>
      <c r="VKY136" s="625"/>
      <c r="VKZ136" s="625"/>
      <c r="VLE136" s="625"/>
      <c r="VLF136" s="625"/>
      <c r="VLK136" s="625"/>
      <c r="VLL136" s="625"/>
      <c r="VLQ136" s="625"/>
      <c r="VLR136" s="625"/>
      <c r="VLW136" s="625"/>
      <c r="VLX136" s="625"/>
      <c r="VMC136" s="625"/>
      <c r="VMD136" s="625"/>
      <c r="VMI136" s="625"/>
      <c r="VMJ136" s="625"/>
      <c r="VMO136" s="625"/>
      <c r="VMP136" s="625"/>
      <c r="VMU136" s="625"/>
      <c r="VMV136" s="625"/>
      <c r="VNA136" s="625"/>
      <c r="VNB136" s="625"/>
      <c r="VNG136" s="625"/>
      <c r="VNH136" s="625"/>
      <c r="VNM136" s="625"/>
      <c r="VNN136" s="625"/>
      <c r="VNS136" s="625"/>
      <c r="VNT136" s="625"/>
      <c r="VNY136" s="625"/>
      <c r="VNZ136" s="625"/>
      <c r="VOE136" s="625"/>
      <c r="VOF136" s="625"/>
      <c r="VOK136" s="625"/>
      <c r="VOL136" s="625"/>
      <c r="VOQ136" s="625"/>
      <c r="VOR136" s="625"/>
      <c r="VOW136" s="625"/>
      <c r="VOX136" s="625"/>
      <c r="VPC136" s="625"/>
      <c r="VPD136" s="625"/>
      <c r="VPI136" s="625"/>
      <c r="VPJ136" s="625"/>
      <c r="VPO136" s="625"/>
      <c r="VPP136" s="625"/>
      <c r="VPU136" s="625"/>
      <c r="VPV136" s="625"/>
      <c r="VQA136" s="625"/>
      <c r="VQB136" s="625"/>
      <c r="VQG136" s="625"/>
      <c r="VQH136" s="625"/>
      <c r="VQM136" s="625"/>
      <c r="VQN136" s="625"/>
      <c r="VQS136" s="625"/>
      <c r="VQT136" s="625"/>
      <c r="VQY136" s="625"/>
      <c r="VQZ136" s="625"/>
      <c r="VRE136" s="625"/>
      <c r="VRF136" s="625"/>
      <c r="VRK136" s="625"/>
      <c r="VRL136" s="625"/>
      <c r="VRQ136" s="625"/>
      <c r="VRR136" s="625"/>
      <c r="VRW136" s="625"/>
      <c r="VRX136" s="625"/>
      <c r="VSC136" s="625"/>
      <c r="VSD136" s="625"/>
      <c r="VSI136" s="625"/>
      <c r="VSJ136" s="625"/>
      <c r="VSO136" s="625"/>
      <c r="VSP136" s="625"/>
      <c r="VSU136" s="625"/>
      <c r="VSV136" s="625"/>
      <c r="VTA136" s="625"/>
      <c r="VTB136" s="625"/>
      <c r="VTG136" s="625"/>
      <c r="VTH136" s="625"/>
      <c r="VTM136" s="625"/>
      <c r="VTN136" s="625"/>
      <c r="VTS136" s="625"/>
      <c r="VTT136" s="625"/>
      <c r="VTY136" s="625"/>
      <c r="VTZ136" s="625"/>
      <c r="VUE136" s="625"/>
      <c r="VUF136" s="625"/>
      <c r="VUK136" s="625"/>
      <c r="VUL136" s="625"/>
      <c r="VUQ136" s="625"/>
      <c r="VUR136" s="625"/>
      <c r="VUW136" s="625"/>
      <c r="VUX136" s="625"/>
      <c r="VVC136" s="625"/>
      <c r="VVD136" s="625"/>
      <c r="VVI136" s="625"/>
      <c r="VVJ136" s="625"/>
      <c r="VVO136" s="625"/>
      <c r="VVP136" s="625"/>
      <c r="VVU136" s="625"/>
      <c r="VVV136" s="625"/>
      <c r="VWA136" s="625"/>
      <c r="VWB136" s="625"/>
      <c r="VWG136" s="625"/>
      <c r="VWH136" s="625"/>
      <c r="VWM136" s="625"/>
      <c r="VWN136" s="625"/>
      <c r="VWS136" s="625"/>
      <c r="VWT136" s="625"/>
      <c r="VWY136" s="625"/>
      <c r="VWZ136" s="625"/>
      <c r="VXE136" s="625"/>
      <c r="VXF136" s="625"/>
      <c r="VXK136" s="625"/>
      <c r="VXL136" s="625"/>
      <c r="VXQ136" s="625"/>
      <c r="VXR136" s="625"/>
      <c r="VXW136" s="625"/>
      <c r="VXX136" s="625"/>
      <c r="VYC136" s="625"/>
      <c r="VYD136" s="625"/>
      <c r="VYI136" s="625"/>
      <c r="VYJ136" s="625"/>
      <c r="VYO136" s="625"/>
      <c r="VYP136" s="625"/>
      <c r="VYU136" s="625"/>
      <c r="VYV136" s="625"/>
      <c r="VZA136" s="625"/>
      <c r="VZB136" s="625"/>
      <c r="VZG136" s="625"/>
      <c r="VZH136" s="625"/>
      <c r="VZM136" s="625"/>
      <c r="VZN136" s="625"/>
      <c r="VZS136" s="625"/>
      <c r="VZT136" s="625"/>
      <c r="VZY136" s="625"/>
      <c r="VZZ136" s="625"/>
      <c r="WAE136" s="625"/>
      <c r="WAF136" s="625"/>
      <c r="WAK136" s="625"/>
      <c r="WAL136" s="625"/>
      <c r="WAQ136" s="625"/>
      <c r="WAR136" s="625"/>
      <c r="WAW136" s="625"/>
      <c r="WAX136" s="625"/>
      <c r="WBC136" s="625"/>
      <c r="WBD136" s="625"/>
      <c r="WBI136" s="625"/>
      <c r="WBJ136" s="625"/>
      <c r="WBO136" s="625"/>
      <c r="WBP136" s="625"/>
      <c r="WBU136" s="625"/>
      <c r="WBV136" s="625"/>
      <c r="WCA136" s="625"/>
      <c r="WCB136" s="625"/>
      <c r="WCG136" s="625"/>
      <c r="WCH136" s="625"/>
      <c r="WCM136" s="625"/>
      <c r="WCN136" s="625"/>
      <c r="WCS136" s="625"/>
      <c r="WCT136" s="625"/>
      <c r="WCY136" s="625"/>
      <c r="WCZ136" s="625"/>
      <c r="WDE136" s="625"/>
      <c r="WDF136" s="625"/>
      <c r="WDK136" s="625"/>
      <c r="WDL136" s="625"/>
      <c r="WDQ136" s="625"/>
      <c r="WDR136" s="625"/>
      <c r="WDW136" s="625"/>
      <c r="WDX136" s="625"/>
      <c r="WEC136" s="625"/>
      <c r="WED136" s="625"/>
      <c r="WEI136" s="625"/>
      <c r="WEJ136" s="625"/>
      <c r="WEO136" s="625"/>
      <c r="WEP136" s="625"/>
      <c r="WEU136" s="625"/>
      <c r="WEV136" s="625"/>
      <c r="WFA136" s="625"/>
      <c r="WFB136" s="625"/>
      <c r="WFG136" s="625"/>
      <c r="WFH136" s="625"/>
      <c r="WFM136" s="625"/>
      <c r="WFN136" s="625"/>
      <c r="WFS136" s="625"/>
      <c r="WFT136" s="625"/>
      <c r="WFY136" s="625"/>
      <c r="WFZ136" s="625"/>
      <c r="WGE136" s="625"/>
      <c r="WGF136" s="625"/>
      <c r="WGK136" s="625"/>
      <c r="WGL136" s="625"/>
      <c r="WGQ136" s="625"/>
      <c r="WGR136" s="625"/>
      <c r="WGW136" s="625"/>
      <c r="WGX136" s="625"/>
      <c r="WHC136" s="625"/>
      <c r="WHD136" s="625"/>
      <c r="WHI136" s="625"/>
      <c r="WHJ136" s="625"/>
      <c r="WHO136" s="625"/>
      <c r="WHP136" s="625"/>
      <c r="WHU136" s="625"/>
      <c r="WHV136" s="625"/>
      <c r="WIA136" s="625"/>
      <c r="WIB136" s="625"/>
      <c r="WIG136" s="625"/>
      <c r="WIH136" s="625"/>
      <c r="WIM136" s="625"/>
      <c r="WIN136" s="625"/>
      <c r="WIS136" s="625"/>
      <c r="WIT136" s="625"/>
      <c r="WIY136" s="625"/>
      <c r="WIZ136" s="625"/>
      <c r="WJE136" s="625"/>
      <c r="WJF136" s="625"/>
      <c r="WJK136" s="625"/>
      <c r="WJL136" s="625"/>
      <c r="WJQ136" s="625"/>
      <c r="WJR136" s="625"/>
      <c r="WJW136" s="625"/>
      <c r="WJX136" s="625"/>
      <c r="WKC136" s="625"/>
      <c r="WKD136" s="625"/>
      <c r="WKI136" s="625"/>
      <c r="WKJ136" s="625"/>
      <c r="WKO136" s="625"/>
      <c r="WKP136" s="625"/>
      <c r="WKU136" s="625"/>
      <c r="WKV136" s="625"/>
      <c r="WLA136" s="625"/>
      <c r="WLB136" s="625"/>
      <c r="WLG136" s="625"/>
      <c r="WLH136" s="625"/>
      <c r="WLM136" s="625"/>
      <c r="WLN136" s="625"/>
      <c r="WLS136" s="625"/>
      <c r="WLT136" s="625"/>
      <c r="WLY136" s="625"/>
      <c r="WLZ136" s="625"/>
      <c r="WME136" s="625"/>
      <c r="WMF136" s="625"/>
      <c r="WMK136" s="625"/>
      <c r="WML136" s="625"/>
      <c r="WMQ136" s="625"/>
      <c r="WMR136" s="625"/>
      <c r="WMW136" s="625"/>
      <c r="WMX136" s="625"/>
      <c r="WNC136" s="625"/>
      <c r="WND136" s="625"/>
      <c r="WNI136" s="625"/>
      <c r="WNJ136" s="625"/>
      <c r="WNO136" s="625"/>
      <c r="WNP136" s="625"/>
      <c r="WNU136" s="625"/>
      <c r="WNV136" s="625"/>
      <c r="WOA136" s="625"/>
      <c r="WOB136" s="625"/>
      <c r="WOG136" s="625"/>
      <c r="WOH136" s="625"/>
      <c r="WOM136" s="625"/>
      <c r="WON136" s="625"/>
      <c r="WOS136" s="625"/>
      <c r="WOT136" s="625"/>
      <c r="WOY136" s="625"/>
      <c r="WOZ136" s="625"/>
      <c r="WPE136" s="625"/>
      <c r="WPF136" s="625"/>
      <c r="WPK136" s="625"/>
      <c r="WPL136" s="625"/>
      <c r="WPQ136" s="625"/>
      <c r="WPR136" s="625"/>
      <c r="WPW136" s="625"/>
      <c r="WPX136" s="625"/>
      <c r="WQC136" s="625"/>
      <c r="WQD136" s="625"/>
      <c r="WQI136" s="625"/>
      <c r="WQJ136" s="625"/>
      <c r="WQO136" s="625"/>
      <c r="WQP136" s="625"/>
      <c r="WQU136" s="625"/>
      <c r="WQV136" s="625"/>
      <c r="WRA136" s="625"/>
      <c r="WRB136" s="625"/>
      <c r="WRG136" s="625"/>
      <c r="WRH136" s="625"/>
      <c r="WRM136" s="625"/>
      <c r="WRN136" s="625"/>
      <c r="WRS136" s="625"/>
      <c r="WRT136" s="625"/>
      <c r="WRY136" s="625"/>
      <c r="WRZ136" s="625"/>
      <c r="WSE136" s="625"/>
      <c r="WSF136" s="625"/>
      <c r="WSK136" s="625"/>
      <c r="WSL136" s="625"/>
      <c r="WSQ136" s="625"/>
      <c r="WSR136" s="625"/>
      <c r="WSW136" s="625"/>
      <c r="WSX136" s="625"/>
      <c r="WTC136" s="625"/>
      <c r="WTD136" s="625"/>
      <c r="WTI136" s="625"/>
      <c r="WTJ136" s="625"/>
      <c r="WTO136" s="625"/>
      <c r="WTP136" s="625"/>
      <c r="WTU136" s="625"/>
      <c r="WTV136" s="625"/>
      <c r="WUA136" s="625"/>
      <c r="WUB136" s="625"/>
      <c r="WUG136" s="625"/>
      <c r="WUH136" s="625"/>
      <c r="WUM136" s="625"/>
      <c r="WUN136" s="625"/>
      <c r="WUS136" s="625"/>
      <c r="WUT136" s="625"/>
      <c r="WUY136" s="625"/>
      <c r="WUZ136" s="625"/>
      <c r="WVE136" s="625"/>
      <c r="WVF136" s="625"/>
      <c r="WVK136" s="625"/>
      <c r="WVL136" s="625"/>
      <c r="WVQ136" s="625"/>
      <c r="WVR136" s="625"/>
      <c r="WVW136" s="625"/>
      <c r="WVX136" s="625"/>
      <c r="WWC136" s="625"/>
      <c r="WWD136" s="625"/>
      <c r="WWI136" s="625"/>
      <c r="WWJ136" s="625"/>
      <c r="WWO136" s="625"/>
      <c r="WWP136" s="625"/>
      <c r="WWU136" s="625"/>
      <c r="WWV136" s="625"/>
      <c r="WXA136" s="625"/>
      <c r="WXB136" s="625"/>
      <c r="WXG136" s="625"/>
      <c r="WXH136" s="625"/>
      <c r="WXM136" s="625"/>
      <c r="WXN136" s="625"/>
      <c r="WXS136" s="625"/>
      <c r="WXT136" s="625"/>
      <c r="WXY136" s="625"/>
      <c r="WXZ136" s="625"/>
      <c r="WYE136" s="625"/>
      <c r="WYF136" s="625"/>
      <c r="WYK136" s="625"/>
      <c r="WYL136" s="625"/>
      <c r="WYQ136" s="625"/>
      <c r="WYR136" s="625"/>
      <c r="WYW136" s="625"/>
      <c r="WYX136" s="625"/>
      <c r="WZC136" s="625"/>
      <c r="WZD136" s="625"/>
      <c r="WZI136" s="625"/>
      <c r="WZJ136" s="625"/>
      <c r="WZO136" s="625"/>
      <c r="WZP136" s="625"/>
      <c r="WZU136" s="625"/>
      <c r="WZV136" s="625"/>
      <c r="XAA136" s="625"/>
      <c r="XAB136" s="625"/>
      <c r="XAG136" s="625"/>
      <c r="XAH136" s="625"/>
      <c r="XAM136" s="625"/>
      <c r="XAN136" s="625"/>
      <c r="XAS136" s="625"/>
      <c r="XAT136" s="625"/>
      <c r="XAY136" s="625"/>
      <c r="XAZ136" s="625"/>
      <c r="XBE136" s="625"/>
      <c r="XBF136" s="625"/>
      <c r="XBK136" s="625"/>
      <c r="XBL136" s="625"/>
      <c r="XBQ136" s="625"/>
      <c r="XBR136" s="625"/>
      <c r="XBW136" s="625"/>
      <c r="XBX136" s="625"/>
      <c r="XCC136" s="625"/>
      <c r="XCD136" s="625"/>
      <c r="XCI136" s="625"/>
      <c r="XCJ136" s="625"/>
      <c r="XCO136" s="625"/>
      <c r="XCP136" s="625"/>
      <c r="XCU136" s="625"/>
      <c r="XCV136" s="625"/>
      <c r="XDA136" s="625"/>
      <c r="XDB136" s="625"/>
      <c r="XDG136" s="625"/>
      <c r="XDH136" s="625"/>
      <c r="XDM136" s="625"/>
      <c r="XDN136" s="625"/>
      <c r="XDS136" s="625"/>
      <c r="XDT136" s="625"/>
      <c r="XDY136" s="625"/>
      <c r="XDZ136" s="625"/>
      <c r="XEE136" s="625"/>
      <c r="XEF136" s="625"/>
      <c r="XEK136" s="625"/>
      <c r="XEL136" s="625"/>
      <c r="XEQ136" s="625"/>
      <c r="XER136" s="625"/>
      <c r="XEW136" s="625"/>
      <c r="XEX136" s="625"/>
      <c r="XFC136" s="625"/>
      <c r="XFD136" s="625"/>
    </row>
    <row r="137" spans="1:1024 1029:2044 2049:3070 3075:4096 4101:5116 5121:6142 6147:7168 7173:8188 8193:9214 9219:10240 10245:11260 11265:12286 12291:13312 13317:14332 14337:15358 15363:16384" ht="13.5" thickBot="1"/>
    <row r="138" spans="1:1024 1029:2044 2049:3070 3075:4096 4101:5116 5121:6142 6147:7168 7173:8188 8193:9214 9219:10240 10245:11260 11265:12286 12291:13312 13317:14332 14337:15358 15363:16384" s="628" customFormat="1" ht="66" customHeight="1">
      <c r="A138" s="964" t="str">
        <f>$A$1</f>
        <v>OBRAS PARA EL MEJORAMIENTO DE CASETA COMUNAL MONTEFRIO EN EL MUNICIPIO DE SANTA ROSA DE OSOS</v>
      </c>
      <c r="B138" s="965"/>
      <c r="C138" s="965"/>
      <c r="D138" s="966"/>
      <c r="E138" s="967"/>
      <c r="F138" s="968"/>
    </row>
    <row r="139" spans="1:1024 1029:2044 2049:3070 3075:4096 4101:5116 5121:6142 6147:7168 7173:8188 8193:9214 9219:10240 10245:11260 11265:12286 12291:13312 13317:14332 14337:15358 15363:16384" s="628" customFormat="1" ht="15.75" customHeight="1">
      <c r="A139" s="973" t="s">
        <v>949</v>
      </c>
      <c r="B139" s="974"/>
      <c r="C139" s="974"/>
      <c r="D139" s="975"/>
      <c r="E139" s="969"/>
      <c r="F139" s="970"/>
    </row>
    <row r="140" spans="1:1024 1029:2044 2049:3070 3075:4096 4101:5116 5121:6142 6147:7168 7173:8188 8193:9214 9219:10240 10245:11260 11265:12286 12291:13312 13317:14332 14337:15358 15363:16384" s="628" customFormat="1" ht="15.75" customHeight="1">
      <c r="A140" s="973" t="s">
        <v>769</v>
      </c>
      <c r="B140" s="974"/>
      <c r="C140" s="974"/>
      <c r="D140" s="975"/>
      <c r="E140" s="971"/>
      <c r="F140" s="972"/>
    </row>
    <row r="141" spans="1:1024 1029:2044 2049:3070 3075:4096 4101:5116 5121:6142 6147:7168 7173:8188 8193:9214 9219:10240 10245:11260 11265:12286 12291:13312 13317:14332 14337:15358 15363:16384" ht="16.5" thickBot="1">
      <c r="A141" s="976" t="s">
        <v>770</v>
      </c>
      <c r="B141" s="977"/>
      <c r="C141" s="977"/>
      <c r="D141" s="977"/>
      <c r="E141" s="977"/>
      <c r="F141" s="978"/>
    </row>
    <row r="142" spans="1:1024 1029:2044 2049:3070 3075:4096 4101:5116 5121:6142 6147:7168 7173:8188 8193:9214 9219:10240 10245:11260 11265:12286 12291:13312 13317:14332 14337:15358 15363:16384" ht="15.75">
      <c r="A142" s="979" t="str">
        <f>'PRESUP. OBRA'!B20</f>
        <v>Suministro, transporte y Colocación de Revoque  con mortero 1:4 impermeabilizado en muros; incluye filetes y fajas</v>
      </c>
      <c r="B142" s="980"/>
      <c r="C142" s="980"/>
      <c r="D142" s="981"/>
      <c r="E142" s="348" t="s">
        <v>786</v>
      </c>
      <c r="F142" s="349" t="s">
        <v>309</v>
      </c>
    </row>
    <row r="143" spans="1:1024 1029:2044 2049:3070 3075:4096 4101:5116 5121:6142 6147:7168 7173:8188 8193:9214 9219:10240 10245:11260 11265:12286 12291:13312 13317:14332 14337:15358 15363:16384" ht="16.5" thickBot="1">
      <c r="A143" s="982"/>
      <c r="B143" s="983"/>
      <c r="C143" s="983"/>
      <c r="D143" s="984"/>
      <c r="E143" s="411">
        <v>5.0999999999999996</v>
      </c>
      <c r="F143" s="350" t="s">
        <v>9</v>
      </c>
    </row>
    <row r="144" spans="1:1024 1029:2044 2049:3070 3075:4096 4101:5116 5121:6142 6147:7168 7173:8188 8193:9214 9219:10240 10245:11260 11265:12286 12291:13312 13317:14332 14337:15358 15363:16384" ht="15.75" customHeight="1">
      <c r="A144" s="443" t="s">
        <v>771</v>
      </c>
      <c r="B144" s="444" t="s">
        <v>772</v>
      </c>
      <c r="C144" s="630" t="s">
        <v>309</v>
      </c>
      <c r="D144" s="630" t="s">
        <v>747</v>
      </c>
      <c r="E144" s="445" t="s">
        <v>773</v>
      </c>
      <c r="F144" s="446" t="s">
        <v>774</v>
      </c>
    </row>
    <row r="145" spans="1:6" ht="16.5" thickBot="1">
      <c r="A145" s="447"/>
      <c r="B145" s="448" t="s">
        <v>968</v>
      </c>
      <c r="C145" s="449" t="s">
        <v>8</v>
      </c>
      <c r="D145" s="450">
        <v>2.5000000000000001E-2</v>
      </c>
      <c r="E145" s="451">
        <f>CONCRETOS!E21</f>
        <v>601630</v>
      </c>
      <c r="F145" s="452">
        <f>D145*E145</f>
        <v>15040.75</v>
      </c>
    </row>
    <row r="146" spans="1:6" ht="18" customHeight="1" thickBot="1">
      <c r="A146" s="437" t="s">
        <v>775</v>
      </c>
      <c r="B146" s="438"/>
      <c r="C146" s="633">
        <f>F146/$E$157</f>
        <v>0.40911681144164325</v>
      </c>
      <c r="D146" s="631"/>
      <c r="E146" s="439" t="s">
        <v>776</v>
      </c>
      <c r="F146" s="440">
        <f>SUM(F145:F145)</f>
        <v>15040.75</v>
      </c>
    </row>
    <row r="147" spans="1:6" ht="15.75">
      <c r="A147" s="443" t="s">
        <v>771</v>
      </c>
      <c r="B147" s="444" t="s">
        <v>777</v>
      </c>
      <c r="C147" s="630" t="s">
        <v>309</v>
      </c>
      <c r="D147" s="626" t="s">
        <v>957</v>
      </c>
      <c r="E147" s="445" t="s">
        <v>773</v>
      </c>
      <c r="F147" s="446" t="s">
        <v>774</v>
      </c>
    </row>
    <row r="148" spans="1:6" ht="16.5" thickBot="1">
      <c r="A148" s="355" t="s">
        <v>787</v>
      </c>
      <c r="B148" s="356" t="s">
        <v>788</v>
      </c>
      <c r="C148" s="495" t="s">
        <v>959</v>
      </c>
      <c r="D148" s="496">
        <v>0.33900000000000002</v>
      </c>
      <c r="E148" s="357">
        <f>E11</f>
        <v>47150.471875000003</v>
      </c>
      <c r="F148" s="412">
        <f>ROUND(E148*D148,0)</f>
        <v>15984</v>
      </c>
    </row>
    <row r="149" spans="1:6" ht="18" customHeight="1" thickBot="1">
      <c r="A149" s="437" t="s">
        <v>778</v>
      </c>
      <c r="B149" s="438"/>
      <c r="C149" s="633">
        <f>F149/$E$157</f>
        <v>0.43477373894807281</v>
      </c>
      <c r="D149" s="631"/>
      <c r="E149" s="439" t="s">
        <v>776</v>
      </c>
      <c r="F149" s="440">
        <f>SUM(F148:F148)</f>
        <v>15984</v>
      </c>
    </row>
    <row r="150" spans="1:6" ht="15.75">
      <c r="A150" s="443" t="s">
        <v>771</v>
      </c>
      <c r="B150" s="444" t="s">
        <v>429</v>
      </c>
      <c r="C150" s="630" t="s">
        <v>309</v>
      </c>
      <c r="D150" s="630" t="s">
        <v>747</v>
      </c>
      <c r="E150" s="445" t="s">
        <v>773</v>
      </c>
      <c r="F150" s="446" t="s">
        <v>774</v>
      </c>
    </row>
    <row r="151" spans="1:6" ht="17.25" customHeight="1" thickBot="1">
      <c r="A151" s="447" t="s">
        <v>779</v>
      </c>
      <c r="B151" s="448" t="s">
        <v>780</v>
      </c>
      <c r="C151" s="449" t="s">
        <v>781</v>
      </c>
      <c r="D151" s="450">
        <v>0.05</v>
      </c>
      <c r="E151" s="451">
        <f>F149</f>
        <v>15984</v>
      </c>
      <c r="F151" s="452">
        <f>D151*E151</f>
        <v>799.2</v>
      </c>
    </row>
    <row r="152" spans="1:6" ht="19.5" customHeight="1" thickBot="1">
      <c r="A152" s="437" t="s">
        <v>782</v>
      </c>
      <c r="B152" s="438"/>
      <c r="C152" s="633">
        <f>F152/$E$157</f>
        <v>2.1738686947403642E-2</v>
      </c>
      <c r="D152" s="631"/>
      <c r="E152" s="439" t="s">
        <v>776</v>
      </c>
      <c r="F152" s="440">
        <f>SUM(F151)</f>
        <v>799.2</v>
      </c>
    </row>
    <row r="153" spans="1:6" ht="18.75" customHeight="1">
      <c r="A153" s="443" t="s">
        <v>771</v>
      </c>
      <c r="B153" s="444" t="s">
        <v>783</v>
      </c>
      <c r="C153" s="630" t="s">
        <v>309</v>
      </c>
      <c r="D153" s="630" t="s">
        <v>747</v>
      </c>
      <c r="E153" s="445" t="s">
        <v>773</v>
      </c>
      <c r="F153" s="446" t="s">
        <v>774</v>
      </c>
    </row>
    <row r="154" spans="1:6" ht="16.5" thickBot="1">
      <c r="A154" s="355" t="s">
        <v>962</v>
      </c>
      <c r="B154" s="358" t="s">
        <v>969</v>
      </c>
      <c r="C154" s="495" t="s">
        <v>960</v>
      </c>
      <c r="D154" s="496">
        <f>0.05*19</f>
        <v>0.95000000000000007</v>
      </c>
      <c r="E154" s="357">
        <v>5200</v>
      </c>
      <c r="F154" s="412">
        <f>ROUND(E154*D154,0)</f>
        <v>4940</v>
      </c>
    </row>
    <row r="155" spans="1:6" ht="17.25" customHeight="1" thickBot="1">
      <c r="A155" s="437" t="s">
        <v>950</v>
      </c>
      <c r="B155" s="438"/>
      <c r="C155" s="633">
        <f>F155/$E$157</f>
        <v>0.13437076266288037</v>
      </c>
      <c r="D155" s="631"/>
      <c r="E155" s="439" t="s">
        <v>776</v>
      </c>
      <c r="F155" s="440">
        <f>SUM(F154:F154)</f>
        <v>4940</v>
      </c>
    </row>
    <row r="156" spans="1:6" ht="16.5" thickBot="1">
      <c r="A156" s="373"/>
      <c r="B156" s="374"/>
      <c r="C156" s="632"/>
      <c r="D156" s="632"/>
      <c r="E156" s="374"/>
      <c r="F156" s="375"/>
    </row>
    <row r="157" spans="1:6" ht="16.5" thickBot="1">
      <c r="A157" s="985" t="s">
        <v>785</v>
      </c>
      <c r="B157" s="986"/>
      <c r="C157" s="986"/>
      <c r="D157" s="986"/>
      <c r="E157" s="987">
        <f>F146+F149+F152+F155</f>
        <v>36763.949999999997</v>
      </c>
      <c r="F157" s="988"/>
    </row>
    <row r="158" spans="1:6" ht="13.5" thickBot="1"/>
    <row r="159" spans="1:6" s="628" customFormat="1" ht="66" customHeight="1">
      <c r="A159" s="964" t="str">
        <f>$A$1</f>
        <v>OBRAS PARA EL MEJORAMIENTO DE CASETA COMUNAL MONTEFRIO EN EL MUNICIPIO DE SANTA ROSA DE OSOS</v>
      </c>
      <c r="B159" s="965"/>
      <c r="C159" s="965"/>
      <c r="D159" s="966"/>
      <c r="E159" s="967"/>
      <c r="F159" s="968"/>
    </row>
    <row r="160" spans="1:6" s="628" customFormat="1" ht="15.75" customHeight="1">
      <c r="A160" s="973" t="s">
        <v>949</v>
      </c>
      <c r="B160" s="974"/>
      <c r="C160" s="974"/>
      <c r="D160" s="975"/>
      <c r="E160" s="969"/>
      <c r="F160" s="970"/>
    </row>
    <row r="161" spans="1:6" s="628" customFormat="1" ht="15.75" customHeight="1">
      <c r="A161" s="973" t="s">
        <v>769</v>
      </c>
      <c r="B161" s="974"/>
      <c r="C161" s="974"/>
      <c r="D161" s="975"/>
      <c r="E161" s="971"/>
      <c r="F161" s="972"/>
    </row>
    <row r="162" spans="1:6" ht="16.5" thickBot="1">
      <c r="A162" s="976" t="s">
        <v>770</v>
      </c>
      <c r="B162" s="977"/>
      <c r="C162" s="977"/>
      <c r="D162" s="977"/>
      <c r="E162" s="977"/>
      <c r="F162" s="978"/>
    </row>
    <row r="163" spans="1:6" ht="15.75">
      <c r="A163" s="979" t="str">
        <f>'PRESUP. OBRA'!B21</f>
        <v>Suministro, transporte y Aplicación de estuco plástico para muros interiores revocados. Incluye detallado de fajas, esquinas y todos los elementos necesarios para su correcta ejecución.</v>
      </c>
      <c r="B163" s="980"/>
      <c r="C163" s="980"/>
      <c r="D163" s="981"/>
      <c r="E163" s="348" t="s">
        <v>786</v>
      </c>
      <c r="F163" s="349" t="s">
        <v>309</v>
      </c>
    </row>
    <row r="164" spans="1:6" ht="16.5" thickBot="1">
      <c r="A164" s="982"/>
      <c r="B164" s="983"/>
      <c r="C164" s="983"/>
      <c r="D164" s="984"/>
      <c r="E164" s="411">
        <v>5.2</v>
      </c>
      <c r="F164" s="350" t="s">
        <v>9</v>
      </c>
    </row>
    <row r="165" spans="1:6" ht="15.75" customHeight="1">
      <c r="A165" s="443" t="s">
        <v>771</v>
      </c>
      <c r="B165" s="444" t="s">
        <v>772</v>
      </c>
      <c r="C165" s="630" t="s">
        <v>309</v>
      </c>
      <c r="D165" s="630" t="s">
        <v>747</v>
      </c>
      <c r="E165" s="445" t="s">
        <v>773</v>
      </c>
      <c r="F165" s="446" t="s">
        <v>774</v>
      </c>
    </row>
    <row r="166" spans="1:6" ht="16.5" thickBot="1">
      <c r="A166" s="447"/>
      <c r="B166" s="448" t="s">
        <v>970</v>
      </c>
      <c r="C166" s="449" t="s">
        <v>342</v>
      </c>
      <c r="D166" s="450">
        <f>3/28</f>
        <v>0.10714285714285714</v>
      </c>
      <c r="E166" s="451">
        <v>70588</v>
      </c>
      <c r="F166" s="452">
        <f>E166*D166</f>
        <v>7563</v>
      </c>
    </row>
    <row r="167" spans="1:6" ht="18" customHeight="1" thickBot="1">
      <c r="A167" s="437" t="s">
        <v>775</v>
      </c>
      <c r="B167" s="438"/>
      <c r="C167" s="633">
        <f>F167/$E$178</f>
        <v>0.26675507947453164</v>
      </c>
      <c r="D167" s="631"/>
      <c r="E167" s="439" t="s">
        <v>776</v>
      </c>
      <c r="F167" s="440">
        <f>SUM(F166:F166)</f>
        <v>7563</v>
      </c>
    </row>
    <row r="168" spans="1:6" ht="15.75">
      <c r="A168" s="443" t="s">
        <v>771</v>
      </c>
      <c r="B168" s="444" t="s">
        <v>777</v>
      </c>
      <c r="C168" s="630" t="s">
        <v>309</v>
      </c>
      <c r="D168" s="626" t="s">
        <v>957</v>
      </c>
      <c r="E168" s="445" t="s">
        <v>773</v>
      </c>
      <c r="F168" s="446" t="s">
        <v>774</v>
      </c>
    </row>
    <row r="169" spans="1:6" ht="16.5" thickBot="1">
      <c r="A169" s="355" t="s">
        <v>787</v>
      </c>
      <c r="B169" s="356" t="s">
        <v>788</v>
      </c>
      <c r="C169" s="495" t="s">
        <v>959</v>
      </c>
      <c r="D169" s="496">
        <v>0.38</v>
      </c>
      <c r="E169" s="357">
        <f>E148</f>
        <v>47150.471875000003</v>
      </c>
      <c r="F169" s="412">
        <f>ROUND(E169*D169,0)</f>
        <v>17917</v>
      </c>
    </row>
    <row r="170" spans="1:6" ht="18" customHeight="1" thickBot="1">
      <c r="A170" s="437" t="s">
        <v>778</v>
      </c>
      <c r="B170" s="438"/>
      <c r="C170" s="633">
        <f>F170/$E$178</f>
        <v>0.63195170685510826</v>
      </c>
      <c r="D170" s="631"/>
      <c r="E170" s="439" t="s">
        <v>776</v>
      </c>
      <c r="F170" s="440">
        <f>SUM(F169:F169)</f>
        <v>17917</v>
      </c>
    </row>
    <row r="171" spans="1:6" ht="15.75">
      <c r="A171" s="443" t="s">
        <v>771</v>
      </c>
      <c r="B171" s="444" t="s">
        <v>429</v>
      </c>
      <c r="C171" s="630" t="s">
        <v>309</v>
      </c>
      <c r="D171" s="630" t="s">
        <v>747</v>
      </c>
      <c r="E171" s="445" t="s">
        <v>773</v>
      </c>
      <c r="F171" s="446" t="s">
        <v>774</v>
      </c>
    </row>
    <row r="172" spans="1:6" ht="17.25" customHeight="1" thickBot="1">
      <c r="A172" s="447" t="s">
        <v>779</v>
      </c>
      <c r="B172" s="448" t="s">
        <v>780</v>
      </c>
      <c r="C172" s="449" t="s">
        <v>781</v>
      </c>
      <c r="D172" s="450">
        <v>0.05</v>
      </c>
      <c r="E172" s="451">
        <f>F170</f>
        <v>17917</v>
      </c>
      <c r="F172" s="452">
        <f>D172*E172</f>
        <v>895.85</v>
      </c>
    </row>
    <row r="173" spans="1:6" ht="19.5" customHeight="1" thickBot="1">
      <c r="A173" s="437" t="s">
        <v>782</v>
      </c>
      <c r="B173" s="438"/>
      <c r="C173" s="633">
        <f>F173/$E$178</f>
        <v>3.1597585342755412E-2</v>
      </c>
      <c r="D173" s="631"/>
      <c r="E173" s="439" t="s">
        <v>776</v>
      </c>
      <c r="F173" s="440">
        <f>SUM(F172)</f>
        <v>895.85</v>
      </c>
    </row>
    <row r="174" spans="1:6" ht="18.75" customHeight="1">
      <c r="A174" s="443" t="s">
        <v>771</v>
      </c>
      <c r="B174" s="444" t="s">
        <v>783</v>
      </c>
      <c r="C174" s="630" t="s">
        <v>309</v>
      </c>
      <c r="D174" s="630" t="s">
        <v>747</v>
      </c>
      <c r="E174" s="445" t="s">
        <v>773</v>
      </c>
      <c r="F174" s="446" t="s">
        <v>774</v>
      </c>
    </row>
    <row r="175" spans="1:6" ht="16.5" thickBot="1">
      <c r="A175" s="355" t="s">
        <v>962</v>
      </c>
      <c r="B175" s="358" t="s">
        <v>969</v>
      </c>
      <c r="C175" s="495" t="s">
        <v>960</v>
      </c>
      <c r="D175" s="496">
        <f>19*0.02</f>
        <v>0.38</v>
      </c>
      <c r="E175" s="357">
        <v>5200</v>
      </c>
      <c r="F175" s="412">
        <f>ROUND(E175*D175,0)</f>
        <v>1976</v>
      </c>
    </row>
    <row r="176" spans="1:6" ht="17.25" customHeight="1" thickBot="1">
      <c r="A176" s="437" t="s">
        <v>950</v>
      </c>
      <c r="B176" s="438"/>
      <c r="C176" s="633">
        <f>F176/$E$178</f>
        <v>6.9695628327604731E-2</v>
      </c>
      <c r="D176" s="631"/>
      <c r="E176" s="439" t="s">
        <v>776</v>
      </c>
      <c r="F176" s="440">
        <f>SUM(F175:F175)</f>
        <v>1976</v>
      </c>
    </row>
    <row r="177" spans="1:6" ht="16.5" thickBot="1">
      <c r="A177" s="373"/>
      <c r="B177" s="374"/>
      <c r="C177" s="632"/>
      <c r="D177" s="632"/>
      <c r="E177" s="374"/>
      <c r="F177" s="375"/>
    </row>
    <row r="178" spans="1:6" ht="16.5" thickBot="1">
      <c r="A178" s="985" t="s">
        <v>785</v>
      </c>
      <c r="B178" s="986"/>
      <c r="C178" s="986"/>
      <c r="D178" s="986"/>
      <c r="E178" s="987">
        <f>F167+F170+F173+F176</f>
        <v>28351.85</v>
      </c>
      <c r="F178" s="988"/>
    </row>
    <row r="179" spans="1:6" ht="63" customHeight="1">
      <c r="A179" s="964" t="str">
        <f>$A$1</f>
        <v>OBRAS PARA EL MEJORAMIENTO DE CASETA COMUNAL MONTEFRIO EN EL MUNICIPIO DE SANTA ROSA DE OSOS</v>
      </c>
      <c r="B179" s="965"/>
      <c r="C179" s="965"/>
      <c r="D179" s="966"/>
      <c r="E179" s="967"/>
      <c r="F179" s="968"/>
    </row>
    <row r="180" spans="1:6" ht="15.75">
      <c r="A180" s="973" t="s">
        <v>949</v>
      </c>
      <c r="B180" s="974"/>
      <c r="C180" s="974"/>
      <c r="D180" s="975"/>
      <c r="E180" s="969"/>
      <c r="F180" s="970"/>
    </row>
    <row r="181" spans="1:6" ht="15.75">
      <c r="A181" s="973" t="s">
        <v>769</v>
      </c>
      <c r="B181" s="974"/>
      <c r="C181" s="974"/>
      <c r="D181" s="975"/>
      <c r="E181" s="971"/>
      <c r="F181" s="972"/>
    </row>
    <row r="182" spans="1:6" ht="16.5" thickBot="1">
      <c r="A182" s="976" t="s">
        <v>770</v>
      </c>
      <c r="B182" s="977"/>
      <c r="C182" s="977"/>
      <c r="D182" s="977"/>
      <c r="E182" s="977"/>
      <c r="F182" s="978"/>
    </row>
    <row r="183" spans="1:6" ht="15.75">
      <c r="A183" s="979" t="str">
        <f>'PRESUP. OBRA'!B22</f>
        <v>Suministro, transporte y Aplicación de Pintura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v>
      </c>
      <c r="B183" s="980"/>
      <c r="C183" s="980"/>
      <c r="D183" s="981"/>
      <c r="E183" s="348" t="s">
        <v>786</v>
      </c>
      <c r="F183" s="349" t="s">
        <v>309</v>
      </c>
    </row>
    <row r="184" spans="1:6" ht="16.5" thickBot="1">
      <c r="A184" s="982"/>
      <c r="B184" s="983"/>
      <c r="C184" s="983"/>
      <c r="D184" s="984"/>
      <c r="E184" s="411">
        <v>5.3</v>
      </c>
      <c r="F184" s="350" t="s">
        <v>9</v>
      </c>
    </row>
    <row r="185" spans="1:6" ht="15.75">
      <c r="A185" s="443" t="s">
        <v>771</v>
      </c>
      <c r="B185" s="444" t="s">
        <v>772</v>
      </c>
      <c r="C185" s="630" t="s">
        <v>309</v>
      </c>
      <c r="D185" s="630" t="s">
        <v>747</v>
      </c>
      <c r="E185" s="445" t="s">
        <v>773</v>
      </c>
      <c r="F185" s="446" t="s">
        <v>774</v>
      </c>
    </row>
    <row r="186" spans="1:6" ht="32.25" thickBot="1">
      <c r="A186" s="447"/>
      <c r="B186" s="448" t="s">
        <v>972</v>
      </c>
      <c r="C186" s="449" t="s">
        <v>342</v>
      </c>
      <c r="D186" s="450">
        <f>1/40</f>
        <v>2.5000000000000001E-2</v>
      </c>
      <c r="E186" s="451">
        <v>537815</v>
      </c>
      <c r="F186" s="452">
        <f>D186*E186</f>
        <v>13445.375</v>
      </c>
    </row>
    <row r="187" spans="1:6" ht="16.5" thickBot="1">
      <c r="A187" s="437" t="s">
        <v>775</v>
      </c>
      <c r="B187" s="438"/>
      <c r="C187" s="633">
        <f>F187/E198</f>
        <v>0.55251465232510955</v>
      </c>
      <c r="D187" s="631"/>
      <c r="E187" s="439" t="s">
        <v>776</v>
      </c>
      <c r="F187" s="440">
        <f>SUM(F186:F186)</f>
        <v>13445.375</v>
      </c>
    </row>
    <row r="188" spans="1:6" ht="15.75">
      <c r="A188" s="443" t="s">
        <v>771</v>
      </c>
      <c r="B188" s="444" t="s">
        <v>777</v>
      </c>
      <c r="C188" s="630" t="s">
        <v>309</v>
      </c>
      <c r="D188" s="626" t="s">
        <v>957</v>
      </c>
      <c r="E188" s="445" t="s">
        <v>773</v>
      </c>
      <c r="F188" s="446" t="s">
        <v>774</v>
      </c>
    </row>
    <row r="189" spans="1:6" ht="16.5" thickBot="1">
      <c r="A189" s="355" t="s">
        <v>787</v>
      </c>
      <c r="B189" s="356" t="s">
        <v>788</v>
      </c>
      <c r="C189" s="495" t="s">
        <v>959</v>
      </c>
      <c r="D189" s="496">
        <v>0.2</v>
      </c>
      <c r="E189" s="357">
        <f>E169</f>
        <v>47150.471875000003</v>
      </c>
      <c r="F189" s="412">
        <f>ROUND(E189*D189,0)</f>
        <v>9430</v>
      </c>
    </row>
    <row r="190" spans="1:6" ht="16.5" thickBot="1">
      <c r="A190" s="437" t="s">
        <v>778</v>
      </c>
      <c r="B190" s="438"/>
      <c r="C190" s="633">
        <f>F190/E198</f>
        <v>0.38750969544737746</v>
      </c>
      <c r="D190" s="631"/>
      <c r="E190" s="439" t="s">
        <v>776</v>
      </c>
      <c r="F190" s="440">
        <f>SUM(F189:F189)</f>
        <v>9430</v>
      </c>
    </row>
    <row r="191" spans="1:6" ht="15.75">
      <c r="A191" s="443" t="s">
        <v>771</v>
      </c>
      <c r="B191" s="444" t="s">
        <v>429</v>
      </c>
      <c r="C191" s="630" t="s">
        <v>309</v>
      </c>
      <c r="D191" s="630" t="s">
        <v>747</v>
      </c>
      <c r="E191" s="445" t="s">
        <v>773</v>
      </c>
      <c r="F191" s="446" t="s">
        <v>774</v>
      </c>
    </row>
    <row r="192" spans="1:6" ht="16.5" thickBot="1">
      <c r="A192" s="447" t="s">
        <v>779</v>
      </c>
      <c r="B192" s="448" t="s">
        <v>780</v>
      </c>
      <c r="C192" s="449" t="s">
        <v>781</v>
      </c>
      <c r="D192" s="450">
        <v>0.05</v>
      </c>
      <c r="E192" s="451">
        <f>F190</f>
        <v>9430</v>
      </c>
      <c r="F192" s="452">
        <f>D192*E192</f>
        <v>471.5</v>
      </c>
    </row>
    <row r="193" spans="1:6" ht="16.5" thickBot="1">
      <c r="A193" s="437" t="s">
        <v>782</v>
      </c>
      <c r="B193" s="438"/>
      <c r="C193" s="633">
        <f>F193/E198</f>
        <v>1.9375484772368876E-2</v>
      </c>
      <c r="D193" s="631"/>
      <c r="E193" s="439" t="s">
        <v>776</v>
      </c>
      <c r="F193" s="440">
        <f>SUM(F192)</f>
        <v>471.5</v>
      </c>
    </row>
    <row r="194" spans="1:6" ht="15.75">
      <c r="A194" s="443" t="s">
        <v>771</v>
      </c>
      <c r="B194" s="444" t="s">
        <v>783</v>
      </c>
      <c r="C194" s="630" t="s">
        <v>309</v>
      </c>
      <c r="D194" s="630" t="s">
        <v>747</v>
      </c>
      <c r="E194" s="445" t="s">
        <v>773</v>
      </c>
      <c r="F194" s="446" t="s">
        <v>774</v>
      </c>
    </row>
    <row r="195" spans="1:6" ht="16.5" thickBot="1">
      <c r="A195" s="355" t="s">
        <v>962</v>
      </c>
      <c r="B195" s="358" t="s">
        <v>971</v>
      </c>
      <c r="C195" s="495" t="s">
        <v>960</v>
      </c>
      <c r="D195" s="496">
        <f>19*0.01</f>
        <v>0.19</v>
      </c>
      <c r="E195" s="357">
        <v>5200</v>
      </c>
      <c r="F195" s="412">
        <f>ROUND(E195*D195,0)</f>
        <v>988</v>
      </c>
    </row>
    <row r="196" spans="1:6" ht="16.5" thickBot="1">
      <c r="A196" s="437" t="s">
        <v>950</v>
      </c>
      <c r="B196" s="438"/>
      <c r="C196" s="633">
        <f>F196/E198</f>
        <v>4.0600167455144109E-2</v>
      </c>
      <c r="D196" s="631"/>
      <c r="E196" s="439" t="s">
        <v>776</v>
      </c>
      <c r="F196" s="440">
        <f>SUM(F195:F195)</f>
        <v>988</v>
      </c>
    </row>
    <row r="197" spans="1:6" ht="16.5" thickBot="1">
      <c r="A197" s="373"/>
      <c r="B197" s="374"/>
      <c r="C197" s="632"/>
      <c r="D197" s="632"/>
      <c r="E197" s="374"/>
      <c r="F197" s="375"/>
    </row>
    <row r="198" spans="1:6" ht="16.5" thickBot="1">
      <c r="A198" s="985" t="s">
        <v>785</v>
      </c>
      <c r="B198" s="986"/>
      <c r="C198" s="986"/>
      <c r="D198" s="986"/>
      <c r="E198" s="987">
        <f>F187+F190+F193+F196</f>
        <v>24334.875</v>
      </c>
      <c r="F198" s="988"/>
    </row>
    <row r="199" spans="1:6" ht="16.5" thickBot="1">
      <c r="A199" s="373"/>
      <c r="B199" s="374"/>
      <c r="C199" s="632"/>
      <c r="D199" s="632"/>
      <c r="E199" s="374"/>
      <c r="F199" s="375"/>
    </row>
    <row r="200" spans="1:6" ht="75.599999999999994" customHeight="1">
      <c r="A200" s="964" t="str">
        <f>$A$1</f>
        <v>OBRAS PARA EL MEJORAMIENTO DE CASETA COMUNAL MONTEFRIO EN EL MUNICIPIO DE SANTA ROSA DE OSOS</v>
      </c>
      <c r="B200" s="965"/>
      <c r="C200" s="965"/>
      <c r="D200" s="966"/>
      <c r="E200" s="967"/>
      <c r="F200" s="968"/>
    </row>
    <row r="201" spans="1:6" ht="15.75">
      <c r="A201" s="973" t="s">
        <v>949</v>
      </c>
      <c r="B201" s="974"/>
      <c r="C201" s="974"/>
      <c r="D201" s="975"/>
      <c r="E201" s="969"/>
      <c r="F201" s="970"/>
    </row>
    <row r="202" spans="1:6" ht="15.75">
      <c r="A202" s="973" t="s">
        <v>769</v>
      </c>
      <c r="B202" s="974"/>
      <c r="C202" s="974"/>
      <c r="D202" s="975"/>
      <c r="E202" s="971"/>
      <c r="F202" s="972"/>
    </row>
    <row r="203" spans="1:6" ht="16.5" thickBot="1">
      <c r="A203" s="976" t="s">
        <v>770</v>
      </c>
      <c r="B203" s="977"/>
      <c r="C203" s="977"/>
      <c r="D203" s="977"/>
      <c r="E203" s="977"/>
      <c r="F203" s="978"/>
    </row>
    <row r="204" spans="1:6" ht="23.45" customHeight="1">
      <c r="A204" s="979" t="str">
        <f>'PRESUP. OBRA'!B24</f>
        <v>Suministro, transporte e instalación de enchape de piso en baldosa en cualquier formato Incluye:Guardaescoba de 10 cm, pegacor, varilla de PVC intermatex  en la parte superior y en cambios de dirección, lechada con boquilla (con-color), crucetas plasticas de 2 mm.</v>
      </c>
      <c r="B204" s="980"/>
      <c r="C204" s="980"/>
      <c r="D204" s="981"/>
      <c r="E204" s="348" t="s">
        <v>786</v>
      </c>
      <c r="F204" s="349" t="s">
        <v>309</v>
      </c>
    </row>
    <row r="205" spans="1:6" ht="23.45" customHeight="1" thickBot="1">
      <c r="A205" s="982"/>
      <c r="B205" s="983"/>
      <c r="C205" s="983"/>
      <c r="D205" s="984"/>
      <c r="E205" s="411">
        <v>6.1</v>
      </c>
      <c r="F205" s="350" t="s">
        <v>9</v>
      </c>
    </row>
    <row r="206" spans="1:6" ht="15.75">
      <c r="A206" s="443" t="s">
        <v>771</v>
      </c>
      <c r="B206" s="444" t="s">
        <v>772</v>
      </c>
      <c r="C206" s="630" t="s">
        <v>309</v>
      </c>
      <c r="D206" s="630" t="s">
        <v>747</v>
      </c>
      <c r="E206" s="445" t="s">
        <v>773</v>
      </c>
      <c r="F206" s="446" t="s">
        <v>774</v>
      </c>
    </row>
    <row r="207" spans="1:6" ht="15.75">
      <c r="A207" s="447"/>
      <c r="B207" s="448" t="s">
        <v>1051</v>
      </c>
      <c r="C207" s="449" t="s">
        <v>331</v>
      </c>
      <c r="D207" s="717">
        <v>1.05</v>
      </c>
      <c r="E207" s="451">
        <v>68200</v>
      </c>
      <c r="F207" s="452">
        <f>D207*E207</f>
        <v>71610</v>
      </c>
    </row>
    <row r="208" spans="1:6" ht="15.75">
      <c r="A208" s="447"/>
      <c r="B208" s="448" t="s">
        <v>1052</v>
      </c>
      <c r="C208" s="449" t="s">
        <v>306</v>
      </c>
      <c r="D208" s="717">
        <v>2.7</v>
      </c>
      <c r="E208" s="451">
        <v>8088.0800000000008</v>
      </c>
      <c r="F208" s="452">
        <f t="shared" ref="F208:F212" si="0">D208*E208</f>
        <v>21837.816000000003</v>
      </c>
    </row>
    <row r="209" spans="1:6" ht="15.75">
      <c r="A209" s="447"/>
      <c r="B209" s="448" t="s">
        <v>1053</v>
      </c>
      <c r="C209" s="449" t="s">
        <v>2</v>
      </c>
      <c r="D209" s="717">
        <v>4</v>
      </c>
      <c r="E209" s="451">
        <v>2296.0645400000003</v>
      </c>
      <c r="F209" s="452">
        <f t="shared" si="0"/>
        <v>9184.2581600000012</v>
      </c>
    </row>
    <row r="210" spans="1:6" ht="15.75">
      <c r="A210" s="447"/>
      <c r="B210" s="448" t="s">
        <v>1054</v>
      </c>
      <c r="C210" s="449" t="s">
        <v>3</v>
      </c>
      <c r="D210" s="717">
        <v>0.6</v>
      </c>
      <c r="E210" s="451">
        <v>4355.12</v>
      </c>
      <c r="F210" s="452">
        <f t="shared" si="0"/>
        <v>2613.0719999999997</v>
      </c>
    </row>
    <row r="211" spans="1:6" ht="15.75">
      <c r="A211" s="447"/>
      <c r="B211" s="448" t="s">
        <v>1055</v>
      </c>
      <c r="C211" s="449" t="s">
        <v>2</v>
      </c>
      <c r="D211" s="717">
        <v>0.2</v>
      </c>
      <c r="E211" s="451">
        <v>7408.9400000000005</v>
      </c>
      <c r="F211" s="452">
        <f t="shared" si="0"/>
        <v>1481.7880000000002</v>
      </c>
    </row>
    <row r="212" spans="1:6" ht="15.75">
      <c r="A212" s="447"/>
      <c r="B212" s="448" t="s">
        <v>1056</v>
      </c>
      <c r="C212" s="449" t="s">
        <v>306</v>
      </c>
      <c r="D212" s="717">
        <v>12</v>
      </c>
      <c r="E212" s="451">
        <v>69.681920000000005</v>
      </c>
      <c r="F212" s="452">
        <f t="shared" si="0"/>
        <v>836.18304000000012</v>
      </c>
    </row>
    <row r="213" spans="1:6" ht="16.5" thickBot="1">
      <c r="A213" s="447"/>
      <c r="B213" s="448"/>
      <c r="C213" s="449"/>
      <c r="D213" s="450"/>
      <c r="E213" s="451"/>
      <c r="F213" s="452">
        <f>D213*E213</f>
        <v>0</v>
      </c>
    </row>
    <row r="214" spans="1:6" ht="16.5" thickBot="1">
      <c r="A214" s="437" t="s">
        <v>775</v>
      </c>
      <c r="B214" s="438"/>
      <c r="C214" s="633">
        <f>F214/E225</f>
        <v>0.62692272314711928</v>
      </c>
      <c r="D214" s="631"/>
      <c r="E214" s="439" t="s">
        <v>776</v>
      </c>
      <c r="F214" s="440">
        <f>SUM(F207:F213)</f>
        <v>107563.11720000001</v>
      </c>
    </row>
    <row r="215" spans="1:6" ht="15.75">
      <c r="A215" s="443" t="s">
        <v>771</v>
      </c>
      <c r="B215" s="444" t="s">
        <v>777</v>
      </c>
      <c r="C215" s="630" t="s">
        <v>309</v>
      </c>
      <c r="D215" s="626" t="s">
        <v>957</v>
      </c>
      <c r="E215" s="445" t="s">
        <v>773</v>
      </c>
      <c r="F215" s="446" t="s">
        <v>774</v>
      </c>
    </row>
    <row r="216" spans="1:6" ht="16.5" thickBot="1">
      <c r="A216" s="355" t="s">
        <v>787</v>
      </c>
      <c r="B216" s="356" t="s">
        <v>788</v>
      </c>
      <c r="C216" s="495" t="s">
        <v>1057</v>
      </c>
      <c r="D216" s="496">
        <v>0.15</v>
      </c>
      <c r="E216" s="357">
        <f>'DESG. CUADRILLAS'!D24</f>
        <v>377203.77500000002</v>
      </c>
      <c r="F216" s="412">
        <f>ROUND(E216*D216,0)</f>
        <v>56581</v>
      </c>
    </row>
    <row r="217" spans="1:6" ht="16.5" thickBot="1">
      <c r="A217" s="437" t="s">
        <v>778</v>
      </c>
      <c r="B217" s="438"/>
      <c r="C217" s="633">
        <f>F217/E225</f>
        <v>0.32977767399983043</v>
      </c>
      <c r="D217" s="631"/>
      <c r="E217" s="439" t="s">
        <v>776</v>
      </c>
      <c r="F217" s="440">
        <f>SUM(F216:F216)</f>
        <v>56581</v>
      </c>
    </row>
    <row r="218" spans="1:6" ht="15.75">
      <c r="A218" s="443" t="s">
        <v>771</v>
      </c>
      <c r="B218" s="444" t="s">
        <v>429</v>
      </c>
      <c r="C218" s="630" t="s">
        <v>309</v>
      </c>
      <c r="D218" s="630" t="s">
        <v>747</v>
      </c>
      <c r="E218" s="445" t="s">
        <v>773</v>
      </c>
      <c r="F218" s="446" t="s">
        <v>774</v>
      </c>
    </row>
    <row r="219" spans="1:6" ht="16.5" thickBot="1">
      <c r="A219" s="447" t="s">
        <v>779</v>
      </c>
      <c r="B219" s="448" t="s">
        <v>780</v>
      </c>
      <c r="C219" s="449" t="s">
        <v>781</v>
      </c>
      <c r="D219" s="450">
        <v>0.05</v>
      </c>
      <c r="E219" s="451">
        <f>F217</f>
        <v>56581</v>
      </c>
      <c r="F219" s="452">
        <f>D219*E219</f>
        <v>2829.05</v>
      </c>
    </row>
    <row r="220" spans="1:6" ht="16.5" thickBot="1">
      <c r="A220" s="437" t="s">
        <v>782</v>
      </c>
      <c r="B220" s="438"/>
      <c r="C220" s="633">
        <f>F220/E225</f>
        <v>1.6488883699991522E-2</v>
      </c>
      <c r="D220" s="631"/>
      <c r="E220" s="439" t="s">
        <v>776</v>
      </c>
      <c r="F220" s="440">
        <f>SUM(F219)</f>
        <v>2829.05</v>
      </c>
    </row>
    <row r="221" spans="1:6" ht="15.75">
      <c r="A221" s="443" t="s">
        <v>771</v>
      </c>
      <c r="B221" s="444" t="s">
        <v>783</v>
      </c>
      <c r="C221" s="630" t="s">
        <v>309</v>
      </c>
      <c r="D221" s="630" t="s">
        <v>747</v>
      </c>
      <c r="E221" s="445" t="s">
        <v>773</v>
      </c>
      <c r="F221" s="446" t="s">
        <v>774</v>
      </c>
    </row>
    <row r="222" spans="1:6" ht="16.5" thickBot="1">
      <c r="A222" s="355" t="s">
        <v>962</v>
      </c>
      <c r="B222" s="358" t="s">
        <v>971</v>
      </c>
      <c r="C222" s="495" t="s">
        <v>960</v>
      </c>
      <c r="D222" s="496">
        <v>0.2</v>
      </c>
      <c r="E222" s="357">
        <v>23000</v>
      </c>
      <c r="F222" s="412">
        <f>ROUND(E222*D222,0)</f>
        <v>4600</v>
      </c>
    </row>
    <row r="223" spans="1:6" ht="16.5" thickBot="1">
      <c r="A223" s="437" t="s">
        <v>950</v>
      </c>
      <c r="B223" s="438"/>
      <c r="C223" s="633">
        <f>F223/E225</f>
        <v>2.6810719153058802E-2</v>
      </c>
      <c r="D223" s="631"/>
      <c r="E223" s="439" t="s">
        <v>776</v>
      </c>
      <c r="F223" s="440">
        <f>SUM(F222:F222)</f>
        <v>4600</v>
      </c>
    </row>
    <row r="224" spans="1:6" ht="16.5" thickBot="1">
      <c r="A224" s="373"/>
      <c r="B224" s="374"/>
      <c r="C224" s="632"/>
      <c r="D224" s="632"/>
      <c r="E224" s="374"/>
      <c r="F224" s="375"/>
    </row>
    <row r="225" spans="1:6" ht="16.5" thickBot="1">
      <c r="A225" s="985" t="s">
        <v>785</v>
      </c>
      <c r="B225" s="986"/>
      <c r="C225" s="986"/>
      <c r="D225" s="986"/>
      <c r="E225" s="695">
        <f>F214+F217+F220+F223</f>
        <v>171573.1672</v>
      </c>
      <c r="F225" s="696"/>
    </row>
    <row r="226" spans="1:6" ht="16.5" thickBot="1">
      <c r="A226" s="373"/>
      <c r="B226" s="374"/>
      <c r="C226" s="632"/>
      <c r="D226" s="632"/>
      <c r="E226" s="374"/>
      <c r="F226" s="375"/>
    </row>
    <row r="227" spans="1:6" ht="75.599999999999994" customHeight="1">
      <c r="A227" s="964" t="str">
        <f>$A$1</f>
        <v>OBRAS PARA EL MEJORAMIENTO DE CASETA COMUNAL MONTEFRIO EN EL MUNICIPIO DE SANTA ROSA DE OSOS</v>
      </c>
      <c r="B227" s="965"/>
      <c r="C227" s="965"/>
      <c r="D227" s="966"/>
      <c r="E227" s="967"/>
      <c r="F227" s="968"/>
    </row>
    <row r="228" spans="1:6" ht="15.75">
      <c r="A228" s="973" t="s">
        <v>949</v>
      </c>
      <c r="B228" s="974"/>
      <c r="C228" s="974"/>
      <c r="D228" s="975"/>
      <c r="E228" s="969"/>
      <c r="F228" s="970"/>
    </row>
    <row r="229" spans="1:6" ht="15.75">
      <c r="A229" s="973" t="s">
        <v>769</v>
      </c>
      <c r="B229" s="974"/>
      <c r="C229" s="974"/>
      <c r="D229" s="975"/>
      <c r="E229" s="971"/>
      <c r="F229" s="972"/>
    </row>
    <row r="230" spans="1:6" ht="16.5" thickBot="1">
      <c r="A230" s="976" t="s">
        <v>770</v>
      </c>
      <c r="B230" s="977"/>
      <c r="C230" s="977"/>
      <c r="D230" s="977"/>
      <c r="E230" s="977"/>
      <c r="F230" s="978"/>
    </row>
    <row r="231" spans="1:6" ht="23.45" customHeight="1">
      <c r="A231" s="979" t="str">
        <f>'PRESUP. OBRA'!B25</f>
        <v xml:space="preserve">Construcción de PISO O PLACA en concreto de 21 Mpa, espesor de 0,08 m a 0,12m. sobre el terreno y/o entresuelo. </v>
      </c>
      <c r="B231" s="980"/>
      <c r="C231" s="980"/>
      <c r="D231" s="981"/>
      <c r="E231" s="348" t="s">
        <v>786</v>
      </c>
      <c r="F231" s="349" t="s">
        <v>309</v>
      </c>
    </row>
    <row r="232" spans="1:6" ht="23.45" customHeight="1" thickBot="1">
      <c r="A232" s="982"/>
      <c r="B232" s="983"/>
      <c r="C232" s="983"/>
      <c r="D232" s="984"/>
      <c r="E232" s="411">
        <v>6.1</v>
      </c>
      <c r="F232" s="350" t="s">
        <v>9</v>
      </c>
    </row>
    <row r="233" spans="1:6" ht="15.75">
      <c r="A233" s="443" t="s">
        <v>771</v>
      </c>
      <c r="B233" s="444" t="s">
        <v>772</v>
      </c>
      <c r="C233" s="630" t="s">
        <v>309</v>
      </c>
      <c r="D233" s="630" t="s">
        <v>747</v>
      </c>
      <c r="E233" s="445" t="s">
        <v>773</v>
      </c>
      <c r="F233" s="446" t="s">
        <v>774</v>
      </c>
    </row>
    <row r="234" spans="1:6" ht="15.75">
      <c r="A234" s="447"/>
      <c r="B234" s="448" t="s">
        <v>1059</v>
      </c>
      <c r="C234" s="449" t="s">
        <v>8</v>
      </c>
      <c r="D234" s="717">
        <v>0.1</v>
      </c>
      <c r="E234" s="451">
        <f>CONCRETOS!E55</f>
        <v>679750</v>
      </c>
      <c r="F234" s="452">
        <f t="shared" ref="F234" si="1">D234*E234</f>
        <v>67975</v>
      </c>
    </row>
    <row r="235" spans="1:6" ht="15.75">
      <c r="A235" s="447"/>
      <c r="B235" s="448"/>
      <c r="C235" s="449"/>
      <c r="D235" s="717"/>
      <c r="E235" s="451"/>
      <c r="F235" s="452"/>
    </row>
    <row r="236" spans="1:6" ht="16.5" thickBot="1">
      <c r="A236" s="447"/>
      <c r="B236" s="448"/>
      <c r="C236" s="449"/>
      <c r="D236" s="450"/>
      <c r="E236" s="451"/>
      <c r="F236" s="452">
        <f>D236*E236</f>
        <v>0</v>
      </c>
    </row>
    <row r="237" spans="1:6" ht="16.5" thickBot="1">
      <c r="A237" s="437" t="s">
        <v>775</v>
      </c>
      <c r="B237" s="438"/>
      <c r="C237" s="633">
        <f>F237/E249</f>
        <v>0.68641682339724575</v>
      </c>
      <c r="D237" s="631"/>
      <c r="E237" s="439" t="s">
        <v>776</v>
      </c>
      <c r="F237" s="440">
        <f>SUM(F234:F236)</f>
        <v>67975</v>
      </c>
    </row>
    <row r="238" spans="1:6" ht="15.75">
      <c r="A238" s="443" t="s">
        <v>771</v>
      </c>
      <c r="B238" s="444" t="s">
        <v>777</v>
      </c>
      <c r="C238" s="630" t="s">
        <v>309</v>
      </c>
      <c r="D238" s="626" t="s">
        <v>957</v>
      </c>
      <c r="E238" s="445" t="s">
        <v>773</v>
      </c>
      <c r="F238" s="446" t="s">
        <v>774</v>
      </c>
    </row>
    <row r="239" spans="1:6" ht="16.5" thickBot="1">
      <c r="A239" s="355" t="s">
        <v>787</v>
      </c>
      <c r="B239" s="356" t="s">
        <v>788</v>
      </c>
      <c r="C239" s="495" t="s">
        <v>959</v>
      </c>
      <c r="D239" s="496">
        <v>0.5</v>
      </c>
      <c r="E239" s="357">
        <f>'DESG. CUADRILLAS'!D24/8</f>
        <v>47150.471875000003</v>
      </c>
      <c r="F239" s="412">
        <f>ROUND(E239*D239,0)</f>
        <v>23575</v>
      </c>
    </row>
    <row r="240" spans="1:6" ht="16.5" thickBot="1">
      <c r="A240" s="437" t="s">
        <v>778</v>
      </c>
      <c r="B240" s="438"/>
      <c r="C240" s="633">
        <f>F240/E249</f>
        <v>0.23806217891268949</v>
      </c>
      <c r="D240" s="631"/>
      <c r="E240" s="439" t="s">
        <v>776</v>
      </c>
      <c r="F240" s="440">
        <f>SUM(F239:F239)</f>
        <v>23575</v>
      </c>
    </row>
    <row r="241" spans="1:6" ht="15.75">
      <c r="A241" s="443" t="s">
        <v>771</v>
      </c>
      <c r="B241" s="444" t="s">
        <v>429</v>
      </c>
      <c r="C241" s="630" t="s">
        <v>309</v>
      </c>
      <c r="D241" s="630" t="s">
        <v>747</v>
      </c>
      <c r="E241" s="445" t="s">
        <v>773</v>
      </c>
      <c r="F241" s="446" t="s">
        <v>774</v>
      </c>
    </row>
    <row r="242" spans="1:6" ht="15.75">
      <c r="A242" s="447" t="s">
        <v>779</v>
      </c>
      <c r="B242" s="448" t="s">
        <v>780</v>
      </c>
      <c r="C242" s="449" t="s">
        <v>781</v>
      </c>
      <c r="D242" s="450">
        <v>0.05</v>
      </c>
      <c r="E242" s="451">
        <f>F240</f>
        <v>23575</v>
      </c>
      <c r="F242" s="452">
        <f>D242*E242</f>
        <v>1178.75</v>
      </c>
    </row>
    <row r="243" spans="1:6" ht="16.5" thickBot="1">
      <c r="A243" s="647"/>
      <c r="B243" s="648" t="s">
        <v>1060</v>
      </c>
      <c r="C243" s="649" t="s">
        <v>476</v>
      </c>
      <c r="D243" s="650">
        <v>0.05</v>
      </c>
      <c r="E243" s="661">
        <v>80000</v>
      </c>
      <c r="F243" s="452">
        <f>D243*E243</f>
        <v>4000</v>
      </c>
    </row>
    <row r="244" spans="1:6" ht="16.5" thickBot="1">
      <c r="A244" s="437" t="s">
        <v>782</v>
      </c>
      <c r="B244" s="438"/>
      <c r="C244" s="633">
        <f>F244/E249</f>
        <v>5.2295419259558461E-2</v>
      </c>
      <c r="D244" s="631"/>
      <c r="E244" s="439" t="s">
        <v>776</v>
      </c>
      <c r="F244" s="440">
        <f>SUM(F242:F243)</f>
        <v>5178.75</v>
      </c>
    </row>
    <row r="245" spans="1:6" ht="15.75">
      <c r="A245" s="443" t="s">
        <v>771</v>
      </c>
      <c r="B245" s="444" t="s">
        <v>783</v>
      </c>
      <c r="C245" s="630" t="s">
        <v>309</v>
      </c>
      <c r="D245" s="630" t="s">
        <v>747</v>
      </c>
      <c r="E245" s="445" t="s">
        <v>773</v>
      </c>
      <c r="F245" s="446" t="s">
        <v>774</v>
      </c>
    </row>
    <row r="246" spans="1:6" ht="16.5" thickBot="1">
      <c r="A246" s="355" t="s">
        <v>962</v>
      </c>
      <c r="B246" s="358" t="s">
        <v>971</v>
      </c>
      <c r="C246" s="495" t="s">
        <v>960</v>
      </c>
      <c r="D246" s="496">
        <v>0.1</v>
      </c>
      <c r="E246" s="357">
        <v>23000</v>
      </c>
      <c r="F246" s="412">
        <f>ROUND(E246*D246,0)</f>
        <v>2300</v>
      </c>
    </row>
    <row r="247" spans="1:6" ht="16.5" thickBot="1">
      <c r="A247" s="437" t="s">
        <v>950</v>
      </c>
      <c r="B247" s="438"/>
      <c r="C247" s="633">
        <f>F247/E249</f>
        <v>2.3225578430506294E-2</v>
      </c>
      <c r="D247" s="631"/>
      <c r="E247" s="439" t="s">
        <v>776</v>
      </c>
      <c r="F247" s="440">
        <f>SUM(F246:F246)</f>
        <v>2300</v>
      </c>
    </row>
    <row r="248" spans="1:6" ht="16.5" thickBot="1">
      <c r="A248" s="373"/>
      <c r="B248" s="374"/>
      <c r="C248" s="632"/>
      <c r="D248" s="632"/>
      <c r="E248" s="374"/>
      <c r="F248" s="375"/>
    </row>
    <row r="249" spans="1:6" ht="16.5" thickBot="1">
      <c r="A249" s="985" t="s">
        <v>785</v>
      </c>
      <c r="B249" s="986"/>
      <c r="C249" s="986"/>
      <c r="D249" s="986"/>
      <c r="E249" s="695">
        <f>F237+F240+F244+F247</f>
        <v>99028.75</v>
      </c>
      <c r="F249" s="696"/>
    </row>
    <row r="250" spans="1:6" ht="15.75">
      <c r="A250" s="373"/>
      <c r="B250" s="374"/>
      <c r="C250" s="632"/>
      <c r="D250" s="632"/>
      <c r="E250" s="374"/>
      <c r="F250" s="375"/>
    </row>
    <row r="251" spans="1:6" ht="15.75">
      <c r="A251" s="373"/>
      <c r="B251" s="374"/>
      <c r="C251" s="632"/>
      <c r="D251" s="632"/>
      <c r="E251" s="374"/>
      <c r="F251" s="375"/>
    </row>
    <row r="252" spans="1:6" ht="16.5" thickBot="1">
      <c r="A252" s="373"/>
      <c r="B252" s="374"/>
      <c r="C252" s="632"/>
      <c r="D252" s="632"/>
      <c r="E252" s="374"/>
      <c r="F252" s="375"/>
    </row>
    <row r="253" spans="1:6" ht="48" customHeight="1">
      <c r="A253" s="964" t="str">
        <f>$A$1</f>
        <v>OBRAS PARA EL MEJORAMIENTO DE CASETA COMUNAL MONTEFRIO EN EL MUNICIPIO DE SANTA ROSA DE OSOS</v>
      </c>
      <c r="B253" s="965"/>
      <c r="C253" s="965"/>
      <c r="D253" s="966"/>
      <c r="E253" s="967"/>
      <c r="F253" s="968"/>
    </row>
    <row r="254" spans="1:6" ht="15.75">
      <c r="A254" s="973" t="s">
        <v>949</v>
      </c>
      <c r="B254" s="974"/>
      <c r="C254" s="974"/>
      <c r="D254" s="975"/>
      <c r="E254" s="969"/>
      <c r="F254" s="970"/>
    </row>
    <row r="255" spans="1:6" ht="26.45" customHeight="1">
      <c r="A255" s="973" t="s">
        <v>769</v>
      </c>
      <c r="B255" s="974"/>
      <c r="C255" s="974"/>
      <c r="D255" s="975"/>
      <c r="E255" s="971"/>
      <c r="F255" s="972"/>
    </row>
    <row r="256" spans="1:6" ht="16.5" thickBot="1">
      <c r="A256" s="976" t="s">
        <v>770</v>
      </c>
      <c r="B256" s="977"/>
      <c r="C256" s="977"/>
      <c r="D256" s="977"/>
      <c r="E256" s="977"/>
      <c r="F256" s="978"/>
    </row>
    <row r="257" spans="1:6" ht="15.75">
      <c r="A257" s="979" t="str">
        <f>'PRESUP. OBRA'!B27</f>
        <v>Suministro, transporte e instalación de puerta metálica acceso a alcobas dimensiones 0.80mx 1,90 m, incluye cerrajeria y elementos para su correcta instalación</v>
      </c>
      <c r="B257" s="980"/>
      <c r="C257" s="980"/>
      <c r="D257" s="981"/>
      <c r="E257" s="348" t="s">
        <v>786</v>
      </c>
      <c r="F257" s="349" t="s">
        <v>309</v>
      </c>
    </row>
    <row r="258" spans="1:6" ht="16.5" thickBot="1">
      <c r="A258" s="982"/>
      <c r="B258" s="983"/>
      <c r="C258" s="983"/>
      <c r="D258" s="984"/>
      <c r="E258" s="411">
        <v>7.1</v>
      </c>
      <c r="F258" s="350" t="s">
        <v>44</v>
      </c>
    </row>
    <row r="259" spans="1:6" ht="15.75">
      <c r="A259" s="443" t="s">
        <v>771</v>
      </c>
      <c r="B259" s="444" t="s">
        <v>772</v>
      </c>
      <c r="C259" s="630" t="s">
        <v>309</v>
      </c>
      <c r="D259" s="630" t="s">
        <v>747</v>
      </c>
      <c r="E259" s="445" t="s">
        <v>773</v>
      </c>
      <c r="F259" s="446" t="s">
        <v>774</v>
      </c>
    </row>
    <row r="260" spans="1:6" ht="15.75">
      <c r="A260" s="447"/>
      <c r="B260" s="448" t="s">
        <v>973</v>
      </c>
      <c r="C260" s="449" t="s">
        <v>44</v>
      </c>
      <c r="D260" s="450">
        <v>1</v>
      </c>
      <c r="E260" s="357">
        <v>750000</v>
      </c>
      <c r="F260" s="452">
        <f>D260*E260</f>
        <v>750000</v>
      </c>
    </row>
    <row r="261" spans="1:6" ht="16.5" thickBot="1">
      <c r="A261" s="647"/>
      <c r="B261" s="648" t="s">
        <v>961</v>
      </c>
      <c r="C261" s="649" t="s">
        <v>342</v>
      </c>
      <c r="D261" s="650">
        <v>1</v>
      </c>
      <c r="E261" s="651">
        <v>80000</v>
      </c>
      <c r="F261" s="452">
        <f>D261*E261</f>
        <v>80000</v>
      </c>
    </row>
    <row r="262" spans="1:6" ht="16.5" thickBot="1">
      <c r="A262" s="437" t="s">
        <v>775</v>
      </c>
      <c r="B262" s="438"/>
      <c r="C262" s="633">
        <f>F262/E274</f>
        <v>0.93766197263292317</v>
      </c>
      <c r="D262" s="631"/>
      <c r="E262" s="439" t="s">
        <v>776</v>
      </c>
      <c r="F262" s="440">
        <f>SUM(F260:F261)</f>
        <v>830000</v>
      </c>
    </row>
    <row r="263" spans="1:6" ht="15.75">
      <c r="A263" s="443" t="s">
        <v>771</v>
      </c>
      <c r="B263" s="444" t="s">
        <v>777</v>
      </c>
      <c r="C263" s="630" t="s">
        <v>309</v>
      </c>
      <c r="D263" s="626" t="s">
        <v>957</v>
      </c>
      <c r="E263" s="445" t="s">
        <v>773</v>
      </c>
      <c r="F263" s="446" t="s">
        <v>774</v>
      </c>
    </row>
    <row r="264" spans="1:6" ht="16.5" thickBot="1">
      <c r="A264" s="355" t="s">
        <v>787</v>
      </c>
      <c r="B264" s="356" t="s">
        <v>788</v>
      </c>
      <c r="C264" s="495" t="s">
        <v>959</v>
      </c>
      <c r="D264" s="496">
        <v>0.65</v>
      </c>
      <c r="E264" s="357">
        <f>E169</f>
        <v>47150.471875000003</v>
      </c>
      <c r="F264" s="412">
        <f>ROUND(E264*D264,0)</f>
        <v>30648</v>
      </c>
    </row>
    <row r="265" spans="1:6" ht="16.5" thickBot="1">
      <c r="A265" s="437" t="s">
        <v>778</v>
      </c>
      <c r="B265" s="438"/>
      <c r="C265" s="633">
        <f>F265/E274</f>
        <v>3.4623450767775697E-2</v>
      </c>
      <c r="D265" s="631"/>
      <c r="E265" s="439" t="s">
        <v>776</v>
      </c>
      <c r="F265" s="440">
        <f>SUM(F264:F264)</f>
        <v>30648</v>
      </c>
    </row>
    <row r="266" spans="1:6" ht="15.75">
      <c r="A266" s="443" t="s">
        <v>771</v>
      </c>
      <c r="B266" s="444" t="s">
        <v>429</v>
      </c>
      <c r="C266" s="630" t="s">
        <v>309</v>
      </c>
      <c r="D266" s="630" t="s">
        <v>747</v>
      </c>
      <c r="E266" s="445" t="s">
        <v>773</v>
      </c>
      <c r="F266" s="446" t="s">
        <v>774</v>
      </c>
    </row>
    <row r="267" spans="1:6" ht="16.5" thickBot="1">
      <c r="A267" s="447" t="s">
        <v>779</v>
      </c>
      <c r="B267" s="448" t="s">
        <v>780</v>
      </c>
      <c r="C267" s="449" t="s">
        <v>781</v>
      </c>
      <c r="D267" s="450">
        <v>0.05</v>
      </c>
      <c r="E267" s="451">
        <f>F265</f>
        <v>30648</v>
      </c>
      <c r="F267" s="452">
        <f>D267*E267</f>
        <v>1532.4</v>
      </c>
    </row>
    <row r="268" spans="1:6" ht="16.5" thickBot="1">
      <c r="A268" s="437" t="s">
        <v>782</v>
      </c>
      <c r="B268" s="438"/>
      <c r="C268" s="633">
        <f>F268/E274</f>
        <v>1.7311725383887849E-3</v>
      </c>
      <c r="D268" s="631"/>
      <c r="E268" s="439" t="s">
        <v>776</v>
      </c>
      <c r="F268" s="440">
        <f>SUM(F267)</f>
        <v>1532.4</v>
      </c>
    </row>
    <row r="269" spans="1:6" ht="15.75">
      <c r="A269" s="443" t="s">
        <v>771</v>
      </c>
      <c r="B269" s="444" t="s">
        <v>783</v>
      </c>
      <c r="C269" s="630" t="s">
        <v>309</v>
      </c>
      <c r="D269" s="630" t="s">
        <v>747</v>
      </c>
      <c r="E269" s="445" t="s">
        <v>773</v>
      </c>
      <c r="F269" s="446" t="s">
        <v>774</v>
      </c>
    </row>
    <row r="270" spans="1:6" ht="15.75">
      <c r="A270" s="355" t="s">
        <v>962</v>
      </c>
      <c r="B270" s="358" t="s">
        <v>971</v>
      </c>
      <c r="C270" s="495" t="s">
        <v>44</v>
      </c>
      <c r="D270" s="496">
        <v>1</v>
      </c>
      <c r="E270" s="357">
        <v>23000</v>
      </c>
      <c r="F270" s="412">
        <f>ROUND(E270*D270,0)</f>
        <v>23000</v>
      </c>
    </row>
    <row r="271" spans="1:6" ht="16.5" thickBot="1">
      <c r="A271" s="652"/>
      <c r="B271" s="653"/>
      <c r="C271" s="654"/>
      <c r="D271" s="655"/>
      <c r="E271" s="651"/>
      <c r="F271" s="656"/>
    </row>
    <row r="272" spans="1:6" ht="16.5" thickBot="1">
      <c r="A272" s="437" t="s">
        <v>950</v>
      </c>
      <c r="B272" s="438"/>
      <c r="C272" s="633">
        <f>F272/E274</f>
        <v>2.5983404060912329E-2</v>
      </c>
      <c r="D272" s="631"/>
      <c r="E272" s="439" t="s">
        <v>776</v>
      </c>
      <c r="F272" s="440">
        <f>SUM(F270:F271)</f>
        <v>23000</v>
      </c>
    </row>
    <row r="273" spans="1:6" ht="16.5" thickBot="1">
      <c r="A273" s="373"/>
      <c r="B273" s="374"/>
      <c r="C273" s="632"/>
      <c r="D273" s="632"/>
      <c r="E273" s="374"/>
      <c r="F273" s="375"/>
    </row>
    <row r="274" spans="1:6" ht="16.5" thickBot="1">
      <c r="A274" s="985" t="s">
        <v>785</v>
      </c>
      <c r="B274" s="986"/>
      <c r="C274" s="986"/>
      <c r="D274" s="986"/>
      <c r="E274" s="987">
        <f>F262+F265+F268+F272</f>
        <v>885180.4</v>
      </c>
      <c r="F274" s="988"/>
    </row>
    <row r="275" spans="1:6" ht="15.75">
      <c r="A275" s="373"/>
      <c r="B275" s="374"/>
      <c r="C275" s="632"/>
      <c r="D275" s="632"/>
      <c r="E275" s="374"/>
      <c r="F275" s="375"/>
    </row>
    <row r="276" spans="1:6" ht="16.5" thickBot="1">
      <c r="A276" s="373"/>
      <c r="B276" s="374"/>
      <c r="C276" s="632"/>
      <c r="D276" s="632"/>
      <c r="E276" s="374"/>
      <c r="F276" s="375"/>
    </row>
    <row r="277" spans="1:6" ht="63" customHeight="1">
      <c r="A277" s="964" t="str">
        <f>$A$1</f>
        <v>OBRAS PARA EL MEJORAMIENTO DE CASETA COMUNAL MONTEFRIO EN EL MUNICIPIO DE SANTA ROSA DE OSOS</v>
      </c>
      <c r="B277" s="965"/>
      <c r="C277" s="965"/>
      <c r="D277" s="966"/>
      <c r="E277" s="967"/>
      <c r="F277" s="968"/>
    </row>
    <row r="278" spans="1:6" ht="15.75">
      <c r="A278" s="973" t="s">
        <v>949</v>
      </c>
      <c r="B278" s="974"/>
      <c r="C278" s="974"/>
      <c r="D278" s="975"/>
      <c r="E278" s="969"/>
      <c r="F278" s="970"/>
    </row>
    <row r="279" spans="1:6" ht="15.75">
      <c r="A279" s="973" t="s">
        <v>769</v>
      </c>
      <c r="B279" s="974"/>
      <c r="C279" s="974"/>
      <c r="D279" s="975"/>
      <c r="E279" s="971"/>
      <c r="F279" s="972"/>
    </row>
    <row r="280" spans="1:6" ht="16.5" thickBot="1">
      <c r="A280" s="976" t="s">
        <v>770</v>
      </c>
      <c r="B280" s="977"/>
      <c r="C280" s="977"/>
      <c r="D280" s="977"/>
      <c r="E280" s="977"/>
      <c r="F280" s="978"/>
    </row>
    <row r="281" spans="1:6" ht="15.75">
      <c r="A281" s="979" t="str">
        <f>'PRESUP. OBRA'!B29</f>
        <v xml:space="preserve">Suministro, transporte e instalación de ventana en aluminio 4mm corrediza dimensiones 1.0mx1.20m </v>
      </c>
      <c r="B281" s="980"/>
      <c r="C281" s="980"/>
      <c r="D281" s="981"/>
      <c r="E281" s="348" t="s">
        <v>786</v>
      </c>
      <c r="F281" s="349" t="s">
        <v>309</v>
      </c>
    </row>
    <row r="282" spans="1:6" ht="16.5" thickBot="1">
      <c r="A282" s="982"/>
      <c r="B282" s="983"/>
      <c r="C282" s="983"/>
      <c r="D282" s="984"/>
      <c r="E282" s="411">
        <v>8.1</v>
      </c>
      <c r="F282" s="350" t="s">
        <v>44</v>
      </c>
    </row>
    <row r="283" spans="1:6" ht="15.75">
      <c r="A283" s="443" t="s">
        <v>771</v>
      </c>
      <c r="B283" s="444" t="s">
        <v>772</v>
      </c>
      <c r="C283" s="630" t="s">
        <v>309</v>
      </c>
      <c r="D283" s="630" t="s">
        <v>747</v>
      </c>
      <c r="E283" s="445" t="s">
        <v>773</v>
      </c>
      <c r="F283" s="446" t="s">
        <v>774</v>
      </c>
    </row>
    <row r="284" spans="1:6" ht="16.5" thickBot="1">
      <c r="A284" s="447"/>
      <c r="B284" s="645" t="s">
        <v>975</v>
      </c>
      <c r="C284" s="449" t="s">
        <v>44</v>
      </c>
      <c r="D284" s="646">
        <v>1</v>
      </c>
      <c r="E284" s="357">
        <v>80000</v>
      </c>
      <c r="F284" s="452">
        <f>D284*E284</f>
        <v>80000</v>
      </c>
    </row>
    <row r="285" spans="1:6" ht="16.5" thickBot="1">
      <c r="A285" s="437" t="s">
        <v>775</v>
      </c>
      <c r="B285" s="438"/>
      <c r="C285" s="633"/>
      <c r="D285" s="631"/>
      <c r="E285" s="439" t="s">
        <v>776</v>
      </c>
      <c r="F285" s="440">
        <f>SUM(F284:F284)</f>
        <v>80000</v>
      </c>
    </row>
    <row r="286" spans="1:6" ht="15.75">
      <c r="A286" s="443" t="s">
        <v>771</v>
      </c>
      <c r="B286" s="444" t="s">
        <v>777</v>
      </c>
      <c r="C286" s="630" t="s">
        <v>309</v>
      </c>
      <c r="D286" s="626" t="s">
        <v>957</v>
      </c>
      <c r="E286" s="445" t="s">
        <v>773</v>
      </c>
      <c r="F286" s="446" t="s">
        <v>774</v>
      </c>
    </row>
    <row r="287" spans="1:6" ht="16.5" thickBot="1">
      <c r="A287" s="355" t="s">
        <v>787</v>
      </c>
      <c r="B287" s="356" t="s">
        <v>788</v>
      </c>
      <c r="C287" s="495" t="s">
        <v>959</v>
      </c>
      <c r="D287" s="496">
        <v>0.5</v>
      </c>
      <c r="E287" s="357">
        <f>'DESG. CUADRILLAS'!D24/8</f>
        <v>47150.471875000003</v>
      </c>
      <c r="F287" s="412">
        <f>ROUND(E287*D287,0)</f>
        <v>23575</v>
      </c>
    </row>
    <row r="288" spans="1:6" ht="16.5" thickBot="1">
      <c r="A288" s="437" t="s">
        <v>778</v>
      </c>
      <c r="B288" s="438"/>
      <c r="C288" s="633">
        <f>F288/E297</f>
        <v>7.7357538668515149E-2</v>
      </c>
      <c r="D288" s="631"/>
      <c r="E288" s="439" t="s">
        <v>776</v>
      </c>
      <c r="F288" s="440">
        <f>SUM(F287:F287)</f>
        <v>23575</v>
      </c>
    </row>
    <row r="289" spans="1:6" ht="15.75">
      <c r="A289" s="443" t="s">
        <v>771</v>
      </c>
      <c r="B289" s="444" t="s">
        <v>429</v>
      </c>
      <c r="C289" s="630" t="s">
        <v>309</v>
      </c>
      <c r="D289" s="630" t="s">
        <v>747</v>
      </c>
      <c r="E289" s="445" t="s">
        <v>773</v>
      </c>
      <c r="F289" s="446" t="s">
        <v>774</v>
      </c>
    </row>
    <row r="290" spans="1:6" ht="16.5" thickBot="1">
      <c r="A290" s="447" t="s">
        <v>779</v>
      </c>
      <c r="B290" s="448" t="s">
        <v>780</v>
      </c>
      <c r="C290" s="449" t="s">
        <v>781</v>
      </c>
      <c r="D290" s="450">
        <v>0.05</v>
      </c>
      <c r="E290" s="451">
        <f>F288</f>
        <v>23575</v>
      </c>
      <c r="F290" s="452">
        <f>D290*E290</f>
        <v>1178.75</v>
      </c>
    </row>
    <row r="291" spans="1:6" ht="16.5" thickBot="1">
      <c r="A291" s="437" t="s">
        <v>782</v>
      </c>
      <c r="B291" s="438"/>
      <c r="C291" s="633">
        <f>F291/E297</f>
        <v>3.8678769334257578E-3</v>
      </c>
      <c r="D291" s="631"/>
      <c r="E291" s="439" t="s">
        <v>776</v>
      </c>
      <c r="F291" s="440">
        <f>SUM(F290)</f>
        <v>1178.75</v>
      </c>
    </row>
    <row r="292" spans="1:6" ht="15.75">
      <c r="A292" s="443" t="s">
        <v>771</v>
      </c>
      <c r="B292" s="444" t="s">
        <v>783</v>
      </c>
      <c r="C292" s="630" t="s">
        <v>309</v>
      </c>
      <c r="D292" s="630" t="s">
        <v>747</v>
      </c>
      <c r="E292" s="445" t="s">
        <v>773</v>
      </c>
      <c r="F292" s="446" t="s">
        <v>774</v>
      </c>
    </row>
    <row r="293" spans="1:6" ht="15.75">
      <c r="A293" s="355" t="s">
        <v>962</v>
      </c>
      <c r="B293" s="358" t="s">
        <v>971</v>
      </c>
      <c r="C293" s="495" t="s">
        <v>44</v>
      </c>
      <c r="D293" s="496">
        <v>1</v>
      </c>
      <c r="E293" s="357">
        <v>200000</v>
      </c>
      <c r="F293" s="412">
        <f>ROUND(E293*D293,0)</f>
        <v>200000</v>
      </c>
    </row>
    <row r="294" spans="1:6" ht="16.5" thickBot="1">
      <c r="A294" s="652"/>
      <c r="B294" s="653"/>
      <c r="C294" s="654"/>
      <c r="D294" s="655"/>
      <c r="E294" s="651"/>
      <c r="F294" s="656"/>
    </row>
    <row r="295" spans="1:6" ht="16.5" thickBot="1">
      <c r="A295" s="437" t="s">
        <v>950</v>
      </c>
      <c r="B295" s="438"/>
      <c r="C295" s="633">
        <f>F295/E297</f>
        <v>0.65626756028432787</v>
      </c>
      <c r="D295" s="631"/>
      <c r="E295" s="439" t="s">
        <v>776</v>
      </c>
      <c r="F295" s="440">
        <f>SUM(F293:F294)</f>
        <v>200000</v>
      </c>
    </row>
    <row r="296" spans="1:6" ht="16.5" thickBot="1">
      <c r="A296" s="373"/>
      <c r="B296" s="374"/>
      <c r="C296" s="632"/>
      <c r="D296" s="632"/>
      <c r="E296" s="374"/>
      <c r="F296" s="375"/>
    </row>
    <row r="297" spans="1:6" ht="16.5" thickBot="1">
      <c r="A297" s="985" t="s">
        <v>785</v>
      </c>
      <c r="B297" s="986"/>
      <c r="C297" s="986"/>
      <c r="D297" s="986"/>
      <c r="E297" s="987">
        <f>F285+F288+F291+F295</f>
        <v>304753.75</v>
      </c>
      <c r="F297" s="988"/>
    </row>
    <row r="298" spans="1:6" ht="15.75">
      <c r="A298" s="373"/>
      <c r="B298" s="374"/>
      <c r="C298" s="632"/>
      <c r="D298" s="632"/>
      <c r="E298" s="374"/>
      <c r="F298" s="375"/>
    </row>
    <row r="299" spans="1:6" ht="15.75">
      <c r="A299" s="664"/>
      <c r="B299" s="662"/>
      <c r="C299" s="662"/>
      <c r="D299" s="662"/>
      <c r="E299" s="665"/>
      <c r="F299" s="666"/>
    </row>
    <row r="300" spans="1:6" ht="15.75">
      <c r="A300" s="664"/>
      <c r="B300" s="662"/>
      <c r="C300" s="662"/>
      <c r="D300" s="662"/>
      <c r="E300" s="665"/>
      <c r="F300" s="666"/>
    </row>
    <row r="301" spans="1:6" ht="15.75">
      <c r="A301" s="664"/>
      <c r="B301" s="662"/>
      <c r="C301" s="662"/>
      <c r="D301" s="662"/>
      <c r="E301" s="665"/>
      <c r="F301" s="666"/>
    </row>
    <row r="302" spans="1:6" ht="15.75">
      <c r="A302" s="664"/>
      <c r="B302" s="662"/>
      <c r="C302" s="662"/>
      <c r="D302" s="662"/>
      <c r="E302" s="665"/>
      <c r="F302" s="666"/>
    </row>
    <row r="303" spans="1:6" ht="15.75">
      <c r="A303" s="664"/>
      <c r="B303" s="662"/>
      <c r="C303" s="662"/>
      <c r="D303" s="662"/>
      <c r="E303" s="665"/>
      <c r="F303" s="666"/>
    </row>
    <row r="304" spans="1:6" ht="15.75">
      <c r="A304" s="664"/>
      <c r="B304" s="662"/>
      <c r="C304" s="662"/>
      <c r="D304" s="662"/>
      <c r="E304" s="665"/>
      <c r="F304" s="666"/>
    </row>
    <row r="305" spans="1:6" ht="15.75">
      <c r="A305" s="664"/>
      <c r="B305" s="662"/>
      <c r="C305" s="662"/>
      <c r="D305" s="662"/>
      <c r="E305" s="665"/>
      <c r="F305" s="666"/>
    </row>
    <row r="306" spans="1:6" ht="15.75">
      <c r="A306" s="664"/>
      <c r="B306" s="662"/>
      <c r="C306" s="662"/>
      <c r="D306" s="662"/>
      <c r="E306" s="665"/>
      <c r="F306" s="666"/>
    </row>
    <row r="307" spans="1:6" ht="15.75">
      <c r="A307" s="664"/>
      <c r="B307" s="662"/>
      <c r="C307" s="662"/>
      <c r="D307" s="662"/>
      <c r="E307" s="665"/>
      <c r="F307" s="666"/>
    </row>
    <row r="308" spans="1:6" ht="15.75">
      <c r="A308" s="664"/>
      <c r="B308" s="662"/>
      <c r="C308" s="662"/>
      <c r="D308" s="662"/>
      <c r="E308" s="665"/>
      <c r="F308" s="666"/>
    </row>
    <row r="309" spans="1:6" ht="15.75">
      <c r="A309" s="664"/>
      <c r="B309" s="662"/>
      <c r="C309" s="662"/>
      <c r="D309" s="662"/>
      <c r="E309" s="665"/>
      <c r="F309" s="666"/>
    </row>
    <row r="310" spans="1:6" ht="15.75">
      <c r="A310" s="664"/>
      <c r="B310" s="662"/>
      <c r="C310" s="662"/>
      <c r="D310" s="662"/>
      <c r="E310" s="665"/>
      <c r="F310" s="666"/>
    </row>
    <row r="311" spans="1:6" ht="15.75">
      <c r="A311" s="664"/>
      <c r="B311" s="662"/>
      <c r="C311" s="662"/>
      <c r="D311" s="662"/>
      <c r="E311" s="665"/>
      <c r="F311" s="666"/>
    </row>
    <row r="312" spans="1:6" ht="15.75">
      <c r="A312" s="664"/>
      <c r="B312" s="662"/>
      <c r="C312" s="662"/>
      <c r="D312" s="662"/>
      <c r="E312" s="665"/>
      <c r="F312" s="666"/>
    </row>
    <row r="313" spans="1:6" ht="15.75">
      <c r="A313" s="664"/>
      <c r="B313" s="662"/>
      <c r="C313" s="662"/>
      <c r="D313" s="662"/>
      <c r="E313" s="665"/>
      <c r="F313" s="666"/>
    </row>
    <row r="314" spans="1:6" ht="15.75">
      <c r="A314" s="664"/>
      <c r="B314" s="662"/>
      <c r="C314" s="662"/>
      <c r="D314" s="662"/>
      <c r="E314" s="665"/>
      <c r="F314" s="666"/>
    </row>
    <row r="315" spans="1:6" ht="15.75">
      <c r="A315" s="664"/>
      <c r="B315" s="662"/>
      <c r="C315" s="662"/>
      <c r="D315" s="662"/>
      <c r="E315" s="665"/>
      <c r="F315" s="666"/>
    </row>
    <row r="316" spans="1:6" ht="15.75">
      <c r="A316" s="664"/>
      <c r="B316" s="662"/>
      <c r="C316" s="662"/>
      <c r="D316" s="662"/>
      <c r="E316" s="665"/>
      <c r="F316" s="666"/>
    </row>
    <row r="317" spans="1:6" ht="15.75">
      <c r="A317" s="664"/>
      <c r="B317" s="662"/>
      <c r="C317" s="662"/>
      <c r="D317" s="662"/>
      <c r="E317" s="665"/>
      <c r="F317" s="666"/>
    </row>
    <row r="318" spans="1:6" ht="15.75">
      <c r="A318" s="664"/>
      <c r="B318" s="662"/>
      <c r="C318" s="662"/>
      <c r="D318" s="662"/>
      <c r="E318" s="665"/>
      <c r="F318" s="666"/>
    </row>
    <row r="319" spans="1:6" ht="15.75">
      <c r="A319" s="664"/>
      <c r="B319" s="662"/>
      <c r="C319" s="662"/>
      <c r="D319" s="662"/>
      <c r="E319" s="665"/>
      <c r="F319" s="666"/>
    </row>
    <row r="320" spans="1:6" ht="15.75">
      <c r="A320" s="664"/>
      <c r="B320" s="662"/>
      <c r="C320" s="662"/>
      <c r="D320" s="662"/>
      <c r="E320" s="665"/>
      <c r="F320" s="666"/>
    </row>
    <row r="321" spans="1:6" ht="15.75">
      <c r="A321" s="664"/>
      <c r="B321" s="662"/>
      <c r="C321" s="662"/>
      <c r="D321" s="662"/>
      <c r="E321" s="665"/>
      <c r="F321" s="666"/>
    </row>
    <row r="322" spans="1:6" ht="15.75">
      <c r="A322" s="664"/>
      <c r="B322" s="662"/>
      <c r="C322" s="662"/>
      <c r="D322" s="662"/>
      <c r="E322" s="665"/>
      <c r="F322" s="666"/>
    </row>
    <row r="323" spans="1:6" ht="15.75">
      <c r="A323" s="664"/>
      <c r="B323" s="662"/>
      <c r="C323" s="662"/>
      <c r="D323" s="662"/>
      <c r="E323" s="665"/>
      <c r="F323" s="666"/>
    </row>
    <row r="324" spans="1:6" ht="15.75">
      <c r="A324" s="664"/>
      <c r="B324" s="662"/>
      <c r="C324" s="662"/>
      <c r="D324" s="662"/>
      <c r="E324" s="665"/>
      <c r="F324" s="666"/>
    </row>
    <row r="325" spans="1:6" ht="15.75">
      <c r="A325" s="664"/>
      <c r="B325" s="662"/>
      <c r="C325" s="662"/>
      <c r="D325" s="662"/>
      <c r="E325" s="665"/>
      <c r="F325" s="666"/>
    </row>
    <row r="326" spans="1:6" ht="15.75">
      <c r="A326" s="664"/>
      <c r="B326" s="662"/>
      <c r="C326" s="662"/>
      <c r="D326" s="662"/>
      <c r="E326" s="665"/>
      <c r="F326" s="666"/>
    </row>
    <row r="327" spans="1:6" ht="15.75">
      <c r="A327" s="664"/>
      <c r="B327" s="662"/>
      <c r="C327" s="662"/>
      <c r="D327" s="662"/>
      <c r="E327" s="665"/>
      <c r="F327" s="666"/>
    </row>
    <row r="328" spans="1:6" ht="15.75">
      <c r="A328" s="664"/>
      <c r="B328" s="662"/>
      <c r="C328" s="662"/>
      <c r="D328" s="662"/>
      <c r="E328" s="665"/>
      <c r="F328" s="666"/>
    </row>
    <row r="329" spans="1:6" ht="15.75">
      <c r="A329" s="664"/>
      <c r="B329" s="662"/>
      <c r="C329" s="662"/>
      <c r="D329" s="662"/>
      <c r="E329" s="665"/>
      <c r="F329" s="666"/>
    </row>
    <row r="330" spans="1:6" ht="15.75">
      <c r="A330" s="664"/>
      <c r="B330" s="662"/>
      <c r="C330" s="662"/>
      <c r="D330" s="662"/>
      <c r="E330" s="665"/>
      <c r="F330" s="666"/>
    </row>
    <row r="331" spans="1:6" ht="15.75">
      <c r="A331" s="664"/>
      <c r="B331" s="662"/>
      <c r="C331" s="662"/>
      <c r="D331" s="662"/>
      <c r="E331" s="665"/>
      <c r="F331" s="666"/>
    </row>
    <row r="332" spans="1:6" ht="15.75">
      <c r="A332" s="664"/>
      <c r="B332" s="662"/>
      <c r="C332" s="662"/>
      <c r="D332" s="662"/>
      <c r="E332" s="665"/>
      <c r="F332" s="666"/>
    </row>
    <row r="333" spans="1:6" ht="15.75">
      <c r="A333" s="664"/>
      <c r="B333" s="662"/>
      <c r="C333" s="662"/>
      <c r="D333" s="662"/>
      <c r="E333" s="665"/>
      <c r="F333" s="666"/>
    </row>
    <row r="334" spans="1:6" ht="15.75">
      <c r="A334" s="664"/>
      <c r="B334" s="662"/>
      <c r="C334" s="662"/>
      <c r="D334" s="662"/>
      <c r="E334" s="665"/>
      <c r="F334" s="666"/>
    </row>
    <row r="335" spans="1:6" ht="15.75">
      <c r="A335" s="664"/>
      <c r="B335" s="662"/>
      <c r="C335" s="662"/>
      <c r="D335" s="662"/>
      <c r="E335" s="665"/>
      <c r="F335" s="666"/>
    </row>
    <row r="336" spans="1:6" ht="15.75">
      <c r="A336" s="664"/>
      <c r="B336" s="662"/>
      <c r="C336" s="662"/>
      <c r="D336" s="662"/>
      <c r="E336" s="665"/>
      <c r="F336" s="666"/>
    </row>
    <row r="337" spans="1:6" ht="15.75">
      <c r="A337" s="664"/>
      <c r="B337" s="662"/>
      <c r="C337" s="662"/>
      <c r="D337" s="662"/>
      <c r="E337" s="665"/>
      <c r="F337" s="666"/>
    </row>
    <row r="338" spans="1:6" s="273" customFormat="1" ht="16.5" thickBot="1">
      <c r="A338" s="667"/>
      <c r="B338" s="663"/>
      <c r="C338" s="668"/>
      <c r="D338" s="668"/>
      <c r="E338" s="663"/>
      <c r="F338" s="669"/>
    </row>
    <row r="339" spans="1:6" ht="18">
      <c r="A339" s="995" t="str">
        <f>$A$1</f>
        <v>OBRAS PARA EL MEJORAMIENTO DE CASETA COMUNAL MONTEFRIO EN EL MUNICIPIO DE SANTA ROSA DE OSOS</v>
      </c>
      <c r="B339" s="996"/>
      <c r="C339" s="996"/>
      <c r="D339" s="997"/>
      <c r="E339" s="967"/>
      <c r="F339" s="968"/>
    </row>
    <row r="340" spans="1:6" ht="60" customHeight="1">
      <c r="A340" s="973" t="s">
        <v>949</v>
      </c>
      <c r="B340" s="974"/>
      <c r="C340" s="974"/>
      <c r="D340" s="975"/>
      <c r="E340" s="969"/>
      <c r="F340" s="970"/>
    </row>
    <row r="341" spans="1:6" ht="15.75">
      <c r="A341" s="973" t="s">
        <v>769</v>
      </c>
      <c r="B341" s="974"/>
      <c r="C341" s="974"/>
      <c r="D341" s="975"/>
      <c r="E341" s="971"/>
      <c r="F341" s="972"/>
    </row>
    <row r="342" spans="1:6" ht="16.5" thickBot="1">
      <c r="A342" s="976" t="s">
        <v>770</v>
      </c>
      <c r="B342" s="977"/>
      <c r="C342" s="977"/>
      <c r="D342" s="977"/>
      <c r="E342" s="977"/>
      <c r="F342" s="978"/>
    </row>
    <row r="343" spans="1:6" ht="15.75">
      <c r="A343" s="979" t="e">
        <f>'PRESUP. OBRA'!#REF!</f>
        <v>#REF!</v>
      </c>
      <c r="B343" s="980"/>
      <c r="C343" s="980"/>
      <c r="D343" s="981"/>
      <c r="E343" s="348" t="s">
        <v>786</v>
      </c>
      <c r="F343" s="349" t="s">
        <v>309</v>
      </c>
    </row>
    <row r="344" spans="1:6" ht="16.5" thickBot="1">
      <c r="A344" s="982"/>
      <c r="B344" s="983"/>
      <c r="C344" s="983"/>
      <c r="D344" s="984"/>
      <c r="E344" s="411">
        <v>5.0999999999999996</v>
      </c>
      <c r="F344" s="350" t="s">
        <v>9</v>
      </c>
    </row>
    <row r="345" spans="1:6" ht="15.75">
      <c r="A345" s="443" t="s">
        <v>771</v>
      </c>
      <c r="B345" s="444" t="s">
        <v>772</v>
      </c>
      <c r="C345" s="630" t="s">
        <v>309</v>
      </c>
      <c r="D345" s="630" t="s">
        <v>747</v>
      </c>
      <c r="E345" s="445" t="s">
        <v>773</v>
      </c>
      <c r="F345" s="446" t="s">
        <v>774</v>
      </c>
    </row>
    <row r="346" spans="1:6" ht="15.75">
      <c r="A346" s="355" t="s">
        <v>1001</v>
      </c>
      <c r="B346" s="358" t="s">
        <v>1002</v>
      </c>
      <c r="C346" s="495" t="s">
        <v>9</v>
      </c>
      <c r="D346" s="496">
        <v>1</v>
      </c>
      <c r="E346" s="357">
        <v>50000</v>
      </c>
      <c r="F346" s="452">
        <f>D346*E346</f>
        <v>50000</v>
      </c>
    </row>
    <row r="347" spans="1:6" ht="15.75">
      <c r="A347" s="355" t="s">
        <v>976</v>
      </c>
      <c r="B347" s="358" t="s">
        <v>977</v>
      </c>
      <c r="C347" s="495" t="s">
        <v>47</v>
      </c>
      <c r="D347" s="496">
        <v>1</v>
      </c>
      <c r="E347" s="357">
        <v>4000</v>
      </c>
      <c r="F347" s="452">
        <f t="shared" ref="F347:F352" si="2">D347*E347</f>
        <v>4000</v>
      </c>
    </row>
    <row r="348" spans="1:6" ht="15.75">
      <c r="A348" s="355" t="s">
        <v>978</v>
      </c>
      <c r="B348" s="358" t="s">
        <v>979</v>
      </c>
      <c r="C348" s="495" t="s">
        <v>306</v>
      </c>
      <c r="D348" s="496">
        <v>2</v>
      </c>
      <c r="E348" s="357">
        <v>500</v>
      </c>
      <c r="F348" s="452">
        <f t="shared" si="2"/>
        <v>1000</v>
      </c>
    </row>
    <row r="349" spans="1:6" ht="31.5">
      <c r="A349" s="355" t="s">
        <v>980</v>
      </c>
      <c r="B349" s="358" t="s">
        <v>981</v>
      </c>
      <c r="C349" s="495" t="s">
        <v>306</v>
      </c>
      <c r="D349" s="496">
        <v>1.2</v>
      </c>
      <c r="E349" s="357">
        <v>5000</v>
      </c>
      <c r="F349" s="452">
        <f t="shared" si="2"/>
        <v>6000</v>
      </c>
    </row>
    <row r="350" spans="1:6" ht="63">
      <c r="A350" s="355" t="s">
        <v>982</v>
      </c>
      <c r="B350" s="358" t="s">
        <v>983</v>
      </c>
      <c r="C350" s="495" t="s">
        <v>47</v>
      </c>
      <c r="D350" s="496">
        <v>0.4</v>
      </c>
      <c r="E350" s="357">
        <v>3500</v>
      </c>
      <c r="F350" s="452">
        <f t="shared" si="2"/>
        <v>1400</v>
      </c>
    </row>
    <row r="351" spans="1:6" ht="15.75">
      <c r="A351" s="355" t="s">
        <v>984</v>
      </c>
      <c r="B351" s="356" t="s">
        <v>985</v>
      </c>
      <c r="C351" s="495" t="s">
        <v>47</v>
      </c>
      <c r="D351" s="496">
        <v>1.2</v>
      </c>
      <c r="E351" s="357">
        <v>500</v>
      </c>
      <c r="F351" s="452">
        <f t="shared" si="2"/>
        <v>600</v>
      </c>
    </row>
    <row r="352" spans="1:6" ht="16.5" thickBot="1">
      <c r="A352" s="355" t="s">
        <v>986</v>
      </c>
      <c r="B352" s="358" t="s">
        <v>987</v>
      </c>
      <c r="C352" s="495" t="s">
        <v>306</v>
      </c>
      <c r="D352" s="496">
        <v>1</v>
      </c>
      <c r="E352" s="357">
        <v>10000</v>
      </c>
      <c r="F352" s="452">
        <f t="shared" si="2"/>
        <v>10000</v>
      </c>
    </row>
    <row r="353" spans="1:6" ht="16.5" thickBot="1">
      <c r="A353" s="437" t="s">
        <v>775</v>
      </c>
      <c r="B353" s="438"/>
      <c r="C353" s="633" t="e">
        <f>F353/E367</f>
        <v>#REF!</v>
      </c>
      <c r="D353" s="631"/>
      <c r="E353" s="439" t="s">
        <v>776</v>
      </c>
      <c r="F353" s="440">
        <f>SUM(F346:F352)</f>
        <v>73000</v>
      </c>
    </row>
    <row r="354" spans="1:6" ht="15.75">
      <c r="A354" s="443" t="s">
        <v>771</v>
      </c>
      <c r="B354" s="444" t="s">
        <v>777</v>
      </c>
      <c r="C354" s="630" t="s">
        <v>309</v>
      </c>
      <c r="D354" s="626" t="s">
        <v>957</v>
      </c>
      <c r="E354" s="445" t="s">
        <v>773</v>
      </c>
      <c r="F354" s="446" t="s">
        <v>774</v>
      </c>
    </row>
    <row r="355" spans="1:6" ht="16.5" thickBot="1">
      <c r="A355" s="355" t="s">
        <v>787</v>
      </c>
      <c r="B355" s="356" t="s">
        <v>788</v>
      </c>
      <c r="C355" s="495" t="s">
        <v>959</v>
      </c>
      <c r="D355" s="496">
        <v>0.6</v>
      </c>
      <c r="E355" s="357" t="e">
        <f>#REF!</f>
        <v>#REF!</v>
      </c>
      <c r="F355" s="412" t="e">
        <f>ROUND(E355*D355,0)</f>
        <v>#REF!</v>
      </c>
    </row>
    <row r="356" spans="1:6" ht="16.5" thickBot="1">
      <c r="A356" s="437" t="s">
        <v>778</v>
      </c>
      <c r="B356" s="438"/>
      <c r="C356" s="633" t="e">
        <f>F356/E367</f>
        <v>#REF!</v>
      </c>
      <c r="D356" s="631"/>
      <c r="E356" s="439" t="s">
        <v>776</v>
      </c>
      <c r="F356" s="440" t="e">
        <f>SUM(F355:F355)</f>
        <v>#REF!</v>
      </c>
    </row>
    <row r="357" spans="1:6" ht="15.75">
      <c r="A357" s="443" t="s">
        <v>771</v>
      </c>
      <c r="B357" s="444" t="s">
        <v>429</v>
      </c>
      <c r="C357" s="630" t="s">
        <v>309</v>
      </c>
      <c r="D357" s="630" t="s">
        <v>747</v>
      </c>
      <c r="E357" s="445" t="s">
        <v>773</v>
      </c>
      <c r="F357" s="446" t="s">
        <v>774</v>
      </c>
    </row>
    <row r="358" spans="1:6" ht="16.5" thickBot="1">
      <c r="A358" s="447" t="s">
        <v>779</v>
      </c>
      <c r="B358" s="448" t="s">
        <v>780</v>
      </c>
      <c r="C358" s="449" t="s">
        <v>781</v>
      </c>
      <c r="D358" s="450">
        <v>0.05</v>
      </c>
      <c r="E358" s="451" t="e">
        <f>F356</f>
        <v>#REF!</v>
      </c>
      <c r="F358" s="452" t="e">
        <f>D358*E358</f>
        <v>#REF!</v>
      </c>
    </row>
    <row r="359" spans="1:6" ht="16.5" thickBot="1">
      <c r="A359" s="437" t="s">
        <v>782</v>
      </c>
      <c r="B359" s="438"/>
      <c r="C359" s="633" t="e">
        <f>F359/E367</f>
        <v>#REF!</v>
      </c>
      <c r="D359" s="631"/>
      <c r="E359" s="439" t="s">
        <v>776</v>
      </c>
      <c r="F359" s="440" t="e">
        <f>SUM(F358)</f>
        <v>#REF!</v>
      </c>
    </row>
    <row r="360" spans="1:6" ht="15.75">
      <c r="A360" s="443" t="s">
        <v>771</v>
      </c>
      <c r="B360" s="444" t="s">
        <v>783</v>
      </c>
      <c r="C360" s="630" t="s">
        <v>309</v>
      </c>
      <c r="D360" s="630" t="s">
        <v>747</v>
      </c>
      <c r="E360" s="445" t="s">
        <v>773</v>
      </c>
      <c r="F360" s="446" t="s">
        <v>774</v>
      </c>
    </row>
    <row r="361" spans="1:6" ht="31.5">
      <c r="A361" s="657" t="s">
        <v>988</v>
      </c>
      <c r="B361" s="624" t="s">
        <v>452</v>
      </c>
      <c r="C361" s="658" t="s">
        <v>878</v>
      </c>
      <c r="D361" s="659">
        <v>1.74</v>
      </c>
      <c r="E361" s="660">
        <v>5000</v>
      </c>
      <c r="F361" s="412">
        <f>ROUND(E361*D361,0)</f>
        <v>8700</v>
      </c>
    </row>
    <row r="362" spans="1:6" ht="31.5">
      <c r="A362" s="657" t="s">
        <v>989</v>
      </c>
      <c r="B362" s="624" t="s">
        <v>455</v>
      </c>
      <c r="C362" s="658" t="s">
        <v>878</v>
      </c>
      <c r="D362" s="659">
        <v>1.74</v>
      </c>
      <c r="E362" s="660">
        <v>5000</v>
      </c>
      <c r="F362" s="412">
        <f t="shared" ref="F362:F363" si="3">ROUND(E362*D362,0)</f>
        <v>8700</v>
      </c>
    </row>
    <row r="363" spans="1:6" ht="31.5">
      <c r="A363" s="355" t="s">
        <v>990</v>
      </c>
      <c r="B363" s="358" t="s">
        <v>991</v>
      </c>
      <c r="C363" s="495" t="s">
        <v>960</v>
      </c>
      <c r="D363" s="496">
        <f>19*(6/1000)</f>
        <v>0.114</v>
      </c>
      <c r="E363" s="357">
        <v>40000</v>
      </c>
      <c r="F363" s="412">
        <f t="shared" si="3"/>
        <v>4560</v>
      </c>
    </row>
    <row r="364" spans="1:6" ht="16.5" thickBot="1">
      <c r="A364" s="652"/>
      <c r="B364" s="653"/>
      <c r="C364" s="654"/>
      <c r="D364" s="655"/>
      <c r="E364" s="651"/>
      <c r="F364" s="656"/>
    </row>
    <row r="365" spans="1:6" ht="16.5" thickBot="1">
      <c r="A365" s="437" t="s">
        <v>950</v>
      </c>
      <c r="B365" s="438"/>
      <c r="C365" s="633" t="e">
        <f>F365/E367</f>
        <v>#REF!</v>
      </c>
      <c r="D365" s="631"/>
      <c r="E365" s="439" t="s">
        <v>776</v>
      </c>
      <c r="F365" s="440">
        <f>SUM(F361:F363)</f>
        <v>21960</v>
      </c>
    </row>
    <row r="366" spans="1:6" ht="16.5" thickBot="1">
      <c r="A366" s="373"/>
      <c r="B366" s="374"/>
      <c r="C366" s="632"/>
      <c r="D366" s="632"/>
      <c r="E366" s="374"/>
      <c r="F366" s="375"/>
    </row>
    <row r="367" spans="1:6" ht="16.5" thickBot="1">
      <c r="A367" s="985" t="s">
        <v>785</v>
      </c>
      <c r="B367" s="986"/>
      <c r="C367" s="986"/>
      <c r="D367" s="986"/>
      <c r="E367" s="987" t="e">
        <f>F353+F356+F359+F365</f>
        <v>#REF!</v>
      </c>
      <c r="F367" s="988"/>
    </row>
    <row r="368" spans="1:6" ht="16.5" thickBot="1">
      <c r="A368" s="373"/>
      <c r="B368" s="374"/>
      <c r="C368" s="632"/>
      <c r="D368" s="632"/>
      <c r="E368" s="374"/>
      <c r="F368" s="375"/>
    </row>
    <row r="369" spans="1:6" ht="81" customHeight="1">
      <c r="A369" s="964" t="str">
        <f>$A$1</f>
        <v>OBRAS PARA EL MEJORAMIENTO DE CASETA COMUNAL MONTEFRIO EN EL MUNICIPIO DE SANTA ROSA DE OSOS</v>
      </c>
      <c r="B369" s="965"/>
      <c r="C369" s="965"/>
      <c r="D369" s="966"/>
      <c r="E369" s="967"/>
      <c r="F369" s="968"/>
    </row>
    <row r="370" spans="1:6" ht="15.75">
      <c r="A370" s="973" t="s">
        <v>949</v>
      </c>
      <c r="B370" s="974"/>
      <c r="C370" s="974"/>
      <c r="D370" s="975"/>
      <c r="E370" s="969"/>
      <c r="F370" s="970"/>
    </row>
    <row r="371" spans="1:6" ht="15.75">
      <c r="A371" s="973" t="s">
        <v>769</v>
      </c>
      <c r="B371" s="974"/>
      <c r="C371" s="974"/>
      <c r="D371" s="975"/>
      <c r="E371" s="971"/>
      <c r="F371" s="972"/>
    </row>
    <row r="372" spans="1:6" ht="16.5" thickBot="1">
      <c r="A372" s="976" t="s">
        <v>770</v>
      </c>
      <c r="B372" s="977"/>
      <c r="C372" s="977"/>
      <c r="D372" s="977"/>
      <c r="E372" s="977"/>
      <c r="F372" s="978"/>
    </row>
    <row r="373" spans="1:6" ht="15.75">
      <c r="A373" s="979" t="e">
        <f>'PRESUP. OBRA'!#REF!</f>
        <v>#REF!</v>
      </c>
      <c r="B373" s="980"/>
      <c r="C373" s="980"/>
      <c r="D373" s="981"/>
      <c r="E373" s="348" t="s">
        <v>786</v>
      </c>
      <c r="F373" s="349" t="s">
        <v>309</v>
      </c>
    </row>
    <row r="374" spans="1:6" ht="16.5" thickBot="1">
      <c r="A374" s="982"/>
      <c r="B374" s="983"/>
      <c r="C374" s="983"/>
      <c r="D374" s="984"/>
      <c r="E374" s="411">
        <v>5.2</v>
      </c>
      <c r="F374" s="350" t="s">
        <v>44</v>
      </c>
    </row>
    <row r="375" spans="1:6" ht="15.75">
      <c r="A375" s="443" t="s">
        <v>771</v>
      </c>
      <c r="B375" s="444" t="s">
        <v>772</v>
      </c>
      <c r="C375" s="630" t="s">
        <v>309</v>
      </c>
      <c r="D375" s="630" t="s">
        <v>747</v>
      </c>
      <c r="E375" s="445" t="s">
        <v>773</v>
      </c>
      <c r="F375" s="446" t="s">
        <v>774</v>
      </c>
    </row>
    <row r="376" spans="1:6" ht="15.75">
      <c r="A376" s="447"/>
      <c r="B376" s="448" t="s">
        <v>1000</v>
      </c>
      <c r="C376" s="449" t="s">
        <v>44</v>
      </c>
      <c r="D376" s="450">
        <v>1</v>
      </c>
      <c r="E376" s="451">
        <v>35000</v>
      </c>
      <c r="F376" s="452">
        <f>D376*E376</f>
        <v>35000</v>
      </c>
    </row>
    <row r="377" spans="1:6" ht="16.5" thickBot="1">
      <c r="A377" s="647"/>
      <c r="B377" s="648"/>
      <c r="C377" s="649"/>
      <c r="D377" s="650"/>
      <c r="E377" s="661"/>
      <c r="F377" s="452"/>
    </row>
    <row r="378" spans="1:6" ht="16.5" thickBot="1">
      <c r="A378" s="437" t="s">
        <v>775</v>
      </c>
      <c r="B378" s="438"/>
      <c r="C378" s="633" t="e">
        <f>F378/E389</f>
        <v>#REF!</v>
      </c>
      <c r="D378" s="631"/>
      <c r="E378" s="439" t="s">
        <v>776</v>
      </c>
      <c r="F378" s="440">
        <f>SUM(F376:F377)</f>
        <v>35000</v>
      </c>
    </row>
    <row r="379" spans="1:6" ht="15.75">
      <c r="A379" s="443" t="s">
        <v>771</v>
      </c>
      <c r="B379" s="444" t="s">
        <v>777</v>
      </c>
      <c r="C379" s="630" t="s">
        <v>309</v>
      </c>
      <c r="D379" s="626" t="s">
        <v>957</v>
      </c>
      <c r="E379" s="445" t="s">
        <v>773</v>
      </c>
      <c r="F379" s="446" t="s">
        <v>774</v>
      </c>
    </row>
    <row r="380" spans="1:6" ht="16.5" thickBot="1">
      <c r="A380" s="355" t="s">
        <v>787</v>
      </c>
      <c r="B380" s="356" t="s">
        <v>788</v>
      </c>
      <c r="C380" s="495" t="s">
        <v>959</v>
      </c>
      <c r="D380" s="496">
        <v>0.5</v>
      </c>
      <c r="E380" s="357" t="e">
        <f>E355</f>
        <v>#REF!</v>
      </c>
      <c r="F380" s="412" t="e">
        <f>ROUND(E380*D380,0)</f>
        <v>#REF!</v>
      </c>
    </row>
    <row r="381" spans="1:6" ht="16.5" thickBot="1">
      <c r="A381" s="437" t="s">
        <v>778</v>
      </c>
      <c r="B381" s="438"/>
      <c r="C381" s="633" t="e">
        <f>F381/E389</f>
        <v>#REF!</v>
      </c>
      <c r="D381" s="631"/>
      <c r="E381" s="439" t="s">
        <v>776</v>
      </c>
      <c r="F381" s="440" t="e">
        <f>SUM(F380:F380)</f>
        <v>#REF!</v>
      </c>
    </row>
    <row r="382" spans="1:6" ht="15.75">
      <c r="A382" s="443" t="s">
        <v>771</v>
      </c>
      <c r="B382" s="444" t="s">
        <v>429</v>
      </c>
      <c r="C382" s="630" t="s">
        <v>309</v>
      </c>
      <c r="D382" s="630" t="s">
        <v>747</v>
      </c>
      <c r="E382" s="445" t="s">
        <v>773</v>
      </c>
      <c r="F382" s="446" t="s">
        <v>774</v>
      </c>
    </row>
    <row r="383" spans="1:6" ht="16.5" thickBot="1">
      <c r="A383" s="447" t="s">
        <v>779</v>
      </c>
      <c r="B383" s="448" t="s">
        <v>780</v>
      </c>
      <c r="C383" s="449" t="s">
        <v>781</v>
      </c>
      <c r="D383" s="450">
        <v>0.05</v>
      </c>
      <c r="E383" s="451" t="e">
        <f>F381</f>
        <v>#REF!</v>
      </c>
      <c r="F383" s="452" t="e">
        <f>D383*E383</f>
        <v>#REF!</v>
      </c>
    </row>
    <row r="384" spans="1:6" ht="16.5" thickBot="1">
      <c r="A384" s="437" t="s">
        <v>782</v>
      </c>
      <c r="B384" s="438"/>
      <c r="C384" s="633" t="e">
        <f>F384/E389</f>
        <v>#REF!</v>
      </c>
      <c r="D384" s="631"/>
      <c r="E384" s="439" t="s">
        <v>776</v>
      </c>
      <c r="F384" s="440" t="e">
        <f>SUM(F383)</f>
        <v>#REF!</v>
      </c>
    </row>
    <row r="385" spans="1:6" ht="15.75">
      <c r="A385" s="443" t="s">
        <v>771</v>
      </c>
      <c r="B385" s="444" t="s">
        <v>783</v>
      </c>
      <c r="C385" s="630" t="s">
        <v>309</v>
      </c>
      <c r="D385" s="630" t="s">
        <v>747</v>
      </c>
      <c r="E385" s="445" t="s">
        <v>773</v>
      </c>
      <c r="F385" s="446" t="s">
        <v>774</v>
      </c>
    </row>
    <row r="386" spans="1:6" ht="16.5" thickBot="1">
      <c r="A386" s="355" t="s">
        <v>962</v>
      </c>
      <c r="B386" s="358" t="s">
        <v>971</v>
      </c>
      <c r="C386" s="495" t="s">
        <v>960</v>
      </c>
      <c r="D386" s="496">
        <v>0.5</v>
      </c>
      <c r="E386" s="357">
        <v>5200</v>
      </c>
      <c r="F386" s="412">
        <f>ROUND(E386*D386,0)</f>
        <v>2600</v>
      </c>
    </row>
    <row r="387" spans="1:6" ht="16.5" thickBot="1">
      <c r="A387" s="437" t="s">
        <v>950</v>
      </c>
      <c r="B387" s="438"/>
      <c r="C387" s="633" t="e">
        <f>F387/E389</f>
        <v>#REF!</v>
      </c>
      <c r="D387" s="631"/>
      <c r="E387" s="439" t="s">
        <v>776</v>
      </c>
      <c r="F387" s="440">
        <f>SUM(F386:F386)</f>
        <v>2600</v>
      </c>
    </row>
    <row r="388" spans="1:6" ht="16.5" thickBot="1">
      <c r="A388" s="373"/>
      <c r="B388" s="374"/>
      <c r="C388" s="632"/>
      <c r="D388" s="632"/>
      <c r="E388" s="374"/>
      <c r="F388" s="375"/>
    </row>
    <row r="389" spans="1:6" ht="16.5" thickBot="1">
      <c r="A389" s="985" t="s">
        <v>785</v>
      </c>
      <c r="B389" s="986"/>
      <c r="C389" s="986"/>
      <c r="D389" s="986"/>
      <c r="E389" s="987" t="e">
        <f>F378+F381+F384+F387</f>
        <v>#REF!</v>
      </c>
      <c r="F389" s="988"/>
    </row>
    <row r="390" spans="1:6" ht="15.75">
      <c r="A390" s="373"/>
      <c r="B390" s="374"/>
      <c r="C390" s="632"/>
      <c r="D390" s="632"/>
      <c r="E390" s="374"/>
      <c r="F390" s="375"/>
    </row>
    <row r="391" spans="1:6" ht="15.75">
      <c r="A391" s="373"/>
      <c r="B391" s="374"/>
      <c r="C391" s="632"/>
      <c r="D391" s="632"/>
      <c r="E391" s="374"/>
      <c r="F391" s="375"/>
    </row>
    <row r="392" spans="1:6" ht="15.75">
      <c r="A392" s="373"/>
      <c r="B392" s="374"/>
      <c r="C392" s="632"/>
      <c r="D392" s="632"/>
      <c r="E392" s="374"/>
      <c r="F392" s="375"/>
    </row>
    <row r="393" spans="1:6" ht="15.75">
      <c r="A393" s="373"/>
      <c r="B393" s="374"/>
      <c r="C393" s="632"/>
      <c r="D393" s="632"/>
      <c r="E393" s="374"/>
      <c r="F393" s="375"/>
    </row>
    <row r="394" spans="1:6" ht="15.75">
      <c r="A394" s="373"/>
      <c r="B394" s="374"/>
      <c r="C394" s="632"/>
      <c r="D394" s="632"/>
      <c r="E394" s="374"/>
      <c r="F394" s="375"/>
    </row>
    <row r="395" spans="1:6" ht="15.75">
      <c r="A395" s="373"/>
      <c r="B395" s="374"/>
      <c r="C395" s="632"/>
      <c r="D395" s="632"/>
      <c r="E395" s="374"/>
      <c r="F395" s="375"/>
    </row>
    <row r="396" spans="1:6" ht="15.75">
      <c r="A396" s="373"/>
      <c r="B396" s="374"/>
      <c r="C396" s="632"/>
      <c r="D396" s="632"/>
      <c r="E396" s="374"/>
      <c r="F396" s="375"/>
    </row>
    <row r="397" spans="1:6" ht="15.75">
      <c r="A397" s="373"/>
      <c r="B397" s="374"/>
      <c r="C397" s="632"/>
      <c r="D397" s="632"/>
      <c r="E397" s="374"/>
      <c r="F397" s="375"/>
    </row>
    <row r="398" spans="1:6" ht="15.75">
      <c r="A398" s="373"/>
      <c r="B398" s="374"/>
      <c r="C398" s="632"/>
      <c r="D398" s="632"/>
      <c r="E398" s="374"/>
      <c r="F398" s="375"/>
    </row>
    <row r="399" spans="1:6" ht="15.75">
      <c r="A399" s="373"/>
      <c r="B399" s="374"/>
      <c r="C399" s="632"/>
      <c r="D399" s="632"/>
      <c r="E399" s="374"/>
      <c r="F399" s="375"/>
    </row>
    <row r="400" spans="1:6" ht="16.5" thickBot="1">
      <c r="A400" s="373"/>
      <c r="B400" s="374"/>
      <c r="C400" s="632"/>
      <c r="D400" s="632"/>
      <c r="E400" s="374"/>
      <c r="F400" s="375"/>
    </row>
    <row r="401" spans="1:6" ht="61.15" customHeight="1">
      <c r="A401" s="964" t="str">
        <f>$A$1</f>
        <v>OBRAS PARA EL MEJORAMIENTO DE CASETA COMUNAL MONTEFRIO EN EL MUNICIPIO DE SANTA ROSA DE OSOS</v>
      </c>
      <c r="B401" s="965"/>
      <c r="C401" s="965"/>
      <c r="D401" s="966"/>
      <c r="E401" s="967"/>
      <c r="F401" s="968"/>
    </row>
    <row r="402" spans="1:6" ht="15.75">
      <c r="A402" s="973" t="s">
        <v>949</v>
      </c>
      <c r="B402" s="974"/>
      <c r="C402" s="974"/>
      <c r="D402" s="975"/>
      <c r="E402" s="969"/>
      <c r="F402" s="970"/>
    </row>
    <row r="403" spans="1:6" ht="15.75">
      <c r="A403" s="973" t="s">
        <v>769</v>
      </c>
      <c r="B403" s="974"/>
      <c r="C403" s="974"/>
      <c r="D403" s="975"/>
      <c r="E403" s="971"/>
      <c r="F403" s="972"/>
    </row>
    <row r="404" spans="1:6" ht="16.5" thickBot="1">
      <c r="A404" s="976" t="s">
        <v>770</v>
      </c>
      <c r="B404" s="977"/>
      <c r="C404" s="977"/>
      <c r="D404" s="977"/>
      <c r="E404" s="977"/>
      <c r="F404" s="978"/>
    </row>
    <row r="405" spans="1:6" ht="15.75">
      <c r="A405" s="979" t="e">
        <f>'PRESUP. OBRA'!#REF!</f>
        <v>#REF!</v>
      </c>
      <c r="B405" s="980"/>
      <c r="C405" s="980"/>
      <c r="D405" s="981"/>
      <c r="E405" s="348" t="s">
        <v>786</v>
      </c>
      <c r="F405" s="349" t="s">
        <v>309</v>
      </c>
    </row>
    <row r="406" spans="1:6" ht="16.5" thickBot="1">
      <c r="A406" s="982"/>
      <c r="B406" s="983"/>
      <c r="C406" s="983"/>
      <c r="D406" s="984"/>
      <c r="E406" s="411">
        <v>6.1</v>
      </c>
      <c r="F406" s="350" t="s">
        <v>3</v>
      </c>
    </row>
    <row r="407" spans="1:6" ht="15.75">
      <c r="A407" s="443" t="s">
        <v>771</v>
      </c>
      <c r="B407" s="444" t="s">
        <v>772</v>
      </c>
      <c r="C407" s="630" t="s">
        <v>309</v>
      </c>
      <c r="D407" s="630" t="s">
        <v>747</v>
      </c>
      <c r="E407" s="445" t="s">
        <v>773</v>
      </c>
      <c r="F407" s="446" t="s">
        <v>774</v>
      </c>
    </row>
    <row r="408" spans="1:6" ht="15.75">
      <c r="A408" s="447"/>
      <c r="B408" s="448" t="s">
        <v>992</v>
      </c>
      <c r="C408" s="449" t="s">
        <v>8</v>
      </c>
      <c r="D408" s="450">
        <f>0.7*1*0.1</f>
        <v>6.9999999999999993E-2</v>
      </c>
      <c r="E408" s="451">
        <f>CONCRETOS!E55</f>
        <v>679750</v>
      </c>
      <c r="F408" s="452">
        <f>D408*E408</f>
        <v>47582.499999999993</v>
      </c>
    </row>
    <row r="409" spans="1:6" ht="16.5" thickBot="1">
      <c r="A409" s="647"/>
      <c r="B409" s="648" t="s">
        <v>998</v>
      </c>
      <c r="C409" s="649" t="s">
        <v>2</v>
      </c>
      <c r="D409" s="650">
        <v>20</v>
      </c>
      <c r="E409" s="661">
        <v>7000</v>
      </c>
      <c r="F409" s="452">
        <f>D409*E409</f>
        <v>140000</v>
      </c>
    </row>
    <row r="410" spans="1:6" ht="16.5" thickBot="1">
      <c r="A410" s="437" t="s">
        <v>775</v>
      </c>
      <c r="B410" s="438"/>
      <c r="C410" s="633" t="e">
        <f>F410/E421</f>
        <v>#REF!</v>
      </c>
      <c r="D410" s="631"/>
      <c r="E410" s="439" t="s">
        <v>776</v>
      </c>
      <c r="F410" s="440">
        <f>SUM(F408:F409)</f>
        <v>187582.5</v>
      </c>
    </row>
    <row r="411" spans="1:6" ht="15.75">
      <c r="A411" s="443" t="s">
        <v>771</v>
      </c>
      <c r="B411" s="444" t="s">
        <v>777</v>
      </c>
      <c r="C411" s="630" t="s">
        <v>309</v>
      </c>
      <c r="D411" s="626" t="s">
        <v>957</v>
      </c>
      <c r="E411" s="445" t="s">
        <v>773</v>
      </c>
      <c r="F411" s="446" t="s">
        <v>774</v>
      </c>
    </row>
    <row r="412" spans="1:6" ht="16.5" thickBot="1">
      <c r="A412" s="355" t="s">
        <v>787</v>
      </c>
      <c r="B412" s="356" t="s">
        <v>788</v>
      </c>
      <c r="C412" s="495" t="s">
        <v>959</v>
      </c>
      <c r="D412" s="496">
        <v>1.5</v>
      </c>
      <c r="E412" s="357" t="e">
        <f>E355</f>
        <v>#REF!</v>
      </c>
      <c r="F412" s="412" t="e">
        <f>ROUND(E412*D412,0)</f>
        <v>#REF!</v>
      </c>
    </row>
    <row r="413" spans="1:6" ht="16.5" thickBot="1">
      <c r="A413" s="437" t="s">
        <v>778</v>
      </c>
      <c r="B413" s="438"/>
      <c r="C413" s="633" t="e">
        <f>F413/E421</f>
        <v>#REF!</v>
      </c>
      <c r="D413" s="631"/>
      <c r="E413" s="439" t="s">
        <v>776</v>
      </c>
      <c r="F413" s="440" t="e">
        <f>SUM(F412:F412)</f>
        <v>#REF!</v>
      </c>
    </row>
    <row r="414" spans="1:6" ht="15.75">
      <c r="A414" s="443" t="s">
        <v>771</v>
      </c>
      <c r="B414" s="444" t="s">
        <v>429</v>
      </c>
      <c r="C414" s="630" t="s">
        <v>309</v>
      </c>
      <c r="D414" s="630" t="s">
        <v>747</v>
      </c>
      <c r="E414" s="445" t="s">
        <v>773</v>
      </c>
      <c r="F414" s="446" t="s">
        <v>774</v>
      </c>
    </row>
    <row r="415" spans="1:6" ht="16.5" thickBot="1">
      <c r="A415" s="447" t="s">
        <v>779</v>
      </c>
      <c r="B415" s="448" t="s">
        <v>780</v>
      </c>
      <c r="C415" s="449" t="s">
        <v>781</v>
      </c>
      <c r="D415" s="450">
        <v>0.1</v>
      </c>
      <c r="E415" s="451" t="e">
        <f>F413</f>
        <v>#REF!</v>
      </c>
      <c r="F415" s="452" t="e">
        <f>D415*E415</f>
        <v>#REF!</v>
      </c>
    </row>
    <row r="416" spans="1:6" ht="16.5" thickBot="1">
      <c r="A416" s="437" t="s">
        <v>782</v>
      </c>
      <c r="B416" s="438"/>
      <c r="C416" s="633" t="e">
        <f>F416/E421</f>
        <v>#REF!</v>
      </c>
      <c r="D416" s="631"/>
      <c r="E416" s="439" t="s">
        <v>776</v>
      </c>
      <c r="F416" s="440" t="e">
        <f>SUM(F415)</f>
        <v>#REF!</v>
      </c>
    </row>
    <row r="417" spans="1:6" ht="15.75">
      <c r="A417" s="443" t="s">
        <v>771</v>
      </c>
      <c r="B417" s="444" t="s">
        <v>783</v>
      </c>
      <c r="C417" s="630" t="s">
        <v>309</v>
      </c>
      <c r="D417" s="630" t="s">
        <v>747</v>
      </c>
      <c r="E417" s="445" t="s">
        <v>773</v>
      </c>
      <c r="F417" s="446" t="s">
        <v>774</v>
      </c>
    </row>
    <row r="418" spans="1:6" ht="16.5" thickBot="1">
      <c r="A418" s="355" t="s">
        <v>962</v>
      </c>
      <c r="B418" s="358" t="s">
        <v>971</v>
      </c>
      <c r="C418" s="495" t="s">
        <v>960</v>
      </c>
      <c r="D418" s="496">
        <v>15</v>
      </c>
      <c r="E418" s="357">
        <v>5200</v>
      </c>
      <c r="F418" s="412">
        <f>ROUND(E418*D418,0)</f>
        <v>78000</v>
      </c>
    </row>
    <row r="419" spans="1:6" ht="16.5" thickBot="1">
      <c r="A419" s="437" t="s">
        <v>950</v>
      </c>
      <c r="B419" s="438"/>
      <c r="C419" s="633" t="e">
        <f>F419/E421</f>
        <v>#REF!</v>
      </c>
      <c r="D419" s="631"/>
      <c r="E419" s="439" t="s">
        <v>776</v>
      </c>
      <c r="F419" s="440">
        <f>SUM(F418:F418)</f>
        <v>78000</v>
      </c>
    </row>
    <row r="420" spans="1:6" ht="16.5" thickBot="1">
      <c r="A420" s="373"/>
      <c r="B420" s="374"/>
      <c r="C420" s="632"/>
      <c r="D420" s="632"/>
      <c r="E420" s="374"/>
      <c r="F420" s="375"/>
    </row>
    <row r="421" spans="1:6" ht="16.5" thickBot="1">
      <c r="A421" s="985" t="s">
        <v>785</v>
      </c>
      <c r="B421" s="986"/>
      <c r="C421" s="986"/>
      <c r="D421" s="986"/>
      <c r="E421" s="987" t="e">
        <f>F410+F413+F416+F419</f>
        <v>#REF!</v>
      </c>
      <c r="F421" s="988"/>
    </row>
    <row r="422" spans="1:6" ht="16.5" thickBot="1">
      <c r="A422" s="373"/>
      <c r="B422" s="374"/>
      <c r="C422" s="632"/>
      <c r="D422" s="632"/>
      <c r="E422" s="374"/>
      <c r="F422" s="375"/>
    </row>
    <row r="423" spans="1:6" ht="75" customHeight="1">
      <c r="A423" s="964" t="str">
        <f>$A$1</f>
        <v>OBRAS PARA EL MEJORAMIENTO DE CASETA COMUNAL MONTEFRIO EN EL MUNICIPIO DE SANTA ROSA DE OSOS</v>
      </c>
      <c r="B423" s="965"/>
      <c r="C423" s="965"/>
      <c r="D423" s="966"/>
      <c r="E423" s="967"/>
      <c r="F423" s="968"/>
    </row>
    <row r="424" spans="1:6" ht="15.75">
      <c r="A424" s="973" t="s">
        <v>949</v>
      </c>
      <c r="B424" s="974"/>
      <c r="C424" s="974"/>
      <c r="D424" s="975"/>
      <c r="E424" s="969"/>
      <c r="F424" s="970"/>
    </row>
    <row r="425" spans="1:6" ht="15.75">
      <c r="A425" s="973" t="s">
        <v>769</v>
      </c>
      <c r="B425" s="974"/>
      <c r="C425" s="974"/>
      <c r="D425" s="975"/>
      <c r="E425" s="971"/>
      <c r="F425" s="972"/>
    </row>
    <row r="426" spans="1:6" ht="16.5" thickBot="1">
      <c r="A426" s="976" t="s">
        <v>770</v>
      </c>
      <c r="B426" s="977"/>
      <c r="C426" s="977"/>
      <c r="D426" s="977"/>
      <c r="E426" s="977"/>
      <c r="F426" s="978"/>
    </row>
    <row r="427" spans="1:6" ht="15.75">
      <c r="A427" s="979" t="e">
        <f>'PRESUP. OBRA'!#REF!</f>
        <v>#REF!</v>
      </c>
      <c r="B427" s="980"/>
      <c r="C427" s="980"/>
      <c r="D427" s="981"/>
      <c r="E427" s="348" t="s">
        <v>786</v>
      </c>
      <c r="F427" s="349" t="s">
        <v>309</v>
      </c>
    </row>
    <row r="428" spans="1:6" ht="16.5" thickBot="1">
      <c r="A428" s="982"/>
      <c r="B428" s="983"/>
      <c r="C428" s="983"/>
      <c r="D428" s="984"/>
      <c r="E428" s="411">
        <v>6.2</v>
      </c>
      <c r="F428" s="350" t="s">
        <v>9</v>
      </c>
    </row>
    <row r="429" spans="1:6" ht="15.75">
      <c r="A429" s="443" t="s">
        <v>771</v>
      </c>
      <c r="B429" s="444" t="s">
        <v>772</v>
      </c>
      <c r="C429" s="630" t="s">
        <v>309</v>
      </c>
      <c r="D429" s="630" t="s">
        <v>747</v>
      </c>
      <c r="E429" s="445" t="s">
        <v>773</v>
      </c>
      <c r="F429" s="446" t="s">
        <v>774</v>
      </c>
    </row>
    <row r="430" spans="1:6" ht="16.5" thickBot="1">
      <c r="A430" s="447"/>
      <c r="B430" s="448" t="s">
        <v>993</v>
      </c>
      <c r="C430" s="449" t="s">
        <v>44</v>
      </c>
      <c r="D430" s="450">
        <v>1</v>
      </c>
      <c r="E430" s="451">
        <v>1700000</v>
      </c>
      <c r="F430" s="452">
        <f>D430*E430</f>
        <v>1700000</v>
      </c>
    </row>
    <row r="431" spans="1:6" ht="16.5" thickBot="1">
      <c r="A431" s="437" t="s">
        <v>775</v>
      </c>
      <c r="B431" s="438"/>
      <c r="C431" s="633">
        <f>F431/E443</f>
        <v>0.88127830766364024</v>
      </c>
      <c r="D431" s="631"/>
      <c r="E431" s="439" t="s">
        <v>776</v>
      </c>
      <c r="F431" s="440">
        <f>SUM(F430:F430)</f>
        <v>1700000</v>
      </c>
    </row>
    <row r="432" spans="1:6" ht="15.75">
      <c r="A432" s="443" t="s">
        <v>771</v>
      </c>
      <c r="B432" s="444" t="s">
        <v>777</v>
      </c>
      <c r="C432" s="630" t="s">
        <v>309</v>
      </c>
      <c r="D432" s="626" t="s">
        <v>957</v>
      </c>
      <c r="E432" s="445" t="s">
        <v>773</v>
      </c>
      <c r="F432" s="446" t="s">
        <v>774</v>
      </c>
    </row>
    <row r="433" spans="1:6" ht="16.5" thickBot="1">
      <c r="A433" s="355" t="s">
        <v>787</v>
      </c>
      <c r="B433" s="356" t="s">
        <v>788</v>
      </c>
      <c r="C433" s="495" t="s">
        <v>959</v>
      </c>
      <c r="D433" s="496">
        <v>2</v>
      </c>
      <c r="E433" s="357">
        <f>'DESG. CUADRILLAS'!D24/8</f>
        <v>47150.471875000003</v>
      </c>
      <c r="F433" s="412">
        <f>ROUND(E433*D433,0)</f>
        <v>94301</v>
      </c>
    </row>
    <row r="434" spans="1:6" ht="16.5" thickBot="1">
      <c r="A434" s="437" t="s">
        <v>778</v>
      </c>
      <c r="B434" s="438"/>
      <c r="C434" s="633">
        <f>F434/E443</f>
        <v>4.8885544524111139E-2</v>
      </c>
      <c r="D434" s="631"/>
      <c r="E434" s="439" t="s">
        <v>776</v>
      </c>
      <c r="F434" s="440">
        <f>SUM(F433:F433)</f>
        <v>94301</v>
      </c>
    </row>
    <row r="435" spans="1:6" ht="15.75">
      <c r="A435" s="443" t="s">
        <v>771</v>
      </c>
      <c r="B435" s="444" t="s">
        <v>429</v>
      </c>
      <c r="C435" s="630" t="s">
        <v>309</v>
      </c>
      <c r="D435" s="630" t="s">
        <v>747</v>
      </c>
      <c r="E435" s="445" t="s">
        <v>773</v>
      </c>
      <c r="F435" s="446" t="s">
        <v>774</v>
      </c>
    </row>
    <row r="436" spans="1:6" ht="16.5" thickBot="1">
      <c r="A436" s="447" t="s">
        <v>779</v>
      </c>
      <c r="B436" s="448" t="s">
        <v>780</v>
      </c>
      <c r="C436" s="449" t="s">
        <v>781</v>
      </c>
      <c r="D436" s="450">
        <v>0.05</v>
      </c>
      <c r="E436" s="451">
        <f>F434</f>
        <v>94301</v>
      </c>
      <c r="F436" s="452">
        <f>D436*E436</f>
        <v>4715.05</v>
      </c>
    </row>
    <row r="437" spans="1:6" ht="16.5" thickBot="1">
      <c r="A437" s="437" t="s">
        <v>782</v>
      </c>
      <c r="B437" s="438"/>
      <c r="C437" s="633">
        <f>F437/E443</f>
        <v>2.4442772262055568E-3</v>
      </c>
      <c r="D437" s="631"/>
      <c r="E437" s="439" t="s">
        <v>776</v>
      </c>
      <c r="F437" s="440">
        <f>SUM(F436)</f>
        <v>4715.05</v>
      </c>
    </row>
    <row r="438" spans="1:6" ht="15.75">
      <c r="A438" s="443" t="s">
        <v>771</v>
      </c>
      <c r="B438" s="444" t="s">
        <v>783</v>
      </c>
      <c r="C438" s="630" t="s">
        <v>309</v>
      </c>
      <c r="D438" s="630" t="s">
        <v>747</v>
      </c>
      <c r="E438" s="445" t="s">
        <v>773</v>
      </c>
      <c r="F438" s="446" t="s">
        <v>774</v>
      </c>
    </row>
    <row r="439" spans="1:6" ht="15.75">
      <c r="A439" s="355" t="s">
        <v>962</v>
      </c>
      <c r="B439" s="358" t="s">
        <v>971</v>
      </c>
      <c r="C439" s="495" t="s">
        <v>960</v>
      </c>
      <c r="D439" s="496">
        <v>25</v>
      </c>
      <c r="E439" s="357">
        <v>5200</v>
      </c>
      <c r="F439" s="412">
        <f>ROUND(E439*D439,0)</f>
        <v>130000</v>
      </c>
    </row>
    <row r="440" spans="1:6" ht="16.5" thickBot="1">
      <c r="A440" s="652"/>
      <c r="B440" s="653"/>
      <c r="C440" s="654"/>
      <c r="D440" s="655"/>
      <c r="E440" s="651"/>
      <c r="F440" s="656"/>
    </row>
    <row r="441" spans="1:6" ht="16.5" thickBot="1">
      <c r="A441" s="437" t="s">
        <v>950</v>
      </c>
      <c r="B441" s="438"/>
      <c r="C441" s="633">
        <f>F441/E443</f>
        <v>6.7391870586043068E-2</v>
      </c>
      <c r="D441" s="631"/>
      <c r="E441" s="439" t="s">
        <v>776</v>
      </c>
      <c r="F441" s="440">
        <f>SUM(F439:F440)</f>
        <v>130000</v>
      </c>
    </row>
    <row r="442" spans="1:6" ht="16.5" thickBot="1">
      <c r="A442" s="373"/>
      <c r="B442" s="374"/>
      <c r="C442" s="632"/>
      <c r="D442" s="632"/>
      <c r="E442" s="374"/>
      <c r="F442" s="375"/>
    </row>
    <row r="443" spans="1:6" ht="16.5" thickBot="1">
      <c r="A443" s="985" t="s">
        <v>785</v>
      </c>
      <c r="B443" s="986"/>
      <c r="C443" s="986"/>
      <c r="D443" s="986"/>
      <c r="E443" s="987">
        <f>F431+F434+F437+F441</f>
        <v>1929016.05</v>
      </c>
      <c r="F443" s="988"/>
    </row>
    <row r="444" spans="1:6" ht="13.5" thickBot="1"/>
    <row r="445" spans="1:6" ht="68.45" customHeight="1">
      <c r="A445" s="964" t="str">
        <f>$A$1</f>
        <v>OBRAS PARA EL MEJORAMIENTO DE CASETA COMUNAL MONTEFRIO EN EL MUNICIPIO DE SANTA ROSA DE OSOS</v>
      </c>
      <c r="B445" s="965"/>
      <c r="C445" s="965"/>
      <c r="D445" s="966"/>
      <c r="E445" s="967"/>
      <c r="F445" s="968"/>
    </row>
    <row r="446" spans="1:6" ht="15.75">
      <c r="A446" s="973" t="s">
        <v>949</v>
      </c>
      <c r="B446" s="974"/>
      <c r="C446" s="974"/>
      <c r="D446" s="975"/>
      <c r="E446" s="969"/>
      <c r="F446" s="970"/>
    </row>
    <row r="447" spans="1:6" ht="15.75">
      <c r="A447" s="973" t="s">
        <v>769</v>
      </c>
      <c r="B447" s="974"/>
      <c r="C447" s="974"/>
      <c r="D447" s="975"/>
      <c r="E447" s="971"/>
      <c r="F447" s="972"/>
    </row>
    <row r="448" spans="1:6" ht="16.5" thickBot="1">
      <c r="A448" s="976" t="s">
        <v>770</v>
      </c>
      <c r="B448" s="977"/>
      <c r="C448" s="977"/>
      <c r="D448" s="977"/>
      <c r="E448" s="977"/>
      <c r="F448" s="978"/>
    </row>
    <row r="449" spans="1:6" ht="15.75">
      <c r="A449" s="979" t="e">
        <f>'PRESUP. OBRA'!#REF!</f>
        <v>#REF!</v>
      </c>
      <c r="B449" s="980"/>
      <c r="C449" s="980"/>
      <c r="D449" s="981"/>
      <c r="E449" s="348" t="s">
        <v>786</v>
      </c>
      <c r="F449" s="349" t="s">
        <v>309</v>
      </c>
    </row>
    <row r="450" spans="1:6" ht="16.5" thickBot="1">
      <c r="A450" s="982"/>
      <c r="B450" s="983"/>
      <c r="C450" s="983"/>
      <c r="D450" s="984"/>
      <c r="E450" s="411">
        <v>7.1</v>
      </c>
      <c r="F450" s="350" t="s">
        <v>3</v>
      </c>
    </row>
    <row r="451" spans="1:6" ht="15.75">
      <c r="A451" s="443" t="s">
        <v>771</v>
      </c>
      <c r="B451" s="444" t="s">
        <v>772</v>
      </c>
      <c r="C451" s="630" t="s">
        <v>309</v>
      </c>
      <c r="D451" s="630" t="s">
        <v>747</v>
      </c>
      <c r="E451" s="445" t="s">
        <v>773</v>
      </c>
      <c r="F451" s="446" t="s">
        <v>774</v>
      </c>
    </row>
    <row r="452" spans="1:6" ht="16.5" thickBot="1">
      <c r="A452" s="447"/>
      <c r="B452" s="448" t="s">
        <v>1011</v>
      </c>
      <c r="C452" s="449" t="s">
        <v>3</v>
      </c>
      <c r="D452" s="450">
        <v>1</v>
      </c>
      <c r="E452" s="451">
        <v>120000</v>
      </c>
      <c r="F452" s="452">
        <f>D452*E452</f>
        <v>120000</v>
      </c>
    </row>
    <row r="453" spans="1:6" ht="16.5" thickBot="1">
      <c r="A453" s="437" t="s">
        <v>775</v>
      </c>
      <c r="B453" s="438"/>
      <c r="C453" s="633">
        <f>F453/E464</f>
        <v>0.88664665800708431</v>
      </c>
      <c r="D453" s="631"/>
      <c r="E453" s="439" t="s">
        <v>776</v>
      </c>
      <c r="F453" s="440">
        <f>SUM(F452:F452)</f>
        <v>120000</v>
      </c>
    </row>
    <row r="454" spans="1:6" ht="15.75">
      <c r="A454" s="443" t="s">
        <v>771</v>
      </c>
      <c r="B454" s="444" t="s">
        <v>777</v>
      </c>
      <c r="C454" s="630" t="s">
        <v>309</v>
      </c>
      <c r="D454" s="626" t="s">
        <v>957</v>
      </c>
      <c r="E454" s="445" t="s">
        <v>773</v>
      </c>
      <c r="F454" s="446" t="s">
        <v>774</v>
      </c>
    </row>
    <row r="455" spans="1:6" ht="16.5" thickBot="1">
      <c r="A455" s="355" t="s">
        <v>787</v>
      </c>
      <c r="B455" s="356" t="s">
        <v>788</v>
      </c>
      <c r="C455" s="495" t="s">
        <v>959</v>
      </c>
      <c r="D455" s="496">
        <v>0.25</v>
      </c>
      <c r="E455" s="357">
        <f>E433</f>
        <v>47150.471875000003</v>
      </c>
      <c r="F455" s="412">
        <f>ROUND(E455*D455,0)</f>
        <v>11788</v>
      </c>
    </row>
    <row r="456" spans="1:6" ht="16.5" thickBot="1">
      <c r="A456" s="437" t="s">
        <v>778</v>
      </c>
      <c r="B456" s="438"/>
      <c r="C456" s="633">
        <f>F456/E464</f>
        <v>8.7098256704895918E-2</v>
      </c>
      <c r="D456" s="631"/>
      <c r="E456" s="439" t="s">
        <v>776</v>
      </c>
      <c r="F456" s="440">
        <f>SUM(F455:F455)</f>
        <v>11788</v>
      </c>
    </row>
    <row r="457" spans="1:6" ht="15.75">
      <c r="A457" s="443" t="s">
        <v>771</v>
      </c>
      <c r="B457" s="444" t="s">
        <v>429</v>
      </c>
      <c r="C457" s="630" t="s">
        <v>309</v>
      </c>
      <c r="D457" s="630" t="s">
        <v>747</v>
      </c>
      <c r="E457" s="445" t="s">
        <v>773</v>
      </c>
      <c r="F457" s="446" t="s">
        <v>774</v>
      </c>
    </row>
    <row r="458" spans="1:6" ht="16.5" thickBot="1">
      <c r="A458" s="447" t="s">
        <v>779</v>
      </c>
      <c r="B458" s="448" t="s">
        <v>780</v>
      </c>
      <c r="C458" s="449" t="s">
        <v>781</v>
      </c>
      <c r="D458" s="450">
        <v>0.05</v>
      </c>
      <c r="E458" s="451">
        <f>F456</f>
        <v>11788</v>
      </c>
      <c r="F458" s="452">
        <f>D458*E458</f>
        <v>589.4</v>
      </c>
    </row>
    <row r="459" spans="1:6" ht="16.5" thickBot="1">
      <c r="A459" s="437" t="s">
        <v>782</v>
      </c>
      <c r="B459" s="438"/>
      <c r="C459" s="633">
        <f>F459/E464</f>
        <v>4.3549128352447959E-3</v>
      </c>
      <c r="D459" s="631"/>
      <c r="E459" s="439" t="s">
        <v>776</v>
      </c>
      <c r="F459" s="440">
        <f>SUM(F458)</f>
        <v>589.4</v>
      </c>
    </row>
    <row r="460" spans="1:6" ht="15.75">
      <c r="A460" s="443" t="s">
        <v>771</v>
      </c>
      <c r="B460" s="444" t="s">
        <v>783</v>
      </c>
      <c r="C460" s="630" t="s">
        <v>309</v>
      </c>
      <c r="D460" s="630" t="s">
        <v>747</v>
      </c>
      <c r="E460" s="445" t="s">
        <v>773</v>
      </c>
      <c r="F460" s="446" t="s">
        <v>774</v>
      </c>
    </row>
    <row r="461" spans="1:6" ht="16.5" thickBot="1">
      <c r="A461" s="355" t="s">
        <v>962</v>
      </c>
      <c r="B461" s="358" t="s">
        <v>971</v>
      </c>
      <c r="C461" s="495" t="s">
        <v>960</v>
      </c>
      <c r="D461" s="496">
        <f>1*19*0.2*0.15</f>
        <v>0.57000000000000006</v>
      </c>
      <c r="E461" s="357">
        <v>5200</v>
      </c>
      <c r="F461" s="412">
        <f>ROUND(E461*D461,0)</f>
        <v>2964</v>
      </c>
    </row>
    <row r="462" spans="1:6" ht="16.5" thickBot="1">
      <c r="A462" s="437" t="s">
        <v>950</v>
      </c>
      <c r="B462" s="438"/>
      <c r="C462" s="633">
        <f>F462/E464</f>
        <v>2.1900172452774983E-2</v>
      </c>
      <c r="D462" s="631"/>
      <c r="E462" s="439" t="s">
        <v>776</v>
      </c>
      <c r="F462" s="440">
        <f>SUM(F461:F461)</f>
        <v>2964</v>
      </c>
    </row>
    <row r="463" spans="1:6" ht="16.5" thickBot="1">
      <c r="A463" s="373"/>
      <c r="B463" s="374"/>
      <c r="C463" s="632"/>
      <c r="D463" s="632"/>
      <c r="E463" s="374"/>
      <c r="F463" s="375"/>
    </row>
    <row r="464" spans="1:6" ht="16.5" thickBot="1">
      <c r="A464" s="985" t="s">
        <v>785</v>
      </c>
      <c r="B464" s="986"/>
      <c r="C464" s="986"/>
      <c r="D464" s="986"/>
      <c r="E464" s="987">
        <f>F453+F456+F459+F462</f>
        <v>135341.4</v>
      </c>
      <c r="F464" s="988"/>
    </row>
    <row r="465" spans="1:6" ht="16.5" thickBot="1">
      <c r="A465" s="373"/>
      <c r="B465" s="374"/>
      <c r="C465" s="632"/>
      <c r="D465" s="632"/>
      <c r="E465" s="374"/>
      <c r="F465" s="375"/>
    </row>
    <row r="466" spans="1:6" ht="66" customHeight="1">
      <c r="A466" s="964" t="str">
        <f>$A$1</f>
        <v>OBRAS PARA EL MEJORAMIENTO DE CASETA COMUNAL MONTEFRIO EN EL MUNICIPIO DE SANTA ROSA DE OSOS</v>
      </c>
      <c r="B466" s="965"/>
      <c r="C466" s="965"/>
      <c r="D466" s="966"/>
      <c r="E466" s="967"/>
      <c r="F466" s="968"/>
    </row>
    <row r="467" spans="1:6" ht="15.75">
      <c r="A467" s="973" t="s">
        <v>949</v>
      </c>
      <c r="B467" s="974"/>
      <c r="C467" s="974"/>
      <c r="D467" s="975"/>
      <c r="E467" s="969"/>
      <c r="F467" s="970"/>
    </row>
    <row r="468" spans="1:6" ht="15.75">
      <c r="A468" s="973" t="s">
        <v>769</v>
      </c>
      <c r="B468" s="974"/>
      <c r="C468" s="974"/>
      <c r="D468" s="975"/>
      <c r="E468" s="971"/>
      <c r="F468" s="972"/>
    </row>
    <row r="469" spans="1:6" ht="16.5" thickBot="1">
      <c r="A469" s="976" t="s">
        <v>770</v>
      </c>
      <c r="B469" s="977"/>
      <c r="C469" s="977"/>
      <c r="D469" s="977"/>
      <c r="E469" s="977"/>
      <c r="F469" s="978"/>
    </row>
    <row r="470" spans="1:6" ht="15.75">
      <c r="A470" s="979" t="e">
        <f>'PRESUP. OBRA'!#REF!</f>
        <v>#REF!</v>
      </c>
      <c r="B470" s="980"/>
      <c r="C470" s="980"/>
      <c r="D470" s="981"/>
      <c r="E470" s="348" t="s">
        <v>786</v>
      </c>
      <c r="F470" s="349" t="s">
        <v>309</v>
      </c>
    </row>
    <row r="471" spans="1:6" ht="16.5" thickBot="1">
      <c r="A471" s="982"/>
      <c r="B471" s="983"/>
      <c r="C471" s="983"/>
      <c r="D471" s="984"/>
      <c r="E471" s="411">
        <f>7.2</f>
        <v>7.2</v>
      </c>
      <c r="F471" s="350" t="s">
        <v>9</v>
      </c>
    </row>
    <row r="472" spans="1:6" ht="15.75">
      <c r="A472" s="443" t="s">
        <v>771</v>
      </c>
      <c r="B472" s="444" t="s">
        <v>772</v>
      </c>
      <c r="C472" s="630" t="s">
        <v>309</v>
      </c>
      <c r="D472" s="630" t="s">
        <v>747</v>
      </c>
      <c r="E472" s="445" t="s">
        <v>773</v>
      </c>
      <c r="F472" s="446" t="s">
        <v>774</v>
      </c>
    </row>
    <row r="473" spans="1:6" ht="16.5" thickBot="1">
      <c r="A473" s="447"/>
      <c r="B473" s="448" t="s">
        <v>994</v>
      </c>
      <c r="C473" s="449" t="s">
        <v>44</v>
      </c>
      <c r="D473" s="450">
        <v>0.5</v>
      </c>
      <c r="E473" s="357">
        <v>70000</v>
      </c>
      <c r="F473" s="452">
        <f>D473*E473</f>
        <v>35000</v>
      </c>
    </row>
    <row r="474" spans="1:6" ht="16.5" thickBot="1">
      <c r="A474" s="437" t="s">
        <v>775</v>
      </c>
      <c r="B474" s="438"/>
      <c r="C474" s="633" t="e">
        <f>F474/E486</f>
        <v>#REF!</v>
      </c>
      <c r="D474" s="631"/>
      <c r="E474" s="439" t="s">
        <v>776</v>
      </c>
      <c r="F474" s="440">
        <f>SUM(F473:F473)</f>
        <v>35000</v>
      </c>
    </row>
    <row r="475" spans="1:6" ht="15.75">
      <c r="A475" s="443" t="s">
        <v>771</v>
      </c>
      <c r="B475" s="444" t="s">
        <v>777</v>
      </c>
      <c r="C475" s="630" t="s">
        <v>309</v>
      </c>
      <c r="D475" s="626" t="s">
        <v>957</v>
      </c>
      <c r="E475" s="445" t="s">
        <v>773</v>
      </c>
      <c r="F475" s="446" t="s">
        <v>774</v>
      </c>
    </row>
    <row r="476" spans="1:6" ht="16.5" thickBot="1">
      <c r="A476" s="355" t="s">
        <v>787</v>
      </c>
      <c r="B476" s="356" t="s">
        <v>788</v>
      </c>
      <c r="C476" s="495" t="s">
        <v>959</v>
      </c>
      <c r="D476" s="496">
        <v>0.5</v>
      </c>
      <c r="E476" s="357" t="e">
        <f>E412</f>
        <v>#REF!</v>
      </c>
      <c r="F476" s="412" t="e">
        <f>ROUND(E476*D476,0)</f>
        <v>#REF!</v>
      </c>
    </row>
    <row r="477" spans="1:6" ht="16.5" thickBot="1">
      <c r="A477" s="437" t="s">
        <v>778</v>
      </c>
      <c r="B477" s="438"/>
      <c r="C477" s="633" t="e">
        <f>F477/E486</f>
        <v>#REF!</v>
      </c>
      <c r="D477" s="631"/>
      <c r="E477" s="439" t="s">
        <v>776</v>
      </c>
      <c r="F477" s="440" t="e">
        <f>SUM(F476:F476)</f>
        <v>#REF!</v>
      </c>
    </row>
    <row r="478" spans="1:6" ht="15.75">
      <c r="A478" s="443" t="s">
        <v>771</v>
      </c>
      <c r="B478" s="444" t="s">
        <v>429</v>
      </c>
      <c r="C478" s="630" t="s">
        <v>309</v>
      </c>
      <c r="D478" s="630" t="s">
        <v>747</v>
      </c>
      <c r="E478" s="445" t="s">
        <v>773</v>
      </c>
      <c r="F478" s="446" t="s">
        <v>774</v>
      </c>
    </row>
    <row r="479" spans="1:6" ht="16.5" thickBot="1">
      <c r="A479" s="447" t="s">
        <v>779</v>
      </c>
      <c r="B479" s="448" t="s">
        <v>780</v>
      </c>
      <c r="C479" s="449" t="s">
        <v>781</v>
      </c>
      <c r="D479" s="450">
        <v>0.05</v>
      </c>
      <c r="E479" s="451" t="e">
        <f>F477</f>
        <v>#REF!</v>
      </c>
      <c r="F479" s="452" t="e">
        <f>D479*E479</f>
        <v>#REF!</v>
      </c>
    </row>
    <row r="480" spans="1:6" ht="16.5" thickBot="1">
      <c r="A480" s="437" t="s">
        <v>782</v>
      </c>
      <c r="B480" s="438"/>
      <c r="C480" s="633" t="e">
        <f>F480/E486</f>
        <v>#REF!</v>
      </c>
      <c r="D480" s="631"/>
      <c r="E480" s="439" t="s">
        <v>776</v>
      </c>
      <c r="F480" s="440" t="e">
        <f>SUM(F479)</f>
        <v>#REF!</v>
      </c>
    </row>
    <row r="481" spans="1:6" ht="15.75">
      <c r="A481" s="443" t="s">
        <v>771</v>
      </c>
      <c r="B481" s="444" t="s">
        <v>783</v>
      </c>
      <c r="C481" s="630" t="s">
        <v>309</v>
      </c>
      <c r="D481" s="630" t="s">
        <v>747</v>
      </c>
      <c r="E481" s="445" t="s">
        <v>773</v>
      </c>
      <c r="F481" s="446" t="s">
        <v>774</v>
      </c>
    </row>
    <row r="482" spans="1:6" ht="15.75">
      <c r="A482" s="355" t="s">
        <v>962</v>
      </c>
      <c r="B482" s="358" t="s">
        <v>971</v>
      </c>
      <c r="C482" s="495" t="s">
        <v>960</v>
      </c>
      <c r="D482" s="496">
        <f>19*1*0.02</f>
        <v>0.38</v>
      </c>
      <c r="E482" s="357">
        <v>5200</v>
      </c>
      <c r="F482" s="412">
        <f>ROUND(E482*D482,0)</f>
        <v>1976</v>
      </c>
    </row>
    <row r="483" spans="1:6" ht="16.5" thickBot="1">
      <c r="A483" s="652"/>
      <c r="B483" s="653"/>
      <c r="C483" s="654"/>
      <c r="D483" s="655"/>
      <c r="E483" s="651"/>
      <c r="F483" s="656"/>
    </row>
    <row r="484" spans="1:6" ht="16.5" thickBot="1">
      <c r="A484" s="437" t="s">
        <v>950</v>
      </c>
      <c r="B484" s="438"/>
      <c r="C484" s="633" t="e">
        <f>F484/E486</f>
        <v>#REF!</v>
      </c>
      <c r="D484" s="631"/>
      <c r="E484" s="439" t="s">
        <v>776</v>
      </c>
      <c r="F484" s="440">
        <f>SUM(F482:F482)</f>
        <v>1976</v>
      </c>
    </row>
    <row r="485" spans="1:6" ht="13.5" thickBot="1"/>
    <row r="486" spans="1:6" ht="16.5" thickBot="1">
      <c r="A486" s="985" t="s">
        <v>785</v>
      </c>
      <c r="B486" s="986"/>
      <c r="C486" s="986"/>
      <c r="D486" s="986"/>
      <c r="E486" s="987" t="e">
        <f>F474+F477+F480+F484</f>
        <v>#REF!</v>
      </c>
      <c r="F486" s="988"/>
    </row>
    <row r="487" spans="1:6" ht="13.5" thickBot="1"/>
    <row r="488" spans="1:6" ht="66" customHeight="1">
      <c r="A488" s="964" t="str">
        <f>$A$1</f>
        <v>OBRAS PARA EL MEJORAMIENTO DE CASETA COMUNAL MONTEFRIO EN EL MUNICIPIO DE SANTA ROSA DE OSOS</v>
      </c>
      <c r="B488" s="965"/>
      <c r="C488" s="965"/>
      <c r="D488" s="966"/>
      <c r="E488" s="967"/>
      <c r="F488" s="968"/>
    </row>
    <row r="489" spans="1:6" ht="15.75">
      <c r="A489" s="973" t="s">
        <v>949</v>
      </c>
      <c r="B489" s="974"/>
      <c r="C489" s="974"/>
      <c r="D489" s="975"/>
      <c r="E489" s="969"/>
      <c r="F489" s="970"/>
    </row>
    <row r="490" spans="1:6" ht="15.75">
      <c r="A490" s="973" t="s">
        <v>769</v>
      </c>
      <c r="B490" s="974"/>
      <c r="C490" s="974"/>
      <c r="D490" s="975"/>
      <c r="E490" s="971"/>
      <c r="F490" s="972"/>
    </row>
    <row r="491" spans="1:6" ht="16.5" thickBot="1">
      <c r="A491" s="976" t="s">
        <v>770</v>
      </c>
      <c r="B491" s="977"/>
      <c r="C491" s="977"/>
      <c r="D491" s="977"/>
      <c r="E491" s="977"/>
      <c r="F491" s="978"/>
    </row>
    <row r="492" spans="1:6" ht="15.75">
      <c r="A492" s="979" t="e">
        <f>'PRESUP. OBRA'!#REF!</f>
        <v>#REF!</v>
      </c>
      <c r="B492" s="980"/>
      <c r="C492" s="980"/>
      <c r="D492" s="981"/>
      <c r="E492" s="348" t="s">
        <v>786</v>
      </c>
      <c r="F492" s="349" t="s">
        <v>309</v>
      </c>
    </row>
    <row r="493" spans="1:6" ht="16.5" thickBot="1">
      <c r="A493" s="982"/>
      <c r="B493" s="983"/>
      <c r="C493" s="983"/>
      <c r="D493" s="984"/>
      <c r="E493" s="411">
        <v>7.3</v>
      </c>
      <c r="F493" s="350" t="s">
        <v>44</v>
      </c>
    </row>
    <row r="494" spans="1:6" ht="15.75">
      <c r="A494" s="443" t="s">
        <v>771</v>
      </c>
      <c r="B494" s="444" t="s">
        <v>772</v>
      </c>
      <c r="C494" s="630" t="s">
        <v>309</v>
      </c>
      <c r="D494" s="630" t="s">
        <v>747</v>
      </c>
      <c r="E494" s="445" t="s">
        <v>773</v>
      </c>
      <c r="F494" s="446" t="s">
        <v>774</v>
      </c>
    </row>
    <row r="495" spans="1:6" ht="79.5" thickBot="1">
      <c r="A495" s="447"/>
      <c r="B495" s="448" t="s">
        <v>995</v>
      </c>
      <c r="C495" s="449" t="s">
        <v>9</v>
      </c>
      <c r="D495" s="450">
        <v>0.2</v>
      </c>
      <c r="E495" s="357">
        <v>40000</v>
      </c>
      <c r="F495" s="452">
        <f>D495*E495</f>
        <v>8000</v>
      </c>
    </row>
    <row r="496" spans="1:6" ht="16.5" thickBot="1">
      <c r="A496" s="437" t="s">
        <v>775</v>
      </c>
      <c r="B496" s="438"/>
      <c r="C496" s="633">
        <f>F496/E507</f>
        <v>0.44443209910835813</v>
      </c>
      <c r="D496" s="631"/>
      <c r="E496" s="439" t="s">
        <v>776</v>
      </c>
      <c r="F496" s="440">
        <f>SUM(F495:F495)</f>
        <v>8000</v>
      </c>
    </row>
    <row r="497" spans="1:6" ht="15.75">
      <c r="A497" s="443" t="s">
        <v>771</v>
      </c>
      <c r="B497" s="444" t="s">
        <v>777</v>
      </c>
      <c r="C497" s="630" t="s">
        <v>309</v>
      </c>
      <c r="D497" s="626" t="s">
        <v>957</v>
      </c>
      <c r="E497" s="445" t="s">
        <v>773</v>
      </c>
      <c r="F497" s="446" t="s">
        <v>774</v>
      </c>
    </row>
    <row r="498" spans="1:6" ht="16.5" thickBot="1">
      <c r="A498" s="355" t="s">
        <v>787</v>
      </c>
      <c r="B498" s="356" t="s">
        <v>788</v>
      </c>
      <c r="C498" s="495" t="s">
        <v>959</v>
      </c>
      <c r="D498" s="496">
        <v>0.2</v>
      </c>
      <c r="E498" s="357">
        <f>E455</f>
        <v>47150.471875000003</v>
      </c>
      <c r="F498" s="412">
        <f>ROUND(E498*D498,0)</f>
        <v>9430</v>
      </c>
    </row>
    <row r="499" spans="1:6" ht="16.5" thickBot="1">
      <c r="A499" s="437" t="s">
        <v>778</v>
      </c>
      <c r="B499" s="438"/>
      <c r="C499" s="633">
        <f>F499/E507</f>
        <v>0.5238743368239771</v>
      </c>
      <c r="D499" s="631"/>
      <c r="E499" s="439" t="s">
        <v>776</v>
      </c>
      <c r="F499" s="440">
        <f>SUM(F498:F498)</f>
        <v>9430</v>
      </c>
    </row>
    <row r="500" spans="1:6" ht="15.75">
      <c r="A500" s="443" t="s">
        <v>771</v>
      </c>
      <c r="B500" s="444" t="s">
        <v>429</v>
      </c>
      <c r="C500" s="630" t="s">
        <v>309</v>
      </c>
      <c r="D500" s="630" t="s">
        <v>747</v>
      </c>
      <c r="E500" s="445" t="s">
        <v>773</v>
      </c>
      <c r="F500" s="446" t="s">
        <v>774</v>
      </c>
    </row>
    <row r="501" spans="1:6" ht="16.5" thickBot="1">
      <c r="A501" s="447" t="s">
        <v>779</v>
      </c>
      <c r="B501" s="448" t="s">
        <v>780</v>
      </c>
      <c r="C501" s="449" t="s">
        <v>781</v>
      </c>
      <c r="D501" s="450">
        <v>0.05</v>
      </c>
      <c r="E501" s="451">
        <f>F499</f>
        <v>9430</v>
      </c>
      <c r="F501" s="452">
        <f>D501*E501</f>
        <v>471.5</v>
      </c>
    </row>
    <row r="502" spans="1:6" ht="16.5" thickBot="1">
      <c r="A502" s="437" t="s">
        <v>782</v>
      </c>
      <c r="B502" s="438"/>
      <c r="C502" s="633">
        <f>F502/E507</f>
        <v>2.6193716841198856E-2</v>
      </c>
      <c r="D502" s="631"/>
      <c r="E502" s="439" t="s">
        <v>776</v>
      </c>
      <c r="F502" s="440">
        <f>SUM(F501)</f>
        <v>471.5</v>
      </c>
    </row>
    <row r="503" spans="1:6" ht="15.75">
      <c r="A503" s="443" t="s">
        <v>771</v>
      </c>
      <c r="B503" s="444" t="s">
        <v>783</v>
      </c>
      <c r="C503" s="630" t="s">
        <v>309</v>
      </c>
      <c r="D503" s="630" t="s">
        <v>747</v>
      </c>
      <c r="E503" s="445" t="s">
        <v>773</v>
      </c>
      <c r="F503" s="446" t="s">
        <v>774</v>
      </c>
    </row>
    <row r="504" spans="1:6" ht="16.5" thickBot="1">
      <c r="A504" s="355" t="s">
        <v>962</v>
      </c>
      <c r="B504" s="358" t="s">
        <v>971</v>
      </c>
      <c r="C504" s="495" t="s">
        <v>960</v>
      </c>
      <c r="D504" s="496">
        <f>19*0.001</f>
        <v>1.9E-2</v>
      </c>
      <c r="E504" s="357">
        <v>5200</v>
      </c>
      <c r="F504" s="412">
        <f>ROUND(E504*D504,0)</f>
        <v>99</v>
      </c>
    </row>
    <row r="505" spans="1:6" ht="16.5" thickBot="1">
      <c r="A505" s="437" t="s">
        <v>950</v>
      </c>
      <c r="B505" s="438"/>
      <c r="C505" s="633">
        <f>F505/E507</f>
        <v>5.4998472264659315E-3</v>
      </c>
      <c r="D505" s="631"/>
      <c r="E505" s="439" t="s">
        <v>776</v>
      </c>
      <c r="F505" s="440">
        <f>SUM(F504:F504)</f>
        <v>99</v>
      </c>
    </row>
    <row r="506" spans="1:6" ht="13.5" thickBot="1"/>
    <row r="507" spans="1:6" ht="16.5" thickBot="1">
      <c r="A507" s="985" t="s">
        <v>785</v>
      </c>
      <c r="B507" s="986"/>
      <c r="C507" s="986"/>
      <c r="D507" s="986"/>
      <c r="E507" s="987">
        <f>F496+F499+F502+F505</f>
        <v>18000.5</v>
      </c>
      <c r="F507" s="988"/>
    </row>
    <row r="508" spans="1:6" ht="13.5" thickBot="1"/>
    <row r="509" spans="1:6" ht="67.150000000000006" customHeight="1">
      <c r="A509" s="964" t="str">
        <f>$A$1</f>
        <v>OBRAS PARA EL MEJORAMIENTO DE CASETA COMUNAL MONTEFRIO EN EL MUNICIPIO DE SANTA ROSA DE OSOS</v>
      </c>
      <c r="B509" s="965"/>
      <c r="C509" s="965"/>
      <c r="D509" s="966"/>
      <c r="E509" s="967"/>
      <c r="F509" s="968"/>
    </row>
    <row r="510" spans="1:6" ht="15.75">
      <c r="A510" s="973" t="s">
        <v>949</v>
      </c>
      <c r="B510" s="974"/>
      <c r="C510" s="974"/>
      <c r="D510" s="975"/>
      <c r="E510" s="969"/>
      <c r="F510" s="970"/>
    </row>
    <row r="511" spans="1:6" ht="15.75">
      <c r="A511" s="973" t="s">
        <v>769</v>
      </c>
      <c r="B511" s="974"/>
      <c r="C511" s="974"/>
      <c r="D511" s="975"/>
      <c r="E511" s="971"/>
      <c r="F511" s="972"/>
    </row>
    <row r="512" spans="1:6" ht="16.5" thickBot="1">
      <c r="A512" s="976" t="s">
        <v>770</v>
      </c>
      <c r="B512" s="977"/>
      <c r="C512" s="977"/>
      <c r="D512" s="977"/>
      <c r="E512" s="977"/>
      <c r="F512" s="978"/>
    </row>
    <row r="513" spans="1:6" ht="15.75">
      <c r="A513" s="979" t="e">
        <f>'PRESUP. OBRA'!#REF!</f>
        <v>#REF!</v>
      </c>
      <c r="B513" s="980"/>
      <c r="C513" s="980"/>
      <c r="D513" s="981"/>
      <c r="E513" s="348" t="s">
        <v>786</v>
      </c>
      <c r="F513" s="349" t="s">
        <v>309</v>
      </c>
    </row>
    <row r="514" spans="1:6" ht="16.5" thickBot="1">
      <c r="A514" s="982"/>
      <c r="B514" s="983"/>
      <c r="C514" s="983"/>
      <c r="D514" s="984"/>
      <c r="E514" s="411">
        <v>7.3</v>
      </c>
      <c r="F514" s="350" t="s">
        <v>44</v>
      </c>
    </row>
    <row r="515" spans="1:6" ht="15.75">
      <c r="A515" s="443" t="s">
        <v>771</v>
      </c>
      <c r="B515" s="444" t="s">
        <v>772</v>
      </c>
      <c r="C515" s="630" t="s">
        <v>309</v>
      </c>
      <c r="D515" s="630" t="s">
        <v>747</v>
      </c>
      <c r="E515" s="445" t="s">
        <v>773</v>
      </c>
      <c r="F515" s="446" t="s">
        <v>774</v>
      </c>
    </row>
    <row r="516" spans="1:6" ht="15.75">
      <c r="A516" s="447"/>
      <c r="B516" s="448" t="s">
        <v>1003</v>
      </c>
      <c r="C516" s="449" t="s">
        <v>3</v>
      </c>
      <c r="D516" s="450">
        <v>1</v>
      </c>
      <c r="E516" s="357">
        <v>25000</v>
      </c>
      <c r="F516" s="452">
        <f>D516*E516</f>
        <v>25000</v>
      </c>
    </row>
    <row r="517" spans="1:6" ht="16.5" thickBot="1">
      <c r="A517" s="647"/>
      <c r="B517" s="648"/>
      <c r="C517" s="649"/>
      <c r="D517" s="650"/>
      <c r="E517" s="651"/>
      <c r="F517" s="672"/>
    </row>
    <row r="518" spans="1:6" ht="16.5" thickBot="1">
      <c r="A518" s="437" t="s">
        <v>775</v>
      </c>
      <c r="B518" s="438"/>
      <c r="C518" s="633" t="e">
        <f>F518/E529</f>
        <v>#REF!</v>
      </c>
      <c r="D518" s="631"/>
      <c r="E518" s="439" t="s">
        <v>776</v>
      </c>
      <c r="F518" s="440">
        <f>SUM(F516:F516)</f>
        <v>25000</v>
      </c>
    </row>
    <row r="519" spans="1:6" ht="15.75">
      <c r="A519" s="443" t="s">
        <v>771</v>
      </c>
      <c r="B519" s="444" t="s">
        <v>777</v>
      </c>
      <c r="C519" s="630" t="s">
        <v>309</v>
      </c>
      <c r="D519" s="626" t="s">
        <v>957</v>
      </c>
      <c r="E519" s="445" t="s">
        <v>773</v>
      </c>
      <c r="F519" s="446" t="s">
        <v>774</v>
      </c>
    </row>
    <row r="520" spans="1:6" ht="16.5" thickBot="1">
      <c r="A520" s="355" t="s">
        <v>787</v>
      </c>
      <c r="B520" s="356" t="s">
        <v>788</v>
      </c>
      <c r="C520" s="495" t="s">
        <v>959</v>
      </c>
      <c r="D520" s="496">
        <v>0.4</v>
      </c>
      <c r="E520" s="357" t="e">
        <f>E476</f>
        <v>#REF!</v>
      </c>
      <c r="F520" s="412" t="e">
        <f>ROUND(E520*D520,0)</f>
        <v>#REF!</v>
      </c>
    </row>
    <row r="521" spans="1:6" ht="16.5" thickBot="1">
      <c r="A521" s="437" t="s">
        <v>778</v>
      </c>
      <c r="B521" s="438"/>
      <c r="C521" s="633" t="e">
        <f>F521/E529</f>
        <v>#REF!</v>
      </c>
      <c r="D521" s="631"/>
      <c r="E521" s="439" t="s">
        <v>776</v>
      </c>
      <c r="F521" s="440" t="e">
        <f>SUM(F520:F520)</f>
        <v>#REF!</v>
      </c>
    </row>
    <row r="522" spans="1:6" ht="15.75">
      <c r="A522" s="443" t="s">
        <v>771</v>
      </c>
      <c r="B522" s="444" t="s">
        <v>429</v>
      </c>
      <c r="C522" s="630" t="s">
        <v>309</v>
      </c>
      <c r="D522" s="630" t="s">
        <v>747</v>
      </c>
      <c r="E522" s="445" t="s">
        <v>773</v>
      </c>
      <c r="F522" s="446" t="s">
        <v>774</v>
      </c>
    </row>
    <row r="523" spans="1:6" ht="16.5" thickBot="1">
      <c r="A523" s="447" t="s">
        <v>779</v>
      </c>
      <c r="B523" s="448" t="s">
        <v>780</v>
      </c>
      <c r="C523" s="449" t="s">
        <v>781</v>
      </c>
      <c r="D523" s="450">
        <v>0.05</v>
      </c>
      <c r="E523" s="451" t="e">
        <f>F521</f>
        <v>#REF!</v>
      </c>
      <c r="F523" s="452" t="e">
        <f>D523*E523</f>
        <v>#REF!</v>
      </c>
    </row>
    <row r="524" spans="1:6" ht="16.5" thickBot="1">
      <c r="A524" s="437" t="s">
        <v>782</v>
      </c>
      <c r="B524" s="438"/>
      <c r="C524" s="633" t="e">
        <f>F524/E529</f>
        <v>#REF!</v>
      </c>
      <c r="D524" s="631"/>
      <c r="E524" s="439" t="s">
        <v>776</v>
      </c>
      <c r="F524" s="440" t="e">
        <f>SUM(F523)</f>
        <v>#REF!</v>
      </c>
    </row>
    <row r="525" spans="1:6" ht="15.75">
      <c r="A525" s="443" t="s">
        <v>771</v>
      </c>
      <c r="B525" s="444" t="s">
        <v>783</v>
      </c>
      <c r="C525" s="630" t="s">
        <v>309</v>
      </c>
      <c r="D525" s="630" t="s">
        <v>747</v>
      </c>
      <c r="E525" s="445" t="s">
        <v>773</v>
      </c>
      <c r="F525" s="446" t="s">
        <v>774</v>
      </c>
    </row>
    <row r="526" spans="1:6" ht="16.5" thickBot="1">
      <c r="A526" s="355" t="s">
        <v>962</v>
      </c>
      <c r="B526" s="358" t="s">
        <v>971</v>
      </c>
      <c r="C526" s="495" t="s">
        <v>960</v>
      </c>
      <c r="D526" s="496">
        <f>19*0.001</f>
        <v>1.9E-2</v>
      </c>
      <c r="E526" s="357">
        <v>5200</v>
      </c>
      <c r="F526" s="412">
        <f>ROUND(E526*D526,0)</f>
        <v>99</v>
      </c>
    </row>
    <row r="527" spans="1:6" ht="16.5" thickBot="1">
      <c r="A527" s="437" t="s">
        <v>950</v>
      </c>
      <c r="B527" s="438"/>
      <c r="C527" s="633" t="e">
        <f>F527/E529</f>
        <v>#REF!</v>
      </c>
      <c r="D527" s="631"/>
      <c r="E527" s="439" t="s">
        <v>776</v>
      </c>
      <c r="F527" s="440">
        <f>SUM(F526:F526)</f>
        <v>99</v>
      </c>
    </row>
    <row r="528" spans="1:6" ht="13.5" thickBot="1"/>
    <row r="529" spans="1:6" ht="16.5" thickBot="1">
      <c r="A529" s="985" t="s">
        <v>785</v>
      </c>
      <c r="B529" s="986"/>
      <c r="C529" s="986"/>
      <c r="D529" s="986"/>
      <c r="E529" s="987" t="e">
        <f>F518+F521+F524+F527</f>
        <v>#REF!</v>
      </c>
      <c r="F529" s="988"/>
    </row>
    <row r="541" spans="1:6" ht="13.5" thickBot="1"/>
    <row r="542" spans="1:6" ht="93.6" customHeight="1">
      <c r="A542" s="964" t="str">
        <f>$A$1</f>
        <v>OBRAS PARA EL MEJORAMIENTO DE CASETA COMUNAL MONTEFRIO EN EL MUNICIPIO DE SANTA ROSA DE OSOS</v>
      </c>
      <c r="B542" s="965"/>
      <c r="C542" s="965"/>
      <c r="D542" s="966"/>
      <c r="E542" s="967"/>
      <c r="F542" s="968"/>
    </row>
    <row r="543" spans="1:6" ht="15.75">
      <c r="A543" s="973" t="s">
        <v>949</v>
      </c>
      <c r="B543" s="974"/>
      <c r="C543" s="974"/>
      <c r="D543" s="975"/>
      <c r="E543" s="969"/>
      <c r="F543" s="970"/>
    </row>
    <row r="544" spans="1:6" ht="15.75">
      <c r="A544" s="973" t="s">
        <v>769</v>
      </c>
      <c r="B544" s="974"/>
      <c r="C544" s="974"/>
      <c r="D544" s="975"/>
      <c r="E544" s="971"/>
      <c r="F544" s="972"/>
    </row>
    <row r="545" spans="1:6" ht="16.5" thickBot="1">
      <c r="A545" s="976" t="s">
        <v>770</v>
      </c>
      <c r="B545" s="977"/>
      <c r="C545" s="977"/>
      <c r="D545" s="977"/>
      <c r="E545" s="977"/>
      <c r="F545" s="978"/>
    </row>
    <row r="546" spans="1:6" ht="15.75">
      <c r="A546" s="979" t="e">
        <f>'PRESUP. OBRA'!#REF!</f>
        <v>#REF!</v>
      </c>
      <c r="B546" s="980"/>
      <c r="C546" s="980"/>
      <c r="D546" s="981"/>
      <c r="E546" s="348" t="s">
        <v>786</v>
      </c>
      <c r="F546" s="349" t="s">
        <v>309</v>
      </c>
    </row>
    <row r="547" spans="1:6" ht="16.5" thickBot="1">
      <c r="A547" s="982"/>
      <c r="B547" s="983"/>
      <c r="C547" s="983"/>
      <c r="D547" s="984"/>
      <c r="E547" s="411">
        <v>8.1</v>
      </c>
      <c r="F547" s="350" t="s">
        <v>44</v>
      </c>
    </row>
    <row r="548" spans="1:6" ht="15.75">
      <c r="A548" s="443" t="s">
        <v>771</v>
      </c>
      <c r="B548" s="444" t="s">
        <v>772</v>
      </c>
      <c r="C548" s="630" t="s">
        <v>309</v>
      </c>
      <c r="D548" s="630" t="s">
        <v>747</v>
      </c>
      <c r="E548" s="445" t="s">
        <v>773</v>
      </c>
      <c r="F548" s="446" t="s">
        <v>774</v>
      </c>
    </row>
    <row r="549" spans="1:6" ht="16.5" thickBot="1">
      <c r="A549" s="447"/>
      <c r="B549" s="448" t="s">
        <v>996</v>
      </c>
      <c r="C549" s="449" t="s">
        <v>44</v>
      </c>
      <c r="D549" s="450">
        <v>1</v>
      </c>
      <c r="E549" s="357">
        <v>5500000</v>
      </c>
      <c r="F549" s="452">
        <f>D549*E549</f>
        <v>5500000</v>
      </c>
    </row>
    <row r="550" spans="1:6" ht="16.5" thickBot="1">
      <c r="A550" s="437" t="s">
        <v>775</v>
      </c>
      <c r="B550" s="438"/>
      <c r="C550" s="633">
        <f>F550/E562</f>
        <v>0.75423795335254928</v>
      </c>
      <c r="D550" s="631"/>
      <c r="E550" s="439" t="s">
        <v>776</v>
      </c>
      <c r="F550" s="440">
        <f>SUM(F549:F549)</f>
        <v>5500000</v>
      </c>
    </row>
    <row r="551" spans="1:6" ht="15.75">
      <c r="A551" s="443" t="s">
        <v>771</v>
      </c>
      <c r="B551" s="444" t="s">
        <v>777</v>
      </c>
      <c r="C551" s="630" t="s">
        <v>309</v>
      </c>
      <c r="D551" s="626" t="s">
        <v>957</v>
      </c>
      <c r="E551" s="445" t="s">
        <v>773</v>
      </c>
      <c r="F551" s="446" t="s">
        <v>774</v>
      </c>
    </row>
    <row r="552" spans="1:6" ht="32.25" thickBot="1">
      <c r="A552" s="355" t="s">
        <v>787</v>
      </c>
      <c r="B552" s="356" t="s">
        <v>997</v>
      </c>
      <c r="C552" s="495" t="s">
        <v>959</v>
      </c>
      <c r="D552" s="496">
        <v>16</v>
      </c>
      <c r="E552" s="357">
        <f>E498</f>
        <v>47150.471875000003</v>
      </c>
      <c r="F552" s="412">
        <f>ROUND(E552*D552,0)</f>
        <v>754408</v>
      </c>
    </row>
    <row r="553" spans="1:6" ht="16.5" thickBot="1">
      <c r="A553" s="437" t="s">
        <v>778</v>
      </c>
      <c r="B553" s="438"/>
      <c r="C553" s="633">
        <f>F553/E562</f>
        <v>0.10345511743868908</v>
      </c>
      <c r="D553" s="631"/>
      <c r="E553" s="439" t="s">
        <v>776</v>
      </c>
      <c r="F553" s="440">
        <f>SUM(F552:F552)</f>
        <v>754408</v>
      </c>
    </row>
    <row r="554" spans="1:6" ht="15.75">
      <c r="A554" s="443" t="s">
        <v>771</v>
      </c>
      <c r="B554" s="444" t="s">
        <v>429</v>
      </c>
      <c r="C554" s="630" t="s">
        <v>309</v>
      </c>
      <c r="D554" s="630" t="s">
        <v>747</v>
      </c>
      <c r="E554" s="445" t="s">
        <v>773</v>
      </c>
      <c r="F554" s="446" t="s">
        <v>774</v>
      </c>
    </row>
    <row r="555" spans="1:6" ht="16.5" thickBot="1">
      <c r="A555" s="447" t="s">
        <v>779</v>
      </c>
      <c r="B555" s="448" t="s">
        <v>780</v>
      </c>
      <c r="C555" s="449" t="s">
        <v>781</v>
      </c>
      <c r="D555" s="450">
        <v>0.05</v>
      </c>
      <c r="E555" s="451">
        <f>F553</f>
        <v>754408</v>
      </c>
      <c r="F555" s="452">
        <f>D555*E555</f>
        <v>37720.400000000001</v>
      </c>
    </row>
    <row r="556" spans="1:6" ht="16.5" thickBot="1">
      <c r="A556" s="437" t="s">
        <v>782</v>
      </c>
      <c r="B556" s="438"/>
      <c r="C556" s="633">
        <f>F556/E562</f>
        <v>5.1727558719344546E-3</v>
      </c>
      <c r="D556" s="631"/>
      <c r="E556" s="439" t="s">
        <v>776</v>
      </c>
      <c r="F556" s="440">
        <f>SUM(F555)</f>
        <v>37720.400000000001</v>
      </c>
    </row>
    <row r="557" spans="1:6" ht="15.75">
      <c r="A557" s="443" t="s">
        <v>771</v>
      </c>
      <c r="B557" s="444" t="s">
        <v>783</v>
      </c>
      <c r="C557" s="630" t="s">
        <v>309</v>
      </c>
      <c r="D557" s="630" t="s">
        <v>747</v>
      </c>
      <c r="E557" s="445" t="s">
        <v>773</v>
      </c>
      <c r="F557" s="446" t="s">
        <v>774</v>
      </c>
    </row>
    <row r="558" spans="1:6" ht="15.75">
      <c r="A558" s="355" t="s">
        <v>962</v>
      </c>
      <c r="B558" s="358" t="s">
        <v>971</v>
      </c>
      <c r="C558" s="495" t="s">
        <v>960</v>
      </c>
      <c r="D558" s="496">
        <v>2</v>
      </c>
      <c r="E558" s="357">
        <v>500000</v>
      </c>
      <c r="F558" s="412">
        <f>ROUND(E558*D558,0)</f>
        <v>1000000</v>
      </c>
    </row>
    <row r="559" spans="1:6" ht="16.5" thickBot="1">
      <c r="A559" s="652"/>
      <c r="B559" s="653"/>
      <c r="C559" s="654"/>
      <c r="D559" s="655"/>
      <c r="E559" s="651"/>
      <c r="F559" s="656"/>
    </row>
    <row r="560" spans="1:6" ht="16.5" thickBot="1">
      <c r="A560" s="437" t="s">
        <v>950</v>
      </c>
      <c r="B560" s="438"/>
      <c r="C560" s="633">
        <f>F560/E562</f>
        <v>0.13713417333682715</v>
      </c>
      <c r="D560" s="631"/>
      <c r="E560" s="439" t="s">
        <v>776</v>
      </c>
      <c r="F560" s="440">
        <f>SUM(F558:F559)</f>
        <v>1000000</v>
      </c>
    </row>
    <row r="561" spans="1:6" ht="13.5" thickBot="1"/>
    <row r="562" spans="1:6" ht="16.5" thickBot="1">
      <c r="A562" s="985" t="s">
        <v>785</v>
      </c>
      <c r="B562" s="986"/>
      <c r="C562" s="986"/>
      <c r="D562" s="986"/>
      <c r="E562" s="987">
        <f>F550+F553+F556+F560</f>
        <v>7292128.4000000004</v>
      </c>
      <c r="F562" s="988"/>
    </row>
    <row r="563" spans="1:6" ht="95.45" customHeight="1">
      <c r="A563" s="964" t="str">
        <f>$A$1</f>
        <v>OBRAS PARA EL MEJORAMIENTO DE CASETA COMUNAL MONTEFRIO EN EL MUNICIPIO DE SANTA ROSA DE OSOS</v>
      </c>
      <c r="B563" s="965"/>
      <c r="C563" s="965"/>
      <c r="D563" s="966"/>
      <c r="E563" s="967"/>
      <c r="F563" s="968"/>
    </row>
    <row r="564" spans="1:6" ht="15.75">
      <c r="A564" s="973" t="s">
        <v>949</v>
      </c>
      <c r="B564" s="974"/>
      <c r="C564" s="974"/>
      <c r="D564" s="975"/>
      <c r="E564" s="969"/>
      <c r="F564" s="970"/>
    </row>
    <row r="565" spans="1:6" ht="15.75">
      <c r="A565" s="973" t="s">
        <v>769</v>
      </c>
      <c r="B565" s="974"/>
      <c r="C565" s="974"/>
      <c r="D565" s="975"/>
      <c r="E565" s="971"/>
      <c r="F565" s="972"/>
    </row>
    <row r="566" spans="1:6" ht="16.5" thickBot="1">
      <c r="A566" s="976" t="s">
        <v>770</v>
      </c>
      <c r="B566" s="977"/>
      <c r="C566" s="977"/>
      <c r="D566" s="977"/>
      <c r="E566" s="977"/>
      <c r="F566" s="978"/>
    </row>
    <row r="567" spans="1:6" ht="15.75">
      <c r="A567" s="979" t="e">
        <f>'PRESUP. OBRA'!#REF!</f>
        <v>#REF!</v>
      </c>
      <c r="B567" s="980"/>
      <c r="C567" s="980"/>
      <c r="D567" s="981"/>
      <c r="E567" s="348" t="s">
        <v>786</v>
      </c>
      <c r="F567" s="349" t="s">
        <v>309</v>
      </c>
    </row>
    <row r="568" spans="1:6" ht="16.5" thickBot="1">
      <c r="A568" s="982"/>
      <c r="B568" s="983"/>
      <c r="C568" s="983"/>
      <c r="D568" s="984"/>
      <c r="E568" s="411">
        <v>8.3000000000000007</v>
      </c>
      <c r="F568" s="350" t="s">
        <v>9</v>
      </c>
    </row>
    <row r="569" spans="1:6" ht="15.75">
      <c r="A569" s="443" t="s">
        <v>771</v>
      </c>
      <c r="B569" s="444" t="s">
        <v>772</v>
      </c>
      <c r="C569" s="630" t="s">
        <v>309</v>
      </c>
      <c r="D569" s="630" t="s">
        <v>747</v>
      </c>
      <c r="E569" s="445" t="s">
        <v>773</v>
      </c>
      <c r="F569" s="446" t="s">
        <v>774</v>
      </c>
    </row>
    <row r="570" spans="1:6" ht="15.75">
      <c r="A570" s="447"/>
      <c r="B570" s="448" t="s">
        <v>992</v>
      </c>
      <c r="C570" s="449" t="s">
        <v>8</v>
      </c>
      <c r="D570" s="450">
        <v>0.3</v>
      </c>
      <c r="E570" s="357">
        <f>CONCRETOS!E55</f>
        <v>679750</v>
      </c>
      <c r="F570" s="452">
        <f>D570*E570</f>
        <v>203925</v>
      </c>
    </row>
    <row r="571" spans="1:6" ht="15.75">
      <c r="A571" s="647"/>
      <c r="B571" s="648" t="s">
        <v>1004</v>
      </c>
      <c r="C571" s="649" t="s">
        <v>44</v>
      </c>
      <c r="D571" s="650">
        <v>12.5</v>
      </c>
      <c r="E571" s="651">
        <v>4500</v>
      </c>
      <c r="F571" s="452">
        <f>D571*E571</f>
        <v>56250</v>
      </c>
    </row>
    <row r="572" spans="1:6" ht="15.75">
      <c r="A572" s="647"/>
      <c r="B572" s="648" t="s">
        <v>1005</v>
      </c>
      <c r="C572" s="649" t="s">
        <v>9</v>
      </c>
      <c r="D572" s="650">
        <v>1</v>
      </c>
      <c r="E572" s="651">
        <v>7000</v>
      </c>
      <c r="F572" s="452">
        <f>D572*E572</f>
        <v>7000</v>
      </c>
    </row>
    <row r="573" spans="1:6" ht="16.5" thickBot="1">
      <c r="A573" s="647"/>
      <c r="B573" s="648"/>
      <c r="C573" s="649"/>
      <c r="D573" s="650"/>
      <c r="E573" s="651"/>
      <c r="F573" s="672"/>
    </row>
    <row r="574" spans="1:6" ht="16.5" thickBot="1">
      <c r="A574" s="437" t="s">
        <v>775</v>
      </c>
      <c r="B574" s="438"/>
      <c r="C574" s="633">
        <f>F574/E587</f>
        <v>0.63509891664141005</v>
      </c>
      <c r="D574" s="631"/>
      <c r="E574" s="439" t="s">
        <v>776</v>
      </c>
      <c r="F574" s="440">
        <f>SUM(F570:F573)</f>
        <v>267175</v>
      </c>
    </row>
    <row r="575" spans="1:6" ht="15.75">
      <c r="A575" s="443" t="s">
        <v>771</v>
      </c>
      <c r="B575" s="444" t="s">
        <v>777</v>
      </c>
      <c r="C575" s="630" t="s">
        <v>309</v>
      </c>
      <c r="D575" s="626" t="s">
        <v>957</v>
      </c>
      <c r="E575" s="445" t="s">
        <v>773</v>
      </c>
      <c r="F575" s="446" t="s">
        <v>774</v>
      </c>
    </row>
    <row r="576" spans="1:6" ht="15.75">
      <c r="A576" s="443"/>
      <c r="B576" s="444"/>
      <c r="C576" s="630"/>
      <c r="D576" s="626"/>
      <c r="E576" s="445"/>
      <c r="F576" s="446"/>
    </row>
    <row r="577" spans="1:6" ht="16.5" thickBot="1">
      <c r="A577" s="355" t="s">
        <v>787</v>
      </c>
      <c r="B577" s="356" t="s">
        <v>788</v>
      </c>
      <c r="C577" s="495" t="s">
        <v>959</v>
      </c>
      <c r="D577" s="496">
        <v>1</v>
      </c>
      <c r="E577" s="357">
        <f>E552</f>
        <v>47150.471875000003</v>
      </c>
      <c r="F577" s="412">
        <f>ROUND(E577*D577,0)</f>
        <v>47150</v>
      </c>
    </row>
    <row r="578" spans="1:6" ht="16.5" thickBot="1">
      <c r="A578" s="437" t="s">
        <v>778</v>
      </c>
      <c r="B578" s="438"/>
      <c r="C578" s="633">
        <f>F578/E587</f>
        <v>0.11207977512732287</v>
      </c>
      <c r="D578" s="631"/>
      <c r="E578" s="439" t="s">
        <v>776</v>
      </c>
      <c r="F578" s="440">
        <f>SUM(F577:F577)</f>
        <v>47150</v>
      </c>
    </row>
    <row r="579" spans="1:6" ht="15.75">
      <c r="A579" s="443" t="s">
        <v>771</v>
      </c>
      <c r="B579" s="444" t="s">
        <v>429</v>
      </c>
      <c r="C579" s="630" t="s">
        <v>309</v>
      </c>
      <c r="D579" s="630" t="s">
        <v>747</v>
      </c>
      <c r="E579" s="445" t="s">
        <v>773</v>
      </c>
      <c r="F579" s="446" t="s">
        <v>774</v>
      </c>
    </row>
    <row r="580" spans="1:6" ht="16.5" thickBot="1">
      <c r="A580" s="447" t="s">
        <v>779</v>
      </c>
      <c r="B580" s="448" t="s">
        <v>780</v>
      </c>
      <c r="C580" s="449" t="s">
        <v>781</v>
      </c>
      <c r="D580" s="450">
        <v>0.05</v>
      </c>
      <c r="E580" s="451">
        <f>F578</f>
        <v>47150</v>
      </c>
      <c r="F580" s="452">
        <f>D580*E580</f>
        <v>2357.5</v>
      </c>
    </row>
    <row r="581" spans="1:6" ht="16.5" thickBot="1">
      <c r="A581" s="437" t="s">
        <v>782</v>
      </c>
      <c r="B581" s="438"/>
      <c r="C581" s="633">
        <f>F581/E587</f>
        <v>5.6039887563661432E-3</v>
      </c>
      <c r="D581" s="631"/>
      <c r="E581" s="439" t="s">
        <v>776</v>
      </c>
      <c r="F581" s="440">
        <f>SUM(F580)</f>
        <v>2357.5</v>
      </c>
    </row>
    <row r="582" spans="1:6" ht="15.75">
      <c r="A582" s="443" t="s">
        <v>771</v>
      </c>
      <c r="B582" s="444" t="s">
        <v>783</v>
      </c>
      <c r="C582" s="630" t="s">
        <v>309</v>
      </c>
      <c r="D582" s="630" t="s">
        <v>747</v>
      </c>
      <c r="E582" s="445" t="s">
        <v>773</v>
      </c>
      <c r="F582" s="446" t="s">
        <v>774</v>
      </c>
    </row>
    <row r="583" spans="1:6" ht="15.75">
      <c r="A583" s="355" t="s">
        <v>962</v>
      </c>
      <c r="B583" s="358" t="s">
        <v>971</v>
      </c>
      <c r="C583" s="495" t="s">
        <v>960</v>
      </c>
      <c r="D583" s="496">
        <v>20</v>
      </c>
      <c r="E583" s="357">
        <v>5200</v>
      </c>
      <c r="F583" s="412">
        <f>ROUND(E583*D583,0)</f>
        <v>104000</v>
      </c>
    </row>
    <row r="584" spans="1:6" ht="16.5" thickBot="1">
      <c r="A584" s="652"/>
      <c r="B584" s="653"/>
      <c r="C584" s="654"/>
      <c r="D584" s="655"/>
      <c r="E584" s="651"/>
      <c r="F584" s="656"/>
    </row>
    <row r="585" spans="1:6" ht="16.5" thickBot="1">
      <c r="A585" s="437" t="s">
        <v>950</v>
      </c>
      <c r="B585" s="438"/>
      <c r="C585" s="633">
        <f>F585/E587</f>
        <v>0.24721731947490092</v>
      </c>
      <c r="D585" s="631"/>
      <c r="E585" s="439" t="s">
        <v>776</v>
      </c>
      <c r="F585" s="440">
        <f>SUM(F583:F584)</f>
        <v>104000</v>
      </c>
    </row>
    <row r="586" spans="1:6" ht="13.5" thickBot="1"/>
    <row r="587" spans="1:6" ht="16.5" thickBot="1">
      <c r="A587" s="985" t="s">
        <v>785</v>
      </c>
      <c r="B587" s="986"/>
      <c r="C587" s="986"/>
      <c r="D587" s="986"/>
      <c r="E587" s="987">
        <f>F574+F578+F581+F585</f>
        <v>420682.5</v>
      </c>
      <c r="F587" s="988"/>
    </row>
  </sheetData>
  <mergeCells count="176">
    <mergeCell ref="A249:D249"/>
    <mergeCell ref="A227:D227"/>
    <mergeCell ref="E227:F229"/>
    <mergeCell ref="A228:D228"/>
    <mergeCell ref="A229:D229"/>
    <mergeCell ref="A230:F230"/>
    <mergeCell ref="A231:D232"/>
    <mergeCell ref="A116:F116"/>
    <mergeCell ref="A117:D118"/>
    <mergeCell ref="A136:D136"/>
    <mergeCell ref="A159:D159"/>
    <mergeCell ref="E159:F161"/>
    <mergeCell ref="A160:D160"/>
    <mergeCell ref="A161:D161"/>
    <mergeCell ref="A111:D111"/>
    <mergeCell ref="A113:D113"/>
    <mergeCell ref="E113:F115"/>
    <mergeCell ref="A114:D114"/>
    <mergeCell ref="A115:D115"/>
    <mergeCell ref="A68:D68"/>
    <mergeCell ref="A69:D69"/>
    <mergeCell ref="A70:F70"/>
    <mergeCell ref="A71:D72"/>
    <mergeCell ref="A87:D87"/>
    <mergeCell ref="A89:D89"/>
    <mergeCell ref="E89:F91"/>
    <mergeCell ref="A90:D90"/>
    <mergeCell ref="A91:D91"/>
    <mergeCell ref="A545:F545"/>
    <mergeCell ref="A546:D547"/>
    <mergeCell ref="A562:D562"/>
    <mergeCell ref="E562:F562"/>
    <mergeCell ref="A466:D466"/>
    <mergeCell ref="E466:F468"/>
    <mergeCell ref="A467:D467"/>
    <mergeCell ref="A468:D468"/>
    <mergeCell ref="A469:F469"/>
    <mergeCell ref="A470:D471"/>
    <mergeCell ref="A486:D486"/>
    <mergeCell ref="E486:F486"/>
    <mergeCell ref="A491:F491"/>
    <mergeCell ref="A492:D493"/>
    <mergeCell ref="A507:D507"/>
    <mergeCell ref="E507:F507"/>
    <mergeCell ref="A542:D542"/>
    <mergeCell ref="E542:F544"/>
    <mergeCell ref="A543:D543"/>
    <mergeCell ref="A544:D544"/>
    <mergeCell ref="A512:F512"/>
    <mergeCell ref="A513:D514"/>
    <mergeCell ref="A529:D529"/>
    <mergeCell ref="E529:F529"/>
    <mergeCell ref="A448:F448"/>
    <mergeCell ref="A449:D450"/>
    <mergeCell ref="A464:D464"/>
    <mergeCell ref="E464:F464"/>
    <mergeCell ref="A488:D488"/>
    <mergeCell ref="E488:F490"/>
    <mergeCell ref="A489:D489"/>
    <mergeCell ref="A490:D490"/>
    <mergeCell ref="A426:F426"/>
    <mergeCell ref="A427:D428"/>
    <mergeCell ref="A443:D443"/>
    <mergeCell ref="E443:F443"/>
    <mergeCell ref="A445:D445"/>
    <mergeCell ref="E445:F447"/>
    <mergeCell ref="A446:D446"/>
    <mergeCell ref="A447:D447"/>
    <mergeCell ref="A404:F404"/>
    <mergeCell ref="A405:D406"/>
    <mergeCell ref="A421:D421"/>
    <mergeCell ref="E421:F421"/>
    <mergeCell ref="A423:D423"/>
    <mergeCell ref="E423:F425"/>
    <mergeCell ref="A424:D424"/>
    <mergeCell ref="A425:D425"/>
    <mergeCell ref="A342:F342"/>
    <mergeCell ref="A343:D344"/>
    <mergeCell ref="A367:D367"/>
    <mergeCell ref="E367:F367"/>
    <mergeCell ref="A401:D401"/>
    <mergeCell ref="E401:F403"/>
    <mergeCell ref="A402:D402"/>
    <mergeCell ref="A403:D403"/>
    <mergeCell ref="A369:D369"/>
    <mergeCell ref="E369:F371"/>
    <mergeCell ref="A370:D370"/>
    <mergeCell ref="A371:D371"/>
    <mergeCell ref="A372:F372"/>
    <mergeCell ref="A373:D374"/>
    <mergeCell ref="A389:D389"/>
    <mergeCell ref="E389:F389"/>
    <mergeCell ref="A339:D339"/>
    <mergeCell ref="E339:F341"/>
    <mergeCell ref="A340:D340"/>
    <mergeCell ref="A341:D341"/>
    <mergeCell ref="A280:F280"/>
    <mergeCell ref="A281:D282"/>
    <mergeCell ref="A297:D297"/>
    <mergeCell ref="E297:F297"/>
    <mergeCell ref="A277:D277"/>
    <mergeCell ref="E277:F279"/>
    <mergeCell ref="A278:D278"/>
    <mergeCell ref="A279:D279"/>
    <mergeCell ref="A274:D274"/>
    <mergeCell ref="E274:F274"/>
    <mergeCell ref="A256:F256"/>
    <mergeCell ref="A4:F4"/>
    <mergeCell ref="A142:D143"/>
    <mergeCell ref="A157:D157"/>
    <mergeCell ref="E157:F157"/>
    <mergeCell ref="A141:F141"/>
    <mergeCell ref="A5:D6"/>
    <mergeCell ref="A20:D20"/>
    <mergeCell ref="A183:D184"/>
    <mergeCell ref="A198:D198"/>
    <mergeCell ref="E198:F198"/>
    <mergeCell ref="A162:F162"/>
    <mergeCell ref="A163:D164"/>
    <mergeCell ref="A178:D178"/>
    <mergeCell ref="E178:F178"/>
    <mergeCell ref="A179:D179"/>
    <mergeCell ref="E179:F181"/>
    <mergeCell ref="A180:D180"/>
    <mergeCell ref="A181:D181"/>
    <mergeCell ref="A182:F182"/>
    <mergeCell ref="A45:D45"/>
    <mergeCell ref="A92:F92"/>
    <mergeCell ref="E45:F47"/>
    <mergeCell ref="A46:D46"/>
    <mergeCell ref="A47:D47"/>
    <mergeCell ref="A1:D1"/>
    <mergeCell ref="A2:D2"/>
    <mergeCell ref="E1:F3"/>
    <mergeCell ref="A3:D3"/>
    <mergeCell ref="A138:D138"/>
    <mergeCell ref="E138:F140"/>
    <mergeCell ref="A139:D139"/>
    <mergeCell ref="A140:D140"/>
    <mergeCell ref="A23:D23"/>
    <mergeCell ref="E23:F25"/>
    <mergeCell ref="A24:D24"/>
    <mergeCell ref="A25:D25"/>
    <mergeCell ref="A26:F26"/>
    <mergeCell ref="A27:D28"/>
    <mergeCell ref="A43:D43"/>
    <mergeCell ref="A48:F48"/>
    <mergeCell ref="A49:D50"/>
    <mergeCell ref="A65:D65"/>
    <mergeCell ref="A67:D67"/>
    <mergeCell ref="E67:F69"/>
    <mergeCell ref="A93:D94"/>
    <mergeCell ref="A563:D563"/>
    <mergeCell ref="E563:F565"/>
    <mergeCell ref="A564:D564"/>
    <mergeCell ref="A565:D565"/>
    <mergeCell ref="A566:F566"/>
    <mergeCell ref="A567:D568"/>
    <mergeCell ref="A587:D587"/>
    <mergeCell ref="E587:F587"/>
    <mergeCell ref="A200:D200"/>
    <mergeCell ref="E200:F202"/>
    <mergeCell ref="A201:D201"/>
    <mergeCell ref="A202:D202"/>
    <mergeCell ref="A203:F203"/>
    <mergeCell ref="A204:D205"/>
    <mergeCell ref="A225:D225"/>
    <mergeCell ref="A509:D509"/>
    <mergeCell ref="E509:F511"/>
    <mergeCell ref="A510:D510"/>
    <mergeCell ref="A511:D511"/>
    <mergeCell ref="A253:D253"/>
    <mergeCell ref="E253:F255"/>
    <mergeCell ref="A254:D254"/>
    <mergeCell ref="A255:D255"/>
    <mergeCell ref="A257:D258"/>
  </mergeCells>
  <hyperlinks>
    <hyperlink ref="E143" location="'Presupuesto Oficial'!A25" display="'Presupuesto Oficial'!A25"/>
    <hyperlink ref="E164" location="'Presupuesto Oficial'!A25" display="'Presupuesto Oficial'!A25"/>
    <hyperlink ref="E184" location="'Presupuesto Oficial'!A25" display="'Presupuesto Oficial'!A25"/>
    <hyperlink ref="E258" location="'Presupuesto Oficial'!A25" display="'Presupuesto Oficial'!A25"/>
    <hyperlink ref="E282" location="'Presupuesto Oficial'!A25" display="'Presupuesto Oficial'!A25"/>
    <hyperlink ref="E344" location="'Presupuesto Oficial'!A25" display="'Presupuesto Oficial'!A25"/>
    <hyperlink ref="E406" location="'Presupuesto Oficial'!A25" display="'Presupuesto Oficial'!A25"/>
    <hyperlink ref="E428" location="'Presupuesto Oficial'!A25" display="'Presupuesto Oficial'!A25"/>
    <hyperlink ref="E450" location="'Presupuesto Oficial'!A25" display="'Presupuesto Oficial'!A25"/>
    <hyperlink ref="E493" location="'Presupuesto Oficial'!A25" display="'Presupuesto Oficial'!A25"/>
    <hyperlink ref="E547" location="'Presupuesto Oficial'!A25" display="'Presupuesto Oficial'!A25"/>
    <hyperlink ref="E471" location="'Presupuesto Oficial'!A25" display="'Presupuesto Oficial'!A25"/>
    <hyperlink ref="E28" location="'Presupuesto Oficial'!A25" display="'Presupuesto Oficial'!A25"/>
    <hyperlink ref="E374" location="'Presupuesto Oficial'!A25" display="'Presupuesto Oficial'!A25"/>
    <hyperlink ref="E205" location="'Presupuesto Oficial'!A25" display="'Presupuesto Oficial'!A25"/>
    <hyperlink ref="E514" location="'Presupuesto Oficial'!A25" display="'Presupuesto Oficial'!A25"/>
    <hyperlink ref="E568" location="'Presupuesto Oficial'!A25" display="'Presupuesto Oficial'!A25"/>
    <hyperlink ref="E232" location="'Presupuesto Oficial'!A25" display="'Presupuesto Oficial'!A25"/>
  </hyperlinks>
  <pageMargins left="0.70866141732283472" right="0.70866141732283472" top="0.74803149606299213" bottom="0.74803149606299213" header="0.31496062992125984" footer="0.31496062992125984"/>
  <pageSetup paperSize="9" scale="59" orientation="portrait" r:id="rId1"/>
  <headerFooter>
    <oddFooter>&amp;C&amp;F</oddFooter>
  </headerFooter>
  <rowBreaks count="2" manualBreakCount="2">
    <brk id="21" max="5" man="1"/>
    <brk id="158" max="16383" man="1"/>
  </rowBreaks>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58"/>
  <sheetViews>
    <sheetView view="pageBreakPreview" topLeftCell="A4" zoomScaleNormal="100" zoomScaleSheetLayoutView="100" workbookViewId="0">
      <selection activeCell="L20" sqref="L20"/>
    </sheetView>
  </sheetViews>
  <sheetFormatPr baseColWidth="10" defaultRowHeight="12.75"/>
  <cols>
    <col min="1" max="1" width="17.28515625" customWidth="1"/>
    <col min="3" max="3" width="12.7109375" customWidth="1"/>
    <col min="4" max="4" width="11.42578125" customWidth="1"/>
  </cols>
  <sheetData>
    <row r="1" spans="1:10" ht="13.5" thickBot="1"/>
    <row r="2" spans="1:10" ht="12.75" customHeight="1">
      <c r="A2" s="1026" t="str">
        <f>'PRESUP. OBRA'!A1</f>
        <v>OBRAS PARA EL MEJORAMIENTO DE CASETA COMUNAL MONTEFRIO EN EL MUNICIPIO DE SANTA ROSA DE OSOS</v>
      </c>
      <c r="B2" s="1027"/>
      <c r="C2" s="1027"/>
      <c r="D2" s="1027"/>
      <c r="E2" s="1027"/>
      <c r="F2" s="1027"/>
      <c r="G2" s="1028"/>
      <c r="H2" s="1012"/>
      <c r="I2" s="1013"/>
      <c r="J2" s="1014"/>
    </row>
    <row r="3" spans="1:10" ht="12.75" customHeight="1">
      <c r="A3" s="1029"/>
      <c r="B3" s="1030"/>
      <c r="C3" s="1030"/>
      <c r="D3" s="1030"/>
      <c r="E3" s="1030"/>
      <c r="F3" s="1030"/>
      <c r="G3" s="1031"/>
      <c r="H3" s="1015"/>
      <c r="I3" s="1016"/>
      <c r="J3" s="1017"/>
    </row>
    <row r="4" spans="1:10" ht="12.75" customHeight="1">
      <c r="A4" s="1029"/>
      <c r="B4" s="1030"/>
      <c r="C4" s="1030"/>
      <c r="D4" s="1030"/>
      <c r="E4" s="1030"/>
      <c r="F4" s="1030"/>
      <c r="G4" s="1031"/>
      <c r="H4" s="1015"/>
      <c r="I4" s="1016"/>
      <c r="J4" s="1017"/>
    </row>
    <row r="5" spans="1:10" ht="13.5" customHeight="1">
      <c r="A5" s="1029"/>
      <c r="B5" s="1030"/>
      <c r="C5" s="1030"/>
      <c r="D5" s="1030"/>
      <c r="E5" s="1030"/>
      <c r="F5" s="1030"/>
      <c r="G5" s="1031"/>
      <c r="H5" s="1015"/>
      <c r="I5" s="1016"/>
      <c r="J5" s="1017"/>
    </row>
    <row r="6" spans="1:10" ht="12.75" customHeight="1">
      <c r="A6" s="1029"/>
      <c r="B6" s="1030"/>
      <c r="C6" s="1030"/>
      <c r="D6" s="1030"/>
      <c r="E6" s="1030"/>
      <c r="F6" s="1030"/>
      <c r="G6" s="1031"/>
      <c r="H6" s="1015"/>
      <c r="I6" s="1016"/>
      <c r="J6" s="1017"/>
    </row>
    <row r="7" spans="1:10" ht="13.5" thickBot="1">
      <c r="A7" s="1032"/>
      <c r="B7" s="1033"/>
      <c r="C7" s="1033"/>
      <c r="D7" s="1033"/>
      <c r="E7" s="1033"/>
      <c r="F7" s="1033"/>
      <c r="G7" s="1034"/>
      <c r="H7" s="1015"/>
      <c r="I7" s="1016"/>
      <c r="J7" s="1017"/>
    </row>
    <row r="8" spans="1:10" ht="18.75" thickBot="1">
      <c r="A8" s="1023" t="s">
        <v>854</v>
      </c>
      <c r="B8" s="1024"/>
      <c r="C8" s="1024"/>
      <c r="D8" s="1024"/>
      <c r="E8" s="1024"/>
      <c r="F8" s="1024"/>
      <c r="G8" s="1025"/>
      <c r="H8" s="1015"/>
      <c r="I8" s="1016"/>
      <c r="J8" s="1017"/>
    </row>
    <row r="9" spans="1:10" ht="14.25" thickBot="1">
      <c r="A9" s="619" t="s">
        <v>1016</v>
      </c>
      <c r="B9" s="620">
        <v>1423500</v>
      </c>
      <c r="C9" s="1021" t="s">
        <v>1017</v>
      </c>
      <c r="D9" s="1022"/>
      <c r="E9" s="620">
        <v>200000</v>
      </c>
      <c r="F9" s="621"/>
      <c r="G9" s="622"/>
      <c r="H9" s="1018"/>
      <c r="I9" s="1019"/>
      <c r="J9" s="1020"/>
    </row>
    <row r="10" spans="1:10" ht="27">
      <c r="A10" s="618" t="s">
        <v>855</v>
      </c>
      <c r="B10" s="530">
        <v>1</v>
      </c>
      <c r="C10" s="530">
        <v>1.2</v>
      </c>
      <c r="D10" s="530">
        <v>1.5</v>
      </c>
      <c r="E10" s="530">
        <v>1.8</v>
      </c>
      <c r="F10" s="530">
        <v>2</v>
      </c>
      <c r="G10" s="530">
        <v>2.5</v>
      </c>
      <c r="H10" s="530">
        <v>3</v>
      </c>
      <c r="I10" s="530">
        <v>3.5</v>
      </c>
      <c r="J10" s="531">
        <v>4</v>
      </c>
    </row>
    <row r="11" spans="1:10" ht="27">
      <c r="A11" s="532" t="s">
        <v>856</v>
      </c>
      <c r="B11" s="455">
        <f>+B12*12</f>
        <v>2400000</v>
      </c>
      <c r="C11" s="455">
        <f t="shared" ref="C11:J11" si="0">+C12*12</f>
        <v>2400000</v>
      </c>
      <c r="D11" s="455">
        <f t="shared" si="0"/>
        <v>2400000</v>
      </c>
      <c r="E11" s="455">
        <f t="shared" si="0"/>
        <v>2400000</v>
      </c>
      <c r="F11" s="455">
        <f t="shared" si="0"/>
        <v>2400000</v>
      </c>
      <c r="G11" s="455">
        <f t="shared" si="0"/>
        <v>0</v>
      </c>
      <c r="H11" s="455">
        <f t="shared" si="0"/>
        <v>0</v>
      </c>
      <c r="I11" s="455">
        <f t="shared" si="0"/>
        <v>0</v>
      </c>
      <c r="J11" s="462">
        <f t="shared" si="0"/>
        <v>0</v>
      </c>
    </row>
    <row r="12" spans="1:10" ht="13.5">
      <c r="A12" s="533" t="s">
        <v>857</v>
      </c>
      <c r="B12" s="455">
        <f>$E$9</f>
        <v>200000</v>
      </c>
      <c r="C12" s="455">
        <f t="shared" ref="C12:F12" si="1">$E$9</f>
        <v>200000</v>
      </c>
      <c r="D12" s="455">
        <f t="shared" si="1"/>
        <v>200000</v>
      </c>
      <c r="E12" s="455">
        <f t="shared" si="1"/>
        <v>200000</v>
      </c>
      <c r="F12" s="455">
        <f t="shared" si="1"/>
        <v>200000</v>
      </c>
      <c r="G12" s="455"/>
      <c r="H12" s="455"/>
      <c r="I12" s="455"/>
      <c r="J12" s="462"/>
    </row>
    <row r="13" spans="1:10" ht="13.5">
      <c r="A13" s="533" t="s">
        <v>858</v>
      </c>
      <c r="B13" s="455">
        <f>ROUND($B$9*B10,0)</f>
        <v>1423500</v>
      </c>
      <c r="C13" s="455">
        <f t="shared" ref="C13:J13" si="2">ROUND($B$9*C10,0)</f>
        <v>1708200</v>
      </c>
      <c r="D13" s="455">
        <f t="shared" si="2"/>
        <v>2135250</v>
      </c>
      <c r="E13" s="455">
        <f t="shared" si="2"/>
        <v>2562300</v>
      </c>
      <c r="F13" s="455">
        <f t="shared" si="2"/>
        <v>2847000</v>
      </c>
      <c r="G13" s="455">
        <f t="shared" si="2"/>
        <v>3558750</v>
      </c>
      <c r="H13" s="455">
        <f t="shared" si="2"/>
        <v>4270500</v>
      </c>
      <c r="I13" s="455">
        <f t="shared" si="2"/>
        <v>4982250</v>
      </c>
      <c r="J13" s="462">
        <f t="shared" si="2"/>
        <v>5694000</v>
      </c>
    </row>
    <row r="14" spans="1:10" ht="27">
      <c r="A14" s="534" t="s">
        <v>859</v>
      </c>
      <c r="B14" s="455">
        <f>+ROUND(B13*12,0)</f>
        <v>17082000</v>
      </c>
      <c r="C14" s="455">
        <f t="shared" ref="C14:H14" si="3">+ROUND(C13*12,0)</f>
        <v>20498400</v>
      </c>
      <c r="D14" s="455">
        <f t="shared" si="3"/>
        <v>25623000</v>
      </c>
      <c r="E14" s="455">
        <f t="shared" si="3"/>
        <v>30747600</v>
      </c>
      <c r="F14" s="455">
        <f t="shared" si="3"/>
        <v>34164000</v>
      </c>
      <c r="G14" s="455">
        <f t="shared" si="3"/>
        <v>42705000</v>
      </c>
      <c r="H14" s="455">
        <f t="shared" si="3"/>
        <v>51246000</v>
      </c>
      <c r="I14" s="455">
        <f>+ROUND(I13*12,0)</f>
        <v>59787000</v>
      </c>
      <c r="J14" s="462">
        <f>+ROUND(J13*12,0)</f>
        <v>68328000</v>
      </c>
    </row>
    <row r="15" spans="1:10" ht="27">
      <c r="A15" s="535" t="s">
        <v>860</v>
      </c>
      <c r="B15" s="455">
        <f>+ROUND((B14+B11)*0.1,0)</f>
        <v>1948200</v>
      </c>
      <c r="C15" s="455">
        <f t="shared" ref="C15:H15" si="4">+ROUND((C14+C11)*0.1,0)</f>
        <v>2289840</v>
      </c>
      <c r="D15" s="455">
        <f t="shared" si="4"/>
        <v>2802300</v>
      </c>
      <c r="E15" s="455">
        <f t="shared" si="4"/>
        <v>3314760</v>
      </c>
      <c r="F15" s="455">
        <f t="shared" si="4"/>
        <v>3656400</v>
      </c>
      <c r="G15" s="455">
        <f t="shared" si="4"/>
        <v>4270500</v>
      </c>
      <c r="H15" s="455">
        <f t="shared" si="4"/>
        <v>5124600</v>
      </c>
      <c r="I15" s="455">
        <f>+ROUND((I14+I11)*0.1,0)</f>
        <v>5978700</v>
      </c>
      <c r="J15" s="462">
        <f>+ROUND((J14+J11)*0.1,0)</f>
        <v>6832800</v>
      </c>
    </row>
    <row r="16" spans="1:10" ht="13.5">
      <c r="A16" s="534" t="s">
        <v>861</v>
      </c>
      <c r="B16" s="455">
        <f>+ROUND(B13/2,0)</f>
        <v>711750</v>
      </c>
      <c r="C16" s="455">
        <f t="shared" ref="C16:H16" si="5">+ROUND(C13/2,0)</f>
        <v>854100</v>
      </c>
      <c r="D16" s="455">
        <f t="shared" si="5"/>
        <v>1067625</v>
      </c>
      <c r="E16" s="455">
        <f t="shared" si="5"/>
        <v>1281150</v>
      </c>
      <c r="F16" s="455">
        <f t="shared" si="5"/>
        <v>1423500</v>
      </c>
      <c r="G16" s="455">
        <f t="shared" si="5"/>
        <v>1779375</v>
      </c>
      <c r="H16" s="455">
        <f t="shared" si="5"/>
        <v>2135250</v>
      </c>
      <c r="I16" s="455">
        <f>+ROUND(I13/2,0)</f>
        <v>2491125</v>
      </c>
      <c r="J16" s="462">
        <f>+ROUND(J13/2,0)</f>
        <v>2847000</v>
      </c>
    </row>
    <row r="17" spans="1:10" ht="13.5">
      <c r="A17" s="534" t="s">
        <v>862</v>
      </c>
      <c r="B17" s="455">
        <f>+B13+B12</f>
        <v>1623500</v>
      </c>
      <c r="C17" s="455">
        <f t="shared" ref="C17:H17" si="6">+C13+C12</f>
        <v>1908200</v>
      </c>
      <c r="D17" s="455">
        <f t="shared" si="6"/>
        <v>2335250</v>
      </c>
      <c r="E17" s="455">
        <f t="shared" si="6"/>
        <v>2762300</v>
      </c>
      <c r="F17" s="455">
        <f t="shared" si="6"/>
        <v>3047000</v>
      </c>
      <c r="G17" s="455">
        <f t="shared" si="6"/>
        <v>3558750</v>
      </c>
      <c r="H17" s="455">
        <f t="shared" si="6"/>
        <v>4270500</v>
      </c>
      <c r="I17" s="455">
        <f>+I13+I12</f>
        <v>4982250</v>
      </c>
      <c r="J17" s="462">
        <f>+J13+J12</f>
        <v>5694000</v>
      </c>
    </row>
    <row r="18" spans="1:10" ht="27">
      <c r="A18" s="535" t="s">
        <v>863</v>
      </c>
      <c r="B18" s="455">
        <f>+ROUND(B15*(1%*12),0)</f>
        <v>233784</v>
      </c>
      <c r="C18" s="455">
        <f t="shared" ref="C18:H18" si="7">+ROUND(C15*(1%*12),0)</f>
        <v>274781</v>
      </c>
      <c r="D18" s="455">
        <f t="shared" si="7"/>
        <v>336276</v>
      </c>
      <c r="E18" s="455">
        <f t="shared" si="7"/>
        <v>397771</v>
      </c>
      <c r="F18" s="455">
        <f t="shared" si="7"/>
        <v>438768</v>
      </c>
      <c r="G18" s="455">
        <f t="shared" si="7"/>
        <v>512460</v>
      </c>
      <c r="H18" s="455">
        <f t="shared" si="7"/>
        <v>614952</v>
      </c>
      <c r="I18" s="455">
        <f>+ROUND(I15*(1%*12),0)</f>
        <v>717444</v>
      </c>
      <c r="J18" s="462">
        <f>+ROUND(J15*(1%*12),0)</f>
        <v>819936</v>
      </c>
    </row>
    <row r="19" spans="1:10" ht="13.5">
      <c r="A19" s="535" t="s">
        <v>864</v>
      </c>
      <c r="B19" s="455">
        <f>+ROUND((B13*12)/40,0)</f>
        <v>427050</v>
      </c>
      <c r="C19" s="455">
        <f>+ROUND((B13*12)/40,0)</f>
        <v>427050</v>
      </c>
      <c r="D19" s="455">
        <f>+ROUND((B13*12)/40,0)</f>
        <v>427050</v>
      </c>
      <c r="E19" s="455">
        <f>+ROUND((B13*12)/40,0)</f>
        <v>427050</v>
      </c>
      <c r="F19" s="455">
        <f>+ROUND((B13*12)/40,0)</f>
        <v>427050</v>
      </c>
      <c r="G19" s="455">
        <f>+ROUND((B13*12)/40,0)</f>
        <v>427050</v>
      </c>
      <c r="H19" s="455">
        <f>+ROUND(($B$13*12)/40,0)</f>
        <v>427050</v>
      </c>
      <c r="I19" s="455">
        <f>+ROUND(($B$13*12)/40,0)</f>
        <v>427050</v>
      </c>
      <c r="J19" s="462">
        <f>+ROUND(($B$13*12)/40,0)</f>
        <v>427050</v>
      </c>
    </row>
    <row r="20" spans="1:10" ht="27">
      <c r="A20" s="534" t="s">
        <v>865</v>
      </c>
      <c r="B20" s="455">
        <f>(B12/30)*(360-18)</f>
        <v>2280000</v>
      </c>
      <c r="C20" s="455">
        <f t="shared" ref="C20:H20" si="8">(C12/30)*(360-18)</f>
        <v>2280000</v>
      </c>
      <c r="D20" s="455">
        <f t="shared" si="8"/>
        <v>2280000</v>
      </c>
      <c r="E20" s="455">
        <f t="shared" si="8"/>
        <v>2280000</v>
      </c>
      <c r="F20" s="455">
        <f t="shared" si="8"/>
        <v>2280000</v>
      </c>
      <c r="G20" s="456">
        <f t="shared" si="8"/>
        <v>0</v>
      </c>
      <c r="H20" s="455">
        <f t="shared" si="8"/>
        <v>0</v>
      </c>
      <c r="I20" s="455">
        <f>(I12/30)*(360-18)</f>
        <v>0</v>
      </c>
      <c r="J20" s="462">
        <f>(J12/30)*(360-18)</f>
        <v>0</v>
      </c>
    </row>
    <row r="21" spans="1:10" ht="40.5">
      <c r="A21" s="535" t="s">
        <v>866</v>
      </c>
      <c r="B21" s="455">
        <v>0</v>
      </c>
      <c r="C21" s="455">
        <v>0</v>
      </c>
      <c r="D21" s="455">
        <v>0</v>
      </c>
      <c r="E21" s="455">
        <v>0</v>
      </c>
      <c r="F21" s="455">
        <v>0</v>
      </c>
      <c r="G21" s="455">
        <v>0</v>
      </c>
      <c r="H21" s="455">
        <v>0</v>
      </c>
      <c r="I21" s="455">
        <v>0</v>
      </c>
      <c r="J21" s="462">
        <v>0</v>
      </c>
    </row>
    <row r="22" spans="1:10" ht="13.5">
      <c r="A22" s="535" t="s">
        <v>867</v>
      </c>
      <c r="B22" s="455">
        <f>+ROUND(B14*12%,0)</f>
        <v>2049840</v>
      </c>
      <c r="C22" s="455">
        <f t="shared" ref="C22:H22" si="9">+ROUND(C14*12%,0)</f>
        <v>2459808</v>
      </c>
      <c r="D22" s="455">
        <f t="shared" si="9"/>
        <v>3074760</v>
      </c>
      <c r="E22" s="455">
        <f t="shared" si="9"/>
        <v>3689712</v>
      </c>
      <c r="F22" s="455">
        <f t="shared" si="9"/>
        <v>4099680</v>
      </c>
      <c r="G22" s="455">
        <f t="shared" si="9"/>
        <v>5124600</v>
      </c>
      <c r="H22" s="455">
        <f t="shared" si="9"/>
        <v>6149520</v>
      </c>
      <c r="I22" s="455">
        <f>+ROUND(I14*12%,0)</f>
        <v>7174440</v>
      </c>
      <c r="J22" s="462">
        <f>+ROUND(J14*12%,0)</f>
        <v>8199360</v>
      </c>
    </row>
    <row r="23" spans="1:10" ht="40.5">
      <c r="A23" s="535" t="s">
        <v>868</v>
      </c>
      <c r="B23" s="455">
        <f>+ROUND((B13*12)*6.96%,0)</f>
        <v>1188907</v>
      </c>
      <c r="C23" s="455">
        <f t="shared" ref="C23:H23" si="10">+ROUND((C13*12)*6.96%,0)</f>
        <v>1426689</v>
      </c>
      <c r="D23" s="455">
        <f t="shared" si="10"/>
        <v>1783361</v>
      </c>
      <c r="E23" s="455">
        <f t="shared" si="10"/>
        <v>2140033</v>
      </c>
      <c r="F23" s="455">
        <f t="shared" si="10"/>
        <v>2377814</v>
      </c>
      <c r="G23" s="455">
        <f t="shared" si="10"/>
        <v>2972268</v>
      </c>
      <c r="H23" s="455">
        <f t="shared" si="10"/>
        <v>3566722</v>
      </c>
      <c r="I23" s="455">
        <f>+ROUND((I13*12)*6.96%,0)</f>
        <v>4161175</v>
      </c>
      <c r="J23" s="462">
        <f>+ROUND((J13*12)*6.96%,0)</f>
        <v>4755629</v>
      </c>
    </row>
    <row r="24" spans="1:10" ht="40.5">
      <c r="A24" s="535" t="s">
        <v>869</v>
      </c>
      <c r="B24" s="455">
        <f>+ROUND((B13*12)*4%,0)</f>
        <v>683280</v>
      </c>
      <c r="C24" s="455">
        <f t="shared" ref="C24:H24" si="11">+ROUND((C13*12)*4%,0)</f>
        <v>819936</v>
      </c>
      <c r="D24" s="455">
        <f t="shared" si="11"/>
        <v>1024920</v>
      </c>
      <c r="E24" s="455">
        <f t="shared" si="11"/>
        <v>1229904</v>
      </c>
      <c r="F24" s="455">
        <f t="shared" si="11"/>
        <v>1366560</v>
      </c>
      <c r="G24" s="455">
        <f t="shared" si="11"/>
        <v>1708200</v>
      </c>
      <c r="H24" s="455">
        <f t="shared" si="11"/>
        <v>2049840</v>
      </c>
      <c r="I24" s="455">
        <f>+ROUND((I13*12)*4%,0)</f>
        <v>2391480</v>
      </c>
      <c r="J24" s="462">
        <f>+ROUND((J13*12)*4%,0)</f>
        <v>2733120</v>
      </c>
    </row>
    <row r="25" spans="1:10" ht="13.5">
      <c r="A25" s="535" t="s">
        <v>870</v>
      </c>
      <c r="B25" s="455">
        <v>0</v>
      </c>
      <c r="C25" s="455">
        <v>0</v>
      </c>
      <c r="D25" s="455">
        <v>0</v>
      </c>
      <c r="E25" s="455">
        <v>0</v>
      </c>
      <c r="F25" s="455">
        <v>0</v>
      </c>
      <c r="G25" s="455">
        <v>0</v>
      </c>
      <c r="H25" s="455">
        <v>0</v>
      </c>
      <c r="I25" s="455">
        <v>0</v>
      </c>
      <c r="J25" s="462">
        <v>0</v>
      </c>
    </row>
    <row r="26" spans="1:10" ht="13.5">
      <c r="A26" s="535" t="s">
        <v>871</v>
      </c>
      <c r="B26" s="455">
        <v>0</v>
      </c>
      <c r="C26" s="455">
        <v>0</v>
      </c>
      <c r="D26" s="455">
        <v>0</v>
      </c>
      <c r="E26" s="455">
        <v>0</v>
      </c>
      <c r="F26" s="455">
        <v>0</v>
      </c>
      <c r="G26" s="455">
        <v>0</v>
      </c>
      <c r="H26" s="455">
        <v>0</v>
      </c>
      <c r="I26" s="455">
        <v>0</v>
      </c>
      <c r="J26" s="462">
        <v>0</v>
      </c>
    </row>
    <row r="27" spans="1:10" ht="13.5">
      <c r="A27" s="534" t="s">
        <v>872</v>
      </c>
      <c r="B27" s="455">
        <v>377400</v>
      </c>
      <c r="C27" s="455">
        <v>377400</v>
      </c>
      <c r="D27" s="455">
        <v>377400</v>
      </c>
      <c r="E27" s="455">
        <v>377400</v>
      </c>
      <c r="F27" s="455">
        <v>377400</v>
      </c>
      <c r="G27" s="455">
        <v>0</v>
      </c>
      <c r="H27" s="455">
        <v>0</v>
      </c>
      <c r="I27" s="455">
        <v>0</v>
      </c>
      <c r="J27" s="462">
        <v>0</v>
      </c>
    </row>
    <row r="28" spans="1:10" ht="27">
      <c r="A28" s="535" t="s">
        <v>873</v>
      </c>
      <c r="B28" s="455">
        <v>172620</v>
      </c>
      <c r="C28" s="455">
        <v>172620</v>
      </c>
      <c r="D28" s="455">
        <v>172620</v>
      </c>
      <c r="E28" s="455">
        <v>172620</v>
      </c>
      <c r="F28" s="455">
        <v>172620</v>
      </c>
      <c r="G28" s="455">
        <v>172620</v>
      </c>
      <c r="H28" s="455">
        <v>172620</v>
      </c>
      <c r="I28" s="455">
        <v>172620</v>
      </c>
      <c r="J28" s="462">
        <v>172620</v>
      </c>
    </row>
    <row r="29" spans="1:10" ht="13.5">
      <c r="A29" s="536" t="s">
        <v>874</v>
      </c>
      <c r="B29" s="537">
        <f t="shared" ref="B29:J29" si="12">SUM(B14:B28)</f>
        <v>28778331</v>
      </c>
      <c r="C29" s="537">
        <f t="shared" si="12"/>
        <v>33788824</v>
      </c>
      <c r="D29" s="537">
        <f t="shared" si="12"/>
        <v>41304562</v>
      </c>
      <c r="E29" s="537">
        <f t="shared" si="12"/>
        <v>48820300</v>
      </c>
      <c r="F29" s="537">
        <f t="shared" si="12"/>
        <v>53830792</v>
      </c>
      <c r="G29" s="537">
        <f t="shared" si="12"/>
        <v>63230823</v>
      </c>
      <c r="H29" s="537">
        <f t="shared" si="12"/>
        <v>75757054</v>
      </c>
      <c r="I29" s="537">
        <f t="shared" si="12"/>
        <v>88283284</v>
      </c>
      <c r="J29" s="538">
        <f t="shared" si="12"/>
        <v>100809515</v>
      </c>
    </row>
    <row r="30" spans="1:10" ht="14.25" thickBot="1">
      <c r="A30" s="463"/>
      <c r="B30" s="464"/>
      <c r="C30" s="464"/>
      <c r="D30" s="461"/>
      <c r="E30" s="461"/>
      <c r="F30" s="461"/>
      <c r="G30" s="461"/>
      <c r="H30" s="461"/>
      <c r="I30" s="465"/>
      <c r="J30" s="466"/>
    </row>
    <row r="31" spans="1:10" ht="14.25" thickBot="1">
      <c r="A31" s="1007" t="s">
        <v>875</v>
      </c>
      <c r="B31" s="1008"/>
      <c r="C31" s="1008"/>
      <c r="D31" s="1008"/>
      <c r="E31" s="1008"/>
      <c r="F31" s="1008"/>
      <c r="G31" s="1008"/>
      <c r="H31" s="1008"/>
      <c r="I31" s="490"/>
      <c r="J31" s="491"/>
    </row>
    <row r="32" spans="1:10" ht="13.5">
      <c r="A32" s="539" t="s">
        <v>876</v>
      </c>
      <c r="B32" s="488">
        <f t="shared" ref="B32:J32" si="13">+B11+B14</f>
        <v>19482000</v>
      </c>
      <c r="C32" s="488">
        <f t="shared" si="13"/>
        <v>22898400</v>
      </c>
      <c r="D32" s="488">
        <f t="shared" si="13"/>
        <v>28023000</v>
      </c>
      <c r="E32" s="488">
        <f t="shared" si="13"/>
        <v>33147600</v>
      </c>
      <c r="F32" s="488">
        <f t="shared" si="13"/>
        <v>36564000</v>
      </c>
      <c r="G32" s="488">
        <f t="shared" si="13"/>
        <v>42705000</v>
      </c>
      <c r="H32" s="488">
        <f t="shared" si="13"/>
        <v>51246000</v>
      </c>
      <c r="I32" s="488">
        <f t="shared" si="13"/>
        <v>59787000</v>
      </c>
      <c r="J32" s="489">
        <f t="shared" si="13"/>
        <v>68328000</v>
      </c>
    </row>
    <row r="33" spans="1:10" ht="13.5">
      <c r="A33" s="540" t="s">
        <v>849</v>
      </c>
      <c r="B33" s="457">
        <f>+B12+B13</f>
        <v>1623500</v>
      </c>
      <c r="C33" s="457">
        <f t="shared" ref="C33:H33" si="14">+C12+C13</f>
        <v>1908200</v>
      </c>
      <c r="D33" s="457">
        <f t="shared" si="14"/>
        <v>2335250</v>
      </c>
      <c r="E33" s="457">
        <f t="shared" si="14"/>
        <v>2762300</v>
      </c>
      <c r="F33" s="457">
        <f t="shared" si="14"/>
        <v>3047000</v>
      </c>
      <c r="G33" s="457">
        <f t="shared" si="14"/>
        <v>3558750</v>
      </c>
      <c r="H33" s="457">
        <f t="shared" si="14"/>
        <v>4270500</v>
      </c>
      <c r="I33" s="457">
        <f>+I12+I13</f>
        <v>4982250</v>
      </c>
      <c r="J33" s="467">
        <f>+J12+J13</f>
        <v>5694000</v>
      </c>
    </row>
    <row r="34" spans="1:10" ht="13.5">
      <c r="A34" s="540" t="s">
        <v>877</v>
      </c>
      <c r="B34" s="457">
        <f>+B33/30</f>
        <v>54116.666666666664</v>
      </c>
      <c r="C34" s="457">
        <f t="shared" ref="C34:H34" si="15">+C33/30</f>
        <v>63606.666666666664</v>
      </c>
      <c r="D34" s="457">
        <f t="shared" si="15"/>
        <v>77841.666666666672</v>
      </c>
      <c r="E34" s="457">
        <f t="shared" si="15"/>
        <v>92076.666666666672</v>
      </c>
      <c r="F34" s="457">
        <f t="shared" si="15"/>
        <v>101566.66666666667</v>
      </c>
      <c r="G34" s="457">
        <f t="shared" si="15"/>
        <v>118625</v>
      </c>
      <c r="H34" s="457">
        <f t="shared" si="15"/>
        <v>142350</v>
      </c>
      <c r="I34" s="457">
        <f>+I33/30</f>
        <v>166075</v>
      </c>
      <c r="J34" s="467">
        <f>+J33/30</f>
        <v>189800</v>
      </c>
    </row>
    <row r="35" spans="1:10" ht="14.25" thickBot="1">
      <c r="A35" s="541" t="s">
        <v>878</v>
      </c>
      <c r="B35" s="468">
        <f>+ROUND(B34/8,0)</f>
        <v>6765</v>
      </c>
      <c r="C35" s="468">
        <f t="shared" ref="C35:H35" si="16">+ROUND(C34/8,0)</f>
        <v>7951</v>
      </c>
      <c r="D35" s="468">
        <f t="shared" si="16"/>
        <v>9730</v>
      </c>
      <c r="E35" s="468">
        <f t="shared" si="16"/>
        <v>11510</v>
      </c>
      <c r="F35" s="468">
        <f t="shared" si="16"/>
        <v>12696</v>
      </c>
      <c r="G35" s="468">
        <f t="shared" si="16"/>
        <v>14828</v>
      </c>
      <c r="H35" s="468">
        <f t="shared" si="16"/>
        <v>17794</v>
      </c>
      <c r="I35" s="468">
        <f>+ROUND(I34/8,0)</f>
        <v>20759</v>
      </c>
      <c r="J35" s="469">
        <f>+ROUND(J34/8,0)</f>
        <v>23725</v>
      </c>
    </row>
    <row r="36" spans="1:10" ht="13.5">
      <c r="A36" s="549"/>
      <c r="B36" s="550"/>
      <c r="C36" s="550"/>
      <c r="D36" s="550"/>
      <c r="E36" s="550"/>
      <c r="F36" s="550"/>
      <c r="G36" s="550"/>
      <c r="H36" s="550"/>
      <c r="I36" s="550"/>
      <c r="J36" s="551"/>
    </row>
    <row r="37" spans="1:10" ht="14.25" thickBot="1">
      <c r="A37" s="549"/>
      <c r="B37" s="550"/>
      <c r="C37" s="550"/>
      <c r="D37" s="550"/>
      <c r="E37" s="550"/>
      <c r="F37" s="550"/>
      <c r="G37" s="550"/>
      <c r="H37" s="550"/>
      <c r="I37" s="550"/>
      <c r="J37" s="551"/>
    </row>
    <row r="38" spans="1:10" ht="13.5">
      <c r="A38" s="1009" t="s">
        <v>879</v>
      </c>
      <c r="B38" s="1010"/>
      <c r="C38" s="1010"/>
      <c r="D38" s="1011"/>
      <c r="E38" s="552"/>
      <c r="F38" s="552"/>
      <c r="G38" s="552"/>
      <c r="H38" s="552"/>
      <c r="I38" s="465"/>
      <c r="J38" s="466"/>
    </row>
    <row r="39" spans="1:10" ht="40.5">
      <c r="A39" s="535" t="s">
        <v>880</v>
      </c>
      <c r="B39" s="454"/>
      <c r="C39" s="458">
        <f>+B29</f>
        <v>28778331</v>
      </c>
      <c r="D39" s="473"/>
      <c r="E39" s="465"/>
      <c r="F39" s="465"/>
      <c r="G39" s="465"/>
      <c r="H39" s="465"/>
      <c r="I39" s="465"/>
      <c r="J39" s="466"/>
    </row>
    <row r="40" spans="1:10" ht="40.5">
      <c r="A40" s="535" t="s">
        <v>881</v>
      </c>
      <c r="B40" s="459" t="s">
        <v>882</v>
      </c>
      <c r="C40" s="460">
        <f>360*8</f>
        <v>2880</v>
      </c>
      <c r="D40" s="473"/>
      <c r="E40" s="465"/>
      <c r="F40" s="465"/>
      <c r="G40" s="465"/>
      <c r="H40" s="465"/>
      <c r="I40" s="465"/>
      <c r="J40" s="466"/>
    </row>
    <row r="41" spans="1:10" ht="27">
      <c r="A41" s="535" t="s">
        <v>883</v>
      </c>
      <c r="B41" s="459" t="s">
        <v>884</v>
      </c>
      <c r="C41" s="460">
        <f>48*52</f>
        <v>2496</v>
      </c>
      <c r="D41" s="473"/>
      <c r="E41" s="465"/>
      <c r="F41" s="465"/>
      <c r="G41" s="465"/>
      <c r="H41" s="465"/>
      <c r="I41" s="465"/>
      <c r="J41" s="466"/>
    </row>
    <row r="42" spans="1:10" ht="108">
      <c r="A42" s="535" t="s">
        <v>885</v>
      </c>
      <c r="B42" s="459" t="s">
        <v>886</v>
      </c>
      <c r="C42" s="474">
        <f>+(365-53-17-3-15)*8</f>
        <v>2216</v>
      </c>
      <c r="D42" s="473"/>
      <c r="E42" s="465"/>
      <c r="F42" s="553"/>
      <c r="G42" s="465"/>
      <c r="H42" s="465"/>
      <c r="I42" s="465"/>
      <c r="J42" s="466"/>
    </row>
    <row r="43" spans="1:10" ht="27">
      <c r="A43" s="535" t="s">
        <v>887</v>
      </c>
      <c r="B43" s="454"/>
      <c r="C43" s="458">
        <f>+C39/C40</f>
        <v>9992.4760416666668</v>
      </c>
      <c r="D43" s="475">
        <v>1</v>
      </c>
      <c r="E43" s="470"/>
      <c r="F43" s="465"/>
      <c r="G43" s="465"/>
      <c r="H43" s="465"/>
      <c r="I43" s="554"/>
      <c r="J43" s="466"/>
    </row>
    <row r="44" spans="1:10" ht="27">
      <c r="A44" s="535" t="s">
        <v>888</v>
      </c>
      <c r="B44" s="454"/>
      <c r="C44" s="458">
        <f>+C39/C41</f>
        <v>11529.780048076924</v>
      </c>
      <c r="D44" s="476">
        <f>+(C44*D43)/C43</f>
        <v>1.153846153846154</v>
      </c>
      <c r="E44" s="471"/>
      <c r="F44" s="465"/>
      <c r="G44" s="465"/>
      <c r="H44" s="465"/>
      <c r="I44" s="554"/>
      <c r="J44" s="466"/>
    </row>
    <row r="45" spans="1:10" ht="27.75" thickBot="1">
      <c r="A45" s="542" t="s">
        <v>889</v>
      </c>
      <c r="B45" s="477"/>
      <c r="C45" s="478">
        <f>+C39/C42</f>
        <v>12986.611462093862</v>
      </c>
      <c r="D45" s="479">
        <f>+(C45*D44)/C44</f>
        <v>1.2996389891696751</v>
      </c>
      <c r="E45" s="472"/>
      <c r="F45" s="465"/>
      <c r="G45" s="465"/>
      <c r="H45" s="465"/>
      <c r="I45" s="465"/>
      <c r="J45" s="466"/>
    </row>
    <row r="46" spans="1:10" ht="14.25" thickBot="1">
      <c r="A46" s="463"/>
      <c r="B46" s="464"/>
      <c r="C46" s="464"/>
      <c r="D46" s="461"/>
      <c r="E46" s="461"/>
      <c r="F46" s="461"/>
      <c r="G46" s="461"/>
      <c r="H46" s="461"/>
      <c r="I46" s="465"/>
      <c r="J46" s="466"/>
    </row>
    <row r="47" spans="1:10" ht="39.75" customHeight="1" thickBot="1">
      <c r="A47" s="485" t="s">
        <v>855</v>
      </c>
      <c r="B47" s="486">
        <v>1</v>
      </c>
      <c r="C47" s="486">
        <v>1.2</v>
      </c>
      <c r="D47" s="486">
        <v>1.5</v>
      </c>
      <c r="E47" s="486">
        <v>1.8</v>
      </c>
      <c r="F47" s="486">
        <v>2</v>
      </c>
      <c r="G47" s="486">
        <v>2.5</v>
      </c>
      <c r="H47" s="486">
        <v>3</v>
      </c>
      <c r="I47" s="486">
        <v>3.5</v>
      </c>
      <c r="J47" s="487">
        <v>4</v>
      </c>
    </row>
    <row r="48" spans="1:10" ht="94.5">
      <c r="A48" s="543" t="s">
        <v>890</v>
      </c>
      <c r="B48" s="482">
        <f t="shared" ref="B48:J48" si="17">+(B29*100%)/(B11+B14)</f>
        <v>1.477175392670157</v>
      </c>
      <c r="C48" s="483">
        <f t="shared" si="17"/>
        <v>1.4755975963386088</v>
      </c>
      <c r="D48" s="483">
        <f t="shared" si="17"/>
        <v>1.4739521821361026</v>
      </c>
      <c r="E48" s="483">
        <f t="shared" si="17"/>
        <v>1.4728155281226998</v>
      </c>
      <c r="F48" s="483">
        <f t="shared" si="17"/>
        <v>1.4722347664369324</v>
      </c>
      <c r="G48" s="483">
        <f t="shared" si="17"/>
        <v>1.4806421496311908</v>
      </c>
      <c r="H48" s="483">
        <f t="shared" si="17"/>
        <v>1.4783017991648129</v>
      </c>
      <c r="I48" s="483">
        <f t="shared" si="17"/>
        <v>1.4766301035342131</v>
      </c>
      <c r="J48" s="484">
        <f t="shared" si="17"/>
        <v>1.4753763464465519</v>
      </c>
    </row>
    <row r="49" spans="1:10" ht="41.25" thickBot="1">
      <c r="A49" s="542" t="s">
        <v>891</v>
      </c>
      <c r="B49" s="480">
        <f t="shared" ref="B49:J49" si="18">+B48*$D$45</f>
        <v>1.9197947341561608</v>
      </c>
      <c r="C49" s="480">
        <f t="shared" si="18"/>
        <v>1.9177441685267118</v>
      </c>
      <c r="D49" s="480">
        <f t="shared" si="18"/>
        <v>1.9156057240758013</v>
      </c>
      <c r="E49" s="480">
        <f t="shared" si="18"/>
        <v>1.9141284842027868</v>
      </c>
      <c r="F49" s="480">
        <f t="shared" si="18"/>
        <v>1.9133737036725476</v>
      </c>
      <c r="G49" s="480">
        <f t="shared" si="18"/>
        <v>1.9243002666686957</v>
      </c>
      <c r="H49" s="480">
        <f t="shared" si="18"/>
        <v>1.9212586559542695</v>
      </c>
      <c r="I49" s="480">
        <f t="shared" si="18"/>
        <v>1.9190860551347175</v>
      </c>
      <c r="J49" s="481">
        <f t="shared" si="18"/>
        <v>1.9174566235406452</v>
      </c>
    </row>
    <row r="50" spans="1:10" ht="13.5" thickBot="1">
      <c r="A50" s="492"/>
      <c r="B50" s="493"/>
      <c r="C50" s="493"/>
      <c r="D50" s="493"/>
      <c r="E50" s="493"/>
      <c r="F50" s="493"/>
      <c r="G50" s="493"/>
      <c r="H50" s="493"/>
      <c r="I50" s="493"/>
      <c r="J50" s="494"/>
    </row>
    <row r="51" spans="1:10">
      <c r="A51" s="998"/>
      <c r="B51" s="999"/>
      <c r="C51" s="999"/>
      <c r="D51" s="1000"/>
      <c r="J51" s="370"/>
    </row>
    <row r="52" spans="1:10">
      <c r="A52" s="1001"/>
      <c r="B52" s="1002"/>
      <c r="C52" s="1002"/>
      <c r="D52" s="1003"/>
      <c r="J52" s="370"/>
    </row>
    <row r="53" spans="1:10">
      <c r="A53" s="1001"/>
      <c r="B53" s="1002"/>
      <c r="C53" s="1002"/>
      <c r="D53" s="1003"/>
      <c r="J53" s="370"/>
    </row>
    <row r="54" spans="1:10">
      <c r="A54" s="1001"/>
      <c r="B54" s="1002"/>
      <c r="C54" s="1002"/>
      <c r="D54" s="1003"/>
      <c r="J54" s="370"/>
    </row>
    <row r="55" spans="1:10" ht="35.25" customHeight="1">
      <c r="A55" s="1001"/>
      <c r="B55" s="1002"/>
      <c r="C55" s="1002"/>
      <c r="D55" s="1003"/>
      <c r="J55" s="370"/>
    </row>
    <row r="56" spans="1:10">
      <c r="A56" s="1001"/>
      <c r="B56" s="1002"/>
      <c r="C56" s="1002"/>
      <c r="D56" s="1003"/>
      <c r="J56" s="370"/>
    </row>
    <row r="57" spans="1:10">
      <c r="A57" s="1001"/>
      <c r="B57" s="1002"/>
      <c r="C57" s="1002"/>
      <c r="D57" s="1003"/>
      <c r="J57" s="370"/>
    </row>
    <row r="58" spans="1:10" ht="13.5" thickBot="1">
      <c r="A58" s="1004"/>
      <c r="B58" s="1005"/>
      <c r="C58" s="1005"/>
      <c r="D58" s="1006"/>
      <c r="E58" s="371"/>
      <c r="F58" s="371"/>
      <c r="G58" s="371"/>
      <c r="H58" s="371"/>
      <c r="I58" s="371"/>
      <c r="J58" s="372"/>
    </row>
  </sheetData>
  <mergeCells count="7">
    <mergeCell ref="A51:D58"/>
    <mergeCell ref="A31:H31"/>
    <mergeCell ref="A38:D38"/>
    <mergeCell ref="H2:J9"/>
    <mergeCell ref="C9:D9"/>
    <mergeCell ref="A8:G8"/>
    <mergeCell ref="A2:G7"/>
  </mergeCells>
  <pageMargins left="0.70866141732283472" right="0.70866141732283472" top="0.74803149606299213" bottom="0.74803149606299213" header="0.31496062992125984" footer="0.31496062992125984"/>
  <pageSetup paperSize="9" scale="66" orientation="portrait" r:id="rId1"/>
  <headerFooter>
    <oddFooter>&amp;C&amp;F</oddFooter>
  </headerFooter>
  <rowBreaks count="1" manualBreakCount="1">
    <brk id="37" max="16383" man="1"/>
  </rowBreaks>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14" sqref="D14"/>
    </sheetView>
  </sheetViews>
  <sheetFormatPr baseColWidth="10" defaultRowHeight="12.7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I36"/>
  <sheetViews>
    <sheetView view="pageBreakPreview" topLeftCell="A9" zoomScale="115" zoomScaleNormal="100" zoomScaleSheetLayoutView="115" workbookViewId="0">
      <selection activeCell="E21" sqref="E21"/>
    </sheetView>
  </sheetViews>
  <sheetFormatPr baseColWidth="10" defaultRowHeight="12.75"/>
  <cols>
    <col min="1" max="1" width="24.140625" customWidth="1"/>
    <col min="2" max="2" width="14.85546875" customWidth="1"/>
    <col min="3" max="3" width="17.7109375" customWidth="1"/>
    <col min="4" max="4" width="16.5703125" customWidth="1"/>
    <col min="5" max="5" width="16.7109375" customWidth="1"/>
  </cols>
  <sheetData>
    <row r="1" spans="1:9" s="44" customFormat="1" ht="24.75" customHeight="1">
      <c r="A1" s="1051" t="str">
        <f>'PRESUP. OBRA'!A1</f>
        <v>OBRAS PARA EL MEJORAMIENTO DE CASETA COMUNAL MONTEFRIO EN EL MUNICIPIO DE SANTA ROSA DE OSOS</v>
      </c>
      <c r="B1" s="1052"/>
      <c r="C1" s="1052"/>
      <c r="D1" s="1053"/>
      <c r="E1" s="958"/>
      <c r="F1" s="959"/>
      <c r="G1" s="617"/>
    </row>
    <row r="2" spans="1:9" s="9" customFormat="1" ht="15" customHeight="1">
      <c r="A2" s="1054"/>
      <c r="B2" s="1055"/>
      <c r="C2" s="1055"/>
      <c r="D2" s="1056"/>
      <c r="E2" s="960"/>
      <c r="F2" s="961"/>
      <c r="G2" s="617"/>
    </row>
    <row r="3" spans="1:9" s="9" customFormat="1" ht="12.75" customHeight="1">
      <c r="A3" s="1054"/>
      <c r="B3" s="1055"/>
      <c r="C3" s="1055"/>
      <c r="D3" s="1056"/>
      <c r="E3" s="960"/>
      <c r="F3" s="961"/>
      <c r="G3" s="617"/>
    </row>
    <row r="4" spans="1:9" s="9" customFormat="1" ht="12.75" customHeight="1">
      <c r="A4" s="1054"/>
      <c r="B4" s="1055"/>
      <c r="C4" s="1055"/>
      <c r="D4" s="1056"/>
      <c r="E4" s="960"/>
      <c r="F4" s="961"/>
      <c r="G4" s="617"/>
      <c r="I4"/>
    </row>
    <row r="5" spans="1:9" s="9" customFormat="1" ht="12.75" customHeight="1">
      <c r="A5" s="1054"/>
      <c r="B5" s="1055"/>
      <c r="C5" s="1055"/>
      <c r="D5" s="1056"/>
      <c r="E5" s="960"/>
      <c r="F5" s="961"/>
      <c r="G5" s="617"/>
    </row>
    <row r="6" spans="1:9" s="9" customFormat="1" ht="13.5" customHeight="1" thickBot="1">
      <c r="A6" s="1057"/>
      <c r="B6" s="1058"/>
      <c r="C6" s="1058"/>
      <c r="D6" s="1059"/>
      <c r="E6" s="962"/>
      <c r="F6" s="963"/>
      <c r="G6" s="617"/>
    </row>
    <row r="7" spans="1:9" ht="33.75" thickBot="1">
      <c r="A7" s="569" t="s">
        <v>853</v>
      </c>
      <c r="B7" s="570" t="s">
        <v>893</v>
      </c>
      <c r="C7" s="570" t="s">
        <v>894</v>
      </c>
      <c r="D7" s="570" t="s">
        <v>895</v>
      </c>
      <c r="E7" s="571" t="s">
        <v>896</v>
      </c>
      <c r="F7" s="572" t="s">
        <v>307</v>
      </c>
    </row>
    <row r="8" spans="1:9" ht="16.5">
      <c r="A8" s="559" t="s">
        <v>897</v>
      </c>
      <c r="B8" s="557">
        <f>D17/30</f>
        <v>47450</v>
      </c>
      <c r="C8" s="558">
        <v>2.85</v>
      </c>
      <c r="D8" s="557">
        <f>B8*C8</f>
        <v>135232.5</v>
      </c>
      <c r="E8" s="558">
        <v>1.65</v>
      </c>
      <c r="F8" s="560">
        <f t="shared" ref="F8:F14" si="0">D8*E8</f>
        <v>223133.625</v>
      </c>
    </row>
    <row r="9" spans="1:9" ht="16.5">
      <c r="A9" s="561" t="s">
        <v>789</v>
      </c>
      <c r="B9" s="557">
        <f>D17/30</f>
        <v>47450</v>
      </c>
      <c r="C9" s="556">
        <v>1.28</v>
      </c>
      <c r="D9" s="555">
        <f t="shared" ref="D9:D14" si="1">B9*C9</f>
        <v>60736</v>
      </c>
      <c r="E9" s="556">
        <v>1.7</v>
      </c>
      <c r="F9" s="562">
        <f t="shared" si="0"/>
        <v>103251.2</v>
      </c>
    </row>
    <row r="10" spans="1:9" ht="16.5">
      <c r="A10" s="561" t="s">
        <v>898</v>
      </c>
      <c r="B10" s="557">
        <f>D17/30</f>
        <v>47450</v>
      </c>
      <c r="C10" s="556">
        <v>1.91</v>
      </c>
      <c r="D10" s="555">
        <f t="shared" si="1"/>
        <v>90629.5</v>
      </c>
      <c r="E10" s="556">
        <v>1.7</v>
      </c>
      <c r="F10" s="562">
        <f t="shared" si="0"/>
        <v>154070.15</v>
      </c>
    </row>
    <row r="11" spans="1:9" ht="16.5">
      <c r="A11" s="561" t="s">
        <v>899</v>
      </c>
      <c r="B11" s="557">
        <f>$D$17/30</f>
        <v>47450</v>
      </c>
      <c r="C11" s="556">
        <v>3.11</v>
      </c>
      <c r="D11" s="555">
        <f t="shared" si="1"/>
        <v>147569.5</v>
      </c>
      <c r="E11" s="556">
        <v>1.65</v>
      </c>
      <c r="F11" s="562">
        <f t="shared" si="0"/>
        <v>243489.67499999999</v>
      </c>
    </row>
    <row r="12" spans="1:9" ht="16.5">
      <c r="A12" s="561" t="s">
        <v>358</v>
      </c>
      <c r="B12" s="557">
        <f>$D$17/30</f>
        <v>47450</v>
      </c>
      <c r="C12" s="556">
        <v>3.11</v>
      </c>
      <c r="D12" s="555">
        <f t="shared" ref="D12" si="2">B12*C12</f>
        <v>147569.5</v>
      </c>
      <c r="E12" s="556">
        <v>1.65</v>
      </c>
      <c r="F12" s="562">
        <f t="shared" ref="F12" si="3">D12*E12</f>
        <v>243489.67499999999</v>
      </c>
    </row>
    <row r="13" spans="1:9" ht="16.5">
      <c r="A13" s="561" t="s">
        <v>900</v>
      </c>
      <c r="B13" s="557">
        <f>D17/30</f>
        <v>47450</v>
      </c>
      <c r="C13" s="556">
        <v>3.83</v>
      </c>
      <c r="D13" s="555">
        <f t="shared" si="1"/>
        <v>181733.5</v>
      </c>
      <c r="E13" s="556">
        <v>1.65</v>
      </c>
      <c r="F13" s="562">
        <f t="shared" si="0"/>
        <v>299860.27499999997</v>
      </c>
    </row>
    <row r="14" spans="1:9" ht="17.25" thickBot="1">
      <c r="A14" s="563" t="s">
        <v>901</v>
      </c>
      <c r="B14" s="573">
        <f>D17/30</f>
        <v>47450</v>
      </c>
      <c r="C14" s="565">
        <v>2.39</v>
      </c>
      <c r="D14" s="564">
        <f t="shared" si="1"/>
        <v>113405.5</v>
      </c>
      <c r="E14" s="565">
        <v>1.65</v>
      </c>
      <c r="F14" s="566">
        <f t="shared" si="0"/>
        <v>187119.07499999998</v>
      </c>
    </row>
    <row r="15" spans="1:9" ht="13.5" thickBot="1">
      <c r="A15" s="369"/>
      <c r="F15" s="370"/>
    </row>
    <row r="16" spans="1:9" ht="17.25" thickBot="1">
      <c r="A16" s="1048" t="s">
        <v>902</v>
      </c>
      <c r="B16" s="1049"/>
      <c r="C16" s="1049"/>
      <c r="D16" s="1050"/>
      <c r="F16" s="370"/>
    </row>
    <row r="17" spans="1:6" ht="16.5">
      <c r="A17" s="1039" t="s">
        <v>1018</v>
      </c>
      <c r="B17" s="1040"/>
      <c r="C17" s="1040"/>
      <c r="D17" s="574">
        <f>'F. PRESTACIONAL'!B9</f>
        <v>1423500</v>
      </c>
      <c r="F17" s="370"/>
    </row>
    <row r="18" spans="1:6" ht="17.25" thickBot="1">
      <c r="A18" s="1041" t="s">
        <v>921</v>
      </c>
      <c r="B18" s="1042"/>
      <c r="C18" s="1042"/>
      <c r="D18" s="568">
        <f>'F. PRESTACIONAL'!E9</f>
        <v>200000</v>
      </c>
      <c r="F18" s="370"/>
    </row>
    <row r="19" spans="1:6" ht="17.25" thickBot="1">
      <c r="A19" s="575"/>
      <c r="B19" s="576"/>
      <c r="C19" s="576"/>
      <c r="D19" s="576"/>
      <c r="F19" s="370"/>
    </row>
    <row r="20" spans="1:6" ht="16.5">
      <c r="A20" s="1045" t="s">
        <v>903</v>
      </c>
      <c r="B20" s="1046"/>
      <c r="C20" s="1046"/>
      <c r="D20" s="1047"/>
      <c r="F20" s="370"/>
    </row>
    <row r="21" spans="1:6" ht="16.5">
      <c r="A21" s="1037" t="s">
        <v>904</v>
      </c>
      <c r="B21" s="1038"/>
      <c r="C21" s="556"/>
      <c r="D21" s="567">
        <f>F10</f>
        <v>154070.15</v>
      </c>
      <c r="F21" s="370"/>
    </row>
    <row r="22" spans="1:6" ht="16.5">
      <c r="A22" s="1037" t="s">
        <v>905</v>
      </c>
      <c r="B22" s="1038"/>
      <c r="C22" s="556" t="s">
        <v>913</v>
      </c>
      <c r="D22" s="567">
        <f>F9*2</f>
        <v>206502.39999999999</v>
      </c>
      <c r="F22" s="370"/>
    </row>
    <row r="23" spans="1:6" ht="16.5">
      <c r="A23" s="1037" t="s">
        <v>906</v>
      </c>
      <c r="B23" s="1038"/>
      <c r="C23" s="556" t="s">
        <v>914</v>
      </c>
      <c r="D23" s="567">
        <f>F8+F9</f>
        <v>326384.82500000001</v>
      </c>
      <c r="F23" s="370"/>
    </row>
    <row r="24" spans="1:6" ht="16.5">
      <c r="A24" s="1037" t="s">
        <v>922</v>
      </c>
      <c r="B24" s="1038"/>
      <c r="C24" s="556" t="s">
        <v>915</v>
      </c>
      <c r="D24" s="567">
        <f>F8+F10</f>
        <v>377203.77500000002</v>
      </c>
      <c r="F24" s="370"/>
    </row>
    <row r="25" spans="1:6" ht="16.5">
      <c r="A25" s="1037" t="s">
        <v>907</v>
      </c>
      <c r="B25" s="1038"/>
      <c r="C25" s="556" t="s">
        <v>916</v>
      </c>
      <c r="D25" s="567">
        <f>F8+F9+F9</f>
        <v>429636.02500000002</v>
      </c>
      <c r="F25" s="370"/>
    </row>
    <row r="26" spans="1:6" ht="16.5">
      <c r="A26" s="1043" t="s">
        <v>908</v>
      </c>
      <c r="B26" s="1044"/>
      <c r="C26" s="556" t="s">
        <v>917</v>
      </c>
      <c r="D26" s="567">
        <f>D25+F10</f>
        <v>583706.17500000005</v>
      </c>
      <c r="F26" s="370"/>
    </row>
    <row r="27" spans="1:6" ht="16.5">
      <c r="A27" s="1037" t="s">
        <v>909</v>
      </c>
      <c r="B27" s="1038"/>
      <c r="C27" s="556" t="s">
        <v>918</v>
      </c>
      <c r="D27" s="567">
        <f>F8+F9+F9+F9</f>
        <v>532887.22499999998</v>
      </c>
      <c r="F27" s="370"/>
    </row>
    <row r="28" spans="1:6" ht="16.5">
      <c r="A28" s="1037" t="s">
        <v>910</v>
      </c>
      <c r="B28" s="1038"/>
      <c r="C28" s="556" t="s">
        <v>919</v>
      </c>
      <c r="D28" s="567">
        <f>D27+F9</f>
        <v>636138.42499999993</v>
      </c>
      <c r="F28" s="370"/>
    </row>
    <row r="29" spans="1:6" ht="16.5">
      <c r="A29" s="1037" t="s">
        <v>911</v>
      </c>
      <c r="B29" s="1038"/>
      <c r="C29" s="556" t="s">
        <v>920</v>
      </c>
      <c r="D29" s="567">
        <f>D28+F10</f>
        <v>790208.57499999995</v>
      </c>
      <c r="F29" s="370"/>
    </row>
    <row r="30" spans="1:6" ht="17.25" thickBot="1">
      <c r="A30" s="1041" t="s">
        <v>912</v>
      </c>
      <c r="B30" s="1042"/>
      <c r="C30" s="556" t="s">
        <v>923</v>
      </c>
      <c r="D30" s="577">
        <f>F8+(F9*6)+F10</f>
        <v>996710.97499999998</v>
      </c>
      <c r="E30" s="371"/>
      <c r="F30" s="372"/>
    </row>
    <row r="31" spans="1:6">
      <c r="A31" s="998"/>
      <c r="B31" s="999"/>
      <c r="C31" s="999"/>
      <c r="D31" s="1000"/>
      <c r="E31" s="940"/>
      <c r="F31" s="1035"/>
    </row>
    <row r="32" spans="1:6">
      <c r="A32" s="1001"/>
      <c r="B32" s="1002"/>
      <c r="C32" s="1002"/>
      <c r="D32" s="1003"/>
      <c r="E32" s="942"/>
      <c r="F32" s="1036"/>
    </row>
    <row r="33" spans="1:6" ht="62.25" customHeight="1">
      <c r="A33" s="1001"/>
      <c r="B33" s="1002"/>
      <c r="C33" s="1002"/>
      <c r="D33" s="1003"/>
      <c r="E33" s="942"/>
      <c r="F33" s="1036"/>
    </row>
    <row r="34" spans="1:6">
      <c r="A34" s="1001"/>
      <c r="B34" s="1002"/>
      <c r="C34" s="1002"/>
      <c r="D34" s="1003"/>
      <c r="E34" s="942"/>
      <c r="F34" s="1036"/>
    </row>
    <row r="35" spans="1:6">
      <c r="A35" s="1001"/>
      <c r="B35" s="1002"/>
      <c r="C35" s="1002"/>
      <c r="D35" s="1003"/>
      <c r="E35" s="942"/>
      <c r="F35" s="1036"/>
    </row>
    <row r="36" spans="1:6" ht="13.5" thickBot="1">
      <c r="A36" s="1004"/>
      <c r="B36" s="1005"/>
      <c r="C36" s="1005"/>
      <c r="D36" s="1006"/>
      <c r="E36" s="942"/>
      <c r="F36" s="1036"/>
    </row>
  </sheetData>
  <mergeCells count="18">
    <mergeCell ref="E1:F6"/>
    <mergeCell ref="A25:B25"/>
    <mergeCell ref="A26:B26"/>
    <mergeCell ref="A20:D20"/>
    <mergeCell ref="A16:D16"/>
    <mergeCell ref="A22:B22"/>
    <mergeCell ref="A23:B23"/>
    <mergeCell ref="A1:D6"/>
    <mergeCell ref="E31:F36"/>
    <mergeCell ref="A24:B24"/>
    <mergeCell ref="A27:B27"/>
    <mergeCell ref="A28:B28"/>
    <mergeCell ref="A17:C17"/>
    <mergeCell ref="A18:C18"/>
    <mergeCell ref="A21:B21"/>
    <mergeCell ref="A31:D36"/>
    <mergeCell ref="A29:B29"/>
    <mergeCell ref="A30:B30"/>
  </mergeCells>
  <phoneticPr fontId="8" type="noConversion"/>
  <pageMargins left="0.70866141732283472" right="0.70866141732283472" top="0.74803149606299213" bottom="0.74803149606299213" header="0.31496062992125984" footer="0.31496062992125984"/>
  <pageSetup paperSize="9" scale="86" orientation="portrait" r:id="rId1"/>
  <headerFooter>
    <oddFooter>&amp;C&amp;F</oddFoot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I66"/>
  <sheetViews>
    <sheetView view="pageBreakPreview" zoomScale="85" zoomScaleNormal="100" zoomScaleSheetLayoutView="85" workbookViewId="0">
      <selection activeCell="H26" sqref="H26"/>
    </sheetView>
  </sheetViews>
  <sheetFormatPr baseColWidth="10" defaultRowHeight="12.75"/>
  <cols>
    <col min="1" max="1" width="8.42578125" customWidth="1"/>
    <col min="2" max="2" width="54.85546875" customWidth="1"/>
    <col min="3" max="3" width="8.7109375" customWidth="1"/>
    <col min="4" max="4" width="16.7109375" customWidth="1"/>
  </cols>
  <sheetData>
    <row r="1" spans="1:9" s="44" customFormat="1" ht="24.75" customHeight="1">
      <c r="A1" s="1060" t="str">
        <f>'PRESUP. OBRA'!A1</f>
        <v>OBRAS PARA EL MEJORAMIENTO DE CASETA COMUNAL MONTEFRIO EN EL MUNICIPIO DE SANTA ROSA DE OSOS</v>
      </c>
      <c r="B1" s="1061"/>
      <c r="C1" s="958"/>
      <c r="D1" s="959"/>
      <c r="E1" s="617"/>
      <c r="F1" s="617"/>
      <c r="G1" s="617"/>
    </row>
    <row r="2" spans="1:9" s="9" customFormat="1" ht="15" customHeight="1">
      <c r="A2" s="1062"/>
      <c r="B2" s="1063"/>
      <c r="C2" s="960"/>
      <c r="D2" s="961"/>
      <c r="E2" s="617"/>
      <c r="F2" s="617"/>
      <c r="G2" s="617"/>
    </row>
    <row r="3" spans="1:9" s="9" customFormat="1" ht="12.75" customHeight="1">
      <c r="A3" s="1062"/>
      <c r="B3" s="1063"/>
      <c r="C3" s="960"/>
      <c r="D3" s="961"/>
      <c r="E3" s="617"/>
      <c r="F3" s="617"/>
      <c r="G3" s="617"/>
    </row>
    <row r="4" spans="1:9" s="9" customFormat="1" ht="12.75" customHeight="1">
      <c r="A4" s="1062"/>
      <c r="B4" s="1063"/>
      <c r="C4" s="960"/>
      <c r="D4" s="961"/>
      <c r="E4" s="617"/>
      <c r="F4" s="617"/>
      <c r="G4" s="617"/>
      <c r="I4"/>
    </row>
    <row r="5" spans="1:9" s="9" customFormat="1" ht="12.75" customHeight="1">
      <c r="A5" s="1062"/>
      <c r="B5" s="1063"/>
      <c r="C5" s="960"/>
      <c r="D5" s="961"/>
      <c r="E5" s="617"/>
      <c r="F5" s="617"/>
      <c r="G5" s="617"/>
    </row>
    <row r="6" spans="1:9" s="9" customFormat="1" ht="13.5" customHeight="1" thickBot="1">
      <c r="A6" s="1064"/>
      <c r="B6" s="1065"/>
      <c r="C6" s="962"/>
      <c r="D6" s="963"/>
      <c r="E6" s="617"/>
      <c r="F6" s="617"/>
      <c r="G6" s="617"/>
    </row>
    <row r="7" spans="1:9" ht="15.75">
      <c r="A7" s="544" t="s">
        <v>791</v>
      </c>
      <c r="B7" s="545" t="s">
        <v>792</v>
      </c>
      <c r="C7" s="546" t="s">
        <v>309</v>
      </c>
      <c r="D7" s="547" t="s">
        <v>793</v>
      </c>
    </row>
    <row r="8" spans="1:9" ht="15.75">
      <c r="A8" s="413" t="s">
        <v>794</v>
      </c>
      <c r="B8" s="359" t="s">
        <v>852</v>
      </c>
      <c r="C8" s="360" t="s">
        <v>2</v>
      </c>
      <c r="D8" s="548">
        <f>6002.38*1.1</f>
        <v>6602.6180000000004</v>
      </c>
    </row>
    <row r="9" spans="1:9" ht="15.75">
      <c r="A9" s="413" t="s">
        <v>795</v>
      </c>
      <c r="B9" s="361" t="s">
        <v>797</v>
      </c>
      <c r="C9" s="362" t="s">
        <v>798</v>
      </c>
      <c r="D9" s="548">
        <f>200000*1.1</f>
        <v>220000.00000000003</v>
      </c>
    </row>
    <row r="10" spans="1:9" ht="15.75">
      <c r="A10" s="413" t="s">
        <v>796</v>
      </c>
      <c r="B10" s="363" t="s">
        <v>800</v>
      </c>
      <c r="C10" s="362" t="s">
        <v>798</v>
      </c>
      <c r="D10" s="548">
        <f>110000*1.1</f>
        <v>121000.00000000001</v>
      </c>
    </row>
    <row r="11" spans="1:9" ht="15.75">
      <c r="A11" s="413" t="s">
        <v>799</v>
      </c>
      <c r="B11" s="453" t="s">
        <v>851</v>
      </c>
      <c r="C11" s="362" t="s">
        <v>798</v>
      </c>
      <c r="D11" s="548">
        <f>215000*1.1</f>
        <v>236500.00000000003</v>
      </c>
    </row>
    <row r="12" spans="1:9" ht="15.75">
      <c r="A12" s="413" t="s">
        <v>801</v>
      </c>
      <c r="B12" s="361" t="s">
        <v>806</v>
      </c>
      <c r="C12" s="365" t="s">
        <v>306</v>
      </c>
      <c r="D12" s="548">
        <f>4202*1.1</f>
        <v>4622.2000000000007</v>
      </c>
    </row>
    <row r="13" spans="1:9" ht="15.75">
      <c r="A13" s="413" t="s">
        <v>802</v>
      </c>
      <c r="B13" s="361" t="s">
        <v>807</v>
      </c>
      <c r="C13" s="365" t="s">
        <v>306</v>
      </c>
      <c r="D13" s="548">
        <f>3361*1.1</f>
        <v>3697.1000000000004</v>
      </c>
    </row>
    <row r="14" spans="1:9" ht="15.75">
      <c r="A14" s="413" t="s">
        <v>803</v>
      </c>
      <c r="B14" s="359" t="s">
        <v>804</v>
      </c>
      <c r="C14" s="360" t="s">
        <v>2</v>
      </c>
      <c r="D14" s="548">
        <f>824*1.1</f>
        <v>906.40000000000009</v>
      </c>
    </row>
    <row r="15" spans="1:9" ht="15.75">
      <c r="A15" s="413"/>
      <c r="B15" s="359"/>
      <c r="C15" s="360"/>
      <c r="D15" s="548"/>
    </row>
    <row r="16" spans="1:9" ht="15.75">
      <c r="A16" s="413"/>
      <c r="B16" s="359"/>
      <c r="C16" s="360"/>
      <c r="D16" s="548"/>
    </row>
    <row r="17" spans="1:4" ht="15.75">
      <c r="A17" s="413"/>
      <c r="B17" s="359"/>
      <c r="C17" s="360"/>
      <c r="D17" s="548"/>
    </row>
    <row r="18" spans="1:4" ht="15.75">
      <c r="A18" s="413"/>
      <c r="B18" s="359"/>
      <c r="C18" s="360"/>
      <c r="D18" s="548"/>
    </row>
    <row r="19" spans="1:4" ht="15.75">
      <c r="A19" s="413"/>
      <c r="B19" s="359"/>
      <c r="C19" s="360"/>
      <c r="D19" s="548"/>
    </row>
    <row r="20" spans="1:4" ht="15.75">
      <c r="A20" s="413"/>
      <c r="B20" s="359"/>
      <c r="C20" s="360"/>
      <c r="D20" s="548"/>
    </row>
    <row r="21" spans="1:4" ht="15.75">
      <c r="A21" s="413"/>
      <c r="B21" s="359"/>
      <c r="C21" s="360"/>
      <c r="D21" s="548"/>
    </row>
    <row r="22" spans="1:4" ht="15.75">
      <c r="A22" s="413"/>
      <c r="B22" s="364"/>
      <c r="C22" s="362"/>
      <c r="D22" s="548"/>
    </row>
    <row r="23" spans="1:4" ht="15.75">
      <c r="A23" s="413"/>
      <c r="B23" s="364"/>
      <c r="C23" s="362"/>
      <c r="D23" s="548"/>
    </row>
    <row r="24" spans="1:4" ht="15.75">
      <c r="A24" s="413"/>
      <c r="B24" s="364"/>
      <c r="C24" s="362"/>
      <c r="D24" s="548"/>
    </row>
    <row r="25" spans="1:4" ht="15.75">
      <c r="A25" s="413"/>
      <c r="B25" s="361"/>
      <c r="C25" s="365"/>
      <c r="D25" s="548"/>
    </row>
    <row r="26" spans="1:4" ht="15.75">
      <c r="A26" s="413"/>
      <c r="B26" s="361"/>
      <c r="C26" s="365"/>
      <c r="D26" s="548"/>
    </row>
    <row r="27" spans="1:4" ht="15.75">
      <c r="A27" s="413"/>
      <c r="B27" s="361"/>
      <c r="C27" s="365"/>
      <c r="D27" s="548"/>
    </row>
    <row r="28" spans="1:4" ht="15.75">
      <c r="A28" s="413"/>
      <c r="B28" s="366"/>
      <c r="C28" s="367"/>
      <c r="D28" s="548"/>
    </row>
    <row r="29" spans="1:4" ht="15.75">
      <c r="A29" s="413"/>
      <c r="B29" s="366"/>
      <c r="C29" s="360"/>
      <c r="D29" s="548"/>
    </row>
    <row r="30" spans="1:4" ht="15.75">
      <c r="A30" s="413"/>
      <c r="B30" s="361"/>
      <c r="C30" s="365"/>
      <c r="D30" s="548"/>
    </row>
    <row r="31" spans="1:4" ht="15.75">
      <c r="A31" s="413"/>
      <c r="B31" s="361"/>
      <c r="C31" s="365"/>
      <c r="D31" s="548"/>
    </row>
    <row r="32" spans="1:4" ht="15.75">
      <c r="A32" s="413"/>
      <c r="B32" s="361"/>
      <c r="C32" s="365"/>
      <c r="D32" s="548"/>
    </row>
    <row r="33" spans="1:4" ht="15.75">
      <c r="A33" s="413"/>
      <c r="B33" s="361"/>
      <c r="C33" s="365"/>
      <c r="D33" s="548"/>
    </row>
    <row r="34" spans="1:4" ht="15.75">
      <c r="A34" s="413"/>
      <c r="B34" s="581"/>
      <c r="C34" s="365"/>
      <c r="D34" s="548"/>
    </row>
    <row r="35" spans="1:4" ht="15.75">
      <c r="A35" s="413"/>
      <c r="B35" s="361"/>
      <c r="C35" s="365"/>
      <c r="D35" s="548"/>
    </row>
    <row r="36" spans="1:4" ht="15.75">
      <c r="A36" s="413"/>
      <c r="B36" s="361"/>
      <c r="C36" s="365"/>
      <c r="D36" s="548"/>
    </row>
    <row r="37" spans="1:4" ht="15.75">
      <c r="A37" s="413"/>
      <c r="B37" s="361"/>
      <c r="C37" s="365"/>
      <c r="D37" s="548"/>
    </row>
    <row r="38" spans="1:4" ht="15.75">
      <c r="A38" s="413"/>
      <c r="B38" s="361"/>
      <c r="C38" s="365"/>
      <c r="D38" s="548"/>
    </row>
    <row r="39" spans="1:4" ht="15.75">
      <c r="A39" s="413"/>
      <c r="B39" s="361"/>
      <c r="C39" s="365"/>
      <c r="D39" s="548"/>
    </row>
    <row r="40" spans="1:4" ht="15.75">
      <c r="A40" s="413"/>
      <c r="B40" s="361"/>
      <c r="C40" s="365"/>
      <c r="D40" s="548"/>
    </row>
    <row r="41" spans="1:4" ht="15.75">
      <c r="A41" s="413"/>
      <c r="B41" s="361"/>
      <c r="C41" s="365"/>
      <c r="D41" s="548"/>
    </row>
    <row r="42" spans="1:4" ht="15.75">
      <c r="A42" s="413"/>
      <c r="B42" s="581"/>
      <c r="C42" s="365"/>
      <c r="D42" s="548"/>
    </row>
    <row r="43" spans="1:4" ht="15.75">
      <c r="A43" s="413"/>
      <c r="B43" s="361"/>
      <c r="C43" s="365"/>
      <c r="D43" s="548"/>
    </row>
    <row r="44" spans="1:4" ht="15.75">
      <c r="A44" s="413"/>
      <c r="B44" s="361"/>
      <c r="C44" s="365"/>
      <c r="D44" s="548"/>
    </row>
    <row r="45" spans="1:4" ht="15.75">
      <c r="A45" s="413"/>
      <c r="B45" s="361"/>
      <c r="C45" s="365"/>
      <c r="D45" s="548"/>
    </row>
    <row r="46" spans="1:4" ht="15.75">
      <c r="A46" s="413"/>
      <c r="B46" s="361"/>
      <c r="C46" s="365"/>
      <c r="D46" s="548"/>
    </row>
    <row r="47" spans="1:4" ht="16.5">
      <c r="A47" s="413"/>
      <c r="B47" s="368"/>
      <c r="C47" s="365"/>
      <c r="D47" s="548"/>
    </row>
    <row r="48" spans="1:4" ht="16.5">
      <c r="A48" s="413"/>
      <c r="B48" s="368"/>
      <c r="C48" s="365"/>
      <c r="D48" s="548"/>
    </row>
    <row r="49" spans="1:4" ht="16.5">
      <c r="A49" s="413"/>
      <c r="B49" s="368"/>
      <c r="C49" s="365"/>
      <c r="D49" s="548"/>
    </row>
    <row r="50" spans="1:4" ht="16.5">
      <c r="A50" s="413"/>
      <c r="B50" s="368"/>
      <c r="C50" s="365"/>
      <c r="D50" s="548"/>
    </row>
    <row r="51" spans="1:4" ht="16.5">
      <c r="A51" s="413"/>
      <c r="B51" s="368"/>
      <c r="C51" s="365"/>
      <c r="D51" s="548"/>
    </row>
    <row r="52" spans="1:4" ht="15.75">
      <c r="A52" s="413"/>
      <c r="B52" s="361"/>
      <c r="C52" s="365"/>
      <c r="D52" s="548"/>
    </row>
    <row r="53" spans="1:4" ht="15.75">
      <c r="A53" s="413"/>
      <c r="B53" s="361"/>
      <c r="C53" s="365"/>
      <c r="D53" s="548"/>
    </row>
    <row r="54" spans="1:4" ht="15.75">
      <c r="A54" s="413"/>
      <c r="B54" s="581"/>
      <c r="C54" s="365"/>
      <c r="D54" s="548"/>
    </row>
    <row r="55" spans="1:4" ht="15.75">
      <c r="A55" s="413"/>
      <c r="B55" s="361"/>
      <c r="C55" s="365"/>
      <c r="D55" s="548"/>
    </row>
    <row r="56" spans="1:4" ht="16.5">
      <c r="A56" s="413"/>
      <c r="B56" s="368"/>
      <c r="C56" s="367"/>
      <c r="D56" s="548"/>
    </row>
    <row r="57" spans="1:4" ht="16.5">
      <c r="A57" s="413"/>
      <c r="B57" s="368"/>
      <c r="C57" s="367"/>
      <c r="D57" s="548"/>
    </row>
    <row r="58" spans="1:4" ht="15.75">
      <c r="A58" s="413"/>
      <c r="B58" s="581"/>
      <c r="C58" s="365"/>
      <c r="D58" s="548"/>
    </row>
    <row r="59" spans="1:4" ht="15.75">
      <c r="A59" s="413"/>
      <c r="B59" s="581"/>
      <c r="C59" s="365"/>
      <c r="D59" s="548"/>
    </row>
    <row r="60" spans="1:4" ht="15.75">
      <c r="A60" s="413"/>
      <c r="B60" s="581"/>
      <c r="C60" s="365"/>
      <c r="D60" s="548"/>
    </row>
    <row r="61" spans="1:4" ht="16.5" thickBot="1">
      <c r="A61" s="413"/>
      <c r="B61" s="624"/>
      <c r="C61" s="365"/>
      <c r="D61" s="548"/>
    </row>
    <row r="62" spans="1:4" ht="18" customHeight="1">
      <c r="A62" s="998"/>
      <c r="B62" s="1000"/>
      <c r="C62" s="940"/>
      <c r="D62" s="941"/>
    </row>
    <row r="63" spans="1:4" ht="18" customHeight="1">
      <c r="A63" s="1001"/>
      <c r="B63" s="1003"/>
      <c r="C63" s="942"/>
      <c r="D63" s="943"/>
    </row>
    <row r="64" spans="1:4" ht="44.25" customHeight="1">
      <c r="A64" s="1001"/>
      <c r="B64" s="1003"/>
      <c r="C64" s="942"/>
      <c r="D64" s="943"/>
    </row>
    <row r="65" spans="1:4" ht="18" customHeight="1">
      <c r="A65" s="1001"/>
      <c r="B65" s="1003"/>
      <c r="C65" s="942"/>
      <c r="D65" s="943"/>
    </row>
    <row r="66" spans="1:4" ht="18" customHeight="1" thickBot="1">
      <c r="A66" s="1004"/>
      <c r="B66" s="1006"/>
      <c r="C66" s="944"/>
      <c r="D66" s="945"/>
    </row>
  </sheetData>
  <mergeCells count="4">
    <mergeCell ref="A1:B6"/>
    <mergeCell ref="C1:D6"/>
    <mergeCell ref="A62:B66"/>
    <mergeCell ref="C62:D66"/>
  </mergeCells>
  <phoneticPr fontId="8" type="noConversion"/>
  <pageMargins left="0.70866141732283472" right="0.70866141732283472" top="0.74803149606299213" bottom="0.74803149606299213" header="0.31496062992125984" footer="0.31496062992125984"/>
  <pageSetup paperSize="9" scale="9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I27"/>
  <sheetViews>
    <sheetView view="pageBreakPreview" zoomScaleNormal="100" zoomScaleSheetLayoutView="100" workbookViewId="0">
      <selection activeCell="G24" sqref="G24"/>
    </sheetView>
  </sheetViews>
  <sheetFormatPr baseColWidth="10" defaultRowHeight="12.75"/>
  <cols>
    <col min="1" max="1" width="8.42578125" customWidth="1"/>
    <col min="2" max="2" width="54.85546875" customWidth="1"/>
    <col min="3" max="3" width="11.42578125" customWidth="1"/>
    <col min="4" max="4" width="16.7109375" customWidth="1"/>
    <col min="6" max="6" width="12" bestFit="1" customWidth="1"/>
  </cols>
  <sheetData>
    <row r="1" spans="1:9" s="44" customFormat="1" ht="24.75" customHeight="1">
      <c r="A1" s="1060" t="str">
        <f>'PRESUP. OBRA'!A1</f>
        <v>OBRAS PARA EL MEJORAMIENTO DE CASETA COMUNAL MONTEFRIO EN EL MUNICIPIO DE SANTA ROSA DE OSOS</v>
      </c>
      <c r="B1" s="1061"/>
      <c r="C1" s="958"/>
      <c r="D1" s="959"/>
      <c r="E1" s="617"/>
      <c r="F1" s="617"/>
      <c r="G1" s="617"/>
    </row>
    <row r="2" spans="1:9" s="9" customFormat="1" ht="15" customHeight="1">
      <c r="A2" s="1062"/>
      <c r="B2" s="1063"/>
      <c r="C2" s="960"/>
      <c r="D2" s="961"/>
      <c r="E2" s="617"/>
      <c r="F2" s="617"/>
      <c r="G2" s="617"/>
    </row>
    <row r="3" spans="1:9" s="9" customFormat="1" ht="12.75" customHeight="1">
      <c r="A3" s="1062"/>
      <c r="B3" s="1063"/>
      <c r="C3" s="960"/>
      <c r="D3" s="961"/>
      <c r="E3" s="617"/>
      <c r="F3" s="617"/>
      <c r="G3" s="617"/>
    </row>
    <row r="4" spans="1:9" s="9" customFormat="1" ht="12.75" customHeight="1">
      <c r="A4" s="1062"/>
      <c r="B4" s="1063"/>
      <c r="C4" s="960"/>
      <c r="D4" s="961"/>
      <c r="E4" s="617"/>
      <c r="F4" s="617"/>
      <c r="G4" s="617"/>
      <c r="I4"/>
    </row>
    <row r="5" spans="1:9" s="9" customFormat="1" ht="12.75" customHeight="1">
      <c r="A5" s="1062"/>
      <c r="B5" s="1063"/>
      <c r="C5" s="960"/>
      <c r="D5" s="961"/>
      <c r="E5" s="617"/>
      <c r="F5" s="617"/>
      <c r="G5" s="617"/>
    </row>
    <row r="6" spans="1:9" s="9" customFormat="1" ht="13.5" customHeight="1" thickBot="1">
      <c r="A6" s="1064"/>
      <c r="B6" s="1065"/>
      <c r="C6" s="962"/>
      <c r="D6" s="963"/>
      <c r="E6" s="617"/>
      <c r="F6" s="617"/>
      <c r="G6" s="617"/>
    </row>
    <row r="7" spans="1:9" ht="16.5" thickBot="1">
      <c r="A7" s="585" t="s">
        <v>791</v>
      </c>
      <c r="B7" s="586" t="s">
        <v>414</v>
      </c>
      <c r="C7" s="587" t="s">
        <v>309</v>
      </c>
      <c r="D7" s="588" t="s">
        <v>793</v>
      </c>
    </row>
    <row r="8" spans="1:9" ht="15.75">
      <c r="A8" s="589" t="s">
        <v>924</v>
      </c>
      <c r="B8" s="590" t="s">
        <v>790</v>
      </c>
      <c r="C8" s="591" t="s">
        <v>942</v>
      </c>
      <c r="D8" s="592">
        <v>121000.00000000001</v>
      </c>
      <c r="E8" s="592"/>
      <c r="F8" s="683"/>
    </row>
    <row r="9" spans="1:9" ht="15.75">
      <c r="A9" s="582" t="s">
        <v>925</v>
      </c>
      <c r="B9" s="359" t="s">
        <v>186</v>
      </c>
      <c r="C9" s="584" t="s">
        <v>942</v>
      </c>
      <c r="D9" s="583">
        <v>181500.00000000003</v>
      </c>
      <c r="E9" s="583"/>
      <c r="F9" s="683"/>
    </row>
    <row r="10" spans="1:9" ht="15.75">
      <c r="A10" s="582" t="s">
        <v>926</v>
      </c>
      <c r="B10" s="581" t="s">
        <v>935</v>
      </c>
      <c r="C10" s="584" t="s">
        <v>942</v>
      </c>
      <c r="D10" s="583">
        <v>110000.00000000001</v>
      </c>
      <c r="E10" s="583"/>
      <c r="F10" s="683"/>
    </row>
    <row r="11" spans="1:9" ht="15.75">
      <c r="A11" s="582" t="s">
        <v>927</v>
      </c>
      <c r="B11" s="453" t="s">
        <v>850</v>
      </c>
      <c r="C11" s="584" t="s">
        <v>942</v>
      </c>
      <c r="D11" s="583">
        <v>77000</v>
      </c>
      <c r="E11" s="583"/>
      <c r="F11" s="683"/>
    </row>
    <row r="12" spans="1:9" ht="15.75">
      <c r="A12" s="582" t="s">
        <v>928</v>
      </c>
      <c r="B12" s="453" t="s">
        <v>936</v>
      </c>
      <c r="C12" s="584" t="s">
        <v>942</v>
      </c>
      <c r="D12" s="583">
        <v>93500.000000000015</v>
      </c>
      <c r="E12" s="583"/>
      <c r="F12" s="683"/>
    </row>
    <row r="13" spans="1:9" ht="15.75">
      <c r="A13" s="582" t="s">
        <v>929</v>
      </c>
      <c r="B13" s="359" t="s">
        <v>938</v>
      </c>
      <c r="C13" s="584" t="s">
        <v>943</v>
      </c>
      <c r="D13" s="583">
        <v>57200.000000000007</v>
      </c>
      <c r="E13" s="583"/>
      <c r="F13" s="683"/>
    </row>
    <row r="14" spans="1:9" ht="15.75">
      <c r="A14" s="582" t="s">
        <v>930</v>
      </c>
      <c r="B14" s="359" t="s">
        <v>937</v>
      </c>
      <c r="C14" s="584" t="s">
        <v>943</v>
      </c>
      <c r="D14" s="583">
        <v>55000.000000000007</v>
      </c>
      <c r="E14" s="583"/>
      <c r="F14" s="683"/>
    </row>
    <row r="15" spans="1:9" ht="15.75">
      <c r="A15" s="582" t="s">
        <v>931</v>
      </c>
      <c r="B15" s="359" t="s">
        <v>939</v>
      </c>
      <c r="C15" s="584" t="s">
        <v>943</v>
      </c>
      <c r="D15" s="583">
        <v>66000</v>
      </c>
      <c r="E15" s="583"/>
      <c r="F15" s="683"/>
    </row>
    <row r="16" spans="1:9" ht="15.75">
      <c r="A16" s="582" t="s">
        <v>932</v>
      </c>
      <c r="B16" s="359" t="s">
        <v>940</v>
      </c>
      <c r="C16" s="584" t="s">
        <v>943</v>
      </c>
      <c r="D16" s="583">
        <v>49500.000000000007</v>
      </c>
      <c r="E16" s="583"/>
      <c r="F16" s="683"/>
    </row>
    <row r="17" spans="1:6" ht="15.75">
      <c r="A17" s="582" t="s">
        <v>933</v>
      </c>
      <c r="B17" s="359" t="s">
        <v>941</v>
      </c>
      <c r="C17" s="584" t="s">
        <v>942</v>
      </c>
      <c r="D17" s="583">
        <v>49500.000000000007</v>
      </c>
      <c r="E17" s="583"/>
      <c r="F17" s="683"/>
    </row>
    <row r="18" spans="1:6" ht="15.75">
      <c r="A18" s="582" t="s">
        <v>934</v>
      </c>
      <c r="B18" s="359" t="s">
        <v>630</v>
      </c>
      <c r="C18" s="584" t="s">
        <v>943</v>
      </c>
      <c r="D18" s="583">
        <v>71500</v>
      </c>
      <c r="E18" s="583"/>
      <c r="F18" s="683"/>
    </row>
    <row r="19" spans="1:6" ht="15.75">
      <c r="A19" s="582" t="s">
        <v>947</v>
      </c>
      <c r="B19" s="359" t="s">
        <v>946</v>
      </c>
      <c r="C19" s="584" t="s">
        <v>943</v>
      </c>
      <c r="D19" s="583">
        <v>49500.000000000007</v>
      </c>
      <c r="E19" s="583"/>
      <c r="F19" s="683"/>
    </row>
    <row r="20" spans="1:6" ht="15.75">
      <c r="A20" s="582"/>
      <c r="B20" s="359"/>
      <c r="C20" s="360"/>
      <c r="D20" s="583"/>
    </row>
    <row r="21" spans="1:6" ht="15.75">
      <c r="A21" s="582"/>
      <c r="B21" s="359"/>
      <c r="C21" s="360"/>
      <c r="D21" s="583"/>
    </row>
    <row r="22" spans="1:6" ht="16.5" thickBot="1">
      <c r="A22" s="582"/>
      <c r="B22" s="359"/>
      <c r="C22" s="360"/>
      <c r="D22" s="583"/>
    </row>
    <row r="23" spans="1:6">
      <c r="A23" s="998"/>
      <c r="B23" s="1000"/>
      <c r="C23" s="940"/>
      <c r="D23" s="941"/>
    </row>
    <row r="24" spans="1:6" ht="66" customHeight="1">
      <c r="A24" s="1001"/>
      <c r="B24" s="1003"/>
      <c r="C24" s="942"/>
      <c r="D24" s="943"/>
    </row>
    <row r="25" spans="1:6">
      <c r="A25" s="1001"/>
      <c r="B25" s="1003"/>
      <c r="C25" s="942"/>
      <c r="D25" s="943"/>
    </row>
    <row r="26" spans="1:6">
      <c r="A26" s="1001"/>
      <c r="B26" s="1003"/>
      <c r="C26" s="942"/>
      <c r="D26" s="943"/>
    </row>
    <row r="27" spans="1:6" ht="13.5" thickBot="1">
      <c r="A27" s="1004"/>
      <c r="B27" s="1006"/>
      <c r="C27" s="944"/>
      <c r="D27" s="945"/>
    </row>
  </sheetData>
  <mergeCells count="4">
    <mergeCell ref="A23:B27"/>
    <mergeCell ref="C23:D27"/>
    <mergeCell ref="A1:B6"/>
    <mergeCell ref="C1:D6"/>
  </mergeCells>
  <pageMargins left="0.70866141732283472" right="0.70866141732283472" top="0.74803149606299213" bottom="0.74803149606299213" header="0.31496062992125984" footer="0.31496062992125984"/>
  <pageSetup paperSize="9" scale="96" orientation="portrait" r:id="rId1"/>
  <headerFooter>
    <oddFooter>&amp;C&amp;F</oddFooter>
  </headerFooter>
  <drawing r:id="rId2"/>
  <legacyDrawingHF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I96"/>
  <sheetViews>
    <sheetView tabSelected="1" view="pageBreakPreview" zoomScaleNormal="100" zoomScaleSheetLayoutView="100" workbookViewId="0">
      <selection activeCell="G62" sqref="G62"/>
    </sheetView>
  </sheetViews>
  <sheetFormatPr baseColWidth="10" defaultRowHeight="12.75"/>
  <cols>
    <col min="1" max="1" width="22.140625" customWidth="1"/>
    <col min="2" max="2" width="12.28515625" customWidth="1"/>
    <col min="3" max="3" width="15.42578125" bestFit="1" customWidth="1"/>
    <col min="4" max="4" width="15.42578125" customWidth="1"/>
    <col min="5" max="5" width="7" customWidth="1"/>
    <col min="6" max="6" width="13.140625" bestFit="1" customWidth="1"/>
  </cols>
  <sheetData>
    <row r="1" spans="1:9" s="44" customFormat="1" ht="15" customHeight="1">
      <c r="A1" s="1089" t="str">
        <f>'PRESUP. OBRA'!A1</f>
        <v>OBRAS PARA EL MEJORAMIENTO DE CASETA COMUNAL MONTEFRIO EN EL MUNICIPIO DE SANTA ROSA DE OSOS</v>
      </c>
      <c r="B1" s="1090"/>
      <c r="C1" s="1090"/>
      <c r="D1" s="1091"/>
      <c r="E1" s="958"/>
      <c r="F1" s="959"/>
      <c r="G1" s="617"/>
    </row>
    <row r="2" spans="1:9" s="9" customFormat="1" ht="15" customHeight="1">
      <c r="A2" s="1092"/>
      <c r="B2" s="1093"/>
      <c r="C2" s="1093"/>
      <c r="D2" s="1094"/>
      <c r="E2" s="960"/>
      <c r="F2" s="961"/>
      <c r="G2" s="617"/>
    </row>
    <row r="3" spans="1:9" s="9" customFormat="1" ht="12.75" customHeight="1">
      <c r="A3" s="1092"/>
      <c r="B3" s="1093"/>
      <c r="C3" s="1093"/>
      <c r="D3" s="1094"/>
      <c r="E3" s="960"/>
      <c r="F3" s="961"/>
      <c r="G3" s="617"/>
    </row>
    <row r="4" spans="1:9" s="9" customFormat="1" ht="12.75" customHeight="1">
      <c r="A4" s="1092"/>
      <c r="B4" s="1093"/>
      <c r="C4" s="1093"/>
      <c r="D4" s="1094"/>
      <c r="E4" s="960"/>
      <c r="F4" s="961"/>
      <c r="G4" s="617"/>
      <c r="I4"/>
    </row>
    <row r="5" spans="1:9" s="9" customFormat="1" ht="12.75" customHeight="1">
      <c r="A5" s="1092"/>
      <c r="B5" s="1093"/>
      <c r="C5" s="1093"/>
      <c r="D5" s="1094"/>
      <c r="E5" s="960"/>
      <c r="F5" s="961"/>
      <c r="G5" s="617"/>
    </row>
    <row r="6" spans="1:9" s="9" customFormat="1" ht="13.5" customHeight="1" thickBot="1">
      <c r="A6" s="1095"/>
      <c r="B6" s="1096"/>
      <c r="C6" s="1096"/>
      <c r="D6" s="1097"/>
      <c r="E6" s="962"/>
      <c r="F6" s="963"/>
      <c r="G6" s="617"/>
    </row>
    <row r="7" spans="1:9" ht="17.25" thickBot="1">
      <c r="A7" s="1098" t="s">
        <v>809</v>
      </c>
      <c r="B7" s="1099"/>
      <c r="C7" s="1099"/>
      <c r="D7" s="1099"/>
      <c r="E7" s="1099"/>
      <c r="F7" s="600"/>
    </row>
    <row r="8" spans="1:9" ht="17.25" thickBot="1">
      <c r="A8" s="414"/>
      <c r="B8" s="415"/>
      <c r="C8" s="416"/>
      <c r="D8" s="416"/>
      <c r="E8" s="416"/>
      <c r="F8" s="417"/>
    </row>
    <row r="9" spans="1:9" ht="17.25" thickBot="1">
      <c r="A9" s="1100" t="s">
        <v>810</v>
      </c>
      <c r="B9" s="597"/>
      <c r="C9" s="598" t="s">
        <v>811</v>
      </c>
      <c r="D9" s="599" t="s">
        <v>812</v>
      </c>
      <c r="E9" s="416"/>
      <c r="F9" s="417"/>
    </row>
    <row r="10" spans="1:9" ht="16.5">
      <c r="A10" s="1101"/>
      <c r="B10" s="616" t="s">
        <v>2</v>
      </c>
      <c r="C10" s="593">
        <f>D10*50</f>
        <v>45320.000000000007</v>
      </c>
      <c r="D10" s="594">
        <f>INSUMOS!D14</f>
        <v>906.40000000000009</v>
      </c>
      <c r="E10" s="416"/>
      <c r="F10" s="417"/>
    </row>
    <row r="11" spans="1:9" ht="25.5">
      <c r="A11" s="614" t="s">
        <v>813</v>
      </c>
      <c r="B11" s="595" t="s">
        <v>814</v>
      </c>
      <c r="C11" s="419"/>
      <c r="D11" s="429">
        <f>INSUMOS!D9</f>
        <v>220000.00000000003</v>
      </c>
      <c r="E11" s="416"/>
      <c r="F11" s="417"/>
    </row>
    <row r="12" spans="1:9" ht="25.5">
      <c r="A12" s="614" t="s">
        <v>815</v>
      </c>
      <c r="B12" s="595" t="s">
        <v>814</v>
      </c>
      <c r="C12" s="419"/>
      <c r="D12" s="429">
        <v>250000</v>
      </c>
      <c r="E12" s="416"/>
      <c r="F12" s="417"/>
    </row>
    <row r="13" spans="1:9" ht="16.5">
      <c r="A13" s="614" t="s">
        <v>816</v>
      </c>
      <c r="B13" s="595" t="s">
        <v>814</v>
      </c>
      <c r="C13" s="419"/>
      <c r="D13" s="429">
        <f>INSUMOS!D11</f>
        <v>236500.00000000003</v>
      </c>
      <c r="E13" s="416"/>
      <c r="F13" s="417"/>
    </row>
    <row r="14" spans="1:9" ht="17.25" thickBot="1">
      <c r="A14" s="615" t="s">
        <v>817</v>
      </c>
      <c r="B14" s="596" t="s">
        <v>818</v>
      </c>
      <c r="C14" s="430"/>
      <c r="D14" s="431">
        <v>75</v>
      </c>
      <c r="E14" s="416"/>
      <c r="F14" s="417"/>
    </row>
    <row r="15" spans="1:9" ht="17.25" thickBot="1">
      <c r="A15" s="414"/>
      <c r="B15" s="415"/>
      <c r="C15" s="416"/>
      <c r="D15" s="416"/>
      <c r="E15" s="416"/>
      <c r="F15" s="417"/>
    </row>
    <row r="16" spans="1:9" ht="17.25" thickBot="1">
      <c r="A16" s="601" t="s">
        <v>819</v>
      </c>
      <c r="B16" s="602"/>
      <c r="C16" s="603"/>
      <c r="D16" s="603"/>
      <c r="E16" s="603"/>
      <c r="F16" s="600"/>
    </row>
    <row r="17" spans="1:6" ht="16.5">
      <c r="A17" s="420" t="s">
        <v>820</v>
      </c>
      <c r="B17" s="432" t="s">
        <v>309</v>
      </c>
      <c r="C17" s="432" t="s">
        <v>747</v>
      </c>
      <c r="D17" s="432" t="s">
        <v>821</v>
      </c>
      <c r="E17" s="1079" t="s">
        <v>822</v>
      </c>
      <c r="F17" s="1080"/>
    </row>
    <row r="18" spans="1:6" ht="16.5">
      <c r="A18" s="421" t="s">
        <v>823</v>
      </c>
      <c r="B18" s="418" t="s">
        <v>2</v>
      </c>
      <c r="C18" s="418">
        <v>364</v>
      </c>
      <c r="D18" s="419">
        <f>D10</f>
        <v>906.40000000000009</v>
      </c>
      <c r="E18" s="1081">
        <f>+ROUND(D18*C18,0)</f>
        <v>329930</v>
      </c>
      <c r="F18" s="1082"/>
    </row>
    <row r="19" spans="1:6" ht="16.5">
      <c r="A19" s="421" t="s">
        <v>797</v>
      </c>
      <c r="B19" s="418" t="s">
        <v>814</v>
      </c>
      <c r="C19" s="418">
        <v>1.1599999999999999</v>
      </c>
      <c r="D19" s="419">
        <f>D11</f>
        <v>220000.00000000003</v>
      </c>
      <c r="E19" s="1081">
        <f>+ROUND(D19*C19,0)</f>
        <v>255200</v>
      </c>
      <c r="F19" s="1082"/>
    </row>
    <row r="20" spans="1:6" ht="17.25" thickBot="1">
      <c r="A20" s="426" t="s">
        <v>824</v>
      </c>
      <c r="B20" s="427" t="s">
        <v>818</v>
      </c>
      <c r="C20" s="427">
        <v>220</v>
      </c>
      <c r="D20" s="428">
        <f>D14</f>
        <v>75</v>
      </c>
      <c r="E20" s="1083">
        <f>+ROUND(D20*C20,0)</f>
        <v>16500</v>
      </c>
      <c r="F20" s="1084"/>
    </row>
    <row r="21" spans="1:6" ht="17.25" thickBot="1">
      <c r="A21" s="1075" t="s">
        <v>307</v>
      </c>
      <c r="B21" s="1076"/>
      <c r="C21" s="1076"/>
      <c r="D21" s="1076"/>
      <c r="E21" s="1077">
        <f>SUM(E18:E20)</f>
        <v>601630</v>
      </c>
      <c r="F21" s="1078"/>
    </row>
    <row r="22" spans="1:6" ht="17.25" thickBot="1">
      <c r="A22" s="414"/>
      <c r="B22" s="415"/>
      <c r="C22" s="416"/>
      <c r="D22" s="416"/>
      <c r="E22" s="416"/>
      <c r="F22" s="417"/>
    </row>
    <row r="23" spans="1:6" ht="17.25" thickBot="1">
      <c r="A23" s="601" t="s">
        <v>825</v>
      </c>
      <c r="B23" s="602"/>
      <c r="C23" s="603"/>
      <c r="D23" s="603"/>
      <c r="E23" s="603"/>
      <c r="F23" s="600"/>
    </row>
    <row r="24" spans="1:6" ht="16.5">
      <c r="A24" s="420" t="s">
        <v>820</v>
      </c>
      <c r="B24" s="432" t="s">
        <v>309</v>
      </c>
      <c r="C24" s="432" t="s">
        <v>747</v>
      </c>
      <c r="D24" s="432" t="s">
        <v>821</v>
      </c>
      <c r="E24" s="1079" t="s">
        <v>822</v>
      </c>
      <c r="F24" s="1080"/>
    </row>
    <row r="25" spans="1:6" ht="16.5">
      <c r="A25" s="421" t="s">
        <v>823</v>
      </c>
      <c r="B25" s="418" t="s">
        <v>2</v>
      </c>
      <c r="C25" s="418">
        <v>302</v>
      </c>
      <c r="D25" s="419">
        <f>D10</f>
        <v>906.40000000000009</v>
      </c>
      <c r="E25" s="1081">
        <f>+ROUND(D25*C25,0)</f>
        <v>273733</v>
      </c>
      <c r="F25" s="1082"/>
    </row>
    <row r="26" spans="1:6" ht="16.5">
      <c r="A26" s="421" t="s">
        <v>797</v>
      </c>
      <c r="B26" s="418" t="s">
        <v>814</v>
      </c>
      <c r="C26" s="418">
        <v>1.2</v>
      </c>
      <c r="D26" s="419">
        <f>+$C$11</f>
        <v>0</v>
      </c>
      <c r="E26" s="1081">
        <f>+ROUND(D26*C26,0)</f>
        <v>0</v>
      </c>
      <c r="F26" s="1082"/>
    </row>
    <row r="27" spans="1:6" ht="17.25" thickBot="1">
      <c r="A27" s="426" t="s">
        <v>824</v>
      </c>
      <c r="B27" s="427" t="s">
        <v>818</v>
      </c>
      <c r="C27" s="427">
        <v>182</v>
      </c>
      <c r="D27" s="428">
        <f>+D14</f>
        <v>75</v>
      </c>
      <c r="E27" s="1083">
        <f>+ROUND(D27*C27,0)</f>
        <v>13650</v>
      </c>
      <c r="F27" s="1084"/>
    </row>
    <row r="28" spans="1:6" ht="17.25" thickBot="1">
      <c r="A28" s="1075" t="s">
        <v>307</v>
      </c>
      <c r="B28" s="1076"/>
      <c r="C28" s="1076"/>
      <c r="D28" s="1076"/>
      <c r="E28" s="1077">
        <f>SUM(E25:E27)</f>
        <v>287383</v>
      </c>
      <c r="F28" s="1078"/>
    </row>
    <row r="29" spans="1:6" ht="17.25" thickBot="1">
      <c r="A29" s="414"/>
      <c r="B29" s="415"/>
      <c r="C29" s="416"/>
      <c r="D29" s="416"/>
      <c r="E29" s="416"/>
      <c r="F29" s="417"/>
    </row>
    <row r="30" spans="1:6" ht="17.25" thickBot="1">
      <c r="A30" s="601" t="s">
        <v>826</v>
      </c>
      <c r="B30" s="602" t="s">
        <v>827</v>
      </c>
      <c r="C30" s="603"/>
      <c r="D30" s="603"/>
      <c r="E30" s="603"/>
      <c r="F30" s="600"/>
    </row>
    <row r="31" spans="1:6" ht="16.5">
      <c r="A31" s="420" t="s">
        <v>820</v>
      </c>
      <c r="B31" s="432" t="s">
        <v>309</v>
      </c>
      <c r="C31" s="432" t="s">
        <v>747</v>
      </c>
      <c r="D31" s="432" t="s">
        <v>821</v>
      </c>
      <c r="E31" s="1079" t="s">
        <v>822</v>
      </c>
      <c r="F31" s="1080"/>
    </row>
    <row r="32" spans="1:6" ht="16.5">
      <c r="A32" s="421" t="s">
        <v>823</v>
      </c>
      <c r="B32" s="418" t="s">
        <v>2</v>
      </c>
      <c r="C32" s="422">
        <v>420</v>
      </c>
      <c r="D32" s="419">
        <f>D10</f>
        <v>906.40000000000009</v>
      </c>
      <c r="E32" s="1081">
        <f>+ROUND(D32*C32,0)</f>
        <v>380688</v>
      </c>
      <c r="F32" s="1082"/>
    </row>
    <row r="33" spans="1:6" ht="16.5">
      <c r="A33" s="421" t="s">
        <v>828</v>
      </c>
      <c r="B33" s="418" t="s">
        <v>814</v>
      </c>
      <c r="C33" s="418">
        <v>0.67</v>
      </c>
      <c r="D33" s="419">
        <f>D12</f>
        <v>250000</v>
      </c>
      <c r="E33" s="1081">
        <f>+ROUND(D33*C33,0)</f>
        <v>167500</v>
      </c>
      <c r="F33" s="1082"/>
    </row>
    <row r="34" spans="1:6" ht="16.5">
      <c r="A34" s="421" t="s">
        <v>829</v>
      </c>
      <c r="B34" s="418" t="s">
        <v>814</v>
      </c>
      <c r="C34" s="418">
        <v>0.67</v>
      </c>
      <c r="D34" s="419">
        <f>D13</f>
        <v>236500.00000000003</v>
      </c>
      <c r="E34" s="1081">
        <f>+ROUND(D34*C34,0)</f>
        <v>158455</v>
      </c>
      <c r="F34" s="1082"/>
    </row>
    <row r="35" spans="1:6" ht="16.5">
      <c r="A35" s="421" t="s">
        <v>830</v>
      </c>
      <c r="B35" s="418" t="s">
        <v>329</v>
      </c>
      <c r="C35" s="418">
        <v>0.13</v>
      </c>
      <c r="D35" s="419">
        <v>45000</v>
      </c>
      <c r="E35" s="1085">
        <f>+ROUND(D35*C35,0)</f>
        <v>5850</v>
      </c>
      <c r="F35" s="1086"/>
    </row>
    <row r="36" spans="1:6" ht="17.25" thickBot="1">
      <c r="A36" s="426" t="s">
        <v>741</v>
      </c>
      <c r="B36" s="427" t="s">
        <v>818</v>
      </c>
      <c r="C36" s="427">
        <v>260</v>
      </c>
      <c r="D36" s="428">
        <f>+D14</f>
        <v>75</v>
      </c>
      <c r="E36" s="1087">
        <f>+ROUND(D36*C36,0)</f>
        <v>19500</v>
      </c>
      <c r="F36" s="1088"/>
    </row>
    <row r="37" spans="1:6" ht="17.25" thickBot="1">
      <c r="A37" s="1075" t="s">
        <v>307</v>
      </c>
      <c r="B37" s="1076"/>
      <c r="C37" s="1076"/>
      <c r="D37" s="1076"/>
      <c r="E37" s="1077">
        <f>SUM(E32:E36)</f>
        <v>731993</v>
      </c>
      <c r="F37" s="1078"/>
    </row>
    <row r="38" spans="1:6" ht="17.25" thickBot="1">
      <c r="A38" s="423"/>
      <c r="B38" s="415"/>
      <c r="C38" s="415"/>
      <c r="D38" s="415"/>
      <c r="E38" s="424"/>
      <c r="F38" s="425"/>
    </row>
    <row r="39" spans="1:6" ht="17.25" thickBot="1">
      <c r="A39" s="601" t="s">
        <v>831</v>
      </c>
      <c r="B39" s="602" t="s">
        <v>832</v>
      </c>
      <c r="C39" s="603"/>
      <c r="D39" s="603"/>
      <c r="E39" s="603"/>
      <c r="F39" s="600"/>
    </row>
    <row r="40" spans="1:6" ht="16.5">
      <c r="A40" s="420" t="s">
        <v>820</v>
      </c>
      <c r="B40" s="432" t="s">
        <v>309</v>
      </c>
      <c r="C40" s="432" t="s">
        <v>747</v>
      </c>
      <c r="D40" s="432" t="s">
        <v>821</v>
      </c>
      <c r="E40" s="1079" t="s">
        <v>822</v>
      </c>
      <c r="F40" s="1080"/>
    </row>
    <row r="41" spans="1:6" ht="16.5">
      <c r="A41" s="421" t="s">
        <v>823</v>
      </c>
      <c r="B41" s="418" t="s">
        <v>2</v>
      </c>
      <c r="C41" s="422">
        <v>380</v>
      </c>
      <c r="D41" s="419">
        <f>D10</f>
        <v>906.40000000000009</v>
      </c>
      <c r="E41" s="1081">
        <f>+ROUND(D41*C41,0)</f>
        <v>344432</v>
      </c>
      <c r="F41" s="1082"/>
    </row>
    <row r="42" spans="1:6" ht="16.5">
      <c r="A42" s="421" t="s">
        <v>828</v>
      </c>
      <c r="B42" s="418" t="s">
        <v>814</v>
      </c>
      <c r="C42" s="418">
        <v>0.6</v>
      </c>
      <c r="D42" s="419">
        <f>D12</f>
        <v>250000</v>
      </c>
      <c r="E42" s="1081">
        <f>+ROUND(D42*C42,0)</f>
        <v>150000</v>
      </c>
      <c r="F42" s="1082"/>
    </row>
    <row r="43" spans="1:6" ht="16.5">
      <c r="A43" s="421" t="s">
        <v>829</v>
      </c>
      <c r="B43" s="418" t="s">
        <v>814</v>
      </c>
      <c r="C43" s="418">
        <v>0.76</v>
      </c>
      <c r="D43" s="419">
        <f>D13</f>
        <v>236500.00000000003</v>
      </c>
      <c r="E43" s="1081">
        <f>+ROUND(D43*C43,0)</f>
        <v>179740</v>
      </c>
      <c r="F43" s="1082"/>
    </row>
    <row r="44" spans="1:6" ht="16.5">
      <c r="A44" s="421" t="s">
        <v>830</v>
      </c>
      <c r="B44" s="418" t="s">
        <v>329</v>
      </c>
      <c r="C44" s="418">
        <v>0.13</v>
      </c>
      <c r="D44" s="419">
        <f>D35</f>
        <v>45000</v>
      </c>
      <c r="E44" s="1081">
        <f>+ROUND(D44*C44,0)</f>
        <v>5850</v>
      </c>
      <c r="F44" s="1082"/>
    </row>
    <row r="45" spans="1:6" ht="17.25" thickBot="1">
      <c r="A45" s="426" t="s">
        <v>741</v>
      </c>
      <c r="B45" s="427" t="s">
        <v>818</v>
      </c>
      <c r="C45" s="427">
        <v>250</v>
      </c>
      <c r="D45" s="428">
        <f>+D14</f>
        <v>75</v>
      </c>
      <c r="E45" s="1083">
        <f>+ROUND(D45*C45,0)</f>
        <v>18750</v>
      </c>
      <c r="F45" s="1084"/>
    </row>
    <row r="46" spans="1:6" ht="17.25" thickBot="1">
      <c r="A46" s="1075" t="s">
        <v>307</v>
      </c>
      <c r="B46" s="1076"/>
      <c r="C46" s="1076"/>
      <c r="D46" s="1076"/>
      <c r="E46" s="1077">
        <f>SUM(E41:E45)</f>
        <v>698772</v>
      </c>
      <c r="F46" s="1078"/>
    </row>
    <row r="47" spans="1:6" ht="17.25" thickBot="1">
      <c r="A47" s="423"/>
      <c r="B47" s="415"/>
      <c r="C47" s="415"/>
      <c r="D47" s="415"/>
      <c r="E47" s="424"/>
      <c r="F47" s="425"/>
    </row>
    <row r="48" spans="1:6" ht="17.25" thickBot="1">
      <c r="A48" s="601" t="s">
        <v>833</v>
      </c>
      <c r="B48" s="602" t="s">
        <v>834</v>
      </c>
      <c r="C48" s="603"/>
      <c r="D48" s="603"/>
      <c r="E48" s="603"/>
      <c r="F48" s="600"/>
    </row>
    <row r="49" spans="1:6" ht="16.5">
      <c r="A49" s="420" t="s">
        <v>820</v>
      </c>
      <c r="B49" s="432" t="s">
        <v>309</v>
      </c>
      <c r="C49" s="432" t="s">
        <v>747</v>
      </c>
      <c r="D49" s="432" t="s">
        <v>821</v>
      </c>
      <c r="E49" s="1079" t="s">
        <v>822</v>
      </c>
      <c r="F49" s="1080"/>
    </row>
    <row r="50" spans="1:6" ht="16.5">
      <c r="A50" s="421" t="s">
        <v>823</v>
      </c>
      <c r="B50" s="418" t="s">
        <v>2</v>
      </c>
      <c r="C50" s="418">
        <v>350</v>
      </c>
      <c r="D50" s="419">
        <f>D10</f>
        <v>906.40000000000009</v>
      </c>
      <c r="E50" s="1081">
        <f>+ROUND(D50*C50,0)</f>
        <v>317240</v>
      </c>
      <c r="F50" s="1082"/>
    </row>
    <row r="51" spans="1:6" ht="16.5">
      <c r="A51" s="421" t="s">
        <v>828</v>
      </c>
      <c r="B51" s="418" t="s">
        <v>814</v>
      </c>
      <c r="C51" s="418">
        <v>0.56000000000000005</v>
      </c>
      <c r="D51" s="419">
        <f>D12</f>
        <v>250000</v>
      </c>
      <c r="E51" s="1081">
        <f>+ROUND(D51*C51,0)</f>
        <v>140000</v>
      </c>
      <c r="F51" s="1082"/>
    </row>
    <row r="52" spans="1:6" ht="16.5">
      <c r="A52" s="421" t="s">
        <v>829</v>
      </c>
      <c r="B52" s="418" t="s">
        <v>814</v>
      </c>
      <c r="C52" s="418">
        <v>0.84</v>
      </c>
      <c r="D52" s="419">
        <f>D13</f>
        <v>236500.00000000003</v>
      </c>
      <c r="E52" s="1081">
        <f>+ROUND(D52*C52,0)</f>
        <v>198660</v>
      </c>
      <c r="F52" s="1082"/>
    </row>
    <row r="53" spans="1:6" ht="16.5">
      <c r="A53" s="421" t="s">
        <v>830</v>
      </c>
      <c r="B53" s="418" t="s">
        <v>329</v>
      </c>
      <c r="C53" s="418">
        <v>0.23</v>
      </c>
      <c r="D53" s="419">
        <f>D44</f>
        <v>45000</v>
      </c>
      <c r="E53" s="1081">
        <f>+ROUND(D53*C53,0)</f>
        <v>10350</v>
      </c>
      <c r="F53" s="1082"/>
    </row>
    <row r="54" spans="1:6" ht="17.25" thickBot="1">
      <c r="A54" s="426" t="s">
        <v>741</v>
      </c>
      <c r="B54" s="427" t="s">
        <v>818</v>
      </c>
      <c r="C54" s="427">
        <v>180</v>
      </c>
      <c r="D54" s="428">
        <f>+D14</f>
        <v>75</v>
      </c>
      <c r="E54" s="1083">
        <f>+ROUND(D54*C54,0)</f>
        <v>13500</v>
      </c>
      <c r="F54" s="1084"/>
    </row>
    <row r="55" spans="1:6" ht="17.25" thickBot="1">
      <c r="A55" s="1075" t="s">
        <v>307</v>
      </c>
      <c r="B55" s="1076"/>
      <c r="C55" s="1076"/>
      <c r="D55" s="1076"/>
      <c r="E55" s="1077">
        <f>SUM(E50:F54)</f>
        <v>679750</v>
      </c>
      <c r="F55" s="1078"/>
    </row>
    <row r="56" spans="1:6" ht="17.25" thickBot="1">
      <c r="A56" s="414"/>
      <c r="B56" s="415"/>
      <c r="C56" s="416"/>
      <c r="D56" s="416"/>
      <c r="E56" s="416"/>
      <c r="F56" s="417"/>
    </row>
    <row r="57" spans="1:6" ht="17.25" thickBot="1">
      <c r="A57" s="601" t="s">
        <v>835</v>
      </c>
      <c r="B57" s="602" t="s">
        <v>836</v>
      </c>
      <c r="C57" s="603"/>
      <c r="D57" s="603"/>
      <c r="E57" s="603"/>
      <c r="F57" s="600"/>
    </row>
    <row r="58" spans="1:6" ht="16.5">
      <c r="A58" s="420" t="s">
        <v>820</v>
      </c>
      <c r="B58" s="432" t="s">
        <v>309</v>
      </c>
      <c r="C58" s="432" t="s">
        <v>747</v>
      </c>
      <c r="D58" s="432" t="s">
        <v>821</v>
      </c>
      <c r="E58" s="1079" t="s">
        <v>822</v>
      </c>
      <c r="F58" s="1080"/>
    </row>
    <row r="59" spans="1:6" ht="16.5">
      <c r="A59" s="421" t="s">
        <v>823</v>
      </c>
      <c r="B59" s="418" t="s">
        <v>2</v>
      </c>
      <c r="C59" s="418">
        <v>260</v>
      </c>
      <c r="D59" s="419">
        <f>D10</f>
        <v>906.40000000000009</v>
      </c>
      <c r="E59" s="1081">
        <f>+ROUND(D59*C59,0)</f>
        <v>235664</v>
      </c>
      <c r="F59" s="1082"/>
    </row>
    <row r="60" spans="1:6" ht="16.5">
      <c r="A60" s="421" t="s">
        <v>828</v>
      </c>
      <c r="B60" s="418" t="s">
        <v>814</v>
      </c>
      <c r="C60" s="418">
        <v>0.52</v>
      </c>
      <c r="D60" s="419">
        <f>D12</f>
        <v>250000</v>
      </c>
      <c r="E60" s="1081">
        <f>+ROUND(D60*C60,0)</f>
        <v>130000</v>
      </c>
      <c r="F60" s="1082"/>
    </row>
    <row r="61" spans="1:6" ht="16.5">
      <c r="A61" s="421" t="s">
        <v>829</v>
      </c>
      <c r="B61" s="418" t="s">
        <v>814</v>
      </c>
      <c r="C61" s="418">
        <v>0.94</v>
      </c>
      <c r="D61" s="419">
        <f>D13</f>
        <v>236500.00000000003</v>
      </c>
      <c r="E61" s="1081">
        <f>+ROUND(D61*C61,0)</f>
        <v>222310</v>
      </c>
      <c r="F61" s="1082"/>
    </row>
    <row r="62" spans="1:6" ht="16.5">
      <c r="A62" s="421" t="s">
        <v>830</v>
      </c>
      <c r="B62" s="418" t="s">
        <v>329</v>
      </c>
      <c r="C62" s="418">
        <v>0.13</v>
      </c>
      <c r="D62" s="419">
        <f>D53</f>
        <v>45000</v>
      </c>
      <c r="E62" s="1081">
        <f>+ROUND(D62*C62,0)</f>
        <v>5850</v>
      </c>
      <c r="F62" s="1082"/>
    </row>
    <row r="63" spans="1:6" ht="17.25" thickBot="1">
      <c r="A63" s="426" t="s">
        <v>741</v>
      </c>
      <c r="B63" s="427" t="s">
        <v>818</v>
      </c>
      <c r="C63" s="427">
        <v>170</v>
      </c>
      <c r="D63" s="428">
        <f>+D14</f>
        <v>75</v>
      </c>
      <c r="E63" s="1083">
        <f>+ROUND(D63*C63,0)</f>
        <v>12750</v>
      </c>
      <c r="F63" s="1084"/>
    </row>
    <row r="64" spans="1:6" ht="17.25" thickBot="1">
      <c r="A64" s="1075" t="s">
        <v>307</v>
      </c>
      <c r="B64" s="1076"/>
      <c r="C64" s="1076"/>
      <c r="D64" s="1076"/>
      <c r="E64" s="1077">
        <f>SUM(E59:E63)</f>
        <v>606574</v>
      </c>
      <c r="F64" s="1078"/>
    </row>
    <row r="65" spans="1:6" ht="17.25" thickBot="1">
      <c r="A65" s="414"/>
      <c r="B65" s="415"/>
      <c r="C65" s="416"/>
      <c r="D65" s="416"/>
      <c r="E65" s="416"/>
      <c r="F65" s="417"/>
    </row>
    <row r="66" spans="1:6" ht="17.25" thickBot="1">
      <c r="A66" s="601" t="s">
        <v>805</v>
      </c>
      <c r="B66" s="602" t="s">
        <v>837</v>
      </c>
      <c r="C66" s="603"/>
      <c r="D66" s="603"/>
      <c r="E66" s="603"/>
      <c r="F66" s="600"/>
    </row>
    <row r="67" spans="1:6" ht="16.5">
      <c r="A67" s="420" t="s">
        <v>820</v>
      </c>
      <c r="B67" s="432" t="s">
        <v>309</v>
      </c>
      <c r="C67" s="432" t="s">
        <v>747</v>
      </c>
      <c r="D67" s="432" t="s">
        <v>821</v>
      </c>
      <c r="E67" s="1079" t="s">
        <v>822</v>
      </c>
      <c r="F67" s="1080"/>
    </row>
    <row r="68" spans="1:6" ht="16.5">
      <c r="A68" s="421" t="s">
        <v>823</v>
      </c>
      <c r="B68" s="418" t="s">
        <v>2</v>
      </c>
      <c r="C68" s="418">
        <v>230</v>
      </c>
      <c r="D68" s="419">
        <f>D10</f>
        <v>906.40000000000009</v>
      </c>
      <c r="E68" s="1081">
        <f>+ROUND(D68*C68,0)</f>
        <v>208472</v>
      </c>
      <c r="F68" s="1082"/>
    </row>
    <row r="69" spans="1:6" ht="16.5">
      <c r="A69" s="421" t="s">
        <v>828</v>
      </c>
      <c r="B69" s="418" t="s">
        <v>814</v>
      </c>
      <c r="C69" s="418">
        <v>0.55000000000000004</v>
      </c>
      <c r="D69" s="419">
        <f>D12</f>
        <v>250000</v>
      </c>
      <c r="E69" s="1081">
        <f>+ROUND(D69*C69,0)</f>
        <v>137500</v>
      </c>
      <c r="F69" s="1082"/>
    </row>
    <row r="70" spans="1:6" ht="16.5">
      <c r="A70" s="421" t="s">
        <v>829</v>
      </c>
      <c r="B70" s="418" t="s">
        <v>814</v>
      </c>
      <c r="C70" s="418">
        <v>0.92</v>
      </c>
      <c r="D70" s="419">
        <f>D13</f>
        <v>236500.00000000003</v>
      </c>
      <c r="E70" s="1081">
        <f>+ROUND(D70*C70,0)</f>
        <v>217580</v>
      </c>
      <c r="F70" s="1082"/>
    </row>
    <row r="71" spans="1:6" ht="16.5">
      <c r="A71" s="421" t="s">
        <v>830</v>
      </c>
      <c r="B71" s="418" t="s">
        <v>329</v>
      </c>
      <c r="C71" s="418">
        <v>0.13</v>
      </c>
      <c r="D71" s="419">
        <f>D62</f>
        <v>45000</v>
      </c>
      <c r="E71" s="1081">
        <f>+ROUND(D71*C71,0)</f>
        <v>5850</v>
      </c>
      <c r="F71" s="1082"/>
    </row>
    <row r="72" spans="1:6" ht="17.25" thickBot="1">
      <c r="A72" s="426" t="s">
        <v>741</v>
      </c>
      <c r="B72" s="427" t="s">
        <v>818</v>
      </c>
      <c r="C72" s="427">
        <v>170</v>
      </c>
      <c r="D72" s="428">
        <f>+D14</f>
        <v>75</v>
      </c>
      <c r="E72" s="1083">
        <f>+ROUND(D72*C72,0)</f>
        <v>12750</v>
      </c>
      <c r="F72" s="1084"/>
    </row>
    <row r="73" spans="1:6" ht="17.25" thickBot="1">
      <c r="A73" s="1075" t="s">
        <v>307</v>
      </c>
      <c r="B73" s="1076"/>
      <c r="C73" s="1076"/>
      <c r="D73" s="1076"/>
      <c r="E73" s="1077">
        <f>SUM(E68:E72)</f>
        <v>582152</v>
      </c>
      <c r="F73" s="1078"/>
    </row>
    <row r="74" spans="1:6" ht="17.25" thickBot="1">
      <c r="A74" s="414"/>
      <c r="B74" s="415"/>
      <c r="C74" s="416"/>
      <c r="D74" s="416"/>
      <c r="E74" s="416"/>
      <c r="F74" s="417"/>
    </row>
    <row r="75" spans="1:6" ht="17.25" thickBot="1">
      <c r="A75" s="601" t="s">
        <v>838</v>
      </c>
      <c r="B75" s="602" t="s">
        <v>839</v>
      </c>
      <c r="C75" s="603"/>
      <c r="D75" s="603"/>
      <c r="E75" s="603"/>
      <c r="F75" s="600"/>
    </row>
    <row r="76" spans="1:6" ht="16.5">
      <c r="A76" s="420" t="s">
        <v>820</v>
      </c>
      <c r="B76" s="432" t="s">
        <v>309</v>
      </c>
      <c r="C76" s="432" t="s">
        <v>747</v>
      </c>
      <c r="D76" s="432" t="s">
        <v>821</v>
      </c>
      <c r="E76" s="1079" t="s">
        <v>822</v>
      </c>
      <c r="F76" s="1080"/>
    </row>
    <row r="77" spans="1:6" ht="16.5">
      <c r="A77" s="421" t="s">
        <v>823</v>
      </c>
      <c r="B77" s="418" t="s">
        <v>2</v>
      </c>
      <c r="C77" s="418">
        <v>175</v>
      </c>
      <c r="D77" s="419">
        <f>D10</f>
        <v>906.40000000000009</v>
      </c>
      <c r="E77" s="1081">
        <f>+ROUND(D77*C77,0)</f>
        <v>158620</v>
      </c>
      <c r="F77" s="1082"/>
    </row>
    <row r="78" spans="1:6" ht="16.5">
      <c r="A78" s="421" t="s">
        <v>828</v>
      </c>
      <c r="B78" s="418" t="s">
        <v>814</v>
      </c>
      <c r="C78" s="418">
        <v>0.55000000000000004</v>
      </c>
      <c r="D78" s="419">
        <f>D12</f>
        <v>250000</v>
      </c>
      <c r="E78" s="1081">
        <f>+ROUND(D78*C78,0)</f>
        <v>137500</v>
      </c>
      <c r="F78" s="1082"/>
    </row>
    <row r="79" spans="1:6" ht="16.5">
      <c r="A79" s="421" t="s">
        <v>829</v>
      </c>
      <c r="B79" s="418" t="s">
        <v>814</v>
      </c>
      <c r="C79" s="418">
        <v>0.98</v>
      </c>
      <c r="D79" s="419">
        <f>D13</f>
        <v>236500.00000000003</v>
      </c>
      <c r="E79" s="1081">
        <f>+ROUND(D79*C79,0)</f>
        <v>231770</v>
      </c>
      <c r="F79" s="1082"/>
    </row>
    <row r="80" spans="1:6" ht="16.5">
      <c r="A80" s="421" t="s">
        <v>830</v>
      </c>
      <c r="B80" s="418" t="s">
        <v>329</v>
      </c>
      <c r="C80" s="418">
        <v>0.13</v>
      </c>
      <c r="D80" s="419">
        <f>D71</f>
        <v>45000</v>
      </c>
      <c r="E80" s="1081">
        <f>+ROUND(D80*C80,0)</f>
        <v>5850</v>
      </c>
      <c r="F80" s="1082"/>
    </row>
    <row r="81" spans="1:6" ht="17.25" thickBot="1">
      <c r="A81" s="426" t="s">
        <v>741</v>
      </c>
      <c r="B81" s="427" t="s">
        <v>818</v>
      </c>
      <c r="C81" s="427">
        <v>160</v>
      </c>
      <c r="D81" s="428">
        <f>+D14</f>
        <v>75</v>
      </c>
      <c r="E81" s="1083">
        <f>+ROUND(D81*C81,0)</f>
        <v>12000</v>
      </c>
      <c r="F81" s="1084"/>
    </row>
    <row r="82" spans="1:6" ht="17.25" thickBot="1">
      <c r="A82" s="1075" t="s">
        <v>307</v>
      </c>
      <c r="B82" s="1076"/>
      <c r="C82" s="1076"/>
      <c r="D82" s="1076"/>
      <c r="E82" s="1077">
        <f>SUM(E77:F81)</f>
        <v>545740</v>
      </c>
      <c r="F82" s="1078"/>
    </row>
    <row r="83" spans="1:6" ht="17.25" thickBot="1">
      <c r="A83" s="414"/>
      <c r="B83" s="415"/>
      <c r="C83" s="416"/>
      <c r="D83" s="416"/>
      <c r="E83" s="416"/>
      <c r="F83" s="417"/>
    </row>
    <row r="84" spans="1:6" ht="16.5" thickBot="1">
      <c r="A84" s="1069" t="s">
        <v>840</v>
      </c>
      <c r="B84" s="1070"/>
      <c r="C84" s="1070"/>
      <c r="D84" s="1070"/>
      <c r="E84" s="1070"/>
      <c r="F84" s="604"/>
    </row>
    <row r="85" spans="1:6" ht="16.5">
      <c r="A85" s="612" t="s">
        <v>841</v>
      </c>
      <c r="B85" s="613" t="s">
        <v>309</v>
      </c>
      <c r="C85" s="613" t="s">
        <v>747</v>
      </c>
      <c r="D85" s="1071" t="s">
        <v>821</v>
      </c>
      <c r="E85" s="1071"/>
      <c r="F85" s="1072"/>
    </row>
    <row r="86" spans="1:6" ht="16.5">
      <c r="A86" s="605" t="s">
        <v>842</v>
      </c>
      <c r="B86" s="606" t="s">
        <v>814</v>
      </c>
      <c r="C86" s="607">
        <v>1</v>
      </c>
      <c r="D86" s="1073">
        <f>E82</f>
        <v>545740</v>
      </c>
      <c r="E86" s="1073"/>
      <c r="F86" s="1074"/>
    </row>
    <row r="87" spans="1:6" ht="16.5">
      <c r="A87" s="605" t="s">
        <v>843</v>
      </c>
      <c r="B87" s="606" t="s">
        <v>814</v>
      </c>
      <c r="C87" s="607">
        <v>1</v>
      </c>
      <c r="D87" s="1073">
        <f>E73</f>
        <v>582152</v>
      </c>
      <c r="E87" s="1073"/>
      <c r="F87" s="1074"/>
    </row>
    <row r="88" spans="1:6" ht="16.5">
      <c r="A88" s="605" t="s">
        <v>844</v>
      </c>
      <c r="B88" s="606" t="s">
        <v>814</v>
      </c>
      <c r="C88" s="607">
        <v>1</v>
      </c>
      <c r="D88" s="1073">
        <f>E64</f>
        <v>606574</v>
      </c>
      <c r="E88" s="1073"/>
      <c r="F88" s="1074"/>
    </row>
    <row r="89" spans="1:6" ht="16.5">
      <c r="A89" s="608" t="s">
        <v>845</v>
      </c>
      <c r="B89" s="606" t="s">
        <v>814</v>
      </c>
      <c r="C89" s="607">
        <v>1</v>
      </c>
      <c r="D89" s="1073">
        <f>E55</f>
        <v>679750</v>
      </c>
      <c r="E89" s="1073"/>
      <c r="F89" s="1074"/>
    </row>
    <row r="90" spans="1:6" ht="17.25" thickBot="1">
      <c r="A90" s="609" t="s">
        <v>846</v>
      </c>
      <c r="B90" s="610" t="s">
        <v>814</v>
      </c>
      <c r="C90" s="611">
        <v>1</v>
      </c>
      <c r="D90" s="1067">
        <f>E46</f>
        <v>698772</v>
      </c>
      <c r="E90" s="1067"/>
      <c r="F90" s="1068"/>
    </row>
    <row r="91" spans="1:6">
      <c r="A91" s="998"/>
      <c r="B91" s="999"/>
      <c r="C91" s="1000"/>
      <c r="D91" s="940"/>
      <c r="E91" s="1035"/>
      <c r="F91" s="941"/>
    </row>
    <row r="92" spans="1:6">
      <c r="A92" s="1001"/>
      <c r="B92" s="1002"/>
      <c r="C92" s="1003"/>
      <c r="D92" s="942"/>
      <c r="E92" s="1036"/>
      <c r="F92" s="943"/>
    </row>
    <row r="93" spans="1:6" ht="53.25" customHeight="1">
      <c r="A93" s="1001"/>
      <c r="B93" s="1002"/>
      <c r="C93" s="1003"/>
      <c r="D93" s="942"/>
      <c r="E93" s="1036"/>
      <c r="F93" s="943"/>
    </row>
    <row r="94" spans="1:6">
      <c r="A94" s="1001"/>
      <c r="B94" s="1002"/>
      <c r="C94" s="1003"/>
      <c r="D94" s="942"/>
      <c r="E94" s="1036"/>
      <c r="F94" s="943"/>
    </row>
    <row r="95" spans="1:6">
      <c r="A95" s="1001"/>
      <c r="B95" s="1002"/>
      <c r="C95" s="1003"/>
      <c r="D95" s="942"/>
      <c r="E95" s="1036"/>
      <c r="F95" s="943"/>
    </row>
    <row r="96" spans="1:6" ht="13.5" thickBot="1">
      <c r="A96" s="1004"/>
      <c r="B96" s="1005"/>
      <c r="C96" s="1006"/>
      <c r="D96" s="944"/>
      <c r="E96" s="1066"/>
      <c r="F96" s="945"/>
    </row>
  </sheetData>
  <mergeCells count="73">
    <mergeCell ref="E18:F18"/>
    <mergeCell ref="E1:F6"/>
    <mergeCell ref="A1:D6"/>
    <mergeCell ref="A7:E7"/>
    <mergeCell ref="A9:A10"/>
    <mergeCell ref="E17:F17"/>
    <mergeCell ref="E19:F19"/>
    <mergeCell ref="E20:F20"/>
    <mergeCell ref="A64:D64"/>
    <mergeCell ref="E64:F64"/>
    <mergeCell ref="A37:D37"/>
    <mergeCell ref="E37:F37"/>
    <mergeCell ref="E40:F40"/>
    <mergeCell ref="E41:F41"/>
    <mergeCell ref="E44:F44"/>
    <mergeCell ref="E45:F45"/>
    <mergeCell ref="E27:F27"/>
    <mergeCell ref="A46:D46"/>
    <mergeCell ref="E46:F46"/>
    <mergeCell ref="A21:D21"/>
    <mergeCell ref="E21:F21"/>
    <mergeCell ref="E24:F24"/>
    <mergeCell ref="E25:F25"/>
    <mergeCell ref="E26:F26"/>
    <mergeCell ref="A55:D55"/>
    <mergeCell ref="E55:F55"/>
    <mergeCell ref="A28:D28"/>
    <mergeCell ref="E28:F28"/>
    <mergeCell ref="E31:F31"/>
    <mergeCell ref="E32:F32"/>
    <mergeCell ref="E42:F42"/>
    <mergeCell ref="E43:F43"/>
    <mergeCell ref="E33:F33"/>
    <mergeCell ref="E34:F34"/>
    <mergeCell ref="E35:F35"/>
    <mergeCell ref="E36:F36"/>
    <mergeCell ref="E49:F49"/>
    <mergeCell ref="E50:F50"/>
    <mergeCell ref="E72:F72"/>
    <mergeCell ref="E51:F51"/>
    <mergeCell ref="E52:F52"/>
    <mergeCell ref="E53:F53"/>
    <mergeCell ref="E54:F54"/>
    <mergeCell ref="E69:F69"/>
    <mergeCell ref="E70:F70"/>
    <mergeCell ref="E58:F58"/>
    <mergeCell ref="E59:F59"/>
    <mergeCell ref="E60:F60"/>
    <mergeCell ref="E61:F61"/>
    <mergeCell ref="E71:F71"/>
    <mergeCell ref="E67:F67"/>
    <mergeCell ref="E68:F68"/>
    <mergeCell ref="E62:F62"/>
    <mergeCell ref="E63:F63"/>
    <mergeCell ref="A73:D73"/>
    <mergeCell ref="E73:F73"/>
    <mergeCell ref="E76:F76"/>
    <mergeCell ref="E77:F77"/>
    <mergeCell ref="D88:F88"/>
    <mergeCell ref="E78:F78"/>
    <mergeCell ref="E79:F79"/>
    <mergeCell ref="E80:F80"/>
    <mergeCell ref="E81:F81"/>
    <mergeCell ref="A82:D82"/>
    <mergeCell ref="E82:F82"/>
    <mergeCell ref="A91:C96"/>
    <mergeCell ref="D91:F96"/>
    <mergeCell ref="D90:F90"/>
    <mergeCell ref="A84:E84"/>
    <mergeCell ref="D85:F85"/>
    <mergeCell ref="D86:F86"/>
    <mergeCell ref="D87:F87"/>
    <mergeCell ref="D89:F89"/>
  </mergeCells>
  <pageMargins left="0.70866141732283472" right="0.70866141732283472" top="0.74803149606299213" bottom="0.74803149606299213" header="0.31496062992125984" footer="0.31496062992125984"/>
  <pageSetup paperSize="9" scale="96" orientation="portrait" r:id="rId1"/>
  <headerFooter>
    <oddFooter>&amp;C&amp;F</oddFooter>
  </headerFooter>
  <rowBreaks count="1" manualBreakCount="1">
    <brk id="83" max="5" man="1"/>
  </rowBreaks>
  <drawing r:id="rId2"/>
  <legacyDrawingHF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6"/>
  <sheetViews>
    <sheetView view="pageBreakPreview" topLeftCell="I22" zoomScale="90" zoomScaleNormal="100" zoomScaleSheetLayoutView="90" workbookViewId="0">
      <selection activeCell="O31" sqref="O31"/>
    </sheetView>
  </sheetViews>
  <sheetFormatPr baseColWidth="10" defaultRowHeight="12.75"/>
  <cols>
    <col min="5" max="5" width="12.140625" customWidth="1"/>
    <col min="6" max="6" width="12" customWidth="1"/>
    <col min="7" max="7" width="12.140625" customWidth="1"/>
    <col min="11" max="11" width="11.85546875" customWidth="1"/>
    <col min="12" max="12" width="13.85546875" customWidth="1"/>
    <col min="13" max="13" width="18" bestFit="1" customWidth="1"/>
    <col min="14" max="14" width="17.5703125" bestFit="1" customWidth="1"/>
    <col min="15" max="15" width="18.7109375" bestFit="1" customWidth="1"/>
    <col min="16" max="17" width="17.7109375" bestFit="1" customWidth="1"/>
    <col min="18" max="18" width="18.7109375" bestFit="1" customWidth="1"/>
  </cols>
  <sheetData>
    <row r="1" spans="1:17" ht="15.75" thickBot="1">
      <c r="A1" s="1115" t="s">
        <v>640</v>
      </c>
      <c r="B1" s="1117"/>
      <c r="C1" s="1117"/>
      <c r="D1" s="1117"/>
      <c r="E1" s="1117"/>
      <c r="F1" s="1117"/>
      <c r="G1" s="1117"/>
      <c r="H1" s="1116"/>
      <c r="I1" s="1105" t="s">
        <v>641</v>
      </c>
      <c r="J1" s="1106"/>
      <c r="K1" s="1106"/>
      <c r="L1" s="1107"/>
      <c r="M1" s="1102" t="s">
        <v>642</v>
      </c>
      <c r="N1" s="1104"/>
      <c r="O1" s="224"/>
    </row>
    <row r="2" spans="1:17" ht="15.75" thickBot="1">
      <c r="A2" s="1108" t="s">
        <v>643</v>
      </c>
      <c r="B2" s="1110" t="s">
        <v>644</v>
      </c>
      <c r="C2" s="1111"/>
      <c r="D2" s="225" t="s">
        <v>645</v>
      </c>
      <c r="E2" s="1110" t="s">
        <v>646</v>
      </c>
      <c r="F2" s="1111"/>
      <c r="G2" s="225" t="s">
        <v>647</v>
      </c>
      <c r="H2" s="225" t="s">
        <v>648</v>
      </c>
      <c r="I2" s="226" t="s">
        <v>649</v>
      </c>
      <c r="J2" s="1110" t="s">
        <v>644</v>
      </c>
      <c r="K2" s="1111"/>
      <c r="L2" s="225" t="s">
        <v>645</v>
      </c>
      <c r="M2" s="225" t="s">
        <v>644</v>
      </c>
      <c r="N2" s="225" t="s">
        <v>650</v>
      </c>
      <c r="O2" s="227"/>
    </row>
    <row r="3" spans="1:17" ht="15.75" thickBot="1">
      <c r="A3" s="1109"/>
      <c r="B3" s="228" t="s">
        <v>1</v>
      </c>
      <c r="C3" s="229" t="s">
        <v>651</v>
      </c>
      <c r="D3" s="229" t="s">
        <v>8</v>
      </c>
      <c r="E3" s="229" t="s">
        <v>652</v>
      </c>
      <c r="F3" s="229" t="s">
        <v>653</v>
      </c>
      <c r="G3" s="229" t="s">
        <v>654</v>
      </c>
      <c r="H3" s="230" t="s">
        <v>655</v>
      </c>
      <c r="I3" s="231" t="s">
        <v>8</v>
      </c>
      <c r="J3" s="225" t="s">
        <v>1</v>
      </c>
      <c r="K3" s="225" t="s">
        <v>656</v>
      </c>
      <c r="L3" s="225" t="s">
        <v>8</v>
      </c>
      <c r="M3" s="232">
        <v>20600</v>
      </c>
      <c r="N3" s="233">
        <v>116000</v>
      </c>
    </row>
    <row r="4" spans="1:17" ht="15">
      <c r="A4" s="234" t="s">
        <v>657</v>
      </c>
      <c r="B4" s="235">
        <v>610</v>
      </c>
      <c r="C4" s="235">
        <v>12.2</v>
      </c>
      <c r="D4" s="235">
        <v>0.97</v>
      </c>
      <c r="E4" s="235">
        <v>250</v>
      </c>
      <c r="F4" s="235">
        <v>220</v>
      </c>
      <c r="G4" s="236">
        <v>31</v>
      </c>
      <c r="H4" s="237">
        <v>4400</v>
      </c>
      <c r="I4" s="238"/>
      <c r="J4" s="239">
        <f t="shared" ref="J4:J9" si="0">I4*B4</f>
        <v>0</v>
      </c>
      <c r="K4" s="239">
        <f t="shared" ref="K4:K9" si="1">ROUND(((J4/50)),0)</f>
        <v>0</v>
      </c>
      <c r="L4" s="240">
        <f t="shared" ref="L4:L9" si="2">I4*D4</f>
        <v>0</v>
      </c>
      <c r="M4" s="241">
        <f t="shared" ref="M4:M9" si="3">K4*$M$3</f>
        <v>0</v>
      </c>
      <c r="N4" s="242">
        <f t="shared" ref="N4:N9" si="4">L4*$N$3</f>
        <v>0</v>
      </c>
      <c r="O4" s="243"/>
    </row>
    <row r="5" spans="1:17" ht="15">
      <c r="A5" s="244" t="s">
        <v>658</v>
      </c>
      <c r="B5" s="74">
        <v>454</v>
      </c>
      <c r="C5" s="74">
        <v>9.08</v>
      </c>
      <c r="D5" s="74">
        <v>1.0900000000000001</v>
      </c>
      <c r="E5" s="74">
        <v>220</v>
      </c>
      <c r="F5" s="74">
        <v>185</v>
      </c>
      <c r="G5" s="245">
        <v>28</v>
      </c>
      <c r="H5" s="246">
        <v>3980</v>
      </c>
      <c r="I5" s="247"/>
      <c r="J5" s="239">
        <f t="shared" si="0"/>
        <v>0</v>
      </c>
      <c r="K5" s="239">
        <f t="shared" si="1"/>
        <v>0</v>
      </c>
      <c r="L5" s="240">
        <f t="shared" si="2"/>
        <v>0</v>
      </c>
      <c r="M5" s="248">
        <f t="shared" si="3"/>
        <v>0</v>
      </c>
      <c r="N5" s="249">
        <f t="shared" si="4"/>
        <v>0</v>
      </c>
      <c r="O5" s="243"/>
    </row>
    <row r="6" spans="1:17" ht="15">
      <c r="A6" s="244" t="s">
        <v>659</v>
      </c>
      <c r="B6" s="74">
        <v>364</v>
      </c>
      <c r="C6" s="74">
        <v>7.28</v>
      </c>
      <c r="D6" s="74">
        <v>1.1599999999999999</v>
      </c>
      <c r="E6" s="74">
        <v>185</v>
      </c>
      <c r="F6" s="74">
        <v>170</v>
      </c>
      <c r="G6" s="245">
        <v>24</v>
      </c>
      <c r="H6" s="246">
        <v>3400</v>
      </c>
      <c r="I6" s="247"/>
      <c r="J6" s="239">
        <f t="shared" si="0"/>
        <v>0</v>
      </c>
      <c r="K6" s="239">
        <f t="shared" si="1"/>
        <v>0</v>
      </c>
      <c r="L6" s="240">
        <f t="shared" si="2"/>
        <v>0</v>
      </c>
      <c r="M6" s="248">
        <f t="shared" si="3"/>
        <v>0</v>
      </c>
      <c r="N6" s="249">
        <f t="shared" si="4"/>
        <v>0</v>
      </c>
      <c r="O6" s="243"/>
    </row>
    <row r="7" spans="1:17" ht="15">
      <c r="A7" s="244" t="s">
        <v>660</v>
      </c>
      <c r="B7" s="74">
        <v>302</v>
      </c>
      <c r="C7" s="74">
        <v>6.04</v>
      </c>
      <c r="D7" s="74">
        <v>1.18</v>
      </c>
      <c r="E7" s="74">
        <v>170</v>
      </c>
      <c r="F7" s="74">
        <v>150</v>
      </c>
      <c r="G7" s="245">
        <v>20</v>
      </c>
      <c r="H7" s="246">
        <v>2850</v>
      </c>
      <c r="I7" s="247"/>
      <c r="J7" s="239">
        <f t="shared" si="0"/>
        <v>0</v>
      </c>
      <c r="K7" s="239">
        <f t="shared" si="1"/>
        <v>0</v>
      </c>
      <c r="L7" s="240">
        <f t="shared" si="2"/>
        <v>0</v>
      </c>
      <c r="M7" s="248">
        <f t="shared" si="3"/>
        <v>0</v>
      </c>
      <c r="N7" s="249">
        <f t="shared" si="4"/>
        <v>0</v>
      </c>
      <c r="O7" s="243"/>
    </row>
    <row r="8" spans="1:17" ht="15">
      <c r="A8" s="244" t="s">
        <v>661</v>
      </c>
      <c r="B8" s="74">
        <v>261</v>
      </c>
      <c r="C8" s="74">
        <v>5.22</v>
      </c>
      <c r="D8" s="74">
        <v>1.2</v>
      </c>
      <c r="E8" s="74">
        <v>150</v>
      </c>
      <c r="F8" s="74">
        <v>140</v>
      </c>
      <c r="G8" s="245">
        <v>16</v>
      </c>
      <c r="H8" s="246">
        <v>2280</v>
      </c>
      <c r="I8" s="247"/>
      <c r="J8" s="239">
        <f t="shared" si="0"/>
        <v>0</v>
      </c>
      <c r="K8" s="239">
        <f t="shared" si="1"/>
        <v>0</v>
      </c>
      <c r="L8" s="240">
        <f t="shared" si="2"/>
        <v>0</v>
      </c>
      <c r="M8" s="248">
        <f t="shared" si="3"/>
        <v>0</v>
      </c>
      <c r="N8" s="249">
        <f t="shared" si="4"/>
        <v>0</v>
      </c>
      <c r="O8" s="243"/>
    </row>
    <row r="9" spans="1:17" ht="15.75" thickBot="1">
      <c r="A9" s="250" t="s">
        <v>662</v>
      </c>
      <c r="B9" s="251">
        <v>228</v>
      </c>
      <c r="C9" s="251">
        <v>4.5599999999999996</v>
      </c>
      <c r="D9" s="251">
        <v>1.25</v>
      </c>
      <c r="E9" s="251">
        <v>140</v>
      </c>
      <c r="F9" s="251">
        <v>130</v>
      </c>
      <c r="G9" s="252">
        <v>12</v>
      </c>
      <c r="H9" s="253">
        <v>1850</v>
      </c>
      <c r="I9" s="254"/>
      <c r="J9" s="255">
        <f t="shared" si="0"/>
        <v>0</v>
      </c>
      <c r="K9" s="255">
        <f t="shared" si="1"/>
        <v>0</v>
      </c>
      <c r="L9" s="256">
        <f t="shared" si="2"/>
        <v>0</v>
      </c>
      <c r="M9" s="248">
        <f t="shared" si="3"/>
        <v>0</v>
      </c>
      <c r="N9" s="249">
        <f t="shared" si="4"/>
        <v>0</v>
      </c>
      <c r="O9" s="243"/>
    </row>
    <row r="10" spans="1:17" ht="15.75" thickBot="1">
      <c r="L10" s="257" t="s">
        <v>307</v>
      </c>
      <c r="M10" s="258">
        <f>SUM(M4:M9)</f>
        <v>0</v>
      </c>
      <c r="N10" s="258">
        <f>SUM(N4:N9)</f>
        <v>0</v>
      </c>
      <c r="O10" s="259">
        <f>M10+N10</f>
        <v>0</v>
      </c>
    </row>
    <row r="11" spans="1:17" ht="13.5" thickBot="1"/>
    <row r="12" spans="1:17" ht="15.75" thickBot="1">
      <c r="A12" s="1102" t="s">
        <v>663</v>
      </c>
      <c r="B12" s="1103"/>
      <c r="C12" s="1103"/>
      <c r="D12" s="1103"/>
      <c r="E12" s="1103"/>
      <c r="F12" s="1103"/>
      <c r="G12" s="1103"/>
      <c r="H12" s="1103"/>
      <c r="I12" s="1104"/>
      <c r="J12" s="1105" t="s">
        <v>664</v>
      </c>
      <c r="K12" s="1106"/>
      <c r="L12" s="1106"/>
      <c r="M12" s="1106"/>
      <c r="N12" s="1107"/>
      <c r="O12" s="1102" t="s">
        <v>642</v>
      </c>
      <c r="P12" s="1103"/>
      <c r="Q12" s="1104"/>
    </row>
    <row r="13" spans="1:17" ht="15.75" thickBot="1">
      <c r="A13" s="1108" t="s">
        <v>643</v>
      </c>
      <c r="B13" s="1110" t="s">
        <v>644</v>
      </c>
      <c r="C13" s="1111"/>
      <c r="D13" s="260" t="s">
        <v>645</v>
      </c>
      <c r="E13" s="260" t="s">
        <v>665</v>
      </c>
      <c r="F13" s="1110" t="s">
        <v>646</v>
      </c>
      <c r="G13" s="1112"/>
      <c r="H13" s="1113" t="s">
        <v>666</v>
      </c>
      <c r="I13" s="1114"/>
      <c r="J13" s="261" t="s">
        <v>667</v>
      </c>
      <c r="K13" s="1115" t="s">
        <v>644</v>
      </c>
      <c r="L13" s="1116"/>
      <c r="M13" s="262" t="s">
        <v>645</v>
      </c>
      <c r="N13" s="263" t="s">
        <v>665</v>
      </c>
      <c r="O13" s="264" t="s">
        <v>644</v>
      </c>
      <c r="P13" s="264" t="s">
        <v>650</v>
      </c>
      <c r="Q13" s="264" t="s">
        <v>665</v>
      </c>
    </row>
    <row r="14" spans="1:17" ht="15.75" thickBot="1">
      <c r="A14" s="1109"/>
      <c r="B14" s="265" t="s">
        <v>1</v>
      </c>
      <c r="C14" s="266" t="s">
        <v>651</v>
      </c>
      <c r="D14" s="266" t="s">
        <v>8</v>
      </c>
      <c r="E14" s="266" t="s">
        <v>8</v>
      </c>
      <c r="F14" s="266" t="s">
        <v>668</v>
      </c>
      <c r="G14" s="266" t="s">
        <v>669</v>
      </c>
      <c r="H14" s="266" t="s">
        <v>654</v>
      </c>
      <c r="I14" s="267" t="s">
        <v>655</v>
      </c>
      <c r="J14" s="231" t="s">
        <v>8</v>
      </c>
      <c r="K14" s="225" t="s">
        <v>1</v>
      </c>
      <c r="L14" s="225" t="s">
        <v>670</v>
      </c>
      <c r="M14" s="225" t="s">
        <v>8</v>
      </c>
      <c r="N14" s="268" t="s">
        <v>8</v>
      </c>
      <c r="O14" s="232" t="e">
        <f>#REF!</f>
        <v>#REF!</v>
      </c>
      <c r="P14" s="233" t="e">
        <f>#REF!</f>
        <v>#REF!</v>
      </c>
      <c r="Q14" s="269" t="e">
        <f>#REF!</f>
        <v>#REF!</v>
      </c>
    </row>
    <row r="15" spans="1:17" ht="15">
      <c r="A15" s="270" t="s">
        <v>671</v>
      </c>
      <c r="B15" s="235">
        <v>420</v>
      </c>
      <c r="C15" s="235">
        <v>8.4</v>
      </c>
      <c r="D15" s="235">
        <v>0.67</v>
      </c>
      <c r="E15" s="235">
        <v>0.67</v>
      </c>
      <c r="F15" s="235">
        <v>200</v>
      </c>
      <c r="G15" s="271">
        <v>180</v>
      </c>
      <c r="H15" s="272">
        <v>25</v>
      </c>
      <c r="I15" s="273">
        <v>3555</v>
      </c>
      <c r="J15" s="238"/>
      <c r="K15" s="239">
        <f>J15*B15</f>
        <v>0</v>
      </c>
      <c r="L15" s="239">
        <f>ROUND(((K15/50)),0)</f>
        <v>0</v>
      </c>
      <c r="M15" s="274">
        <f t="shared" ref="M15:M27" si="5">J15*D15</f>
        <v>0</v>
      </c>
      <c r="N15" s="240">
        <f t="shared" ref="N15:N27" si="6">J15*E15</f>
        <v>0</v>
      </c>
      <c r="O15" s="248" t="e">
        <f>L15*$O$14</f>
        <v>#REF!</v>
      </c>
      <c r="P15" s="275" t="e">
        <f>M15*$P$14</f>
        <v>#REF!</v>
      </c>
      <c r="Q15" s="249" t="e">
        <f>N15*$Q$14</f>
        <v>#REF!</v>
      </c>
    </row>
    <row r="16" spans="1:17" ht="15">
      <c r="A16" s="244" t="s">
        <v>672</v>
      </c>
      <c r="B16" s="74">
        <v>380</v>
      </c>
      <c r="C16" s="74">
        <v>7.6</v>
      </c>
      <c r="D16" s="74">
        <v>0.6</v>
      </c>
      <c r="E16" s="74">
        <v>0.76</v>
      </c>
      <c r="F16" s="74">
        <v>190</v>
      </c>
      <c r="G16" s="276">
        <v>170</v>
      </c>
      <c r="H16" s="277">
        <v>24</v>
      </c>
      <c r="I16" s="278">
        <v>3400</v>
      </c>
      <c r="J16" s="247"/>
      <c r="K16" s="279">
        <f t="shared" ref="K16:K27" si="7">J16*B16</f>
        <v>0</v>
      </c>
      <c r="L16" s="279">
        <f t="shared" ref="L16:L27" si="8">ROUND(((K16/50)),0)</f>
        <v>0</v>
      </c>
      <c r="M16" s="280">
        <f t="shared" si="5"/>
        <v>0</v>
      </c>
      <c r="N16" s="281">
        <f t="shared" si="6"/>
        <v>0</v>
      </c>
      <c r="O16" s="248" t="e">
        <f>L16*$O$14</f>
        <v>#REF!</v>
      </c>
      <c r="P16" s="275" t="e">
        <f>M16*$P$14</f>
        <v>#REF!</v>
      </c>
      <c r="Q16" s="249" t="e">
        <f>N16*$Q$14</f>
        <v>#REF!</v>
      </c>
    </row>
    <row r="17" spans="1:18" ht="15">
      <c r="A17" s="244" t="s">
        <v>673</v>
      </c>
      <c r="B17" s="74">
        <v>350</v>
      </c>
      <c r="C17" s="74">
        <v>7</v>
      </c>
      <c r="D17" s="74">
        <v>0.55500000000000005</v>
      </c>
      <c r="E17" s="74">
        <v>0.83499999999999996</v>
      </c>
      <c r="F17" s="74">
        <v>180</v>
      </c>
      <c r="G17" s="276">
        <v>160</v>
      </c>
      <c r="H17" s="277">
        <v>22</v>
      </c>
      <c r="I17" s="278">
        <v>3130</v>
      </c>
      <c r="J17" s="247"/>
      <c r="K17" s="279">
        <f t="shared" si="7"/>
        <v>0</v>
      </c>
      <c r="L17" s="279">
        <f t="shared" si="8"/>
        <v>0</v>
      </c>
      <c r="M17" s="280">
        <f t="shared" si="5"/>
        <v>0</v>
      </c>
      <c r="N17" s="281">
        <f t="shared" si="6"/>
        <v>0</v>
      </c>
      <c r="O17" s="248" t="e">
        <f t="shared" ref="O17:O27" si="9">L17*$O$14</f>
        <v>#REF!</v>
      </c>
      <c r="P17" s="275" t="e">
        <f t="shared" ref="P17:P27" si="10">M17*$P$14</f>
        <v>#REF!</v>
      </c>
      <c r="Q17" s="249" t="e">
        <f t="shared" ref="Q17:Q27" si="11">N17*$Q$14</f>
        <v>#REF!</v>
      </c>
    </row>
    <row r="18" spans="1:18" ht="15">
      <c r="A18" s="321" t="s">
        <v>674</v>
      </c>
      <c r="B18" s="322">
        <v>320</v>
      </c>
      <c r="C18" s="322">
        <v>6.4</v>
      </c>
      <c r="D18" s="322">
        <v>0.51500000000000001</v>
      </c>
      <c r="E18" s="322">
        <v>0.9</v>
      </c>
      <c r="F18" s="322">
        <v>180</v>
      </c>
      <c r="G18" s="323">
        <v>150</v>
      </c>
      <c r="H18" s="324">
        <v>21</v>
      </c>
      <c r="I18" s="325">
        <v>3000</v>
      </c>
      <c r="J18" s="247">
        <v>1</v>
      </c>
      <c r="K18" s="326">
        <f t="shared" si="7"/>
        <v>320</v>
      </c>
      <c r="L18" s="326">
        <f t="shared" si="8"/>
        <v>6</v>
      </c>
      <c r="M18" s="327">
        <f t="shared" si="5"/>
        <v>0.51500000000000001</v>
      </c>
      <c r="N18" s="328">
        <f t="shared" si="6"/>
        <v>0.9</v>
      </c>
      <c r="O18" s="329" t="e">
        <f t="shared" si="9"/>
        <v>#REF!</v>
      </c>
      <c r="P18" s="330" t="e">
        <f t="shared" si="10"/>
        <v>#REF!</v>
      </c>
      <c r="Q18" s="331" t="e">
        <f t="shared" si="11"/>
        <v>#REF!</v>
      </c>
    </row>
    <row r="19" spans="1:18" ht="15">
      <c r="A19" s="244" t="s">
        <v>675</v>
      </c>
      <c r="B19" s="74">
        <v>300</v>
      </c>
      <c r="C19" s="74">
        <v>6</v>
      </c>
      <c r="D19" s="74">
        <v>0.47499999999999998</v>
      </c>
      <c r="E19" s="74">
        <v>0.95</v>
      </c>
      <c r="F19" s="74">
        <v>170</v>
      </c>
      <c r="G19" s="276">
        <v>145</v>
      </c>
      <c r="H19" s="277">
        <v>20</v>
      </c>
      <c r="I19" s="278">
        <v>2850</v>
      </c>
      <c r="J19" s="247"/>
      <c r="K19" s="279">
        <f t="shared" si="7"/>
        <v>0</v>
      </c>
      <c r="L19" s="279">
        <f t="shared" si="8"/>
        <v>0</v>
      </c>
      <c r="M19" s="280">
        <f t="shared" si="5"/>
        <v>0</v>
      </c>
      <c r="N19" s="281">
        <f t="shared" si="6"/>
        <v>0</v>
      </c>
      <c r="O19" s="248" t="e">
        <f t="shared" si="9"/>
        <v>#REF!</v>
      </c>
      <c r="P19" s="275" t="e">
        <f t="shared" si="10"/>
        <v>#REF!</v>
      </c>
      <c r="Q19" s="249" t="e">
        <f t="shared" si="11"/>
        <v>#REF!</v>
      </c>
    </row>
    <row r="20" spans="1:18" ht="15">
      <c r="A20" s="244" t="s">
        <v>676</v>
      </c>
      <c r="B20" s="74">
        <v>280</v>
      </c>
      <c r="C20" s="74">
        <v>5.6</v>
      </c>
      <c r="D20" s="74">
        <v>0.55500000000000005</v>
      </c>
      <c r="E20" s="74">
        <v>0.89</v>
      </c>
      <c r="F20" s="74">
        <v>170</v>
      </c>
      <c r="G20" s="276">
        <v>145</v>
      </c>
      <c r="H20" s="277">
        <v>19</v>
      </c>
      <c r="I20" s="278">
        <v>2700</v>
      </c>
      <c r="J20" s="247"/>
      <c r="K20" s="279">
        <f t="shared" si="7"/>
        <v>0</v>
      </c>
      <c r="L20" s="279">
        <f t="shared" si="8"/>
        <v>0</v>
      </c>
      <c r="M20" s="280">
        <f t="shared" si="5"/>
        <v>0</v>
      </c>
      <c r="N20" s="281">
        <f t="shared" si="6"/>
        <v>0</v>
      </c>
      <c r="O20" s="248" t="e">
        <f t="shared" si="9"/>
        <v>#REF!</v>
      </c>
      <c r="P20" s="275" t="e">
        <f t="shared" si="10"/>
        <v>#REF!</v>
      </c>
      <c r="Q20" s="249" t="e">
        <f t="shared" si="11"/>
        <v>#REF!</v>
      </c>
    </row>
    <row r="21" spans="1:18" ht="15">
      <c r="A21" s="244" t="s">
        <v>677</v>
      </c>
      <c r="B21" s="74">
        <v>230</v>
      </c>
      <c r="C21" s="74">
        <v>5.2</v>
      </c>
      <c r="D21" s="74">
        <v>0.5</v>
      </c>
      <c r="E21" s="74">
        <v>0.94</v>
      </c>
      <c r="F21" s="74">
        <v>160</v>
      </c>
      <c r="G21" s="276">
        <v>140</v>
      </c>
      <c r="H21" s="277">
        <v>18</v>
      </c>
      <c r="I21" s="278">
        <v>2560</v>
      </c>
      <c r="J21" s="247"/>
      <c r="K21" s="279">
        <f t="shared" si="7"/>
        <v>0</v>
      </c>
      <c r="L21" s="279">
        <f t="shared" si="8"/>
        <v>0</v>
      </c>
      <c r="M21" s="280">
        <f t="shared" si="5"/>
        <v>0</v>
      </c>
      <c r="N21" s="281">
        <f t="shared" si="6"/>
        <v>0</v>
      </c>
      <c r="O21" s="248" t="e">
        <f t="shared" si="9"/>
        <v>#REF!</v>
      </c>
      <c r="P21" s="275" t="e">
        <f t="shared" si="10"/>
        <v>#REF!</v>
      </c>
      <c r="Q21" s="249" t="e">
        <f t="shared" si="11"/>
        <v>#REF!</v>
      </c>
    </row>
    <row r="22" spans="1:18" ht="15">
      <c r="A22" s="244" t="s">
        <v>678</v>
      </c>
      <c r="B22" s="74">
        <v>300</v>
      </c>
      <c r="C22" s="74">
        <v>6</v>
      </c>
      <c r="D22" s="74">
        <v>0.71499999999999997</v>
      </c>
      <c r="E22" s="74">
        <v>0.71499999999999997</v>
      </c>
      <c r="F22" s="74">
        <v>170</v>
      </c>
      <c r="G22" s="276">
        <v>145</v>
      </c>
      <c r="H22" s="277">
        <v>17</v>
      </c>
      <c r="I22" s="278">
        <v>2400</v>
      </c>
      <c r="J22" s="247"/>
      <c r="K22" s="279">
        <f t="shared" si="7"/>
        <v>0</v>
      </c>
      <c r="L22" s="279">
        <f t="shared" si="8"/>
        <v>0</v>
      </c>
      <c r="M22" s="280">
        <f t="shared" si="5"/>
        <v>0</v>
      </c>
      <c r="N22" s="281">
        <f t="shared" si="6"/>
        <v>0</v>
      </c>
      <c r="O22" s="248" t="e">
        <f t="shared" si="9"/>
        <v>#REF!</v>
      </c>
      <c r="P22" s="275" t="e">
        <f t="shared" si="10"/>
        <v>#REF!</v>
      </c>
      <c r="Q22" s="249" t="e">
        <f t="shared" si="11"/>
        <v>#REF!</v>
      </c>
    </row>
    <row r="23" spans="1:18" ht="15">
      <c r="A23" s="244" t="s">
        <v>679</v>
      </c>
      <c r="B23" s="74">
        <v>250</v>
      </c>
      <c r="C23" s="74">
        <v>5.2</v>
      </c>
      <c r="D23" s="74">
        <v>0.625</v>
      </c>
      <c r="E23" s="74">
        <v>0.82499999999999996</v>
      </c>
      <c r="F23" s="74">
        <v>165</v>
      </c>
      <c r="G23" s="276">
        <v>140</v>
      </c>
      <c r="H23" s="277">
        <v>16</v>
      </c>
      <c r="I23" s="278">
        <v>2280</v>
      </c>
      <c r="J23" s="247"/>
      <c r="K23" s="279">
        <f t="shared" si="7"/>
        <v>0</v>
      </c>
      <c r="L23" s="279">
        <f t="shared" si="8"/>
        <v>0</v>
      </c>
      <c r="M23" s="280">
        <f t="shared" si="5"/>
        <v>0</v>
      </c>
      <c r="N23" s="281">
        <f t="shared" si="6"/>
        <v>0</v>
      </c>
      <c r="O23" s="248" t="e">
        <f t="shared" si="9"/>
        <v>#REF!</v>
      </c>
      <c r="P23" s="275" t="e">
        <f t="shared" si="10"/>
        <v>#REF!</v>
      </c>
      <c r="Q23" s="249" t="e">
        <f t="shared" si="11"/>
        <v>#REF!</v>
      </c>
    </row>
    <row r="24" spans="1:18" ht="15">
      <c r="A24" s="244" t="s">
        <v>680</v>
      </c>
      <c r="B24" s="74">
        <v>230</v>
      </c>
      <c r="C24" s="74">
        <v>4.5999999999999996</v>
      </c>
      <c r="D24" s="74">
        <v>0.55500000000000005</v>
      </c>
      <c r="E24" s="74">
        <v>0.92</v>
      </c>
      <c r="F24" s="74">
        <v>160</v>
      </c>
      <c r="G24" s="276">
        <v>135</v>
      </c>
      <c r="H24" s="277">
        <v>14</v>
      </c>
      <c r="I24" s="278">
        <v>2000</v>
      </c>
      <c r="J24" s="247"/>
      <c r="K24" s="279">
        <f t="shared" si="7"/>
        <v>0</v>
      </c>
      <c r="L24" s="279">
        <f t="shared" si="8"/>
        <v>0</v>
      </c>
      <c r="M24" s="280">
        <f t="shared" si="5"/>
        <v>0</v>
      </c>
      <c r="N24" s="281">
        <f t="shared" si="6"/>
        <v>0</v>
      </c>
      <c r="O24" s="248" t="e">
        <f t="shared" si="9"/>
        <v>#REF!</v>
      </c>
      <c r="P24" s="275" t="e">
        <f t="shared" si="10"/>
        <v>#REF!</v>
      </c>
      <c r="Q24" s="249" t="e">
        <f t="shared" si="11"/>
        <v>#REF!</v>
      </c>
    </row>
    <row r="25" spans="1:18" ht="15">
      <c r="A25" s="244" t="s">
        <v>681</v>
      </c>
      <c r="B25" s="74">
        <v>210</v>
      </c>
      <c r="C25" s="74">
        <v>4.2</v>
      </c>
      <c r="D25" s="74">
        <v>0.5</v>
      </c>
      <c r="E25" s="74">
        <v>1</v>
      </c>
      <c r="F25" s="74">
        <v>155</v>
      </c>
      <c r="G25" s="276">
        <v>130</v>
      </c>
      <c r="H25" s="277">
        <v>12</v>
      </c>
      <c r="I25" s="278">
        <v>1700</v>
      </c>
      <c r="J25" s="247"/>
      <c r="K25" s="279">
        <f t="shared" si="7"/>
        <v>0</v>
      </c>
      <c r="L25" s="279">
        <f t="shared" si="8"/>
        <v>0</v>
      </c>
      <c r="M25" s="280">
        <f t="shared" si="5"/>
        <v>0</v>
      </c>
      <c r="N25" s="281">
        <f t="shared" si="6"/>
        <v>0</v>
      </c>
      <c r="O25" s="248" t="e">
        <f t="shared" si="9"/>
        <v>#REF!</v>
      </c>
      <c r="P25" s="275" t="e">
        <f t="shared" si="10"/>
        <v>#REF!</v>
      </c>
      <c r="Q25" s="249" t="e">
        <f t="shared" si="11"/>
        <v>#REF!</v>
      </c>
    </row>
    <row r="26" spans="1:18" ht="15">
      <c r="A26" s="244" t="s">
        <v>682</v>
      </c>
      <c r="B26" s="74">
        <v>175</v>
      </c>
      <c r="C26" s="74">
        <v>3.5</v>
      </c>
      <c r="D26" s="74">
        <v>0.55500000000000005</v>
      </c>
      <c r="E26" s="74">
        <v>0.97499999999999998</v>
      </c>
      <c r="F26" s="74">
        <v>145</v>
      </c>
      <c r="G26" s="276">
        <v>120</v>
      </c>
      <c r="H26" s="277">
        <v>11</v>
      </c>
      <c r="I26" s="278">
        <v>1560</v>
      </c>
      <c r="J26" s="247"/>
      <c r="K26" s="279">
        <f t="shared" si="7"/>
        <v>0</v>
      </c>
      <c r="L26" s="279">
        <f t="shared" si="8"/>
        <v>0</v>
      </c>
      <c r="M26" s="280">
        <f t="shared" si="5"/>
        <v>0</v>
      </c>
      <c r="N26" s="281">
        <f t="shared" si="6"/>
        <v>0</v>
      </c>
      <c r="O26" s="248" t="e">
        <f t="shared" si="9"/>
        <v>#REF!</v>
      </c>
      <c r="P26" s="275" t="e">
        <f t="shared" si="10"/>
        <v>#REF!</v>
      </c>
      <c r="Q26" s="249" t="e">
        <f t="shared" si="11"/>
        <v>#REF!</v>
      </c>
    </row>
    <row r="27" spans="1:18" ht="15.75" thickBot="1">
      <c r="A27" s="250" t="s">
        <v>683</v>
      </c>
      <c r="B27" s="251">
        <v>160</v>
      </c>
      <c r="C27" s="251">
        <v>3.2</v>
      </c>
      <c r="D27" s="251">
        <v>0.65500000000000003</v>
      </c>
      <c r="E27" s="251">
        <v>1.0249999999999999</v>
      </c>
      <c r="F27" s="251">
        <v>110</v>
      </c>
      <c r="G27" s="282">
        <v>110</v>
      </c>
      <c r="H27" s="283">
        <v>10</v>
      </c>
      <c r="I27" s="284">
        <v>1420</v>
      </c>
      <c r="J27" s="254"/>
      <c r="K27" s="285">
        <f t="shared" si="7"/>
        <v>0</v>
      </c>
      <c r="L27" s="285">
        <f t="shared" si="8"/>
        <v>0</v>
      </c>
      <c r="M27" s="286">
        <f t="shared" si="5"/>
        <v>0</v>
      </c>
      <c r="N27" s="287">
        <f t="shared" si="6"/>
        <v>0</v>
      </c>
      <c r="O27" s="248" t="e">
        <f t="shared" si="9"/>
        <v>#REF!</v>
      </c>
      <c r="P27" s="275" t="e">
        <f t="shared" si="10"/>
        <v>#REF!</v>
      </c>
      <c r="Q27" s="249" t="e">
        <f t="shared" si="11"/>
        <v>#REF!</v>
      </c>
    </row>
    <row r="28" spans="1:18" ht="15.75" thickBot="1">
      <c r="N28" s="257" t="s">
        <v>307</v>
      </c>
      <c r="O28" s="258" t="e">
        <f>SUM(O15:O27)</f>
        <v>#REF!</v>
      </c>
      <c r="P28" s="288" t="e">
        <f>SUM(P15:P27)</f>
        <v>#REF!</v>
      </c>
      <c r="Q28" s="301" t="e">
        <f>SUM(Q15:Q27)</f>
        <v>#REF!</v>
      </c>
      <c r="R28" s="302" t="e">
        <f>O28+P28+Q28</f>
        <v>#REF!</v>
      </c>
    </row>
    <row r="29" spans="1:18">
      <c r="Q29" s="303" t="s">
        <v>8</v>
      </c>
      <c r="R29" s="303">
        <v>231050</v>
      </c>
    </row>
    <row r="30" spans="1:18">
      <c r="K30" s="303" t="s">
        <v>710</v>
      </c>
      <c r="L30" s="74" t="s">
        <v>685</v>
      </c>
      <c r="M30" s="74" t="s">
        <v>687</v>
      </c>
      <c r="N30" s="54" t="s">
        <v>8</v>
      </c>
      <c r="O30" s="74">
        <v>120000</v>
      </c>
      <c r="P30" s="298"/>
      <c r="Q30" s="74">
        <v>1.415</v>
      </c>
      <c r="R30" s="74">
        <f>O30*Q30</f>
        <v>169800</v>
      </c>
    </row>
    <row r="31" spans="1:18">
      <c r="K31" s="74"/>
      <c r="L31" s="74"/>
      <c r="M31" s="74" t="s">
        <v>688</v>
      </c>
      <c r="N31" s="54" t="s">
        <v>8</v>
      </c>
      <c r="O31" s="74">
        <v>120000</v>
      </c>
      <c r="P31" s="298"/>
      <c r="Q31" s="74">
        <v>1.415</v>
      </c>
      <c r="R31" s="74">
        <f>O31*Q31</f>
        <v>169800</v>
      </c>
    </row>
    <row r="32" spans="1:18">
      <c r="K32" s="74"/>
      <c r="L32" s="74"/>
      <c r="M32" s="74"/>
      <c r="N32" s="74"/>
      <c r="O32" s="74"/>
      <c r="P32" s="74"/>
      <c r="Q32" s="74"/>
      <c r="R32" s="74"/>
    </row>
    <row r="33" spans="11:18">
      <c r="K33" s="74"/>
      <c r="L33" s="74"/>
      <c r="M33" s="74" t="s">
        <v>630</v>
      </c>
      <c r="N33" s="54" t="s">
        <v>476</v>
      </c>
      <c r="O33" s="74">
        <v>70000</v>
      </c>
      <c r="P33" s="74">
        <v>6</v>
      </c>
      <c r="Q33" s="74">
        <f>O33/6</f>
        <v>11666.666666666666</v>
      </c>
      <c r="R33" s="74">
        <f>Q33</f>
        <v>11666.666666666666</v>
      </c>
    </row>
    <row r="34" spans="11:18">
      <c r="K34" s="74"/>
      <c r="L34" s="74"/>
      <c r="M34" s="74"/>
      <c r="N34" s="74"/>
      <c r="O34" s="74"/>
      <c r="P34" s="74"/>
      <c r="Q34" s="74"/>
      <c r="R34" s="275">
        <f>SUM(R29:R33)</f>
        <v>582316.66666666663</v>
      </c>
    </row>
    <row r="35" spans="11:18">
      <c r="K35" s="74"/>
      <c r="L35" s="74"/>
      <c r="M35" s="74" t="s">
        <v>684</v>
      </c>
      <c r="N35" s="299">
        <v>0.36</v>
      </c>
      <c r="O35" s="74"/>
      <c r="P35" s="74"/>
      <c r="Q35" s="74"/>
      <c r="R35" s="300">
        <f>R34*N35</f>
        <v>209633.99999999997</v>
      </c>
    </row>
    <row r="36" spans="11:18">
      <c r="K36" s="74"/>
      <c r="L36" s="74"/>
      <c r="M36" s="74" t="s">
        <v>686</v>
      </c>
      <c r="N36" s="299">
        <v>0.05</v>
      </c>
      <c r="O36" s="74"/>
      <c r="P36" s="74"/>
      <c r="Q36" s="74"/>
      <c r="R36" s="300">
        <f>R35*N36</f>
        <v>10481.699999999999</v>
      </c>
    </row>
    <row r="37" spans="11:18">
      <c r="K37" s="74"/>
      <c r="L37" s="74"/>
      <c r="M37" s="74"/>
      <c r="N37" s="74"/>
      <c r="O37" s="74"/>
      <c r="P37" s="74"/>
      <c r="Q37" s="74"/>
      <c r="R37" s="275">
        <f>SUM(R34:R36)</f>
        <v>802432.36666666658</v>
      </c>
    </row>
    <row r="38" spans="11:18">
      <c r="Q38" s="304" t="s">
        <v>8</v>
      </c>
      <c r="R38" s="306">
        <v>232100</v>
      </c>
    </row>
    <row r="39" spans="11:18">
      <c r="K39" s="303" t="s">
        <v>711</v>
      </c>
      <c r="L39" s="74" t="s">
        <v>685</v>
      </c>
      <c r="M39" s="74" t="s">
        <v>687</v>
      </c>
      <c r="N39" s="54" t="s">
        <v>8</v>
      </c>
      <c r="O39" s="74">
        <v>120000</v>
      </c>
      <c r="P39" s="298">
        <v>1.44</v>
      </c>
      <c r="Q39" s="74"/>
      <c r="R39" s="74">
        <f>O39*P39</f>
        <v>172800</v>
      </c>
    </row>
    <row r="40" spans="11:18">
      <c r="K40" s="74"/>
      <c r="L40" s="74"/>
      <c r="M40" s="74" t="s">
        <v>688</v>
      </c>
      <c r="N40" s="54" t="s">
        <v>8</v>
      </c>
      <c r="O40" s="74">
        <v>120000</v>
      </c>
      <c r="P40" s="298">
        <f>P39</f>
        <v>1.44</v>
      </c>
      <c r="Q40" s="74"/>
      <c r="R40" s="74">
        <f>O40*P40</f>
        <v>172800</v>
      </c>
    </row>
    <row r="41" spans="11:18">
      <c r="K41" s="74"/>
      <c r="L41" s="74"/>
      <c r="M41" s="74"/>
      <c r="N41" s="74"/>
      <c r="O41" s="74"/>
      <c r="P41" s="74"/>
      <c r="Q41" s="74"/>
      <c r="R41" s="74"/>
    </row>
    <row r="42" spans="11:18">
      <c r="K42" s="74"/>
      <c r="L42" s="74"/>
      <c r="M42" s="74" t="s">
        <v>630</v>
      </c>
      <c r="N42" s="54" t="s">
        <v>476</v>
      </c>
      <c r="O42" s="74">
        <v>70000</v>
      </c>
      <c r="P42" s="74">
        <v>6</v>
      </c>
      <c r="Q42" s="74">
        <f>O42/6</f>
        <v>11666.666666666666</v>
      </c>
      <c r="R42" s="74">
        <f>Q42</f>
        <v>11666.666666666666</v>
      </c>
    </row>
    <row r="43" spans="11:18">
      <c r="K43" s="74"/>
      <c r="L43" s="74"/>
      <c r="M43" s="74"/>
      <c r="N43" s="74"/>
      <c r="O43" s="74"/>
      <c r="P43" s="74"/>
      <c r="Q43" s="74"/>
      <c r="R43" s="275">
        <f>SUM(R38:R42)</f>
        <v>589366.66666666663</v>
      </c>
    </row>
    <row r="44" spans="11:18">
      <c r="K44" s="74"/>
      <c r="L44" s="74"/>
      <c r="M44" s="74" t="s">
        <v>684</v>
      </c>
      <c r="N44" s="299">
        <v>0.36</v>
      </c>
      <c r="O44" s="74"/>
      <c r="P44" s="74"/>
      <c r="Q44" s="74"/>
      <c r="R44" s="300">
        <f>R43*N44</f>
        <v>212171.99999999997</v>
      </c>
    </row>
    <row r="45" spans="11:18">
      <c r="K45" s="74"/>
      <c r="L45" s="74"/>
      <c r="M45" s="74" t="s">
        <v>686</v>
      </c>
      <c r="N45" s="299">
        <v>0.05</v>
      </c>
      <c r="O45" s="74"/>
      <c r="P45" s="74"/>
      <c r="Q45" s="74"/>
      <c r="R45" s="300">
        <f>R44*N45</f>
        <v>10608.599999999999</v>
      </c>
    </row>
    <row r="46" spans="11:18">
      <c r="K46" s="74"/>
      <c r="L46" s="74"/>
      <c r="M46" s="74"/>
      <c r="N46" s="74"/>
      <c r="O46" s="74"/>
      <c r="P46" s="74"/>
      <c r="Q46" s="74"/>
      <c r="R46" s="305">
        <f>SUM(R43:R45)</f>
        <v>812147.2666666666</v>
      </c>
    </row>
  </sheetData>
  <mergeCells count="15">
    <mergeCell ref="A1:H1"/>
    <mergeCell ref="I1:L1"/>
    <mergeCell ref="M1:N1"/>
    <mergeCell ref="A2:A3"/>
    <mergeCell ref="B2:C2"/>
    <mergeCell ref="E2:F2"/>
    <mergeCell ref="J2:K2"/>
    <mergeCell ref="A12:I12"/>
    <mergeCell ref="J12:N12"/>
    <mergeCell ref="O12:Q12"/>
    <mergeCell ref="A13:A14"/>
    <mergeCell ref="B13:C13"/>
    <mergeCell ref="F13:G13"/>
    <mergeCell ref="H13:I13"/>
    <mergeCell ref="K13:L13"/>
  </mergeCells>
  <pageMargins left="0.70866141732283472" right="0.70866141732283472" top="0.74803149606299213" bottom="0.74803149606299213" header="0.31496062992125984" footer="0.31496062992125984"/>
  <pageSetup scale="36" orientation="portrait" r:id="rId1"/>
  <headerFooter>
    <oddFooter>&amp;LCristian David Correa Muñoz
Constructor Civil
MP 05106 - 053776 ANT</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2:F73"/>
  <sheetViews>
    <sheetView zoomScale="110" zoomScaleNormal="80" zoomScaleSheetLayoutView="110" zoomScalePageLayoutView="90" workbookViewId="0">
      <selection activeCell="F92" sqref="F92"/>
    </sheetView>
  </sheetViews>
  <sheetFormatPr baseColWidth="10" defaultColWidth="11.42578125" defaultRowHeight="15"/>
  <cols>
    <col min="1" max="1" width="22.140625" style="332" customWidth="1"/>
    <col min="2" max="2" width="7.5703125" style="332" customWidth="1"/>
    <col min="3" max="3" width="15.42578125" style="332" bestFit="1" customWidth="1"/>
    <col min="4" max="4" width="15.42578125" style="332" customWidth="1"/>
    <col min="5" max="5" width="12.28515625" style="332" bestFit="1" customWidth="1"/>
    <col min="6" max="6" width="13.140625" style="332" bestFit="1" customWidth="1"/>
    <col min="7" max="16384" width="11.42578125" style="332"/>
  </cols>
  <sheetData>
    <row r="2" spans="1:6">
      <c r="A2" s="1118"/>
      <c r="B2" s="1119" t="s">
        <v>768</v>
      </c>
      <c r="C2" s="1120"/>
      <c r="D2" s="1120"/>
      <c r="E2" s="1120"/>
      <c r="F2" s="1121"/>
    </row>
    <row r="3" spans="1:6">
      <c r="A3" s="1118"/>
      <c r="B3" s="1122"/>
      <c r="C3" s="1123"/>
      <c r="D3" s="1123"/>
      <c r="E3" s="1123"/>
      <c r="F3" s="1124"/>
    </row>
    <row r="4" spans="1:6">
      <c r="A4" s="1118"/>
      <c r="B4" s="1125"/>
      <c r="C4" s="1126"/>
      <c r="D4" s="1126"/>
      <c r="E4" s="1126"/>
      <c r="F4" s="1127"/>
    </row>
    <row r="5" spans="1:6">
      <c r="A5" s="1118"/>
      <c r="B5" s="1128" t="s">
        <v>403</v>
      </c>
      <c r="C5" s="1129"/>
      <c r="D5" s="1129"/>
      <c r="E5" s="1129"/>
      <c r="F5" s="1130"/>
    </row>
    <row r="6" spans="1:6" ht="15" customHeight="1">
      <c r="A6" s="333" t="s">
        <v>404</v>
      </c>
      <c r="B6" s="1131" t="s">
        <v>748</v>
      </c>
      <c r="C6" s="1132"/>
      <c r="D6" s="1132"/>
      <c r="E6" s="1132"/>
      <c r="F6" s="1133"/>
    </row>
    <row r="7" spans="1:6">
      <c r="A7" s="766" t="s">
        <v>405</v>
      </c>
      <c r="B7" s="767"/>
      <c r="C7" s="768"/>
      <c r="D7" s="101"/>
      <c r="E7" s="101" t="s">
        <v>298</v>
      </c>
      <c r="F7" s="80" t="s">
        <v>406</v>
      </c>
    </row>
    <row r="8" spans="1:6">
      <c r="A8" s="1134" t="s">
        <v>749</v>
      </c>
      <c r="B8" s="1135"/>
      <c r="C8" s="1136"/>
      <c r="D8" s="334"/>
      <c r="E8" s="335" t="s">
        <v>8</v>
      </c>
      <c r="F8" s="143"/>
    </row>
    <row r="9" spans="1:6">
      <c r="A9" s="1137"/>
      <c r="B9" s="1138"/>
      <c r="C9" s="1139"/>
      <c r="D9" s="336"/>
      <c r="E9" s="337"/>
      <c r="F9" s="81"/>
    </row>
    <row r="10" spans="1:6" ht="25.5" customHeight="1">
      <c r="A10" s="82" t="s">
        <v>407</v>
      </c>
      <c r="B10" s="82" t="s">
        <v>330</v>
      </c>
      <c r="C10" s="80" t="s">
        <v>299</v>
      </c>
      <c r="D10" s="80" t="s">
        <v>750</v>
      </c>
      <c r="E10" s="83" t="s">
        <v>408</v>
      </c>
      <c r="F10" s="82" t="s">
        <v>409</v>
      </c>
    </row>
    <row r="11" spans="1:6">
      <c r="A11" s="748"/>
      <c r="B11" s="749"/>
      <c r="C11" s="749"/>
      <c r="D11" s="749"/>
      <c r="E11" s="749"/>
      <c r="F11" s="750"/>
    </row>
    <row r="12" spans="1:6">
      <c r="A12" s="748" t="s">
        <v>410</v>
      </c>
      <c r="B12" s="749"/>
      <c r="C12" s="749"/>
      <c r="D12" s="749"/>
      <c r="E12" s="749"/>
      <c r="F12" s="750"/>
    </row>
    <row r="13" spans="1:6">
      <c r="A13" s="84" t="s">
        <v>751</v>
      </c>
      <c r="B13" s="82" t="s">
        <v>8</v>
      </c>
      <c r="C13" s="87">
        <f>0.835*1.05</f>
        <v>0.87675000000000003</v>
      </c>
      <c r="D13" s="86">
        <v>1</v>
      </c>
      <c r="E13" s="338">
        <v>65400</v>
      </c>
      <c r="F13" s="339">
        <f>ROUND(E13*(C13/D13),0)</f>
        <v>57339</v>
      </c>
    </row>
    <row r="14" spans="1:6">
      <c r="A14" s="84" t="s">
        <v>752</v>
      </c>
      <c r="B14" s="82" t="s">
        <v>8</v>
      </c>
      <c r="C14" s="87">
        <f>0.555*1.1</f>
        <v>0.61050000000000015</v>
      </c>
      <c r="D14" s="86">
        <v>1</v>
      </c>
      <c r="E14" s="338">
        <v>38080</v>
      </c>
      <c r="F14" s="339">
        <f>ROUND(E14*(C14/D14),0)</f>
        <v>23248</v>
      </c>
    </row>
    <row r="15" spans="1:6" ht="25.5">
      <c r="A15" s="84" t="s">
        <v>753</v>
      </c>
      <c r="B15" s="82" t="s">
        <v>754</v>
      </c>
      <c r="C15" s="87">
        <f>7*1.1</f>
        <v>7.7000000000000011</v>
      </c>
      <c r="D15" s="86">
        <v>1</v>
      </c>
      <c r="E15" s="338">
        <v>30000</v>
      </c>
      <c r="F15" s="339">
        <f>ROUND(E15*(C15/D15),0)</f>
        <v>231000</v>
      </c>
    </row>
    <row r="16" spans="1:6">
      <c r="A16" s="84" t="s">
        <v>755</v>
      </c>
      <c r="B16" s="82" t="s">
        <v>756</v>
      </c>
      <c r="C16" s="87">
        <v>180</v>
      </c>
      <c r="D16" s="86">
        <v>1</v>
      </c>
      <c r="E16" s="338">
        <v>30</v>
      </c>
      <c r="F16" s="339">
        <f>ROUND(E16*(C16/D16),0)</f>
        <v>5400</v>
      </c>
    </row>
    <row r="17" spans="1:6">
      <c r="A17" s="84"/>
      <c r="B17" s="82"/>
      <c r="C17" s="87"/>
      <c r="D17" s="87"/>
      <c r="E17" s="338"/>
      <c r="F17" s="339"/>
    </row>
    <row r="18" spans="1:6">
      <c r="A18" s="82"/>
      <c r="B18" s="82"/>
      <c r="C18" s="89"/>
      <c r="D18" s="89"/>
      <c r="E18" s="82" t="s">
        <v>413</v>
      </c>
      <c r="F18" s="340">
        <f>SUM(F13:F17)</f>
        <v>316987</v>
      </c>
    </row>
    <row r="19" spans="1:6">
      <c r="A19" s="748" t="s">
        <v>414</v>
      </c>
      <c r="B19" s="749"/>
      <c r="C19" s="749"/>
      <c r="D19" s="749"/>
      <c r="E19" s="749"/>
      <c r="F19" s="750"/>
    </row>
    <row r="20" spans="1:6">
      <c r="A20" s="90" t="s">
        <v>429</v>
      </c>
      <c r="B20" s="80" t="s">
        <v>332</v>
      </c>
      <c r="C20" s="87">
        <v>1</v>
      </c>
      <c r="D20" s="87"/>
      <c r="E20" s="341">
        <f>F29*0.05</f>
        <v>2068.9</v>
      </c>
      <c r="F20" s="339">
        <f>ROUND(E20*C20,0)</f>
        <v>2069</v>
      </c>
    </row>
    <row r="21" spans="1:6" ht="25.5">
      <c r="A21" s="90" t="s">
        <v>757</v>
      </c>
      <c r="B21" s="80" t="s">
        <v>329</v>
      </c>
      <c r="C21" s="87">
        <v>1</v>
      </c>
      <c r="D21" s="87">
        <v>15.38461538</v>
      </c>
      <c r="E21" s="341">
        <v>60000</v>
      </c>
      <c r="F21" s="339">
        <f>ROUND((C21/D21)*E21,0)</f>
        <v>3900</v>
      </c>
    </row>
    <row r="22" spans="1:6">
      <c r="A22" s="90"/>
      <c r="B22" s="80"/>
      <c r="C22" s="87"/>
      <c r="D22" s="87"/>
      <c r="E22" s="341"/>
      <c r="F22" s="339">
        <f>ROUND(E22*C22,0)</f>
        <v>0</v>
      </c>
    </row>
    <row r="23" spans="1:6">
      <c r="A23" s="90"/>
      <c r="B23" s="80"/>
      <c r="C23" s="341"/>
      <c r="D23" s="341"/>
      <c r="E23" s="86"/>
      <c r="F23" s="340"/>
    </row>
    <row r="24" spans="1:6">
      <c r="A24" s="90"/>
      <c r="B24" s="82"/>
      <c r="C24" s="89"/>
      <c r="D24" s="89"/>
      <c r="E24" s="82" t="s">
        <v>413</v>
      </c>
      <c r="F24" s="340">
        <f>SUM(F20:F23)</f>
        <v>5969</v>
      </c>
    </row>
    <row r="25" spans="1:6">
      <c r="A25" s="748" t="s">
        <v>57</v>
      </c>
      <c r="B25" s="749"/>
      <c r="C25" s="749"/>
      <c r="D25" s="749"/>
      <c r="E25" s="749"/>
      <c r="F25" s="750"/>
    </row>
    <row r="26" spans="1:6">
      <c r="A26" s="90" t="s">
        <v>430</v>
      </c>
      <c r="B26" s="82" t="s">
        <v>415</v>
      </c>
      <c r="C26" s="86">
        <v>1</v>
      </c>
      <c r="D26" s="86">
        <v>2</v>
      </c>
      <c r="E26" s="341">
        <v>58446</v>
      </c>
      <c r="F26" s="339">
        <f>ROUND(E26*(C26/D26),0)</f>
        <v>29223</v>
      </c>
    </row>
    <row r="27" spans="1:6">
      <c r="A27" s="90" t="s">
        <v>300</v>
      </c>
      <c r="B27" s="80" t="s">
        <v>415</v>
      </c>
      <c r="C27" s="86">
        <v>1</v>
      </c>
      <c r="D27" s="86">
        <v>10</v>
      </c>
      <c r="E27" s="341">
        <v>121552</v>
      </c>
      <c r="F27" s="339">
        <f>ROUND(E27*(C27/D27),0)</f>
        <v>12155</v>
      </c>
    </row>
    <row r="28" spans="1:6">
      <c r="A28" s="122"/>
      <c r="B28" s="81"/>
      <c r="C28" s="86"/>
      <c r="D28" s="86"/>
      <c r="E28" s="341"/>
      <c r="F28" s="339">
        <f>ROUND(E28*C28,0)</f>
        <v>0</v>
      </c>
    </row>
    <row r="29" spans="1:6">
      <c r="A29" s="92"/>
      <c r="B29" s="93"/>
      <c r="C29" s="94"/>
      <c r="D29" s="94"/>
      <c r="E29" s="95" t="s">
        <v>413</v>
      </c>
      <c r="F29" s="342">
        <f>SUM(F26:F28)</f>
        <v>41378</v>
      </c>
    </row>
    <row r="30" spans="1:6">
      <c r="A30" s="748" t="s">
        <v>416</v>
      </c>
      <c r="B30" s="749"/>
      <c r="C30" s="749"/>
      <c r="D30" s="749"/>
      <c r="E30" s="749"/>
      <c r="F30" s="750"/>
    </row>
    <row r="31" spans="1:6">
      <c r="A31" s="150"/>
      <c r="B31" s="93"/>
      <c r="C31" s="93" t="s">
        <v>758</v>
      </c>
      <c r="D31" s="82" t="s">
        <v>759</v>
      </c>
      <c r="E31" s="93"/>
      <c r="F31" s="93"/>
    </row>
    <row r="32" spans="1:6" ht="25.5">
      <c r="A32" s="90" t="s">
        <v>767</v>
      </c>
      <c r="B32" s="80" t="s">
        <v>761</v>
      </c>
      <c r="C32" s="86">
        <v>7.7</v>
      </c>
      <c r="D32" s="86"/>
      <c r="E32" s="341">
        <v>1360</v>
      </c>
      <c r="F32" s="339">
        <f>ROUND(E32*C32,0)</f>
        <v>10472</v>
      </c>
    </row>
    <row r="33" spans="1:6" ht="25.5">
      <c r="A33" s="90" t="s">
        <v>762</v>
      </c>
      <c r="B33" s="82" t="s">
        <v>759</v>
      </c>
      <c r="C33" s="86">
        <v>63</v>
      </c>
      <c r="D33" s="86">
        <f>+C33*C13</f>
        <v>55.235250000000001</v>
      </c>
      <c r="E33" s="341">
        <v>4563.93</v>
      </c>
      <c r="F33" s="339">
        <f>ROUND(E33*D33,0)</f>
        <v>252090</v>
      </c>
    </row>
    <row r="34" spans="1:6" ht="25.5">
      <c r="A34" s="84" t="s">
        <v>763</v>
      </c>
      <c r="B34" s="82" t="s">
        <v>759</v>
      </c>
      <c r="C34" s="86">
        <v>63</v>
      </c>
      <c r="D34" s="86">
        <f>+C34*C14</f>
        <v>38.461500000000008</v>
      </c>
      <c r="E34" s="341">
        <f>+E33</f>
        <v>4563.93</v>
      </c>
      <c r="F34" s="339">
        <f>ROUND(E34*D34,0)</f>
        <v>175536</v>
      </c>
    </row>
    <row r="35" spans="1:6">
      <c r="A35" s="90"/>
      <c r="B35" s="80"/>
      <c r="C35" s="86"/>
      <c r="D35" s="86"/>
      <c r="E35" s="341"/>
      <c r="F35" s="339">
        <f>ROUND(E35*C35,0)</f>
        <v>0</v>
      </c>
    </row>
    <row r="36" spans="1:6">
      <c r="A36" s="97"/>
      <c r="B36" s="97"/>
      <c r="C36" s="98"/>
      <c r="D36" s="98"/>
      <c r="E36" s="99" t="s">
        <v>413</v>
      </c>
      <c r="F36" s="340">
        <f>SUM(F32:F35)</f>
        <v>438098</v>
      </c>
    </row>
    <row r="37" spans="1:6" ht="25.5">
      <c r="A37" s="100"/>
      <c r="B37" s="100"/>
      <c r="C37" s="98"/>
      <c r="D37" s="98"/>
      <c r="E37" s="99" t="s">
        <v>417</v>
      </c>
      <c r="F37" s="340">
        <f>F29+F24+F18+F36</f>
        <v>802432</v>
      </c>
    </row>
    <row r="40" spans="1:6" ht="15" customHeight="1">
      <c r="A40" s="1140"/>
      <c r="B40" s="1119" t="s">
        <v>768</v>
      </c>
      <c r="C40" s="1120"/>
      <c r="D40" s="1120"/>
      <c r="E40" s="1120"/>
      <c r="F40" s="1121"/>
    </row>
    <row r="41" spans="1:6">
      <c r="A41" s="1141"/>
      <c r="B41" s="1122"/>
      <c r="C41" s="1123"/>
      <c r="D41" s="1123"/>
      <c r="E41" s="1123"/>
      <c r="F41" s="1124"/>
    </row>
    <row r="42" spans="1:6">
      <c r="A42" s="1141"/>
      <c r="B42" s="1125"/>
      <c r="C42" s="1126"/>
      <c r="D42" s="1126"/>
      <c r="E42" s="1126"/>
      <c r="F42" s="1127"/>
    </row>
    <row r="43" spans="1:6" ht="15" customHeight="1">
      <c r="A43" s="1142"/>
      <c r="B43" s="1128" t="s">
        <v>403</v>
      </c>
      <c r="C43" s="1129"/>
      <c r="D43" s="1129"/>
      <c r="E43" s="1129"/>
      <c r="F43" s="1130"/>
    </row>
    <row r="44" spans="1:6" ht="15" customHeight="1">
      <c r="A44" s="333" t="s">
        <v>404</v>
      </c>
      <c r="B44" s="1131" t="s">
        <v>748</v>
      </c>
      <c r="C44" s="1132"/>
      <c r="D44" s="1132"/>
      <c r="E44" s="1132"/>
      <c r="F44" s="1133"/>
    </row>
    <row r="45" spans="1:6">
      <c r="A45" s="766" t="s">
        <v>405</v>
      </c>
      <c r="B45" s="767"/>
      <c r="C45" s="768"/>
      <c r="D45" s="101"/>
      <c r="E45" s="101" t="s">
        <v>298</v>
      </c>
      <c r="F45" s="80" t="s">
        <v>406</v>
      </c>
    </row>
    <row r="46" spans="1:6">
      <c r="A46" s="1134" t="s">
        <v>764</v>
      </c>
      <c r="B46" s="1135"/>
      <c r="C46" s="1136"/>
      <c r="D46" s="334"/>
      <c r="E46" s="335" t="s">
        <v>8</v>
      </c>
      <c r="F46" s="143"/>
    </row>
    <row r="47" spans="1:6">
      <c r="A47" s="1143"/>
      <c r="B47" s="1144"/>
      <c r="C47" s="1145"/>
      <c r="D47" s="343"/>
      <c r="E47" s="337"/>
      <c r="F47" s="81"/>
    </row>
    <row r="48" spans="1:6">
      <c r="A48" s="82" t="s">
        <v>407</v>
      </c>
      <c r="B48" s="82" t="s">
        <v>330</v>
      </c>
      <c r="C48" s="80" t="s">
        <v>299</v>
      </c>
      <c r="D48" s="80"/>
      <c r="E48" s="83" t="s">
        <v>408</v>
      </c>
      <c r="F48" s="82" t="s">
        <v>409</v>
      </c>
    </row>
    <row r="49" spans="1:6">
      <c r="A49" s="748"/>
      <c r="B49" s="749"/>
      <c r="C49" s="749"/>
      <c r="D49" s="749"/>
      <c r="E49" s="749"/>
      <c r="F49" s="750"/>
    </row>
    <row r="50" spans="1:6">
      <c r="A50" s="748" t="s">
        <v>410</v>
      </c>
      <c r="B50" s="749"/>
      <c r="C50" s="749"/>
      <c r="D50" s="749"/>
      <c r="E50" s="749"/>
      <c r="F50" s="750"/>
    </row>
    <row r="51" spans="1:6" ht="25.5">
      <c r="A51" s="84" t="s">
        <v>765</v>
      </c>
      <c r="B51" s="82" t="s">
        <v>8</v>
      </c>
      <c r="C51" s="87">
        <f>1.09*1.1</f>
        <v>1.1990000000000003</v>
      </c>
      <c r="D51" s="344">
        <v>1</v>
      </c>
      <c r="E51" s="338">
        <v>40000</v>
      </c>
      <c r="F51" s="339">
        <f>ROUND(E51*(C51/D51),0)</f>
        <v>47960</v>
      </c>
    </row>
    <row r="52" spans="1:6" ht="25.5">
      <c r="A52" s="84" t="s">
        <v>753</v>
      </c>
      <c r="B52" s="82" t="s">
        <v>754</v>
      </c>
      <c r="C52" s="87">
        <f>9*1.1</f>
        <v>9.9</v>
      </c>
      <c r="D52" s="344">
        <v>1</v>
      </c>
      <c r="E52" s="338">
        <v>28540</v>
      </c>
      <c r="F52" s="339">
        <f>ROUND(E52*(C52/D52),0)</f>
        <v>282546</v>
      </c>
    </row>
    <row r="53" spans="1:6">
      <c r="A53" s="84" t="s">
        <v>755</v>
      </c>
      <c r="B53" s="82" t="s">
        <v>756</v>
      </c>
      <c r="C53" s="87">
        <v>252</v>
      </c>
      <c r="D53" s="344">
        <v>1</v>
      </c>
      <c r="E53" s="338">
        <v>30</v>
      </c>
      <c r="F53" s="339">
        <f>ROUND(E53*(C53/D53),0)</f>
        <v>7560</v>
      </c>
    </row>
    <row r="54" spans="1:6">
      <c r="A54" s="84"/>
      <c r="B54" s="82"/>
      <c r="C54" s="87"/>
      <c r="D54" s="87"/>
      <c r="E54" s="338"/>
      <c r="F54" s="339"/>
    </row>
    <row r="55" spans="1:6">
      <c r="A55" s="84"/>
      <c r="B55" s="82"/>
      <c r="C55" s="87"/>
      <c r="D55" s="87"/>
      <c r="E55" s="338"/>
      <c r="F55" s="339"/>
    </row>
    <row r="56" spans="1:6">
      <c r="A56" s="82"/>
      <c r="B56" s="82"/>
      <c r="C56" s="89"/>
      <c r="D56" s="89"/>
      <c r="E56" s="82" t="s">
        <v>413</v>
      </c>
      <c r="F56" s="340">
        <f>SUM(F51:F55)</f>
        <v>338066</v>
      </c>
    </row>
    <row r="57" spans="1:6">
      <c r="A57" s="748" t="s">
        <v>414</v>
      </c>
      <c r="B57" s="749"/>
      <c r="C57" s="749"/>
      <c r="D57" s="749"/>
      <c r="E57" s="749"/>
      <c r="F57" s="750"/>
    </row>
    <row r="58" spans="1:6">
      <c r="A58" s="90" t="s">
        <v>429</v>
      </c>
      <c r="B58" s="80" t="s">
        <v>332</v>
      </c>
      <c r="C58" s="87">
        <v>1</v>
      </c>
      <c r="D58" s="87"/>
      <c r="E58" s="341">
        <f>F67*0.05</f>
        <v>2653.3500000000004</v>
      </c>
      <c r="F58" s="339">
        <f>ROUND(E58*C58,0)</f>
        <v>2653</v>
      </c>
    </row>
    <row r="59" spans="1:6">
      <c r="A59" s="90" t="s">
        <v>766</v>
      </c>
      <c r="B59" s="80" t="s">
        <v>329</v>
      </c>
      <c r="C59" s="87">
        <v>6.5000000000000002E-2</v>
      </c>
      <c r="D59" s="87"/>
      <c r="E59" s="341">
        <v>60000</v>
      </c>
      <c r="F59" s="339">
        <f>ROUND(E59*C59,0)</f>
        <v>3900</v>
      </c>
    </row>
    <row r="60" spans="1:6">
      <c r="A60" s="90"/>
      <c r="B60" s="80"/>
      <c r="C60" s="87"/>
      <c r="D60" s="87"/>
      <c r="E60" s="341"/>
      <c r="F60" s="339">
        <f>ROUND(E60*C60,0)</f>
        <v>0</v>
      </c>
    </row>
    <row r="61" spans="1:6">
      <c r="A61" s="90"/>
      <c r="B61" s="80"/>
      <c r="C61" s="341"/>
      <c r="D61" s="341"/>
      <c r="E61" s="86"/>
      <c r="F61" s="340"/>
    </row>
    <row r="62" spans="1:6">
      <c r="A62" s="90"/>
      <c r="B62" s="82"/>
      <c r="C62" s="89"/>
      <c r="D62" s="89"/>
      <c r="E62" s="82" t="s">
        <v>413</v>
      </c>
      <c r="F62" s="340">
        <f>SUM(F58:F61)</f>
        <v>6553</v>
      </c>
    </row>
    <row r="63" spans="1:6">
      <c r="A63" s="748" t="s">
        <v>57</v>
      </c>
      <c r="B63" s="749"/>
      <c r="C63" s="749"/>
      <c r="D63" s="749"/>
      <c r="E63" s="749"/>
      <c r="F63" s="750"/>
    </row>
    <row r="64" spans="1:6">
      <c r="A64" s="90" t="s">
        <v>430</v>
      </c>
      <c r="B64" s="82" t="s">
        <v>415</v>
      </c>
      <c r="C64" s="87">
        <v>1</v>
      </c>
      <c r="D64" s="86">
        <v>1.428571429</v>
      </c>
      <c r="E64" s="341">
        <v>58446</v>
      </c>
      <c r="F64" s="339">
        <f>ROUND(E64*(C64/D64),0)</f>
        <v>40912</v>
      </c>
    </row>
    <row r="65" spans="1:6">
      <c r="A65" s="90" t="s">
        <v>300</v>
      </c>
      <c r="B65" s="80" t="s">
        <v>415</v>
      </c>
      <c r="C65" s="86">
        <v>1</v>
      </c>
      <c r="D65" s="86">
        <v>10</v>
      </c>
      <c r="E65" s="341">
        <v>121552</v>
      </c>
      <c r="F65" s="339">
        <f>ROUND(E65*(C65/D65),0)</f>
        <v>12155</v>
      </c>
    </row>
    <row r="66" spans="1:6">
      <c r="A66" s="122"/>
      <c r="B66" s="81"/>
      <c r="C66" s="86"/>
      <c r="D66" s="86"/>
      <c r="E66" s="341"/>
      <c r="F66" s="339">
        <f>ROUND(E66*C66,0)</f>
        <v>0</v>
      </c>
    </row>
    <row r="67" spans="1:6">
      <c r="A67" s="92"/>
      <c r="B67" s="93"/>
      <c r="C67" s="94"/>
      <c r="D67" s="94"/>
      <c r="E67" s="95" t="s">
        <v>413</v>
      </c>
      <c r="F67" s="342">
        <f>SUM(F64:F66)</f>
        <v>53067</v>
      </c>
    </row>
    <row r="68" spans="1:6">
      <c r="A68" s="748" t="s">
        <v>416</v>
      </c>
      <c r="B68" s="749"/>
      <c r="C68" s="749"/>
      <c r="D68" s="749"/>
      <c r="E68" s="749"/>
      <c r="F68" s="750"/>
    </row>
    <row r="69" spans="1:6" ht="25.5">
      <c r="A69" s="90" t="s">
        <v>760</v>
      </c>
      <c r="B69" s="80" t="s">
        <v>761</v>
      </c>
      <c r="C69" s="87">
        <f>9*1.1</f>
        <v>9.9</v>
      </c>
      <c r="D69" s="87"/>
      <c r="E69" s="341">
        <v>1300</v>
      </c>
      <c r="F69" s="339">
        <f>ROUND(E69*C69,0)</f>
        <v>12870</v>
      </c>
    </row>
    <row r="70" spans="1:6">
      <c r="A70" s="90"/>
      <c r="B70" s="80"/>
      <c r="C70" s="86"/>
      <c r="D70" s="86"/>
      <c r="E70" s="341"/>
      <c r="F70" s="339">
        <f>ROUND(E70*C70,0)</f>
        <v>0</v>
      </c>
    </row>
    <row r="71" spans="1:6">
      <c r="A71" s="97"/>
      <c r="B71" s="97"/>
      <c r="C71" s="98"/>
      <c r="D71" s="98"/>
      <c r="E71" s="99" t="s">
        <v>413</v>
      </c>
      <c r="F71" s="340">
        <f>SUM(F69:F70)</f>
        <v>12870</v>
      </c>
    </row>
    <row r="72" spans="1:6" ht="25.5">
      <c r="A72" s="100"/>
      <c r="B72" s="100"/>
      <c r="C72" s="98"/>
      <c r="D72" s="98"/>
      <c r="E72" s="99" t="s">
        <v>417</v>
      </c>
      <c r="F72" s="340">
        <f>F67+F62+F56+F71</f>
        <v>410556</v>
      </c>
    </row>
    <row r="73" spans="1:6">
      <c r="A73" s="100"/>
      <c r="B73" s="100"/>
      <c r="C73" s="98"/>
      <c r="D73" s="98"/>
      <c r="E73" s="99"/>
      <c r="F73" s="345"/>
    </row>
  </sheetData>
  <mergeCells count="24">
    <mergeCell ref="A68:F68"/>
    <mergeCell ref="A40:A43"/>
    <mergeCell ref="B40:F42"/>
    <mergeCell ref="B43:F43"/>
    <mergeCell ref="B44:F44"/>
    <mergeCell ref="A45:C45"/>
    <mergeCell ref="A46:C46"/>
    <mergeCell ref="A47:C47"/>
    <mergeCell ref="A49:F49"/>
    <mergeCell ref="A63:F63"/>
    <mergeCell ref="A57:F57"/>
    <mergeCell ref="A30:F30"/>
    <mergeCell ref="A50:F50"/>
    <mergeCell ref="A2:A5"/>
    <mergeCell ref="B2:F4"/>
    <mergeCell ref="B5:F5"/>
    <mergeCell ref="B6:F6"/>
    <mergeCell ref="A7:C7"/>
    <mergeCell ref="A8:C8"/>
    <mergeCell ref="A9:C9"/>
    <mergeCell ref="A11:F11"/>
    <mergeCell ref="A12:F12"/>
    <mergeCell ref="A19:F19"/>
    <mergeCell ref="A25:F25"/>
  </mergeCells>
  <printOptions horizontalCentered="1" verticalCentered="1"/>
  <pageMargins left="0.70866141732283472" right="0.70866141732283472" top="0.74803149606299213" bottom="0.74803149606299213" header="0.31496062992125984" footer="0.31496062992125984"/>
  <pageSetup scale="55" fitToHeight="2" orientation="portrait" r:id="rId1"/>
  <headerFooter>
    <oddFooter xml:space="preserve">&amp;R
Cristian David Correa Muñoz
Constructor Civil
MP 05106053776 ANT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11</vt:i4>
      </vt:variant>
    </vt:vector>
  </HeadingPairs>
  <TitlesOfParts>
    <vt:vector size="24" baseType="lpstr">
      <vt:lpstr>Materiales Toledo</vt:lpstr>
      <vt:lpstr>APUs </vt:lpstr>
      <vt:lpstr>PRESUP. OBRA</vt:lpstr>
      <vt:lpstr>AU</vt:lpstr>
      <vt:lpstr> APU</vt:lpstr>
      <vt:lpstr>F. PRESTACIONAL</vt:lpstr>
      <vt:lpstr>MATERIALES2</vt:lpstr>
      <vt:lpstr>DESG. CUADRILLAS</vt:lpstr>
      <vt:lpstr>INSUMOS</vt:lpstr>
      <vt:lpstr>EQUIPO</vt:lpstr>
      <vt:lpstr>CONCRETOS</vt:lpstr>
      <vt:lpstr>A DE CONC</vt:lpstr>
      <vt:lpstr>CONCRETOS Y MORTEROS</vt:lpstr>
      <vt:lpstr>' APU'!Área_de_impresión</vt:lpstr>
      <vt:lpstr>AU!Área_de_impresión</vt:lpstr>
      <vt:lpstr>CONCRETOS!Área_de_impresión</vt:lpstr>
      <vt:lpstr>'CONCRETOS Y MORTEROS'!Área_de_impresión</vt:lpstr>
      <vt:lpstr>'DESG. CUADRILLAS'!Área_de_impresión</vt:lpstr>
      <vt:lpstr>EQUIPO!Área_de_impresión</vt:lpstr>
      <vt:lpstr>'F. PRESTACIONAL'!Área_de_impresión</vt:lpstr>
      <vt:lpstr>INSUMOS!Área_de_impresión</vt:lpstr>
      <vt:lpstr>'Materiales Toledo'!Área_de_impresión</vt:lpstr>
      <vt:lpstr>'PRESUP. OBRA'!Área_de_impresión</vt:lpstr>
      <vt:lpstr>'PRESUP. OBRA'!Títulos_a_imprimir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Alcaldia - Saneamiento01</dc:creator>
  <cp:lastModifiedBy>Alcaldia - Contratacion01</cp:lastModifiedBy>
  <cp:lastPrinted>2024-04-16T20:59:40Z</cp:lastPrinted>
  <dcterms:created xsi:type="dcterms:W3CDTF">2004-01-02T23:37:02Z</dcterms:created>
  <dcterms:modified xsi:type="dcterms:W3CDTF">2025-08-27T21:09:32Z</dcterms:modified>
</cp:coreProperties>
</file>