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d.docs.live.net/27ed2af29532a7db/Documentos/"/>
    </mc:Choice>
  </mc:AlternateContent>
  <xr:revisionPtr revIDLastSave="9" documentId="8_{D6FEECA9-48A5-461F-B66F-8D4DDD2B9093}" xr6:coauthVersionLast="47" xr6:coauthVersionMax="47" xr10:uidLastSave="{E0A301B6-E0E0-4FCB-BF76-51723CE5186E}"/>
  <bookViews>
    <workbookView xWindow="-110" yWindow="-110" windowWidth="19420" windowHeight="10300" xr2:uid="{E273417D-F560-44F1-B5B2-8E4FAC8B143D}"/>
  </bookViews>
  <sheets>
    <sheet name="Presupuesto Oficial (Entidad)" sheetId="1" r:id="rId1"/>
    <sheet name="Oferta Economica (Proponente)" sheetId="2" r:id="rId2"/>
  </sheets>
  <externalReferences>
    <externalReference r:id="rId3"/>
  </externalReferences>
  <definedNames>
    <definedName name="__123Graph_A" localSheetId="1" hidden="1">#REF!</definedName>
    <definedName name="__123Graph_A" localSheetId="0"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 hidden="1">#REF!</definedName>
    <definedName name="__123Graph_AGraph2" localSheetId="0"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 hidden="1">#REF!</definedName>
    <definedName name="__123Graph_X" localSheetId="0" hidden="1">#REF!</definedName>
    <definedName name="__123Graph_X" hidden="1">#REF!</definedName>
    <definedName name="__123Graph_Xcaja" hidden="1">#REF!</definedName>
    <definedName name="__xlfn.BAHTTEXT" hidden="1">#NAME?</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006" localSheetId="1" hidden="1">#REF!</definedName>
    <definedName name="_A2006" localSheetId="0" hidden="1">#REF!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Fill" localSheetId="1" hidden="1">#REF!</definedName>
    <definedName name="_Fill" localSheetId="0" hidden="1">#REF!</definedName>
    <definedName name="_Fill"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JUSTES4B" localSheetId="1" hidden="1">#REF!</definedName>
    <definedName name="AJUSTES4B" localSheetId="0" hidden="1">#REF!</definedName>
    <definedName name="AJUSTES4B" hidden="1">#REF!</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(Proponente)'!$A$1:$L$61</definedName>
    <definedName name="_xlnm.Print_Area" localSheetId="0">'Presupuesto Oficial (Entidad)'!$A$1:$L$61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-2070167249</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7" i="2" l="1"/>
  <c r="K47" i="2" s="1"/>
  <c r="K46" i="2"/>
  <c r="H46" i="2"/>
  <c r="H45" i="2"/>
  <c r="K45" i="2" s="1"/>
  <c r="B45" i="2"/>
  <c r="B46" i="2" s="1"/>
  <c r="B47" i="2" s="1"/>
  <c r="H44" i="2"/>
  <c r="K44" i="2" s="1"/>
  <c r="K39" i="2"/>
  <c r="I39" i="2"/>
  <c r="I38" i="2"/>
  <c r="K38" i="2" s="1"/>
  <c r="I35" i="2"/>
  <c r="I34" i="2"/>
  <c r="I33" i="2"/>
  <c r="I32" i="2"/>
  <c r="I31" i="2"/>
  <c r="I30" i="2"/>
  <c r="I29" i="2"/>
  <c r="I28" i="2"/>
  <c r="I27" i="2"/>
  <c r="I26" i="2"/>
  <c r="I25" i="2"/>
  <c r="I24" i="2"/>
  <c r="I23" i="2"/>
  <c r="I22" i="2"/>
  <c r="I21" i="2"/>
  <c r="I20" i="2"/>
  <c r="I19" i="2"/>
  <c r="B19" i="2"/>
  <c r="B20" i="2" s="1"/>
  <c r="B21" i="2" s="1"/>
  <c r="B22" i="2" s="1"/>
  <c r="B23" i="2" s="1"/>
  <c r="B24" i="2" s="1"/>
  <c r="B25" i="2" s="1"/>
  <c r="B26" i="2" s="1"/>
  <c r="B27" i="2" s="1"/>
  <c r="B28" i="2" s="1"/>
  <c r="B29" i="2" s="1"/>
  <c r="B30" i="2" s="1"/>
  <c r="B31" i="2" s="1"/>
  <c r="B32" i="2" s="1"/>
  <c r="B33" i="2" s="1"/>
  <c r="B34" i="2" s="1"/>
  <c r="B35" i="2" s="1"/>
  <c r="J18" i="2"/>
  <c r="J19" i="2" s="1"/>
  <c r="I18" i="2"/>
  <c r="B18" i="2"/>
  <c r="K17" i="2"/>
  <c r="I17" i="2"/>
  <c r="K51" i="1"/>
  <c r="H47" i="1"/>
  <c r="K47" i="1" s="1"/>
  <c r="H46" i="1"/>
  <c r="K46" i="1" s="1"/>
  <c r="H45" i="1"/>
  <c r="K45" i="1" s="1"/>
  <c r="B45" i="1"/>
  <c r="B46" i="1" s="1"/>
  <c r="B47" i="1" s="1"/>
  <c r="H44" i="1"/>
  <c r="K44" i="1" s="1"/>
  <c r="K39" i="1"/>
  <c r="I39" i="1"/>
  <c r="I38" i="1"/>
  <c r="K38" i="1" s="1"/>
  <c r="I35" i="1"/>
  <c r="I34" i="1"/>
  <c r="I33" i="1"/>
  <c r="I32" i="1"/>
  <c r="I31" i="1"/>
  <c r="I30" i="1"/>
  <c r="I29" i="1"/>
  <c r="I28" i="1"/>
  <c r="I27" i="1"/>
  <c r="I26" i="1"/>
  <c r="I25" i="1"/>
  <c r="I24" i="1"/>
  <c r="I23" i="1"/>
  <c r="I22" i="1"/>
  <c r="I21" i="1"/>
  <c r="I20" i="1"/>
  <c r="I19" i="1"/>
  <c r="J18" i="1"/>
  <c r="J19" i="1" s="1"/>
  <c r="I18" i="1"/>
  <c r="K18" i="1" s="1"/>
  <c r="B18" i="1"/>
  <c r="B19" i="1" s="1"/>
  <c r="B20" i="1" s="1"/>
  <c r="B21" i="1" s="1"/>
  <c r="B22" i="1" s="1"/>
  <c r="B23" i="1" s="1"/>
  <c r="B24" i="1" s="1"/>
  <c r="B25" i="1" s="1"/>
  <c r="B26" i="1" s="1"/>
  <c r="B27" i="1" s="1"/>
  <c r="B28" i="1" s="1"/>
  <c r="B29" i="1" s="1"/>
  <c r="B30" i="1" s="1"/>
  <c r="B31" i="1" s="1"/>
  <c r="B32" i="1" s="1"/>
  <c r="B33" i="1" s="1"/>
  <c r="B34" i="1" s="1"/>
  <c r="B35" i="1" s="1"/>
  <c r="K17" i="1"/>
  <c r="I17" i="1"/>
  <c r="J20" i="2" l="1"/>
  <c r="K19" i="2"/>
  <c r="K48" i="2"/>
  <c r="K18" i="2"/>
  <c r="K48" i="1"/>
  <c r="J20" i="1"/>
  <c r="K19" i="1"/>
  <c r="K20" i="2" l="1"/>
  <c r="J21" i="2"/>
  <c r="J21" i="1"/>
  <c r="K20" i="1"/>
  <c r="J24" i="2" l="1"/>
  <c r="J22" i="2"/>
  <c r="K22" i="2" s="1"/>
  <c r="K21" i="2"/>
  <c r="J23" i="2"/>
  <c r="J23" i="1"/>
  <c r="J24" i="1"/>
  <c r="J22" i="1"/>
  <c r="K22" i="1" s="1"/>
  <c r="K21" i="1"/>
  <c r="K24" i="2" l="1"/>
  <c r="J26" i="2"/>
  <c r="K23" i="2"/>
  <c r="J25" i="2"/>
  <c r="K24" i="1"/>
  <c r="J26" i="1"/>
  <c r="J25" i="1"/>
  <c r="K23" i="1"/>
  <c r="J30" i="2" l="1"/>
  <c r="K25" i="2"/>
  <c r="J27" i="2"/>
  <c r="K26" i="2"/>
  <c r="J28" i="2"/>
  <c r="K28" i="2" s="1"/>
  <c r="J27" i="1"/>
  <c r="J30" i="1"/>
  <c r="K25" i="1"/>
  <c r="K26" i="1"/>
  <c r="J28" i="1"/>
  <c r="K28" i="1" s="1"/>
  <c r="K27" i="2" l="1"/>
  <c r="J29" i="2"/>
  <c r="K30" i="2"/>
  <c r="J33" i="2"/>
  <c r="K33" i="2" s="1"/>
  <c r="J33" i="1"/>
  <c r="K33" i="1" s="1"/>
  <c r="K30" i="1"/>
  <c r="J29" i="1"/>
  <c r="K27" i="1"/>
  <c r="K29" i="2" l="1"/>
  <c r="J31" i="2"/>
  <c r="J31" i="1"/>
  <c r="K29" i="1"/>
  <c r="J34" i="2" l="1"/>
  <c r="J32" i="2"/>
  <c r="K32" i="2" s="1"/>
  <c r="K31" i="2"/>
  <c r="J34" i="1"/>
  <c r="J32" i="1"/>
  <c r="K32" i="1" s="1"/>
  <c r="K31" i="1"/>
  <c r="K34" i="2" l="1"/>
  <c r="J35" i="2"/>
  <c r="K35" i="2" s="1"/>
  <c r="K40" i="2" s="1"/>
  <c r="K51" i="2" s="1"/>
  <c r="J35" i="1"/>
  <c r="K35" i="1" s="1"/>
  <c r="K34" i="1"/>
  <c r="K52" i="2" l="1"/>
  <c r="K53" i="2" s="1"/>
  <c r="K40" i="1"/>
  <c r="K52" i="1" s="1"/>
  <c r="K53" i="1" s="1"/>
</calcChain>
</file>

<file path=xl/sharedStrings.xml><?xml version="1.0" encoding="utf-8"?>
<sst xmlns="http://schemas.openxmlformats.org/spreadsheetml/2006/main" count="176" uniqueCount="66">
  <si>
    <t>INSTITUTO DE CAMINOS Y CONSTRUCCIONES DE CUNDINAMARCA</t>
  </si>
  <si>
    <t>PRESUPUESTO INTERVENTORÍA TÉCNICA, ADMINISTRATIVA, FINANCIERA, AMBIENTAL Y LEGAL A LOS ESTUDIOS Y DISEÑOS LOTE 5</t>
  </si>
  <si>
    <t>Duración en meses de interventoria</t>
  </si>
  <si>
    <t xml:space="preserve">Frentes </t>
  </si>
  <si>
    <t>COSTOS DE PERSONAL</t>
  </si>
  <si>
    <t>CLASIFICACIÓN</t>
  </si>
  <si>
    <t>REMUNERACIÓN MENSUAL</t>
  </si>
  <si>
    <t>CAT</t>
  </si>
  <si>
    <t>CANTIDAD</t>
  </si>
  <si>
    <t>% DE DEDICACIÓN
 TOTAL</t>
  </si>
  <si>
    <t>Tiempo en  Meses</t>
  </si>
  <si>
    <t>Factor Multiplicador</t>
  </si>
  <si>
    <t xml:space="preserve">VALOR TOTAL </t>
  </si>
  <si>
    <t>No.</t>
  </si>
  <si>
    <t>PERSONAL PROFESIONAL</t>
  </si>
  <si>
    <t>Director de Interventoría</t>
  </si>
  <si>
    <t>III-3</t>
  </si>
  <si>
    <t>Especialista Pavimentos</t>
  </si>
  <si>
    <t>II-5</t>
  </si>
  <si>
    <t>Especialista en Tránsito y Transporte</t>
  </si>
  <si>
    <t>Especialista en Seguridad Víal</t>
  </si>
  <si>
    <t>II-4</t>
  </si>
  <si>
    <t>Especialista en Geotecnia</t>
  </si>
  <si>
    <t>Especialista en Diseño Geométrico</t>
  </si>
  <si>
    <t>Especialista en BIM</t>
  </si>
  <si>
    <t>Especialista en Estructuras</t>
  </si>
  <si>
    <t>Especialista en Estructuras (Puentes)</t>
  </si>
  <si>
    <t>Especialista Ambiental</t>
  </si>
  <si>
    <t>Especialista Forestal</t>
  </si>
  <si>
    <t>II-3</t>
  </si>
  <si>
    <t>Especialista en Hidráulica e Hidrología</t>
  </si>
  <si>
    <t>Geólogo</t>
  </si>
  <si>
    <t xml:space="preserve">Profesional Gestor Social </t>
  </si>
  <si>
    <t>Profesional de Costos y Presupuestos</t>
  </si>
  <si>
    <t xml:space="preserve">Ingeniero Residente - Apoyo Consultoría </t>
  </si>
  <si>
    <t>II-2</t>
  </si>
  <si>
    <t>Ingeniero Catastral y Geodesta</t>
  </si>
  <si>
    <t>Abogado (Con Conocimiento en Estudio de Título Predial)</t>
  </si>
  <si>
    <t>Avualuador</t>
  </si>
  <si>
    <t>PERSONAL TECNICO</t>
  </si>
  <si>
    <t>Topógrafo</t>
  </si>
  <si>
    <t>-</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</si>
  <si>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</si>
  <si>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</si>
  <si>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</si>
  <si>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</si>
  <si>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</si>
  <si>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</si>
  <si>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</si>
  <si>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</si>
  <si>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</si>
  <si>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mobiliario para oficina, con equipos de cómputo, impresora, tinta para impresión y demás elementos que integren la oficina</t>
  </si>
  <si>
    <t>Oficina (incluye servicios)</t>
  </si>
  <si>
    <t>Edición de informes, papelería, reproducciòn de documentos,  planos, fotografías</t>
  </si>
  <si>
    <t xml:space="preserve">Subtotal Otros Costos (2) </t>
  </si>
  <si>
    <t>Presupuesto para Inteventoria</t>
  </si>
  <si>
    <t>TOTAL COSTOS (1) + (2) + (3)= (4)</t>
  </si>
  <si>
    <t xml:space="preserve">IVA  (4) * 19% = (5) </t>
  </si>
  <si>
    <t>COSTO TOTAL POR EL TIEMPO DE LA INTERVENTORÍA</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</si>
  <si>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</si>
  <si>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</si>
  <si>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</si>
  <si>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</si>
  <si>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</si>
  <si>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__________________________________</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</si>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</sst>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 numFmtId="169" formatCode="&quot;$&quot;\ #,##0.00"/>
  </numFmts>
  <fonts count="18"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sz val="11"/>
      <color theme="0"/>
      <name val="Arial"/>
      <family val="2"/>
    </font>
    <font>
      <b/>
      <i/>
      <sz val="10"/>
      <color theme="1"/>
      <name val="Arial"/>
      <family val="2"/>
    </font>
    <font>
      <sz val="12"/>
      <color theme="0" tint="-4.9989318521683403E-2"/>
      <name val="Arial"/>
      <family val="2"/>
    </font>
    <font>
      <b/>
      <sz val="10"/>
      <color theme="0" tint="-4.9989318521683403E-2"/>
      <name val="Arial"/>
      <family val="2"/>
    </font>
    <font>
      <b/>
      <sz val="11"/>
      <color theme="1"/>
      <name val="Arial"/>
      <family val="2"/>
    </font>
    <font>
      <i/>
      <sz val="10"/>
      <color theme="1"/>
      <name val="Times New Roman"/>
      <family val="1"/>
    </font>
  </fonts>
  <fills count="8">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tint="0.79998168889431442"/>
        <bgColor indexed="64"/>
      </patternFill>
    </fill>
  </fills>
  <borders count="4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auto="1"/>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121">
    <xf numFmtId="0" fontId="0" fillId="0" borderId="0" xfId="0"/>
    <xf numFmtId="0" fontId="2" fillId="2" borderId="0" xfId="0" applyFont="1" applyFill="1" applyAlignment="1" applyProtection="1">
      <alignment horizontal="center"/>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42" fontId="2" fillId="2" borderId="0" xfId="1" applyFont="1" applyFill="1" applyAlignment="1" applyProtection="1">
      <alignment horizontal="center"/>
      <protection locked="0"/>
    </xf>
    <xf numFmtId="0" fontId="2" fillId="0" borderId="0" xfId="0" applyFont="1" applyAlignment="1" applyProtection="1">
      <alignment horizontal="left"/>
      <protection locked="0"/>
    </xf>
    <xf numFmtId="0" fontId="8" fillId="0" borderId="0" xfId="0" applyFont="1" applyAlignment="1" applyProtection="1">
      <alignment horizontal="left"/>
      <protection locked="0"/>
    </xf>
    <xf numFmtId="0" fontId="5" fillId="0" borderId="0" xfId="3" applyFont="1" applyAlignment="1" applyProtection="1">
      <alignment horizontal="center" vertical="center"/>
      <protection locked="0"/>
    </xf>
    <xf numFmtId="0" fontId="5" fillId="0" borderId="0" xfId="3" applyFont="1" applyAlignment="1" applyProtection="1">
      <alignment vertical="center"/>
      <protection locked="0"/>
    </xf>
    <xf numFmtId="0" fontId="2" fillId="2" borderId="0" xfId="0" applyFont="1" applyFill="1" applyAlignment="1" applyProtection="1">
      <alignment horizontal="center" vertical="center"/>
      <protection locked="0"/>
    </xf>
    <xf numFmtId="165" fontId="2" fillId="0" borderId="34" xfId="1" applyNumberFormat="1" applyFont="1" applyBorder="1" applyAlignment="1" applyProtection="1">
      <alignment horizontal="center" vertical="center"/>
      <protection locked="0"/>
    </xf>
    <xf numFmtId="4" fontId="2" fillId="2" borderId="0" xfId="0" applyNumberFormat="1" applyFont="1" applyFill="1" applyAlignment="1" applyProtection="1">
      <alignment horizontal="center"/>
      <protection locked="0"/>
    </xf>
    <xf numFmtId="165" fontId="2" fillId="0" borderId="34" xfId="0" applyNumberFormat="1" applyFont="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protection locked="0"/>
    </xf>
    <xf numFmtId="8" fontId="2" fillId="2" borderId="0" xfId="0" applyNumberFormat="1" applyFont="1" applyFill="1" applyAlignment="1" applyProtection="1">
      <alignment horizontal="center"/>
      <protection locked="0"/>
    </xf>
    <xf numFmtId="169" fontId="2" fillId="2" borderId="0" xfId="0" applyNumberFormat="1" applyFont="1" applyFill="1" applyAlignment="1" applyProtection="1">
      <alignment horizontal="center"/>
      <protection locked="0"/>
    </xf>
    <xf numFmtId="0" fontId="2" fillId="0" borderId="0" xfId="0" applyFont="1" applyAlignment="1" applyProtection="1">
      <alignment horizontal="center"/>
    </xf>
    <xf numFmtId="0" fontId="2" fillId="0" borderId="0" xfId="0" applyFont="1" applyAlignment="1" applyProtection="1">
      <alignment horizontal="center" vertical="center"/>
    </xf>
    <xf numFmtId="0" fontId="2" fillId="0" borderId="1" xfId="0" applyFont="1" applyBorder="1" applyAlignment="1" applyProtection="1">
      <alignment horizontal="center"/>
    </xf>
    <xf numFmtId="0" fontId="2" fillId="0" borderId="2" xfId="0" applyFont="1" applyBorder="1" applyAlignment="1" applyProtection="1">
      <alignment horizontal="center"/>
    </xf>
    <xf numFmtId="0" fontId="4" fillId="0" borderId="3" xfId="3" applyFont="1" applyBorder="1" applyAlignment="1" applyProtection="1">
      <alignment horizontal="center" vertical="center" wrapText="1"/>
    </xf>
    <xf numFmtId="0" fontId="5" fillId="0" borderId="0" xfId="3" applyFont="1" applyAlignment="1" applyProtection="1">
      <alignment horizontal="center" vertical="center"/>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4" fillId="0" borderId="6" xfId="3" applyFont="1" applyBorder="1" applyAlignment="1" applyProtection="1">
      <alignment horizontal="center" vertical="center" wrapText="1"/>
    </xf>
    <xf numFmtId="0" fontId="2" fillId="0" borderId="7" xfId="0" applyFont="1" applyBorder="1" applyAlignment="1" applyProtection="1">
      <alignment horizontal="center"/>
    </xf>
    <xf numFmtId="0" fontId="2" fillId="0" borderId="8" xfId="0" applyFont="1" applyBorder="1" applyAlignment="1" applyProtection="1">
      <alignment horizontal="center"/>
    </xf>
    <xf numFmtId="0" fontId="4" fillId="0" borderId="9" xfId="3" applyFont="1" applyBorder="1" applyAlignment="1" applyProtection="1">
      <alignment horizontal="center" vertical="center" wrapText="1"/>
    </xf>
    <xf numFmtId="0" fontId="2" fillId="2" borderId="0" xfId="0" applyFont="1" applyFill="1" applyAlignment="1" applyProtection="1">
      <alignment horizontal="center"/>
    </xf>
    <xf numFmtId="0" fontId="2" fillId="2" borderId="0" xfId="0" applyFont="1" applyFill="1" applyAlignment="1" applyProtection="1">
      <alignment horizontal="center" vertical="center"/>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6" fillId="3" borderId="10"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12" xfId="0" applyFont="1" applyFill="1" applyBorder="1" applyAlignment="1" applyProtection="1">
      <alignment horizontal="center" vertical="center" wrapText="1"/>
    </xf>
    <xf numFmtId="0" fontId="7" fillId="2" borderId="4" xfId="0" applyFont="1" applyFill="1" applyBorder="1" applyAlignment="1" applyProtection="1">
      <alignment horizontal="center" wrapText="1"/>
    </xf>
    <xf numFmtId="0" fontId="7" fillId="2" borderId="0" xfId="0" applyFont="1" applyFill="1" applyAlignment="1" applyProtection="1">
      <alignment horizontal="center" wrapText="1"/>
    </xf>
    <xf numFmtId="0" fontId="8" fillId="2" borderId="0" xfId="0" applyFont="1" applyFill="1" applyAlignment="1" applyProtection="1">
      <alignment horizontal="left" indent="6"/>
    </xf>
    <xf numFmtId="164" fontId="7" fillId="2" borderId="13" xfId="0" applyNumberFormat="1" applyFont="1" applyFill="1" applyBorder="1" applyAlignment="1" applyProtection="1">
      <alignment horizontal="center"/>
    </xf>
    <xf numFmtId="0" fontId="8" fillId="2" borderId="5" xfId="0" applyFont="1" applyFill="1" applyBorder="1" applyAlignment="1" applyProtection="1">
      <alignment horizontal="center" wrapText="1"/>
    </xf>
    <xf numFmtId="0" fontId="8" fillId="2" borderId="4" xfId="0" applyFont="1" applyFill="1" applyBorder="1" applyAlignment="1" applyProtection="1">
      <alignment horizontal="left" indent="1"/>
    </xf>
    <xf numFmtId="0" fontId="7" fillId="2" borderId="13" xfId="0" applyFont="1" applyFill="1" applyBorder="1" applyAlignment="1" applyProtection="1">
      <alignment horizontal="left" indent="1"/>
    </xf>
    <xf numFmtId="0" fontId="7" fillId="2" borderId="14" xfId="0" applyFont="1" applyFill="1" applyBorder="1" applyAlignment="1" applyProtection="1">
      <alignment horizontal="center"/>
    </xf>
    <xf numFmtId="2" fontId="7" fillId="2" borderId="15" xfId="0" applyNumberFormat="1" applyFont="1" applyFill="1" applyBorder="1" applyAlignment="1" applyProtection="1">
      <alignment horizontal="center"/>
    </xf>
    <xf numFmtId="0" fontId="2" fillId="2" borderId="7" xfId="0" applyFont="1" applyFill="1" applyBorder="1" applyAlignment="1" applyProtection="1">
      <alignment horizontal="center"/>
    </xf>
    <xf numFmtId="0" fontId="2" fillId="2" borderId="16"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Alignment="1" applyProtection="1">
      <alignment horizontal="left"/>
    </xf>
    <xf numFmtId="0" fontId="2" fillId="2" borderId="0" xfId="0" applyFont="1" applyFill="1" applyAlignment="1" applyProtection="1">
      <alignment horizontal="right"/>
    </xf>
    <xf numFmtId="0" fontId="2" fillId="2" borderId="0" xfId="0" applyFont="1" applyFill="1" applyProtection="1"/>
    <xf numFmtId="0" fontId="9" fillId="4" borderId="17" xfId="0" applyFont="1" applyFill="1" applyBorder="1" applyAlignment="1" applyProtection="1">
      <alignment horizontal="center" vertical="center"/>
    </xf>
    <xf numFmtId="0" fontId="9" fillId="4" borderId="18" xfId="0" applyFont="1" applyFill="1" applyBorder="1" applyAlignment="1" applyProtection="1">
      <alignment horizontal="center" vertical="center"/>
    </xf>
    <xf numFmtId="0" fontId="9" fillId="4" borderId="19" xfId="0" applyFont="1" applyFill="1" applyBorder="1" applyAlignment="1" applyProtection="1">
      <alignment horizontal="center" vertical="center"/>
    </xf>
    <xf numFmtId="0" fontId="10" fillId="4" borderId="20" xfId="0" applyFont="1" applyFill="1" applyBorder="1" applyAlignment="1" applyProtection="1">
      <alignment horizontal="center" vertical="center" wrapText="1"/>
    </xf>
    <xf numFmtId="0" fontId="10" fillId="4" borderId="21" xfId="0" applyFont="1" applyFill="1" applyBorder="1" applyAlignment="1" applyProtection="1">
      <alignment horizontal="center" vertical="center" wrapText="1"/>
    </xf>
    <xf numFmtId="0" fontId="10" fillId="4" borderId="22" xfId="0" applyFont="1" applyFill="1" applyBorder="1" applyAlignment="1" applyProtection="1">
      <alignment horizontal="center" vertical="center" wrapText="1"/>
    </xf>
    <xf numFmtId="0" fontId="10" fillId="4" borderId="23" xfId="0" applyFont="1" applyFill="1" applyBorder="1" applyAlignment="1" applyProtection="1">
      <alignment horizontal="center" vertical="center" wrapText="1"/>
    </xf>
    <xf numFmtId="0" fontId="10" fillId="4" borderId="24" xfId="0" applyFont="1" applyFill="1" applyBorder="1" applyAlignment="1" applyProtection="1">
      <alignment horizontal="center" vertical="center" wrapText="1"/>
    </xf>
    <xf numFmtId="0" fontId="10" fillId="4" borderId="25" xfId="0" applyFont="1" applyFill="1" applyBorder="1" applyAlignment="1" applyProtection="1">
      <alignment horizontal="center" vertical="center" wrapText="1"/>
    </xf>
    <xf numFmtId="0" fontId="10" fillId="4" borderId="26" xfId="0" applyFont="1" applyFill="1" applyBorder="1" applyAlignment="1" applyProtection="1">
      <alignment horizontal="center" vertical="center" wrapText="1"/>
    </xf>
    <xf numFmtId="0" fontId="10" fillId="4" borderId="27" xfId="0" applyFont="1" applyFill="1" applyBorder="1" applyAlignment="1" applyProtection="1">
      <alignment horizontal="center" vertical="center" wrapText="1"/>
    </xf>
    <xf numFmtId="0" fontId="11" fillId="4" borderId="10" xfId="0" applyFont="1" applyFill="1" applyBorder="1" applyAlignment="1" applyProtection="1">
      <alignment horizontal="center" vertical="center"/>
    </xf>
    <xf numFmtId="0" fontId="12" fillId="4" borderId="28" xfId="0" applyFont="1" applyFill="1" applyBorder="1" applyAlignment="1" applyProtection="1">
      <alignment vertical="center"/>
    </xf>
    <xf numFmtId="0" fontId="12" fillId="4" borderId="29" xfId="0" applyFont="1" applyFill="1" applyBorder="1" applyAlignment="1" applyProtection="1">
      <alignment vertical="center"/>
    </xf>
    <xf numFmtId="0" fontId="12" fillId="4" borderId="30" xfId="0" applyFont="1" applyFill="1" applyBorder="1" applyAlignment="1" applyProtection="1">
      <alignment vertical="center"/>
    </xf>
    <xf numFmtId="0" fontId="2" fillId="0" borderId="31" xfId="0" applyFont="1" applyBorder="1" applyAlignment="1" applyProtection="1">
      <alignment horizontal="center" vertical="center" wrapText="1"/>
    </xf>
    <xf numFmtId="0" fontId="2" fillId="0" borderId="32" xfId="0" applyFont="1" applyBorder="1" applyAlignment="1" applyProtection="1">
      <alignment horizontal="left" vertical="center" wrapText="1"/>
    </xf>
    <xf numFmtId="0" fontId="2" fillId="0" borderId="33" xfId="0" applyFont="1" applyBorder="1" applyAlignment="1" applyProtection="1">
      <alignment horizontal="left" vertical="center" wrapText="1"/>
    </xf>
    <xf numFmtId="0" fontId="2" fillId="0" borderId="34" xfId="0" applyFont="1" applyBorder="1" applyAlignment="1" applyProtection="1">
      <alignment horizontal="center" vertical="center"/>
    </xf>
    <xf numFmtId="166" fontId="2" fillId="0" borderId="33" xfId="0" applyNumberFormat="1" applyFont="1" applyBorder="1" applyAlignment="1" applyProtection="1">
      <alignment horizontal="center" vertical="center" wrapText="1"/>
    </xf>
    <xf numFmtId="9" fontId="2" fillId="0" borderId="33" xfId="2" applyFont="1" applyFill="1" applyBorder="1" applyAlignment="1" applyProtection="1">
      <alignment horizontal="center" vertical="center" wrapText="1"/>
    </xf>
    <xf numFmtId="2" fontId="2" fillId="0" borderId="33" xfId="2" applyNumberFormat="1" applyFont="1" applyFill="1" applyBorder="1" applyAlignment="1" applyProtection="1">
      <alignment horizontal="center" vertical="center" wrapText="1"/>
    </xf>
    <xf numFmtId="2" fontId="2" fillId="0" borderId="33" xfId="2" applyNumberFormat="1" applyFont="1" applyBorder="1" applyAlignment="1" applyProtection="1">
      <alignment horizontal="center" vertical="center" wrapText="1"/>
    </xf>
    <xf numFmtId="167" fontId="2" fillId="0" borderId="35" xfId="0" applyNumberFormat="1" applyFont="1" applyBorder="1" applyAlignment="1" applyProtection="1">
      <alignment horizontal="left" vertical="center" wrapText="1"/>
    </xf>
    <xf numFmtId="0" fontId="2" fillId="0" borderId="36" xfId="0" applyFont="1" applyBorder="1" applyAlignment="1" applyProtection="1">
      <alignment horizontal="center" vertical="center" wrapText="1"/>
    </xf>
    <xf numFmtId="0" fontId="2" fillId="0" borderId="37" xfId="0" applyFont="1" applyBorder="1" applyAlignment="1" applyProtection="1">
      <alignment horizontal="left" vertical="center" wrapText="1"/>
    </xf>
    <xf numFmtId="0" fontId="2" fillId="0" borderId="34" xfId="0" applyFont="1" applyBorder="1" applyAlignment="1" applyProtection="1">
      <alignment horizontal="left" vertical="center" wrapText="1"/>
    </xf>
    <xf numFmtId="166" fontId="2" fillId="0" borderId="34" xfId="0" applyNumberFormat="1" applyFont="1" applyBorder="1" applyAlignment="1" applyProtection="1">
      <alignment horizontal="center" vertical="center" wrapText="1"/>
    </xf>
    <xf numFmtId="9" fontId="2" fillId="0" borderId="34" xfId="2" applyFont="1" applyFill="1" applyBorder="1" applyAlignment="1" applyProtection="1">
      <alignment horizontal="center" vertical="center" wrapText="1"/>
    </xf>
    <xf numFmtId="2" fontId="2" fillId="0" borderId="34" xfId="0" applyNumberFormat="1" applyFont="1" applyBorder="1" applyAlignment="1" applyProtection="1">
      <alignment horizontal="center" vertical="center" wrapText="1"/>
    </xf>
    <xf numFmtId="167" fontId="2" fillId="0" borderId="38" xfId="0" applyNumberFormat="1" applyFont="1" applyBorder="1" applyAlignment="1" applyProtection="1">
      <alignment horizontal="left" vertical="center" wrapText="1"/>
    </xf>
    <xf numFmtId="0" fontId="11" fillId="4" borderId="10" xfId="0" applyFont="1" applyFill="1" applyBorder="1" applyAlignment="1" applyProtection="1">
      <alignment vertical="center"/>
    </xf>
    <xf numFmtId="0" fontId="11" fillId="4" borderId="11" xfId="0" applyFont="1" applyFill="1" applyBorder="1" applyAlignment="1" applyProtection="1">
      <alignment vertical="center"/>
    </xf>
    <xf numFmtId="0" fontId="11" fillId="4" borderId="12" xfId="0" applyFont="1" applyFill="1" applyBorder="1" applyAlignment="1" applyProtection="1">
      <alignment vertical="center"/>
    </xf>
    <xf numFmtId="0" fontId="2" fillId="0" borderId="34" xfId="0" applyFont="1" applyBorder="1" applyAlignment="1" applyProtection="1">
      <alignment horizontal="center" vertical="center" wrapText="1"/>
    </xf>
    <xf numFmtId="9" fontId="2" fillId="0" borderId="34" xfId="2" applyFont="1" applyBorder="1" applyAlignment="1" applyProtection="1">
      <alignment horizontal="center" vertical="center" wrapText="1"/>
    </xf>
    <xf numFmtId="165" fontId="2" fillId="0" borderId="38" xfId="0" applyNumberFormat="1" applyFont="1" applyBorder="1" applyAlignment="1" applyProtection="1">
      <alignment horizontal="left" vertical="center" wrapText="1"/>
    </xf>
    <xf numFmtId="0" fontId="13" fillId="5" borderId="39" xfId="0" applyFont="1" applyFill="1" applyBorder="1" applyAlignment="1" applyProtection="1">
      <alignment horizontal="right" vertical="center"/>
    </xf>
    <xf numFmtId="0" fontId="13" fillId="5" borderId="40" xfId="0" applyFont="1" applyFill="1" applyBorder="1" applyAlignment="1" applyProtection="1">
      <alignment horizontal="right" vertical="center"/>
    </xf>
    <xf numFmtId="168" fontId="13" fillId="5" borderId="41" xfId="0" applyNumberFormat="1" applyFont="1" applyFill="1" applyBorder="1" applyAlignment="1" applyProtection="1">
      <alignment horizontal="left" vertical="center"/>
    </xf>
    <xf numFmtId="0" fontId="14" fillId="4" borderId="17" xfId="0" applyFont="1" applyFill="1" applyBorder="1" applyAlignment="1" applyProtection="1">
      <alignment horizontal="center" vertical="center"/>
    </xf>
    <xf numFmtId="0" fontId="14" fillId="4" borderId="18" xfId="0" applyFont="1" applyFill="1" applyBorder="1" applyAlignment="1" applyProtection="1">
      <alignment horizontal="center" vertical="center"/>
    </xf>
    <xf numFmtId="0" fontId="14" fillId="4" borderId="19" xfId="0" applyFont="1" applyFill="1" applyBorder="1" applyAlignment="1" applyProtection="1">
      <alignment horizontal="center" vertical="center"/>
    </xf>
    <xf numFmtId="0" fontId="15" fillId="4" borderId="42" xfId="0" applyFont="1" applyFill="1" applyBorder="1" applyAlignment="1" applyProtection="1">
      <alignment horizontal="center" vertical="center" wrapText="1"/>
    </xf>
    <xf numFmtId="0" fontId="15" fillId="4" borderId="22" xfId="0" applyFont="1" applyFill="1" applyBorder="1" applyAlignment="1" applyProtection="1">
      <alignment horizontal="center" vertical="center" wrapText="1"/>
    </xf>
    <xf numFmtId="0" fontId="15" fillId="4" borderId="22" xfId="0" applyFont="1" applyFill="1" applyBorder="1" applyAlignment="1" applyProtection="1">
      <alignment horizontal="center" vertical="center" wrapText="1"/>
    </xf>
    <xf numFmtId="0" fontId="15" fillId="4" borderId="43" xfId="0" applyFont="1" applyFill="1" applyBorder="1" applyAlignment="1" applyProtection="1">
      <alignment horizontal="center" vertical="center" wrapText="1"/>
    </xf>
    <xf numFmtId="0" fontId="15" fillId="4" borderId="44" xfId="0" applyFont="1" applyFill="1" applyBorder="1" applyAlignment="1" applyProtection="1">
      <alignment horizontal="center" vertical="center" wrapText="1"/>
    </xf>
    <xf numFmtId="0" fontId="15" fillId="4" borderId="23" xfId="0" applyFont="1" applyFill="1" applyBorder="1" applyAlignment="1" applyProtection="1">
      <alignment horizontal="center" vertical="center" wrapText="1"/>
    </xf>
    <xf numFmtId="0" fontId="2" fillId="2" borderId="37" xfId="0" applyFont="1" applyFill="1" applyBorder="1" applyAlignment="1" applyProtection="1">
      <alignment horizontal="justify" vertical="center" wrapText="1"/>
    </xf>
    <xf numFmtId="0" fontId="2" fillId="2" borderId="34" xfId="0" applyFont="1" applyFill="1" applyBorder="1" applyAlignment="1" applyProtection="1">
      <alignment horizontal="justify" vertical="center" wrapText="1"/>
    </xf>
    <xf numFmtId="0" fontId="2" fillId="2" borderId="34" xfId="0" applyFont="1" applyFill="1" applyBorder="1" applyAlignment="1" applyProtection="1">
      <alignment horizontal="center" vertical="center"/>
    </xf>
    <xf numFmtId="2" fontId="2" fillId="0" borderId="34" xfId="2" applyNumberFormat="1" applyFont="1" applyBorder="1" applyAlignment="1" applyProtection="1">
      <alignment horizontal="center" vertical="center" wrapText="1"/>
    </xf>
    <xf numFmtId="165" fontId="2" fillId="2" borderId="38" xfId="1" applyNumberFormat="1" applyFont="1" applyFill="1" applyBorder="1" applyAlignment="1" applyProtection="1">
      <alignment horizontal="right" vertical="center"/>
    </xf>
    <xf numFmtId="0" fontId="2" fillId="2" borderId="37" xfId="0" applyFont="1" applyFill="1" applyBorder="1" applyAlignment="1" applyProtection="1">
      <alignment horizontal="left" vertical="center" wrapText="1"/>
    </xf>
    <xf numFmtId="0" fontId="2" fillId="2" borderId="34" xfId="0" applyFont="1" applyFill="1" applyBorder="1" applyAlignment="1" applyProtection="1">
      <alignment horizontal="left" vertical="center" wrapText="1"/>
    </xf>
    <xf numFmtId="0" fontId="9" fillId="4" borderId="10" xfId="0" applyFont="1" applyFill="1" applyBorder="1" applyAlignment="1" applyProtection="1">
      <alignment horizontal="center" vertical="center"/>
    </xf>
    <xf numFmtId="0" fontId="9" fillId="4" borderId="11" xfId="0" applyFont="1" applyFill="1" applyBorder="1" applyAlignment="1" applyProtection="1">
      <alignment horizontal="center" vertical="center"/>
    </xf>
    <xf numFmtId="0" fontId="9" fillId="4" borderId="12" xfId="0" applyFont="1" applyFill="1" applyBorder="1" applyAlignment="1" applyProtection="1">
      <alignment horizontal="center" vertical="center"/>
    </xf>
    <xf numFmtId="0" fontId="13" fillId="6" borderId="10" xfId="0" applyFont="1" applyFill="1" applyBorder="1" applyAlignment="1" applyProtection="1">
      <alignment horizontal="right" vertical="center"/>
    </xf>
    <xf numFmtId="0" fontId="13" fillId="6" borderId="11" xfId="0" applyFont="1" applyFill="1" applyBorder="1" applyAlignment="1" applyProtection="1">
      <alignment horizontal="right" vertical="center"/>
    </xf>
    <xf numFmtId="168" fontId="13" fillId="6" borderId="45" xfId="0" applyNumberFormat="1" applyFont="1" applyFill="1" applyBorder="1" applyAlignment="1" applyProtection="1">
      <alignment horizontal="left" vertical="center"/>
    </xf>
    <xf numFmtId="0" fontId="13" fillId="5" borderId="10" xfId="0" applyFont="1" applyFill="1" applyBorder="1" applyAlignment="1" applyProtection="1">
      <alignment horizontal="right" vertical="center"/>
    </xf>
    <xf numFmtId="0" fontId="13" fillId="5" borderId="11" xfId="0" applyFont="1" applyFill="1" applyBorder="1" applyAlignment="1" applyProtection="1">
      <alignment horizontal="right" vertical="center"/>
    </xf>
    <xf numFmtId="168" fontId="13" fillId="5" borderId="45" xfId="0" applyNumberFormat="1" applyFont="1" applyFill="1" applyBorder="1" applyAlignment="1" applyProtection="1">
      <alignment horizontal="left" vertical="center"/>
    </xf>
    <xf numFmtId="0" fontId="2" fillId="0" borderId="0" xfId="0" applyFont="1" applyAlignment="1" applyProtection="1">
      <alignment horizontal="left" vertical="center"/>
    </xf>
    <xf numFmtId="0" fontId="2" fillId="0" borderId="0" xfId="0" applyFont="1" applyAlignment="1" applyProtection="1">
      <alignment horizontal="left" vertical="center" wrapText="1"/>
    </xf>
    <xf numFmtId="0" fontId="16" fillId="0" borderId="0" xfId="0" applyFont="1" applyAlignment="1" applyProtection="1">
      <alignment vertical="center"/>
    </xf>
    <xf numFmtId="0" fontId="2" fillId="0" borderId="0" xfId="0" applyFont="1" applyAlignment="1" applyProtection="1">
      <alignment horizontal="left" vertical="center"/>
    </xf>
    <xf numFmtId="0" fontId="17" fillId="0" borderId="0" xfId="0" applyFont="1" applyAlignment="1" applyProtection="1">
      <alignment vertical="center"/>
    </xf>
    <xf numFmtId="0" fontId="2" fillId="7" borderId="0" xfId="0" applyFont="1" applyFill="1" applyAlignment="1" applyProtection="1">
      <alignment horizontal="left"/>
      <protection locked="0"/>
    </xf>
  </cellXfs>
  <cellStyles count="4">
    <cellStyle name="Moneda [0]" xfId="1" builtinId="7"/>
    <cellStyle name="Normal" xfId="0" builtinId="0"/>
    <cellStyle name="Normal 10" xfId="3" xr:uid="{66532A11-7566-4D9B-9F77-A6EFDF6BC176}"/>
    <cellStyle name="Porcentaje" xfId="2" builtinId="5"/>
  </cellStyles>
  <dxfs count="2">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609600</xdr:colOff>
      <xdr:row>1</xdr:row>
      <xdr:rowOff>38100</xdr:rowOff>
    </xdr:from>
    <xdr:to>
      <xdr:col>3</xdr:col>
      <xdr:colOff>1022316</xdr:colOff>
      <xdr:row>5</xdr:row>
      <xdr:rowOff>161925</xdr:rowOff>
    </xdr:to>
    <xdr:pic>
      <xdr:nvPicPr>
        <xdr:cNvPr id="2" name="Imagen 1">
          <a:extLst>
            <a:ext uri="{FF2B5EF4-FFF2-40B4-BE49-F238E27FC236}">
              <a16:creationId xmlns:a16="http://schemas.microsoft.com/office/drawing/2014/main" id="{665824F1-7C82-4E14-BFEE-AF8F11AAA0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7600" y="203200"/>
          <a:ext cx="2133566" cy="835025"/>
        </a:xfrm>
        <a:prstGeom prst="rect">
          <a:avLst/>
        </a:prstGeom>
        <a:solidFill>
          <a:schemeClr val="bg1"/>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609600</xdr:colOff>
      <xdr:row>1</xdr:row>
      <xdr:rowOff>38100</xdr:rowOff>
    </xdr:from>
    <xdr:to>
      <xdr:col>3</xdr:col>
      <xdr:colOff>1022316</xdr:colOff>
      <xdr:row>5</xdr:row>
      <xdr:rowOff>161925</xdr:rowOff>
    </xdr:to>
    <xdr:pic>
      <xdr:nvPicPr>
        <xdr:cNvPr id="2" name="Imagen 1">
          <a:extLst>
            <a:ext uri="{FF2B5EF4-FFF2-40B4-BE49-F238E27FC236}">
              <a16:creationId xmlns:a16="http://schemas.microsoft.com/office/drawing/2014/main" id="{2353E438-87AF-401F-84E7-076AC75D88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7600" y="203200"/>
          <a:ext cx="2133566" cy="835025"/>
        </a:xfrm>
        <a:prstGeom prst="rect">
          <a:avLst/>
        </a:prstGeom>
        <a:solidFill>
          <a:schemeClr val="bg1"/>
        </a:solid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7ed2af29532a7db/Documentos/Licitaciones/CM-XXX%20interventoria%20EYD%205%20lotes/Prepliegos/Presupuestos.xlsx" TargetMode="External"/><Relationship Id="rId1" Type="http://schemas.openxmlformats.org/officeDocument/2006/relationships/externalLinkPath" Target="Licitaciones/CM-XXX%20interventoria%20EYD%205%20lotes/Prepliegos/Presupues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erv L1"/>
      <sheetName val="Interv L1 (2)"/>
      <sheetName val="Interv L2"/>
      <sheetName val="Interv L2 (2)"/>
      <sheetName val="Interv L3"/>
      <sheetName val="Interv L3 (2)"/>
      <sheetName val="Interv L4"/>
      <sheetName val="Interv L4 (2)"/>
      <sheetName val="Interv L5"/>
      <sheetName val="Interv L5 (2)"/>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167C0-3F9A-434A-B062-570009E9A70A}">
  <sheetPr>
    <tabColor rgb="FF92D050"/>
    <pageSetUpPr fitToPage="1"/>
  </sheetPr>
  <dimension ref="A1:O61"/>
  <sheetViews>
    <sheetView showGridLines="0" tabSelected="1" view="pageBreakPreview" topLeftCell="A49" zoomScale="55" zoomScaleNormal="40" zoomScaleSheetLayoutView="63" zoomScalePageLayoutView="70" workbookViewId="0">
      <selection activeCell="F64" sqref="F64"/>
    </sheetView>
  </sheetViews>
  <sheetFormatPr baseColWidth="10" defaultColWidth="11.453125" defaultRowHeight="12.5" x14ac:dyDescent="0.25"/>
  <cols>
    <col min="1" max="1" width="1.6328125" style="3" customWidth="1"/>
    <col min="2" max="2" width="5.6328125" style="2" customWidth="1"/>
    <col min="3" max="3" width="24.6328125" style="3" customWidth="1"/>
    <col min="4" max="4" width="26.6328125" style="3" customWidth="1"/>
    <col min="5" max="5" width="17.6328125" style="3" customWidth="1"/>
    <col min="6" max="6" width="10.6328125" style="3" customWidth="1"/>
    <col min="7" max="7" width="13.6328125" style="3" customWidth="1"/>
    <col min="8" max="8" width="14.6328125" style="3" customWidth="1"/>
    <col min="9" max="9" width="12.453125" style="3" customWidth="1"/>
    <col min="10" max="10" width="11.6328125" style="3" customWidth="1"/>
    <col min="11" max="11" width="22.6328125" style="3" customWidth="1"/>
    <col min="12" max="12" width="2.54296875" style="1" customWidth="1"/>
    <col min="13" max="13" width="24.54296875" style="3" customWidth="1"/>
    <col min="14" max="14" width="19.54296875" style="3" bestFit="1" customWidth="1"/>
    <col min="15" max="15" width="14.90625" style="3" customWidth="1"/>
    <col min="16" max="16384" width="11.453125" style="3"/>
  </cols>
  <sheetData>
    <row r="1" spans="1:12" ht="13" thickBot="1" x14ac:dyDescent="0.3">
      <c r="A1" s="16"/>
      <c r="B1" s="17"/>
      <c r="C1" s="16"/>
      <c r="D1" s="16"/>
      <c r="E1" s="16"/>
      <c r="F1" s="16"/>
      <c r="G1" s="16"/>
      <c r="H1" s="16"/>
      <c r="I1" s="16"/>
      <c r="J1" s="16"/>
      <c r="K1" s="16"/>
    </row>
    <row r="2" spans="1:12" ht="14.4" customHeight="1" x14ac:dyDescent="0.25">
      <c r="A2" s="16"/>
      <c r="B2" s="17"/>
      <c r="C2" s="18"/>
      <c r="D2" s="19"/>
      <c r="E2" s="20" t="s">
        <v>0</v>
      </c>
      <c r="F2" s="20"/>
      <c r="G2" s="20"/>
      <c r="H2" s="20"/>
      <c r="I2" s="20"/>
      <c r="J2" s="20"/>
      <c r="K2" s="20"/>
    </row>
    <row r="3" spans="1:12" s="8" customFormat="1" ht="14.4" customHeight="1" x14ac:dyDescent="0.35">
      <c r="A3" s="21"/>
      <c r="B3" s="21"/>
      <c r="C3" s="22"/>
      <c r="D3" s="23"/>
      <c r="E3" s="24"/>
      <c r="F3" s="24"/>
      <c r="G3" s="24"/>
      <c r="H3" s="24"/>
      <c r="I3" s="24"/>
      <c r="J3" s="24"/>
      <c r="K3" s="24"/>
      <c r="L3" s="7"/>
    </row>
    <row r="4" spans="1:12" s="8" customFormat="1" ht="14.4" customHeight="1" x14ac:dyDescent="0.35">
      <c r="A4" s="21"/>
      <c r="B4" s="21"/>
      <c r="C4" s="22"/>
      <c r="D4" s="23"/>
      <c r="E4" s="24"/>
      <c r="F4" s="24"/>
      <c r="G4" s="24"/>
      <c r="H4" s="24"/>
      <c r="I4" s="24"/>
      <c r="J4" s="24"/>
      <c r="K4" s="24"/>
      <c r="L4" s="7"/>
    </row>
    <row r="5" spans="1:12" s="8" customFormat="1" ht="14.4" customHeight="1" x14ac:dyDescent="0.35">
      <c r="A5" s="21"/>
      <c r="B5" s="21"/>
      <c r="C5" s="22"/>
      <c r="D5" s="23"/>
      <c r="E5" s="24"/>
      <c r="F5" s="24"/>
      <c r="G5" s="24"/>
      <c r="H5" s="24"/>
      <c r="I5" s="24"/>
      <c r="J5" s="24"/>
      <c r="K5" s="24"/>
      <c r="L5" s="7"/>
    </row>
    <row r="6" spans="1:12" s="8" customFormat="1" ht="15" customHeight="1" thickBot="1" x14ac:dyDescent="0.4">
      <c r="A6" s="21"/>
      <c r="B6" s="21"/>
      <c r="C6" s="25"/>
      <c r="D6" s="26"/>
      <c r="E6" s="27"/>
      <c r="F6" s="27"/>
      <c r="G6" s="27"/>
      <c r="H6" s="27"/>
      <c r="I6" s="27"/>
      <c r="J6" s="27"/>
      <c r="K6" s="27"/>
      <c r="L6" s="7"/>
    </row>
    <row r="7" spans="1:12" s="1" customFormat="1" ht="4.4000000000000004" customHeight="1" thickBot="1" x14ac:dyDescent="0.3">
      <c r="A7" s="28"/>
      <c r="B7" s="29"/>
      <c r="C7" s="30"/>
      <c r="D7" s="28"/>
      <c r="E7" s="28"/>
      <c r="F7" s="28"/>
      <c r="G7" s="28"/>
      <c r="H7" s="28"/>
      <c r="I7" s="28"/>
      <c r="J7" s="28"/>
      <c r="K7" s="31"/>
    </row>
    <row r="8" spans="1:12" s="1" customFormat="1" ht="75" customHeight="1" thickBot="1" x14ac:dyDescent="0.3">
      <c r="A8" s="28"/>
      <c r="B8" s="29"/>
      <c r="C8" s="32" t="s">
        <v>1</v>
      </c>
      <c r="D8" s="33"/>
      <c r="E8" s="33"/>
      <c r="F8" s="33"/>
      <c r="G8" s="33"/>
      <c r="H8" s="33"/>
      <c r="I8" s="33"/>
      <c r="J8" s="33"/>
      <c r="K8" s="34"/>
    </row>
    <row r="9" spans="1:12" s="1" customFormat="1" ht="44.4" customHeight="1" x14ac:dyDescent="0.3">
      <c r="A9" s="28"/>
      <c r="B9" s="29"/>
      <c r="C9" s="35"/>
      <c r="D9" s="36"/>
      <c r="E9" s="36"/>
      <c r="F9" s="36"/>
      <c r="G9" s="37"/>
      <c r="H9" s="37"/>
      <c r="I9" s="38"/>
      <c r="J9" s="28"/>
      <c r="K9" s="39" t="s">
        <v>2</v>
      </c>
    </row>
    <row r="10" spans="1:12" s="1" customFormat="1" ht="20.149999999999999" customHeight="1" x14ac:dyDescent="0.3">
      <c r="A10" s="28"/>
      <c r="B10" s="29"/>
      <c r="C10" s="40"/>
      <c r="D10" s="41"/>
      <c r="E10" s="41"/>
      <c r="F10" s="41"/>
      <c r="G10" s="37" t="s">
        <v>3</v>
      </c>
      <c r="H10" s="37"/>
      <c r="I10" s="42">
        <v>1</v>
      </c>
      <c r="J10" s="28"/>
      <c r="K10" s="43">
        <v>9</v>
      </c>
    </row>
    <row r="11" spans="1:12" s="1" customFormat="1" ht="8.15" customHeight="1" thickBot="1" x14ac:dyDescent="0.3">
      <c r="A11" s="28"/>
      <c r="B11" s="29"/>
      <c r="C11" s="44"/>
      <c r="D11" s="45"/>
      <c r="E11" s="45"/>
      <c r="F11" s="45"/>
      <c r="G11" s="45"/>
      <c r="H11" s="45"/>
      <c r="I11" s="45"/>
      <c r="J11" s="45"/>
      <c r="K11" s="46"/>
    </row>
    <row r="12" spans="1:12" s="1" customFormat="1" ht="14.15" customHeight="1" thickBot="1" x14ac:dyDescent="0.3">
      <c r="A12" s="28"/>
      <c r="B12" s="29"/>
      <c r="C12" s="47"/>
      <c r="D12" s="47"/>
      <c r="E12" s="47"/>
      <c r="F12" s="47"/>
      <c r="G12" s="48"/>
      <c r="H12" s="48"/>
      <c r="I12" s="28"/>
      <c r="J12" s="28"/>
      <c r="K12" s="49"/>
    </row>
    <row r="13" spans="1:12" s="9" customFormat="1" ht="20.399999999999999" customHeight="1" x14ac:dyDescent="0.35">
      <c r="A13" s="29"/>
      <c r="B13" s="29"/>
      <c r="C13" s="50" t="s">
        <v>4</v>
      </c>
      <c r="D13" s="51"/>
      <c r="E13" s="51"/>
      <c r="F13" s="51"/>
      <c r="G13" s="51"/>
      <c r="H13" s="51"/>
      <c r="I13" s="51"/>
      <c r="J13" s="51"/>
      <c r="K13" s="52"/>
    </row>
    <row r="14" spans="1:12" s="1" customFormat="1" ht="25.5" customHeight="1" x14ac:dyDescent="0.25">
      <c r="A14" s="28"/>
      <c r="B14" s="29"/>
      <c r="C14" s="53" t="s">
        <v>5</v>
      </c>
      <c r="D14" s="54"/>
      <c r="E14" s="55" t="s">
        <v>6</v>
      </c>
      <c r="F14" s="55" t="s">
        <v>7</v>
      </c>
      <c r="G14" s="55" t="s">
        <v>8</v>
      </c>
      <c r="H14" s="55" t="s">
        <v>9</v>
      </c>
      <c r="I14" s="55" t="s">
        <v>10</v>
      </c>
      <c r="J14" s="55" t="s">
        <v>11</v>
      </c>
      <c r="K14" s="56" t="s">
        <v>12</v>
      </c>
    </row>
    <row r="15" spans="1:12" s="1" customFormat="1" ht="12.75" customHeight="1" thickBot="1" x14ac:dyDescent="0.3">
      <c r="A15" s="28"/>
      <c r="B15" s="29"/>
      <c r="C15" s="57"/>
      <c r="D15" s="58"/>
      <c r="E15" s="59"/>
      <c r="F15" s="59"/>
      <c r="G15" s="59"/>
      <c r="H15" s="59"/>
      <c r="I15" s="59"/>
      <c r="J15" s="59"/>
      <c r="K15" s="60"/>
    </row>
    <row r="16" spans="1:12" s="1" customFormat="1" ht="21" customHeight="1" thickBot="1" x14ac:dyDescent="0.3">
      <c r="A16" s="28"/>
      <c r="B16" s="61" t="s">
        <v>13</v>
      </c>
      <c r="C16" s="62" t="s">
        <v>14</v>
      </c>
      <c r="D16" s="63"/>
      <c r="E16" s="63"/>
      <c r="F16" s="63"/>
      <c r="G16" s="63"/>
      <c r="H16" s="63"/>
      <c r="I16" s="63"/>
      <c r="J16" s="63"/>
      <c r="K16" s="64"/>
    </row>
    <row r="17" spans="1:15" s="1" customFormat="1" x14ac:dyDescent="0.25">
      <c r="A17" s="28"/>
      <c r="B17" s="65">
        <v>1</v>
      </c>
      <c r="C17" s="66" t="s">
        <v>15</v>
      </c>
      <c r="D17" s="67"/>
      <c r="E17" s="10">
        <v>8630000</v>
      </c>
      <c r="F17" s="68" t="s">
        <v>16</v>
      </c>
      <c r="G17" s="69">
        <v>1</v>
      </c>
      <c r="H17" s="70">
        <v>0.4</v>
      </c>
      <c r="I17" s="71">
        <f>+IF(G17&lt;&gt;0,$K$10,"")</f>
        <v>9</v>
      </c>
      <c r="J17" s="72">
        <v>2.2999999999999998</v>
      </c>
      <c r="K17" s="73">
        <f>+IF(G17&lt;&gt;0,IF(J17&lt;&gt;0,(ROUNDUP(E17*G17*H17*I17*(J17),0)),(ROUNDUP(E17*G17*H17*I17,0))),0)</f>
        <v>71456400</v>
      </c>
      <c r="N17" s="11"/>
      <c r="O17" s="11"/>
    </row>
    <row r="18" spans="1:15" s="1" customFormat="1" x14ac:dyDescent="0.25">
      <c r="A18" s="28"/>
      <c r="B18" s="74">
        <f>+B17+1</f>
        <v>2</v>
      </c>
      <c r="C18" s="75" t="s">
        <v>17</v>
      </c>
      <c r="D18" s="76"/>
      <c r="E18" s="10">
        <v>7050000</v>
      </c>
      <c r="F18" s="68" t="s">
        <v>18</v>
      </c>
      <c r="G18" s="77">
        <v>1</v>
      </c>
      <c r="H18" s="78">
        <v>0.5</v>
      </c>
      <c r="I18" s="79">
        <f>+IF(G18&lt;&gt;0,$K$10,"")-3.5</f>
        <v>5.5</v>
      </c>
      <c r="J18" s="79">
        <f>+J17</f>
        <v>2.2999999999999998</v>
      </c>
      <c r="K18" s="80">
        <f t="shared" ref="K18:K35" si="0">+IF(G18&lt;&gt;0,IF(J18&lt;&gt;0,(ROUNDUP(E18*G18*H18*I18*(J18),0)),(ROUNDUP(E18*G18*H18*I18,0))),0)</f>
        <v>44591250</v>
      </c>
      <c r="N18" s="11"/>
      <c r="O18" s="11"/>
    </row>
    <row r="19" spans="1:15" s="1" customFormat="1" ht="12.75" customHeight="1" x14ac:dyDescent="0.25">
      <c r="A19" s="28"/>
      <c r="B19" s="74">
        <f t="shared" ref="B19:B35" si="1">+B18+1</f>
        <v>3</v>
      </c>
      <c r="C19" s="75" t="s">
        <v>19</v>
      </c>
      <c r="D19" s="76"/>
      <c r="E19" s="10">
        <v>7050000</v>
      </c>
      <c r="F19" s="68" t="s">
        <v>18</v>
      </c>
      <c r="G19" s="77">
        <v>1</v>
      </c>
      <c r="H19" s="78">
        <v>0.5</v>
      </c>
      <c r="I19" s="79">
        <f>+IF(G19&lt;&gt;0,$K$10,"")-3.5</f>
        <v>5.5</v>
      </c>
      <c r="J19" s="79">
        <f t="shared" ref="J19:J35" si="2">+J18</f>
        <v>2.2999999999999998</v>
      </c>
      <c r="K19" s="80">
        <f t="shared" si="0"/>
        <v>44591250</v>
      </c>
      <c r="N19" s="11"/>
      <c r="O19" s="11"/>
    </row>
    <row r="20" spans="1:15" s="1" customFormat="1" ht="12.75" customHeight="1" x14ac:dyDescent="0.25">
      <c r="A20" s="28"/>
      <c r="B20" s="74">
        <f t="shared" si="1"/>
        <v>4</v>
      </c>
      <c r="C20" s="75" t="s">
        <v>20</v>
      </c>
      <c r="D20" s="76"/>
      <c r="E20" s="10">
        <v>7050000</v>
      </c>
      <c r="F20" s="68" t="s">
        <v>21</v>
      </c>
      <c r="G20" s="77">
        <v>1</v>
      </c>
      <c r="H20" s="78">
        <v>0.5</v>
      </c>
      <c r="I20" s="79">
        <f>+IF(G20&lt;&gt;0,$K$10,"")-3.5</f>
        <v>5.5</v>
      </c>
      <c r="J20" s="79">
        <f t="shared" si="2"/>
        <v>2.2999999999999998</v>
      </c>
      <c r="K20" s="80">
        <f t="shared" si="0"/>
        <v>44591250</v>
      </c>
      <c r="N20" s="11"/>
      <c r="O20" s="11"/>
    </row>
    <row r="21" spans="1:15" s="1" customFormat="1" ht="12.75" customHeight="1" x14ac:dyDescent="0.25">
      <c r="A21" s="28"/>
      <c r="B21" s="74">
        <f t="shared" si="1"/>
        <v>5</v>
      </c>
      <c r="C21" s="75" t="s">
        <v>22</v>
      </c>
      <c r="D21" s="76"/>
      <c r="E21" s="10">
        <v>7050000</v>
      </c>
      <c r="F21" s="68" t="s">
        <v>18</v>
      </c>
      <c r="G21" s="77">
        <v>1</v>
      </c>
      <c r="H21" s="78">
        <v>0.5</v>
      </c>
      <c r="I21" s="79">
        <f>+IF(G21&lt;&gt;0,$K$10,"")-3.5</f>
        <v>5.5</v>
      </c>
      <c r="J21" s="79">
        <f t="shared" si="2"/>
        <v>2.2999999999999998</v>
      </c>
      <c r="K21" s="80">
        <f t="shared" si="0"/>
        <v>44591250</v>
      </c>
      <c r="N21" s="11"/>
      <c r="O21" s="11"/>
    </row>
    <row r="22" spans="1:15" s="1" customFormat="1" ht="12.75" customHeight="1" x14ac:dyDescent="0.25">
      <c r="A22" s="28"/>
      <c r="B22" s="74">
        <f t="shared" si="1"/>
        <v>6</v>
      </c>
      <c r="C22" s="75" t="s">
        <v>23</v>
      </c>
      <c r="D22" s="76"/>
      <c r="E22" s="10">
        <v>7050000</v>
      </c>
      <c r="F22" s="68" t="s">
        <v>18</v>
      </c>
      <c r="G22" s="77">
        <v>1</v>
      </c>
      <c r="H22" s="78">
        <v>0.5</v>
      </c>
      <c r="I22" s="79">
        <f>+IF(G22&lt;&gt;0,$K$10,"")-3.5</f>
        <v>5.5</v>
      </c>
      <c r="J22" s="79">
        <f t="shared" si="2"/>
        <v>2.2999999999999998</v>
      </c>
      <c r="K22" s="80">
        <f t="shared" si="0"/>
        <v>44591250</v>
      </c>
      <c r="N22" s="11"/>
      <c r="O22" s="11"/>
    </row>
    <row r="23" spans="1:15" s="1" customFormat="1" ht="12.75" customHeight="1" x14ac:dyDescent="0.25">
      <c r="A23" s="28"/>
      <c r="B23" s="74">
        <f t="shared" si="1"/>
        <v>7</v>
      </c>
      <c r="C23" s="75" t="s">
        <v>24</v>
      </c>
      <c r="D23" s="76"/>
      <c r="E23" s="10">
        <v>7050000</v>
      </c>
      <c r="F23" s="68" t="s">
        <v>18</v>
      </c>
      <c r="G23" s="77">
        <v>1</v>
      </c>
      <c r="H23" s="78">
        <v>0.5</v>
      </c>
      <c r="I23" s="79">
        <f>+IF(G23&lt;&gt;0,$K$10,"")-5</f>
        <v>4</v>
      </c>
      <c r="J23" s="79">
        <f>+J21</f>
        <v>2.2999999999999998</v>
      </c>
      <c r="K23" s="80">
        <f t="shared" si="0"/>
        <v>32430000</v>
      </c>
      <c r="N23" s="11"/>
      <c r="O23" s="11"/>
    </row>
    <row r="24" spans="1:15" s="1" customFormat="1" x14ac:dyDescent="0.25">
      <c r="A24" s="28"/>
      <c r="B24" s="74">
        <f t="shared" si="1"/>
        <v>8</v>
      </c>
      <c r="C24" s="75" t="s">
        <v>25</v>
      </c>
      <c r="D24" s="76"/>
      <c r="E24" s="10">
        <v>7050000</v>
      </c>
      <c r="F24" s="68" t="s">
        <v>18</v>
      </c>
      <c r="G24" s="77">
        <v>1</v>
      </c>
      <c r="H24" s="78">
        <v>0.5</v>
      </c>
      <c r="I24" s="79">
        <f>+IF(G24&lt;&gt;0,$K$10,"")-3.5</f>
        <v>5.5</v>
      </c>
      <c r="J24" s="79">
        <f>+J21</f>
        <v>2.2999999999999998</v>
      </c>
      <c r="K24" s="80">
        <f t="shared" si="0"/>
        <v>44591250</v>
      </c>
      <c r="N24" s="11"/>
      <c r="O24" s="11"/>
    </row>
    <row r="25" spans="1:15" s="1" customFormat="1" x14ac:dyDescent="0.25">
      <c r="A25" s="28"/>
      <c r="B25" s="74">
        <f t="shared" si="1"/>
        <v>9</v>
      </c>
      <c r="C25" s="75" t="s">
        <v>26</v>
      </c>
      <c r="D25" s="76"/>
      <c r="E25" s="10">
        <v>7050000</v>
      </c>
      <c r="F25" s="68" t="s">
        <v>18</v>
      </c>
      <c r="G25" s="77">
        <v>1</v>
      </c>
      <c r="H25" s="78">
        <v>0.5</v>
      </c>
      <c r="I25" s="79">
        <f>+IF(G25&lt;&gt;0,$K$10,"")-3.5</f>
        <v>5.5</v>
      </c>
      <c r="J25" s="79">
        <f t="shared" ref="J25:J29" si="3">+J23</f>
        <v>2.2999999999999998</v>
      </c>
      <c r="K25" s="80">
        <f t="shared" si="0"/>
        <v>44591250</v>
      </c>
      <c r="N25" s="11"/>
      <c r="O25" s="11"/>
    </row>
    <row r="26" spans="1:15" s="1" customFormat="1" ht="12.75" customHeight="1" x14ac:dyDescent="0.25">
      <c r="A26" s="28"/>
      <c r="B26" s="74">
        <f t="shared" si="1"/>
        <v>10</v>
      </c>
      <c r="C26" s="75" t="s">
        <v>27</v>
      </c>
      <c r="D26" s="76"/>
      <c r="E26" s="10">
        <v>6190000</v>
      </c>
      <c r="F26" s="68" t="s">
        <v>21</v>
      </c>
      <c r="G26" s="77">
        <v>1</v>
      </c>
      <c r="H26" s="78">
        <v>0.5</v>
      </c>
      <c r="I26" s="79">
        <f>+IF(G26&lt;&gt;0,$K$10,"")-3.5</f>
        <v>5.5</v>
      </c>
      <c r="J26" s="79">
        <f t="shared" si="3"/>
        <v>2.2999999999999998</v>
      </c>
      <c r="K26" s="80">
        <f t="shared" si="0"/>
        <v>39151750</v>
      </c>
      <c r="N26" s="11"/>
      <c r="O26" s="11"/>
    </row>
    <row r="27" spans="1:15" s="1" customFormat="1" x14ac:dyDescent="0.25">
      <c r="A27" s="28"/>
      <c r="B27" s="74">
        <f t="shared" si="1"/>
        <v>11</v>
      </c>
      <c r="C27" s="75" t="s">
        <v>28</v>
      </c>
      <c r="D27" s="76"/>
      <c r="E27" s="10">
        <v>6190000</v>
      </c>
      <c r="F27" s="68" t="s">
        <v>29</v>
      </c>
      <c r="G27" s="77">
        <v>1</v>
      </c>
      <c r="H27" s="78">
        <v>0.5</v>
      </c>
      <c r="I27" s="79">
        <f>+IF(G27&lt;&gt;0,$K$10,"")-3.5</f>
        <v>5.5</v>
      </c>
      <c r="J27" s="79">
        <f t="shared" si="3"/>
        <v>2.2999999999999998</v>
      </c>
      <c r="K27" s="80">
        <f t="shared" si="0"/>
        <v>39151750</v>
      </c>
      <c r="N27" s="11"/>
      <c r="O27" s="11"/>
    </row>
    <row r="28" spans="1:15" s="1" customFormat="1" x14ac:dyDescent="0.25">
      <c r="A28" s="28"/>
      <c r="B28" s="74">
        <f t="shared" si="1"/>
        <v>12</v>
      </c>
      <c r="C28" s="75" t="s">
        <v>30</v>
      </c>
      <c r="D28" s="76"/>
      <c r="E28" s="10">
        <v>7050000</v>
      </c>
      <c r="F28" s="68" t="s">
        <v>18</v>
      </c>
      <c r="G28" s="77">
        <v>1</v>
      </c>
      <c r="H28" s="78">
        <v>0.5</v>
      </c>
      <c r="I28" s="79">
        <f>+IF(G28&lt;&gt;0,$K$10,"")-3.5</f>
        <v>5.5</v>
      </c>
      <c r="J28" s="79">
        <f t="shared" si="3"/>
        <v>2.2999999999999998</v>
      </c>
      <c r="K28" s="80">
        <f t="shared" si="0"/>
        <v>44591250</v>
      </c>
      <c r="N28" s="11"/>
      <c r="O28" s="11"/>
    </row>
    <row r="29" spans="1:15" s="1" customFormat="1" x14ac:dyDescent="0.25">
      <c r="A29" s="28"/>
      <c r="B29" s="74">
        <f t="shared" si="1"/>
        <v>13</v>
      </c>
      <c r="C29" s="75" t="s">
        <v>31</v>
      </c>
      <c r="D29" s="76"/>
      <c r="E29" s="10">
        <v>7050000</v>
      </c>
      <c r="F29" s="68" t="s">
        <v>18</v>
      </c>
      <c r="G29" s="77">
        <v>1</v>
      </c>
      <c r="H29" s="78">
        <v>0.5</v>
      </c>
      <c r="I29" s="79">
        <f>+IF(G29&lt;&gt;0,$K$10,"")-4</f>
        <v>5</v>
      </c>
      <c r="J29" s="79">
        <f t="shared" si="3"/>
        <v>2.2999999999999998</v>
      </c>
      <c r="K29" s="80">
        <f>+IF(G29&lt;&gt;0,IF(J29&lt;&gt;0,(ROUNDUP(E29*G29*H29*I29*(J29),0)),(ROUNDUP(E29*G29*H29*I29,0))),0)</f>
        <v>40537500</v>
      </c>
      <c r="N29" s="11"/>
      <c r="O29" s="11"/>
    </row>
    <row r="30" spans="1:15" s="1" customFormat="1" x14ac:dyDescent="0.25">
      <c r="A30" s="28"/>
      <c r="B30" s="74">
        <f>+B29+1</f>
        <v>14</v>
      </c>
      <c r="C30" s="75" t="s">
        <v>32</v>
      </c>
      <c r="D30" s="76"/>
      <c r="E30" s="10">
        <v>6190000</v>
      </c>
      <c r="F30" s="68" t="s">
        <v>21</v>
      </c>
      <c r="G30" s="77">
        <v>1</v>
      </c>
      <c r="H30" s="78">
        <v>0.5</v>
      </c>
      <c r="I30" s="79">
        <f>+IF(G30&lt;&gt;0,$K$10,"")-3.5</f>
        <v>5.5</v>
      </c>
      <c r="J30" s="79">
        <f>+J25</f>
        <v>2.2999999999999998</v>
      </c>
      <c r="K30" s="80">
        <f t="shared" si="0"/>
        <v>39151750</v>
      </c>
      <c r="N30" s="11"/>
      <c r="O30" s="11"/>
    </row>
    <row r="31" spans="1:15" s="1" customFormat="1" ht="12.75" customHeight="1" x14ac:dyDescent="0.25">
      <c r="A31" s="28"/>
      <c r="B31" s="74">
        <f t="shared" si="1"/>
        <v>15</v>
      </c>
      <c r="C31" s="75" t="s">
        <v>33</v>
      </c>
      <c r="D31" s="76"/>
      <c r="E31" s="10">
        <v>6190000</v>
      </c>
      <c r="F31" s="68" t="s">
        <v>21</v>
      </c>
      <c r="G31" s="77">
        <v>1</v>
      </c>
      <c r="H31" s="78">
        <v>0.5</v>
      </c>
      <c r="I31" s="79">
        <f>+IF(G31&lt;&gt;0,$K$10,"")-5</f>
        <v>4</v>
      </c>
      <c r="J31" s="79">
        <f>+J29</f>
        <v>2.2999999999999998</v>
      </c>
      <c r="K31" s="80">
        <f t="shared" si="0"/>
        <v>28474000</v>
      </c>
      <c r="N31" s="11"/>
      <c r="O31" s="11"/>
    </row>
    <row r="32" spans="1:15" s="1" customFormat="1" ht="12.75" customHeight="1" x14ac:dyDescent="0.25">
      <c r="A32" s="28"/>
      <c r="B32" s="74">
        <f t="shared" si="1"/>
        <v>16</v>
      </c>
      <c r="C32" s="75" t="s">
        <v>34</v>
      </c>
      <c r="D32" s="76"/>
      <c r="E32" s="10">
        <v>1900000</v>
      </c>
      <c r="F32" s="68" t="s">
        <v>35</v>
      </c>
      <c r="G32" s="77">
        <v>2</v>
      </c>
      <c r="H32" s="78">
        <v>1</v>
      </c>
      <c r="I32" s="79">
        <f>+IF(G32&lt;&gt;0,$K$10,"")</f>
        <v>9</v>
      </c>
      <c r="J32" s="79">
        <f t="shared" si="2"/>
        <v>2.2999999999999998</v>
      </c>
      <c r="K32" s="80">
        <f t="shared" si="0"/>
        <v>78660000</v>
      </c>
      <c r="N32" s="11"/>
      <c r="O32" s="11"/>
    </row>
    <row r="33" spans="1:15" s="1" customFormat="1" ht="12.75" customHeight="1" x14ac:dyDescent="0.25">
      <c r="A33" s="28"/>
      <c r="B33" s="74">
        <f t="shared" si="1"/>
        <v>17</v>
      </c>
      <c r="C33" s="75" t="s">
        <v>36</v>
      </c>
      <c r="D33" s="76"/>
      <c r="E33" s="10">
        <v>6190000</v>
      </c>
      <c r="F33" s="68" t="s">
        <v>21</v>
      </c>
      <c r="G33" s="77">
        <v>1</v>
      </c>
      <c r="H33" s="78">
        <v>0.5</v>
      </c>
      <c r="I33" s="79">
        <f>+IF(G33&lt;&gt;0,$K$10,"")-5</f>
        <v>4</v>
      </c>
      <c r="J33" s="79">
        <f>+J30</f>
        <v>2.2999999999999998</v>
      </c>
      <c r="K33" s="80">
        <f t="shared" si="0"/>
        <v>28474000</v>
      </c>
      <c r="N33" s="11"/>
      <c r="O33" s="11"/>
    </row>
    <row r="34" spans="1:15" s="1" customFormat="1" ht="12.75" customHeight="1" x14ac:dyDescent="0.25">
      <c r="A34" s="28"/>
      <c r="B34" s="74">
        <f t="shared" si="1"/>
        <v>18</v>
      </c>
      <c r="C34" s="75" t="s">
        <v>37</v>
      </c>
      <c r="D34" s="76"/>
      <c r="E34" s="10">
        <v>6190000</v>
      </c>
      <c r="F34" s="68" t="s">
        <v>21</v>
      </c>
      <c r="G34" s="77">
        <v>1</v>
      </c>
      <c r="H34" s="78">
        <v>0.5</v>
      </c>
      <c r="I34" s="79">
        <f>+IF(G34&lt;&gt;0,$K$10,"")-5</f>
        <v>4</v>
      </c>
      <c r="J34" s="79">
        <f>+J31</f>
        <v>2.2999999999999998</v>
      </c>
      <c r="K34" s="80">
        <f t="shared" si="0"/>
        <v>28474000</v>
      </c>
      <c r="N34" s="11"/>
      <c r="O34" s="11"/>
    </row>
    <row r="35" spans="1:15" s="1" customFormat="1" ht="12.75" customHeight="1" x14ac:dyDescent="0.25">
      <c r="A35" s="28"/>
      <c r="B35" s="74">
        <f t="shared" si="1"/>
        <v>19</v>
      </c>
      <c r="C35" s="75" t="s">
        <v>38</v>
      </c>
      <c r="D35" s="76"/>
      <c r="E35" s="10">
        <v>6190000</v>
      </c>
      <c r="F35" s="68" t="s">
        <v>21</v>
      </c>
      <c r="G35" s="77">
        <v>1</v>
      </c>
      <c r="H35" s="78">
        <v>0.5</v>
      </c>
      <c r="I35" s="79">
        <f>+IF(G35&lt;&gt;0,$K$10,"")-5</f>
        <v>4</v>
      </c>
      <c r="J35" s="79">
        <f t="shared" si="2"/>
        <v>2.2999999999999998</v>
      </c>
      <c r="K35" s="80">
        <f t="shared" si="0"/>
        <v>28474000</v>
      </c>
      <c r="N35" s="11"/>
      <c r="O35" s="11"/>
    </row>
    <row r="36" spans="1:15" s="1" customFormat="1" ht="6" customHeight="1" thickBot="1" x14ac:dyDescent="0.3">
      <c r="A36" s="28"/>
      <c r="B36" s="29"/>
      <c r="C36" s="28"/>
      <c r="D36" s="28"/>
      <c r="E36" s="28"/>
      <c r="F36" s="28"/>
      <c r="G36" s="28"/>
      <c r="H36" s="28"/>
      <c r="I36" s="28"/>
      <c r="J36" s="28"/>
      <c r="K36" s="28"/>
    </row>
    <row r="37" spans="1:15" s="1" customFormat="1" ht="20.149999999999999" customHeight="1" thickBot="1" x14ac:dyDescent="0.3">
      <c r="A37" s="28"/>
      <c r="B37" s="61" t="s">
        <v>13</v>
      </c>
      <c r="C37" s="81" t="s">
        <v>39</v>
      </c>
      <c r="D37" s="82"/>
      <c r="E37" s="82"/>
      <c r="F37" s="82"/>
      <c r="G37" s="82"/>
      <c r="H37" s="82"/>
      <c r="I37" s="82"/>
      <c r="J37" s="82"/>
      <c r="K37" s="83"/>
    </row>
    <row r="38" spans="1:15" s="1" customFormat="1" x14ac:dyDescent="0.25">
      <c r="A38" s="28"/>
      <c r="B38" s="74">
        <v>1</v>
      </c>
      <c r="C38" s="75" t="s">
        <v>40</v>
      </c>
      <c r="D38" s="76"/>
      <c r="E38" s="12">
        <v>2800000</v>
      </c>
      <c r="F38" s="84" t="s">
        <v>41</v>
      </c>
      <c r="G38" s="77">
        <v>1</v>
      </c>
      <c r="H38" s="85">
        <v>0.5</v>
      </c>
      <c r="I38" s="79">
        <f>+IF(G38&lt;&gt;0,$K$10,"")-5</f>
        <v>4</v>
      </c>
      <c r="J38" s="79">
        <v>2.2999999999999998</v>
      </c>
      <c r="K38" s="86">
        <f t="shared" ref="K38:K39" si="4">+IF(G38&lt;&gt;0,IF(J38&lt;&gt;0,(ROUNDUP(E38*G38*H38*I38*(J38),0)),(ROUNDUP(E38*G38*H38*I38,0))),0)</f>
        <v>12880000</v>
      </c>
      <c r="N38" s="11"/>
      <c r="O38" s="11"/>
    </row>
    <row r="39" spans="1:15" s="1" customFormat="1" x14ac:dyDescent="0.25">
      <c r="A39" s="28"/>
      <c r="B39" s="74">
        <v>2</v>
      </c>
      <c r="C39" s="75" t="s">
        <v>42</v>
      </c>
      <c r="D39" s="76"/>
      <c r="E39" s="12">
        <v>1500000</v>
      </c>
      <c r="F39" s="84" t="s">
        <v>41</v>
      </c>
      <c r="G39" s="77">
        <v>1</v>
      </c>
      <c r="H39" s="85">
        <v>1</v>
      </c>
      <c r="I39" s="79">
        <f>+IF(G39&lt;&gt;0,$K$10,"")</f>
        <v>9</v>
      </c>
      <c r="J39" s="79">
        <v>2.2999999999999998</v>
      </c>
      <c r="K39" s="86">
        <f t="shared" si="4"/>
        <v>31050000</v>
      </c>
      <c r="N39" s="11"/>
      <c r="O39" s="11"/>
    </row>
    <row r="40" spans="1:15" s="9" customFormat="1" ht="26.15" customHeight="1" thickBot="1" x14ac:dyDescent="0.4">
      <c r="A40" s="29"/>
      <c r="B40" s="29"/>
      <c r="C40" s="87" t="s">
        <v>43</v>
      </c>
      <c r="D40" s="88"/>
      <c r="E40" s="88"/>
      <c r="F40" s="88"/>
      <c r="G40" s="88"/>
      <c r="H40" s="88"/>
      <c r="I40" s="88"/>
      <c r="J40" s="88"/>
      <c r="K40" s="89">
        <f>+ROUND(SUM(K17:K39),0)</f>
        <v>855095150</v>
      </c>
    </row>
    <row r="41" spans="1:15" s="1" customFormat="1" ht="13" thickBot="1" x14ac:dyDescent="0.3">
      <c r="A41" s="28"/>
      <c r="B41" s="29"/>
      <c r="C41" s="16"/>
      <c r="D41" s="16"/>
      <c r="E41" s="16"/>
      <c r="F41" s="16"/>
      <c r="G41" s="16"/>
      <c r="H41" s="16"/>
      <c r="I41" s="16"/>
      <c r="J41" s="16"/>
      <c r="K41" s="16"/>
    </row>
    <row r="42" spans="1:15" s="1" customFormat="1" ht="15.75" customHeight="1" thickBot="1" x14ac:dyDescent="0.3">
      <c r="A42" s="28"/>
      <c r="B42" s="29"/>
      <c r="C42" s="90" t="s">
        <v>44</v>
      </c>
      <c r="D42" s="91"/>
      <c r="E42" s="91"/>
      <c r="F42" s="91"/>
      <c r="G42" s="91"/>
      <c r="H42" s="91"/>
      <c r="I42" s="91"/>
      <c r="J42" s="91"/>
      <c r="K42" s="92"/>
    </row>
    <row r="43" spans="1:15" s="1" customFormat="1" ht="32.4" customHeight="1" thickBot="1" x14ac:dyDescent="0.3">
      <c r="A43" s="28"/>
      <c r="B43" s="61" t="s">
        <v>13</v>
      </c>
      <c r="C43" s="93" t="s">
        <v>45</v>
      </c>
      <c r="D43" s="94"/>
      <c r="E43" s="94"/>
      <c r="F43" s="95" t="s">
        <v>46</v>
      </c>
      <c r="G43" s="95" t="s">
        <v>8</v>
      </c>
      <c r="H43" s="95" t="s">
        <v>47</v>
      </c>
      <c r="I43" s="96" t="s">
        <v>48</v>
      </c>
      <c r="J43" s="97"/>
      <c r="K43" s="98" t="s">
        <v>12</v>
      </c>
    </row>
    <row r="44" spans="1:15" s="1" customFormat="1" ht="45" customHeight="1" x14ac:dyDescent="0.25">
      <c r="A44" s="28"/>
      <c r="B44" s="65">
        <v>1</v>
      </c>
      <c r="C44" s="99" t="s">
        <v>49</v>
      </c>
      <c r="D44" s="100"/>
      <c r="E44" s="100"/>
      <c r="F44" s="101" t="s">
        <v>50</v>
      </c>
      <c r="G44" s="101">
        <v>2</v>
      </c>
      <c r="H44" s="102">
        <f>+IF(G44&lt;&gt;0,$K$10,"")-3</f>
        <v>6</v>
      </c>
      <c r="I44" s="13">
        <v>4200000</v>
      </c>
      <c r="J44" s="13"/>
      <c r="K44" s="103">
        <f>+I44*H44*G44</f>
        <v>50400000</v>
      </c>
    </row>
    <row r="45" spans="1:15" s="1" customFormat="1" ht="27" customHeight="1" x14ac:dyDescent="0.25">
      <c r="A45" s="28"/>
      <c r="B45" s="74">
        <f>+B44+1</f>
        <v>2</v>
      </c>
      <c r="C45" s="104" t="s">
        <v>51</v>
      </c>
      <c r="D45" s="105"/>
      <c r="E45" s="105"/>
      <c r="F45" s="101" t="s">
        <v>50</v>
      </c>
      <c r="G45" s="101">
        <v>1</v>
      </c>
      <c r="H45" s="102">
        <f>+IF(G45&lt;&gt;0,$K$10,"")</f>
        <v>9</v>
      </c>
      <c r="I45" s="13">
        <v>1100000</v>
      </c>
      <c r="J45" s="13"/>
      <c r="K45" s="103">
        <f>+I45*H45*G45</f>
        <v>9900000</v>
      </c>
    </row>
    <row r="46" spans="1:15" s="1" customFormat="1" ht="18" customHeight="1" x14ac:dyDescent="0.25">
      <c r="A46" s="28"/>
      <c r="B46" s="74">
        <f t="shared" ref="B46:B47" si="5">+B45+1</f>
        <v>3</v>
      </c>
      <c r="C46" s="104" t="s">
        <v>52</v>
      </c>
      <c r="D46" s="105"/>
      <c r="E46" s="105"/>
      <c r="F46" s="101" t="s">
        <v>50</v>
      </c>
      <c r="G46" s="101">
        <v>1</v>
      </c>
      <c r="H46" s="102">
        <f>+IF(G46&lt;&gt;0,$K$10,"")</f>
        <v>9</v>
      </c>
      <c r="I46" s="13">
        <v>1100000</v>
      </c>
      <c r="J46" s="13"/>
      <c r="K46" s="103">
        <f>+I46*H46*G46</f>
        <v>9900000</v>
      </c>
    </row>
    <row r="47" spans="1:15" s="1" customFormat="1" ht="30.65" customHeight="1" x14ac:dyDescent="0.25">
      <c r="A47" s="28"/>
      <c r="B47" s="74">
        <f t="shared" si="5"/>
        <v>4</v>
      </c>
      <c r="C47" s="104" t="s">
        <v>53</v>
      </c>
      <c r="D47" s="105"/>
      <c r="E47" s="105"/>
      <c r="F47" s="101" t="s">
        <v>50</v>
      </c>
      <c r="G47" s="101">
        <v>1</v>
      </c>
      <c r="H47" s="102">
        <f>+IF(G47&lt;&gt;0,$K$10,"")</f>
        <v>9</v>
      </c>
      <c r="I47" s="13">
        <v>450000</v>
      </c>
      <c r="J47" s="13"/>
      <c r="K47" s="103">
        <f>+I47*H47*G47</f>
        <v>4050000</v>
      </c>
    </row>
    <row r="48" spans="1:15" s="9" customFormat="1" ht="26.15" customHeight="1" thickBot="1" x14ac:dyDescent="0.3">
      <c r="A48" s="29"/>
      <c r="B48" s="29"/>
      <c r="C48" s="87" t="s">
        <v>54</v>
      </c>
      <c r="D48" s="88"/>
      <c r="E48" s="88"/>
      <c r="F48" s="88"/>
      <c r="G48" s="88"/>
      <c r="H48" s="88"/>
      <c r="I48" s="88"/>
      <c r="J48" s="88"/>
      <c r="K48" s="89">
        <f>+SUM(K44:K47)</f>
        <v>74250000</v>
      </c>
      <c r="N48" s="1"/>
      <c r="O48" s="1"/>
    </row>
    <row r="49" spans="1:15" s="1" customFormat="1" ht="9.65" customHeight="1" thickBot="1" x14ac:dyDescent="0.3">
      <c r="A49" s="28"/>
      <c r="B49" s="29"/>
      <c r="C49" s="16"/>
      <c r="D49" s="16"/>
      <c r="E49" s="16"/>
      <c r="F49" s="16"/>
      <c r="G49" s="16"/>
      <c r="H49" s="16"/>
      <c r="I49" s="16"/>
      <c r="J49" s="16"/>
      <c r="K49" s="16"/>
    </row>
    <row r="50" spans="1:15" s="1" customFormat="1" ht="16" thickBot="1" x14ac:dyDescent="0.3">
      <c r="A50" s="28"/>
      <c r="B50" s="29"/>
      <c r="C50" s="106" t="s">
        <v>55</v>
      </c>
      <c r="D50" s="107"/>
      <c r="E50" s="107"/>
      <c r="F50" s="107"/>
      <c r="G50" s="107"/>
      <c r="H50" s="107"/>
      <c r="I50" s="107"/>
      <c r="J50" s="107"/>
      <c r="K50" s="108"/>
    </row>
    <row r="51" spans="1:15" s="9" customFormat="1" ht="20.149999999999999" customHeight="1" thickBot="1" x14ac:dyDescent="0.3">
      <c r="A51" s="29"/>
      <c r="B51" s="29"/>
      <c r="C51" s="109" t="s">
        <v>56</v>
      </c>
      <c r="D51" s="110"/>
      <c r="E51" s="110"/>
      <c r="F51" s="110"/>
      <c r="G51" s="110"/>
      <c r="H51" s="110"/>
      <c r="I51" s="110"/>
      <c r="J51" s="110"/>
      <c r="K51" s="111">
        <f>+K48+K40</f>
        <v>929345150</v>
      </c>
      <c r="N51" s="1"/>
      <c r="O51" s="1"/>
    </row>
    <row r="52" spans="1:15" s="9" customFormat="1" ht="20.149999999999999" customHeight="1" thickBot="1" x14ac:dyDescent="0.3">
      <c r="A52" s="29"/>
      <c r="B52" s="29"/>
      <c r="C52" s="109" t="s">
        <v>57</v>
      </c>
      <c r="D52" s="110"/>
      <c r="E52" s="110"/>
      <c r="F52" s="110"/>
      <c r="G52" s="110"/>
      <c r="H52" s="110"/>
      <c r="I52" s="110"/>
      <c r="J52" s="110"/>
      <c r="K52" s="111">
        <f>+ROUNDDOWN(K51*0.19,0)</f>
        <v>176575578</v>
      </c>
      <c r="N52" s="1"/>
      <c r="O52" s="1"/>
    </row>
    <row r="53" spans="1:15" s="1" customFormat="1" ht="20" customHeight="1" thickBot="1" x14ac:dyDescent="0.3">
      <c r="A53" s="28"/>
      <c r="B53" s="29"/>
      <c r="C53" s="112" t="s">
        <v>58</v>
      </c>
      <c r="D53" s="113"/>
      <c r="E53" s="113"/>
      <c r="F53" s="113"/>
      <c r="G53" s="113"/>
      <c r="H53" s="113"/>
      <c r="I53" s="113"/>
      <c r="J53" s="113"/>
      <c r="K53" s="114">
        <f>+ROUND(K51+K52,0)</f>
        <v>1105920728</v>
      </c>
      <c r="M53" s="14"/>
    </row>
    <row r="54" spans="1:15" s="1" customFormat="1" x14ac:dyDescent="0.25">
      <c r="A54" s="16"/>
      <c r="B54" s="17"/>
      <c r="C54" s="16"/>
      <c r="D54" s="16"/>
      <c r="E54" s="16"/>
      <c r="F54" s="16"/>
      <c r="G54" s="16"/>
      <c r="H54" s="16"/>
      <c r="I54" s="16"/>
      <c r="J54" s="16"/>
      <c r="K54" s="16"/>
      <c r="L54" s="3"/>
      <c r="N54" s="15"/>
    </row>
    <row r="55" spans="1:15" s="1" customFormat="1" ht="12.5" customHeight="1" x14ac:dyDescent="0.25">
      <c r="A55" s="28"/>
      <c r="B55" s="17"/>
      <c r="C55" s="115" t="s">
        <v>59</v>
      </c>
      <c r="D55" s="17"/>
      <c r="E55" s="17"/>
      <c r="F55" s="17"/>
      <c r="G55" s="17"/>
      <c r="H55" s="17"/>
      <c r="I55" s="17"/>
      <c r="J55" s="17"/>
      <c r="K55" s="16"/>
      <c r="L55" s="3"/>
      <c r="N55" s="4"/>
    </row>
    <row r="56" spans="1:15" s="1" customFormat="1" ht="49" customHeight="1" x14ac:dyDescent="0.25">
      <c r="A56" s="28"/>
      <c r="B56" s="17"/>
      <c r="C56" s="116" t="s">
        <v>60</v>
      </c>
      <c r="D56" s="116"/>
      <c r="E56" s="116"/>
      <c r="F56" s="116"/>
      <c r="G56" s="116"/>
      <c r="H56" s="116"/>
      <c r="I56" s="116"/>
      <c r="J56" s="116"/>
      <c r="K56" s="117"/>
      <c r="L56" s="3"/>
    </row>
    <row r="57" spans="1:15" s="1" customFormat="1" ht="12.5" customHeight="1" x14ac:dyDescent="0.25">
      <c r="A57" s="28"/>
      <c r="B57" s="17"/>
      <c r="C57" s="118" t="s">
        <v>61</v>
      </c>
      <c r="D57" s="118"/>
      <c r="E57" s="118"/>
      <c r="F57" s="118"/>
      <c r="G57" s="118"/>
      <c r="H57" s="118"/>
      <c r="I57" s="118"/>
      <c r="J57" s="118"/>
      <c r="K57" s="119"/>
      <c r="L57" s="3"/>
    </row>
    <row r="58" spans="1:15" s="1" customFormat="1" ht="40.5" customHeight="1" x14ac:dyDescent="0.25">
      <c r="A58" s="28"/>
      <c r="B58" s="17"/>
      <c r="C58" s="116" t="s">
        <v>62</v>
      </c>
      <c r="D58" s="116"/>
      <c r="E58" s="116"/>
      <c r="F58" s="116"/>
      <c r="G58" s="116"/>
      <c r="H58" s="116"/>
      <c r="I58" s="116"/>
      <c r="J58" s="116"/>
      <c r="K58" s="119"/>
      <c r="L58" s="3"/>
    </row>
    <row r="59" spans="1:15" ht="46" customHeight="1" x14ac:dyDescent="0.25">
      <c r="A59" s="16"/>
      <c r="B59" s="17"/>
      <c r="C59" s="116" t="s">
        <v>63</v>
      </c>
      <c r="D59" s="116"/>
      <c r="E59" s="116"/>
      <c r="F59" s="116"/>
      <c r="G59" s="116"/>
      <c r="H59" s="116"/>
      <c r="I59" s="116"/>
      <c r="J59" s="116"/>
      <c r="K59" s="16"/>
      <c r="L59" s="3"/>
    </row>
    <row r="60" spans="1:15" ht="46" hidden="1" customHeight="1" x14ac:dyDescent="0.25">
      <c r="C60" s="5" t="s">
        <v>64</v>
      </c>
      <c r="L60" s="3"/>
    </row>
    <row r="61" spans="1:15" ht="13" hidden="1" x14ac:dyDescent="0.3">
      <c r="C61" s="6" t="s">
        <v>65</v>
      </c>
      <c r="L61" s="3"/>
    </row>
  </sheetData>
  <sheetProtection algorithmName="SHA-512" hashValue="yoOVbG21wZiRPLYX4XhSXVyWp9vXm95NYgCajoQvOiZ3HVZG1tWmN/FZg1PAf6Aup6Mrna1fAoRz7gGA4b92xA==" saltValue="o7l/9dI/XWAzxPEbSINGWg==" spinCount="100000" sheet="1" scenarios="1" formatCells="0" formatColumns="0" formatRows="0"/>
  <mergeCells count="59">
    <mergeCell ref="C59:J59"/>
    <mergeCell ref="C51:J51"/>
    <mergeCell ref="C52:J52"/>
    <mergeCell ref="C53:J53"/>
    <mergeCell ref="C56:J56"/>
    <mergeCell ref="C57:J57"/>
    <mergeCell ref="C58:J58"/>
    <mergeCell ref="C50:K50"/>
    <mergeCell ref="C46:E46"/>
    <mergeCell ref="I46:J46"/>
    <mergeCell ref="C47:E47"/>
    <mergeCell ref="I47:J47"/>
    <mergeCell ref="C48:J48"/>
    <mergeCell ref="C43:E43"/>
    <mergeCell ref="I43:J43"/>
    <mergeCell ref="C44:E44"/>
    <mergeCell ref="I44:J44"/>
    <mergeCell ref="C45:E45"/>
    <mergeCell ref="I45:J45"/>
    <mergeCell ref="C34:D34"/>
    <mergeCell ref="C35:D35"/>
    <mergeCell ref="C38:D38"/>
    <mergeCell ref="C39:D39"/>
    <mergeCell ref="C40:J40"/>
    <mergeCell ref="C42:K42"/>
    <mergeCell ref="C28:D28"/>
    <mergeCell ref="C29:D29"/>
    <mergeCell ref="C30:D30"/>
    <mergeCell ref="C31:D31"/>
    <mergeCell ref="C32:D32"/>
    <mergeCell ref="C33:D33"/>
    <mergeCell ref="C22:D22"/>
    <mergeCell ref="C23:D23"/>
    <mergeCell ref="C24:D24"/>
    <mergeCell ref="C25:D25"/>
    <mergeCell ref="C26:D26"/>
    <mergeCell ref="C27:D27"/>
    <mergeCell ref="K14:K15"/>
    <mergeCell ref="C17:D17"/>
    <mergeCell ref="C18:D18"/>
    <mergeCell ref="C19:D19"/>
    <mergeCell ref="C20:D20"/>
    <mergeCell ref="C21:D21"/>
    <mergeCell ref="D10:F10"/>
    <mergeCell ref="G10:H10"/>
    <mergeCell ref="C13:K13"/>
    <mergeCell ref="C14:D15"/>
    <mergeCell ref="E14:E15"/>
    <mergeCell ref="F14:F15"/>
    <mergeCell ref="G14:G15"/>
    <mergeCell ref="H14:H15"/>
    <mergeCell ref="I14:I15"/>
    <mergeCell ref="J14:J15"/>
    <mergeCell ref="C2:D6"/>
    <mergeCell ref="E2:I6"/>
    <mergeCell ref="J2:K6"/>
    <mergeCell ref="C8:K8"/>
    <mergeCell ref="C9:F9"/>
    <mergeCell ref="G9:H9"/>
  </mergeCells>
  <conditionalFormatting sqref="E17:E35 E38:E39 I44:J47">
    <cfRule type="cellIs" dxfId="1" priority="1" operator="equal">
      <formula>""</formula>
    </cfRule>
  </conditionalFormatting>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64C31-E4C9-42C0-BB71-66660ED48155}">
  <sheetPr>
    <tabColor rgb="FF92D050"/>
    <pageSetUpPr fitToPage="1"/>
  </sheetPr>
  <dimension ref="A1:O61"/>
  <sheetViews>
    <sheetView showGridLines="0" view="pageBreakPreview" topLeftCell="A58" zoomScale="55" zoomScaleNormal="40" zoomScaleSheetLayoutView="63" zoomScalePageLayoutView="70" workbookViewId="0">
      <selection activeCell="G20" sqref="G20 K10"/>
    </sheetView>
  </sheetViews>
  <sheetFormatPr baseColWidth="10" defaultColWidth="11.453125" defaultRowHeight="12.5" x14ac:dyDescent="0.25"/>
  <cols>
    <col min="1" max="1" width="1.6328125" style="3" customWidth="1"/>
    <col min="2" max="2" width="5.6328125" style="2" customWidth="1"/>
    <col min="3" max="3" width="24.6328125" style="3" customWidth="1"/>
    <col min="4" max="4" width="26.6328125" style="3" customWidth="1"/>
    <col min="5" max="5" width="17.6328125" style="3" customWidth="1"/>
    <col min="6" max="6" width="10.6328125" style="3" customWidth="1"/>
    <col min="7" max="7" width="13.6328125" style="3" customWidth="1"/>
    <col min="8" max="8" width="14.6328125" style="3" customWidth="1"/>
    <col min="9" max="9" width="12.453125" style="3" customWidth="1"/>
    <col min="10" max="10" width="11.6328125" style="3" customWidth="1"/>
    <col min="11" max="11" width="22.6328125" style="3" customWidth="1"/>
    <col min="12" max="12" width="2.54296875" style="1" customWidth="1"/>
    <col min="13" max="13" width="24.54296875" style="3" customWidth="1"/>
    <col min="14" max="14" width="19.54296875" style="3" bestFit="1" customWidth="1"/>
    <col min="15" max="15" width="14.90625" style="3" customWidth="1"/>
    <col min="16" max="16384" width="11.453125" style="3"/>
  </cols>
  <sheetData>
    <row r="1" spans="1:12" ht="13" thickBot="1" x14ac:dyDescent="0.3">
      <c r="A1" s="16"/>
      <c r="B1" s="17"/>
      <c r="C1" s="16"/>
      <c r="D1" s="16"/>
      <c r="E1" s="16"/>
      <c r="F1" s="16"/>
      <c r="G1" s="16"/>
      <c r="H1" s="16"/>
      <c r="I1" s="16"/>
      <c r="J1" s="16"/>
      <c r="K1" s="16"/>
    </row>
    <row r="2" spans="1:12" ht="14.4" customHeight="1" x14ac:dyDescent="0.25">
      <c r="A2" s="16"/>
      <c r="B2" s="17"/>
      <c r="C2" s="18"/>
      <c r="D2" s="19"/>
      <c r="E2" s="20" t="s">
        <v>0</v>
      </c>
      <c r="F2" s="20"/>
      <c r="G2" s="20"/>
      <c r="H2" s="20"/>
      <c r="I2" s="20"/>
      <c r="J2" s="20"/>
      <c r="K2" s="20"/>
    </row>
    <row r="3" spans="1:12" s="8" customFormat="1" ht="14.4" customHeight="1" x14ac:dyDescent="0.35">
      <c r="A3" s="21"/>
      <c r="B3" s="21"/>
      <c r="C3" s="22"/>
      <c r="D3" s="23"/>
      <c r="E3" s="24"/>
      <c r="F3" s="24"/>
      <c r="G3" s="24"/>
      <c r="H3" s="24"/>
      <c r="I3" s="24"/>
      <c r="J3" s="24"/>
      <c r="K3" s="24"/>
      <c r="L3" s="7"/>
    </row>
    <row r="4" spans="1:12" s="8" customFormat="1" ht="14.4" customHeight="1" x14ac:dyDescent="0.35">
      <c r="A4" s="21"/>
      <c r="B4" s="21"/>
      <c r="C4" s="22"/>
      <c r="D4" s="23"/>
      <c r="E4" s="24"/>
      <c r="F4" s="24"/>
      <c r="G4" s="24"/>
      <c r="H4" s="24"/>
      <c r="I4" s="24"/>
      <c r="J4" s="24"/>
      <c r="K4" s="24"/>
      <c r="L4" s="7"/>
    </row>
    <row r="5" spans="1:12" s="8" customFormat="1" ht="14.4" customHeight="1" x14ac:dyDescent="0.35">
      <c r="A5" s="21"/>
      <c r="B5" s="21"/>
      <c r="C5" s="22"/>
      <c r="D5" s="23"/>
      <c r="E5" s="24"/>
      <c r="F5" s="24"/>
      <c r="G5" s="24"/>
      <c r="H5" s="24"/>
      <c r="I5" s="24"/>
      <c r="J5" s="24"/>
      <c r="K5" s="24"/>
      <c r="L5" s="7"/>
    </row>
    <row r="6" spans="1:12" s="8" customFormat="1" ht="15" customHeight="1" thickBot="1" x14ac:dyDescent="0.4">
      <c r="A6" s="21"/>
      <c r="B6" s="21"/>
      <c r="C6" s="25"/>
      <c r="D6" s="26"/>
      <c r="E6" s="27"/>
      <c r="F6" s="27"/>
      <c r="G6" s="27"/>
      <c r="H6" s="27"/>
      <c r="I6" s="27"/>
      <c r="J6" s="27"/>
      <c r="K6" s="27"/>
      <c r="L6" s="7"/>
    </row>
    <row r="7" spans="1:12" s="1" customFormat="1" ht="4.4000000000000004" customHeight="1" thickBot="1" x14ac:dyDescent="0.3">
      <c r="A7" s="28"/>
      <c r="B7" s="29"/>
      <c r="C7" s="30"/>
      <c r="D7" s="28"/>
      <c r="E7" s="28"/>
      <c r="F7" s="28"/>
      <c r="G7" s="28"/>
      <c r="H7" s="28"/>
      <c r="I7" s="28"/>
      <c r="J7" s="28"/>
      <c r="K7" s="31"/>
    </row>
    <row r="8" spans="1:12" s="1" customFormat="1" ht="75" customHeight="1" thickBot="1" x14ac:dyDescent="0.3">
      <c r="A8" s="28"/>
      <c r="B8" s="29"/>
      <c r="C8" s="32" t="s">
        <v>1</v>
      </c>
      <c r="D8" s="33"/>
      <c r="E8" s="33"/>
      <c r="F8" s="33"/>
      <c r="G8" s="33"/>
      <c r="H8" s="33"/>
      <c r="I8" s="33"/>
      <c r="J8" s="33"/>
      <c r="K8" s="34"/>
    </row>
    <row r="9" spans="1:12" s="1" customFormat="1" ht="44.4" customHeight="1" x14ac:dyDescent="0.3">
      <c r="A9" s="28"/>
      <c r="B9" s="29"/>
      <c r="C9" s="35"/>
      <c r="D9" s="36"/>
      <c r="E9" s="36"/>
      <c r="F9" s="36"/>
      <c r="G9" s="37"/>
      <c r="H9" s="37"/>
      <c r="I9" s="38"/>
      <c r="J9" s="28"/>
      <c r="K9" s="39" t="s">
        <v>2</v>
      </c>
    </row>
    <row r="10" spans="1:12" s="1" customFormat="1" ht="20.149999999999999" customHeight="1" x14ac:dyDescent="0.3">
      <c r="A10" s="28"/>
      <c r="B10" s="29"/>
      <c r="C10" s="40"/>
      <c r="D10" s="41"/>
      <c r="E10" s="41"/>
      <c r="F10" s="41"/>
      <c r="G10" s="37" t="s">
        <v>3</v>
      </c>
      <c r="H10" s="37"/>
      <c r="I10" s="42">
        <v>1</v>
      </c>
      <c r="J10" s="28"/>
      <c r="K10" s="43">
        <v>9</v>
      </c>
    </row>
    <row r="11" spans="1:12" s="1" customFormat="1" ht="8.15" customHeight="1" thickBot="1" x14ac:dyDescent="0.3">
      <c r="A11" s="28"/>
      <c r="B11" s="29"/>
      <c r="C11" s="44"/>
      <c r="D11" s="45"/>
      <c r="E11" s="45"/>
      <c r="F11" s="45"/>
      <c r="G11" s="45"/>
      <c r="H11" s="45"/>
      <c r="I11" s="45"/>
      <c r="J11" s="45"/>
      <c r="K11" s="46"/>
    </row>
    <row r="12" spans="1:12" s="1" customFormat="1" ht="14.15" customHeight="1" thickBot="1" x14ac:dyDescent="0.3">
      <c r="A12" s="28"/>
      <c r="B12" s="29"/>
      <c r="C12" s="47"/>
      <c r="D12" s="47"/>
      <c r="E12" s="47"/>
      <c r="F12" s="47"/>
      <c r="G12" s="48"/>
      <c r="H12" s="48"/>
      <c r="I12" s="28"/>
      <c r="J12" s="28"/>
      <c r="K12" s="49"/>
    </row>
    <row r="13" spans="1:12" s="9" customFormat="1" ht="20.399999999999999" customHeight="1" x14ac:dyDescent="0.35">
      <c r="A13" s="29"/>
      <c r="B13" s="29"/>
      <c r="C13" s="50" t="s">
        <v>4</v>
      </c>
      <c r="D13" s="51"/>
      <c r="E13" s="51"/>
      <c r="F13" s="51"/>
      <c r="G13" s="51"/>
      <c r="H13" s="51"/>
      <c r="I13" s="51"/>
      <c r="J13" s="51"/>
      <c r="K13" s="52"/>
    </row>
    <row r="14" spans="1:12" s="1" customFormat="1" ht="25.5" customHeight="1" x14ac:dyDescent="0.25">
      <c r="A14" s="28"/>
      <c r="B14" s="29"/>
      <c r="C14" s="53" t="s">
        <v>5</v>
      </c>
      <c r="D14" s="54"/>
      <c r="E14" s="55" t="s">
        <v>6</v>
      </c>
      <c r="F14" s="55" t="s">
        <v>7</v>
      </c>
      <c r="G14" s="55" t="s">
        <v>8</v>
      </c>
      <c r="H14" s="55" t="s">
        <v>9</v>
      </c>
      <c r="I14" s="55" t="s">
        <v>10</v>
      </c>
      <c r="J14" s="55" t="s">
        <v>11</v>
      </c>
      <c r="K14" s="56" t="s">
        <v>12</v>
      </c>
    </row>
    <row r="15" spans="1:12" s="1" customFormat="1" ht="12.75" customHeight="1" thickBot="1" x14ac:dyDescent="0.3">
      <c r="A15" s="28"/>
      <c r="B15" s="29"/>
      <c r="C15" s="57"/>
      <c r="D15" s="58"/>
      <c r="E15" s="59"/>
      <c r="F15" s="59"/>
      <c r="G15" s="59"/>
      <c r="H15" s="59"/>
      <c r="I15" s="59"/>
      <c r="J15" s="59"/>
      <c r="K15" s="60"/>
    </row>
    <row r="16" spans="1:12" s="1" customFormat="1" ht="21" customHeight="1" thickBot="1" x14ac:dyDescent="0.3">
      <c r="A16" s="28"/>
      <c r="B16" s="61" t="s">
        <v>13</v>
      </c>
      <c r="C16" s="62" t="s">
        <v>14</v>
      </c>
      <c r="D16" s="63"/>
      <c r="E16" s="63"/>
      <c r="F16" s="63"/>
      <c r="G16" s="63"/>
      <c r="H16" s="63"/>
      <c r="I16" s="63"/>
      <c r="J16" s="63"/>
      <c r="K16" s="64"/>
    </row>
    <row r="17" spans="1:15" s="1" customFormat="1" x14ac:dyDescent="0.25">
      <c r="A17" s="28"/>
      <c r="B17" s="65">
        <v>1</v>
      </c>
      <c r="C17" s="66" t="s">
        <v>15</v>
      </c>
      <c r="D17" s="67"/>
      <c r="E17" s="10">
        <v>8630000</v>
      </c>
      <c r="F17" s="68" t="s">
        <v>16</v>
      </c>
      <c r="G17" s="69">
        <v>1</v>
      </c>
      <c r="H17" s="70">
        <v>0.4</v>
      </c>
      <c r="I17" s="71">
        <f>+IF(G17&lt;&gt;0,$K$10,"")</f>
        <v>9</v>
      </c>
      <c r="J17" s="72">
        <v>2.2999999999999998</v>
      </c>
      <c r="K17" s="73">
        <f>+IF(G17&lt;&gt;0,IF(J17&lt;&gt;0,(ROUNDUP(E17*G17*H17*I17*(J17),0)),(ROUNDUP(E17*G17*H17*I17,0))),0)</f>
        <v>71456400</v>
      </c>
      <c r="N17" s="11"/>
      <c r="O17" s="11"/>
    </row>
    <row r="18" spans="1:15" s="1" customFormat="1" x14ac:dyDescent="0.25">
      <c r="A18" s="28"/>
      <c r="B18" s="74">
        <f>+B17+1</f>
        <v>2</v>
      </c>
      <c r="C18" s="75" t="s">
        <v>17</v>
      </c>
      <c r="D18" s="76"/>
      <c r="E18" s="10">
        <v>7050000</v>
      </c>
      <c r="F18" s="68" t="s">
        <v>18</v>
      </c>
      <c r="G18" s="77">
        <v>1</v>
      </c>
      <c r="H18" s="78">
        <v>0.5</v>
      </c>
      <c r="I18" s="79">
        <f>+IF(G18&lt;&gt;0,$K$10,"")-3.5</f>
        <v>5.5</v>
      </c>
      <c r="J18" s="79">
        <f>+J17</f>
        <v>2.2999999999999998</v>
      </c>
      <c r="K18" s="80">
        <f t="shared" ref="K18:K35" si="0">+IF(G18&lt;&gt;0,IF(J18&lt;&gt;0,(ROUNDUP(E18*G18*H18*I18*(J18),0)),(ROUNDUP(E18*G18*H18*I18,0))),0)</f>
        <v>44591250</v>
      </c>
      <c r="N18" s="11"/>
      <c r="O18" s="11"/>
    </row>
    <row r="19" spans="1:15" s="1" customFormat="1" ht="12.75" customHeight="1" x14ac:dyDescent="0.25">
      <c r="A19" s="28"/>
      <c r="B19" s="74">
        <f t="shared" ref="B19:B35" si="1">+B18+1</f>
        <v>3</v>
      </c>
      <c r="C19" s="75" t="s">
        <v>19</v>
      </c>
      <c r="D19" s="76"/>
      <c r="E19" s="10">
        <v>7050000</v>
      </c>
      <c r="F19" s="68" t="s">
        <v>18</v>
      </c>
      <c r="G19" s="77">
        <v>1</v>
      </c>
      <c r="H19" s="78">
        <v>0.5</v>
      </c>
      <c r="I19" s="79">
        <f>+IF(G19&lt;&gt;0,$K$10,"")-3.5</f>
        <v>5.5</v>
      </c>
      <c r="J19" s="79">
        <f t="shared" ref="J19:J35" si="2">+J18</f>
        <v>2.2999999999999998</v>
      </c>
      <c r="K19" s="80">
        <f t="shared" si="0"/>
        <v>44591250</v>
      </c>
      <c r="N19" s="11"/>
      <c r="O19" s="11"/>
    </row>
    <row r="20" spans="1:15" s="1" customFormat="1" ht="12.75" customHeight="1" x14ac:dyDescent="0.25">
      <c r="A20" s="28"/>
      <c r="B20" s="74">
        <f t="shared" si="1"/>
        <v>4</v>
      </c>
      <c r="C20" s="75" t="s">
        <v>20</v>
      </c>
      <c r="D20" s="76"/>
      <c r="E20" s="10">
        <v>7050000</v>
      </c>
      <c r="F20" s="68" t="s">
        <v>21</v>
      </c>
      <c r="G20" s="77">
        <v>1</v>
      </c>
      <c r="H20" s="78">
        <v>0.5</v>
      </c>
      <c r="I20" s="79">
        <f>+IF(G20&lt;&gt;0,$K$10,"")-3.5</f>
        <v>5.5</v>
      </c>
      <c r="J20" s="79">
        <f t="shared" si="2"/>
        <v>2.2999999999999998</v>
      </c>
      <c r="K20" s="80">
        <f t="shared" si="0"/>
        <v>44591250</v>
      </c>
      <c r="N20" s="11"/>
      <c r="O20" s="11"/>
    </row>
    <row r="21" spans="1:15" s="1" customFormat="1" ht="12.75" customHeight="1" x14ac:dyDescent="0.25">
      <c r="A21" s="28"/>
      <c r="B21" s="74">
        <f t="shared" si="1"/>
        <v>5</v>
      </c>
      <c r="C21" s="75" t="s">
        <v>22</v>
      </c>
      <c r="D21" s="76"/>
      <c r="E21" s="10">
        <v>7050000</v>
      </c>
      <c r="F21" s="68" t="s">
        <v>18</v>
      </c>
      <c r="G21" s="77">
        <v>1</v>
      </c>
      <c r="H21" s="78">
        <v>0.5</v>
      </c>
      <c r="I21" s="79">
        <f>+IF(G21&lt;&gt;0,$K$10,"")-3.5</f>
        <v>5.5</v>
      </c>
      <c r="J21" s="79">
        <f t="shared" si="2"/>
        <v>2.2999999999999998</v>
      </c>
      <c r="K21" s="80">
        <f t="shared" si="0"/>
        <v>44591250</v>
      </c>
      <c r="N21" s="11"/>
      <c r="O21" s="11"/>
    </row>
    <row r="22" spans="1:15" s="1" customFormat="1" ht="12.75" customHeight="1" x14ac:dyDescent="0.25">
      <c r="A22" s="28"/>
      <c r="B22" s="74">
        <f t="shared" si="1"/>
        <v>6</v>
      </c>
      <c r="C22" s="75" t="s">
        <v>23</v>
      </c>
      <c r="D22" s="76"/>
      <c r="E22" s="10">
        <v>7050000</v>
      </c>
      <c r="F22" s="68" t="s">
        <v>18</v>
      </c>
      <c r="G22" s="77">
        <v>1</v>
      </c>
      <c r="H22" s="78">
        <v>0.5</v>
      </c>
      <c r="I22" s="79">
        <f>+IF(G22&lt;&gt;0,$K$10,"")-3.5</f>
        <v>5.5</v>
      </c>
      <c r="J22" s="79">
        <f t="shared" si="2"/>
        <v>2.2999999999999998</v>
      </c>
      <c r="K22" s="80">
        <f t="shared" si="0"/>
        <v>44591250</v>
      </c>
      <c r="N22" s="11"/>
      <c r="O22" s="11"/>
    </row>
    <row r="23" spans="1:15" s="1" customFormat="1" ht="12.75" customHeight="1" x14ac:dyDescent="0.25">
      <c r="A23" s="28"/>
      <c r="B23" s="74">
        <f t="shared" si="1"/>
        <v>7</v>
      </c>
      <c r="C23" s="75" t="s">
        <v>24</v>
      </c>
      <c r="D23" s="76"/>
      <c r="E23" s="10">
        <v>7050000</v>
      </c>
      <c r="F23" s="68" t="s">
        <v>18</v>
      </c>
      <c r="G23" s="77">
        <v>1</v>
      </c>
      <c r="H23" s="78">
        <v>0.5</v>
      </c>
      <c r="I23" s="79">
        <f>+IF(G23&lt;&gt;0,$K$10,"")-5</f>
        <v>4</v>
      </c>
      <c r="J23" s="79">
        <f>+J21</f>
        <v>2.2999999999999998</v>
      </c>
      <c r="K23" s="80">
        <f t="shared" si="0"/>
        <v>32430000</v>
      </c>
      <c r="N23" s="11"/>
      <c r="O23" s="11"/>
    </row>
    <row r="24" spans="1:15" s="1" customFormat="1" x14ac:dyDescent="0.25">
      <c r="A24" s="28"/>
      <c r="B24" s="74">
        <f t="shared" si="1"/>
        <v>8</v>
      </c>
      <c r="C24" s="75" t="s">
        <v>25</v>
      </c>
      <c r="D24" s="76"/>
      <c r="E24" s="10">
        <v>7050000</v>
      </c>
      <c r="F24" s="68" t="s">
        <v>18</v>
      </c>
      <c r="G24" s="77">
        <v>1</v>
      </c>
      <c r="H24" s="78">
        <v>0.5</v>
      </c>
      <c r="I24" s="79">
        <f>+IF(G24&lt;&gt;0,$K$10,"")-3.5</f>
        <v>5.5</v>
      </c>
      <c r="J24" s="79">
        <f>+J21</f>
        <v>2.2999999999999998</v>
      </c>
      <c r="K24" s="80">
        <f t="shared" si="0"/>
        <v>44591250</v>
      </c>
      <c r="N24" s="11"/>
      <c r="O24" s="11"/>
    </row>
    <row r="25" spans="1:15" s="1" customFormat="1" x14ac:dyDescent="0.25">
      <c r="A25" s="28"/>
      <c r="B25" s="74">
        <f t="shared" si="1"/>
        <v>9</v>
      </c>
      <c r="C25" s="75" t="s">
        <v>26</v>
      </c>
      <c r="D25" s="76"/>
      <c r="E25" s="10">
        <v>7050000</v>
      </c>
      <c r="F25" s="68" t="s">
        <v>18</v>
      </c>
      <c r="G25" s="77">
        <v>1</v>
      </c>
      <c r="H25" s="78">
        <v>0.5</v>
      </c>
      <c r="I25" s="79">
        <f>+IF(G25&lt;&gt;0,$K$10,"")-3.5</f>
        <v>5.5</v>
      </c>
      <c r="J25" s="79">
        <f t="shared" ref="J25:J29" si="3">+J23</f>
        <v>2.2999999999999998</v>
      </c>
      <c r="K25" s="80">
        <f t="shared" si="0"/>
        <v>44591250</v>
      </c>
      <c r="N25" s="11"/>
      <c r="O25" s="11"/>
    </row>
    <row r="26" spans="1:15" s="1" customFormat="1" ht="12.75" customHeight="1" x14ac:dyDescent="0.25">
      <c r="A26" s="28"/>
      <c r="B26" s="74">
        <f t="shared" si="1"/>
        <v>10</v>
      </c>
      <c r="C26" s="75" t="s">
        <v>27</v>
      </c>
      <c r="D26" s="76"/>
      <c r="E26" s="10">
        <v>6190000</v>
      </c>
      <c r="F26" s="68" t="s">
        <v>21</v>
      </c>
      <c r="G26" s="77">
        <v>1</v>
      </c>
      <c r="H26" s="78">
        <v>0.5</v>
      </c>
      <c r="I26" s="79">
        <f>+IF(G26&lt;&gt;0,$K$10,"")-3.5</f>
        <v>5.5</v>
      </c>
      <c r="J26" s="79">
        <f t="shared" si="3"/>
        <v>2.2999999999999998</v>
      </c>
      <c r="K26" s="80">
        <f t="shared" si="0"/>
        <v>39151750</v>
      </c>
      <c r="N26" s="11"/>
      <c r="O26" s="11"/>
    </row>
    <row r="27" spans="1:15" s="1" customFormat="1" x14ac:dyDescent="0.25">
      <c r="A27" s="28"/>
      <c r="B27" s="74">
        <f t="shared" si="1"/>
        <v>11</v>
      </c>
      <c r="C27" s="75" t="s">
        <v>28</v>
      </c>
      <c r="D27" s="76"/>
      <c r="E27" s="10">
        <v>6190000</v>
      </c>
      <c r="F27" s="68" t="s">
        <v>29</v>
      </c>
      <c r="G27" s="77">
        <v>1</v>
      </c>
      <c r="H27" s="78">
        <v>0.5</v>
      </c>
      <c r="I27" s="79">
        <f>+IF(G27&lt;&gt;0,$K$10,"")-3.5</f>
        <v>5.5</v>
      </c>
      <c r="J27" s="79">
        <f t="shared" si="3"/>
        <v>2.2999999999999998</v>
      </c>
      <c r="K27" s="80">
        <f t="shared" si="0"/>
        <v>39151750</v>
      </c>
      <c r="N27" s="11"/>
      <c r="O27" s="11"/>
    </row>
    <row r="28" spans="1:15" s="1" customFormat="1" x14ac:dyDescent="0.25">
      <c r="A28" s="28"/>
      <c r="B28" s="74">
        <f t="shared" si="1"/>
        <v>12</v>
      </c>
      <c r="C28" s="75" t="s">
        <v>30</v>
      </c>
      <c r="D28" s="76"/>
      <c r="E28" s="10">
        <v>7050000</v>
      </c>
      <c r="F28" s="68" t="s">
        <v>18</v>
      </c>
      <c r="G28" s="77">
        <v>1</v>
      </c>
      <c r="H28" s="78">
        <v>0.5</v>
      </c>
      <c r="I28" s="79">
        <f>+IF(G28&lt;&gt;0,$K$10,"")-3.5</f>
        <v>5.5</v>
      </c>
      <c r="J28" s="79">
        <f t="shared" si="3"/>
        <v>2.2999999999999998</v>
      </c>
      <c r="K28" s="80">
        <f t="shared" si="0"/>
        <v>44591250</v>
      </c>
      <c r="N28" s="11"/>
      <c r="O28" s="11"/>
    </row>
    <row r="29" spans="1:15" s="1" customFormat="1" x14ac:dyDescent="0.25">
      <c r="A29" s="28"/>
      <c r="B29" s="74">
        <f t="shared" si="1"/>
        <v>13</v>
      </c>
      <c r="C29" s="75" t="s">
        <v>31</v>
      </c>
      <c r="D29" s="76"/>
      <c r="E29" s="10">
        <v>7050000</v>
      </c>
      <c r="F29" s="68" t="s">
        <v>18</v>
      </c>
      <c r="G29" s="77">
        <v>1</v>
      </c>
      <c r="H29" s="78">
        <v>0.5</v>
      </c>
      <c r="I29" s="79">
        <f>+IF(G29&lt;&gt;0,$K$10,"")-4</f>
        <v>5</v>
      </c>
      <c r="J29" s="79">
        <f t="shared" si="3"/>
        <v>2.2999999999999998</v>
      </c>
      <c r="K29" s="80">
        <f>+IF(G29&lt;&gt;0,IF(J29&lt;&gt;0,(ROUNDUP(E29*G29*H29*I29*(J29),0)),(ROUNDUP(E29*G29*H29*I29,0))),0)</f>
        <v>40537500</v>
      </c>
      <c r="N29" s="11"/>
      <c r="O29" s="11"/>
    </row>
    <row r="30" spans="1:15" s="1" customFormat="1" x14ac:dyDescent="0.25">
      <c r="A30" s="28"/>
      <c r="B30" s="74">
        <f>+B29+1</f>
        <v>14</v>
      </c>
      <c r="C30" s="75" t="s">
        <v>32</v>
      </c>
      <c r="D30" s="76"/>
      <c r="E30" s="10">
        <v>6190000</v>
      </c>
      <c r="F30" s="68" t="s">
        <v>21</v>
      </c>
      <c r="G30" s="77">
        <v>1</v>
      </c>
      <c r="H30" s="78">
        <v>0.5</v>
      </c>
      <c r="I30" s="79">
        <f>+IF(G30&lt;&gt;0,$K$10,"")-3.5</f>
        <v>5.5</v>
      </c>
      <c r="J30" s="79">
        <f>+J25</f>
        <v>2.2999999999999998</v>
      </c>
      <c r="K30" s="80">
        <f t="shared" si="0"/>
        <v>39151750</v>
      </c>
      <c r="N30" s="11"/>
      <c r="O30" s="11"/>
    </row>
    <row r="31" spans="1:15" s="1" customFormat="1" ht="12.75" customHeight="1" x14ac:dyDescent="0.25">
      <c r="A31" s="28"/>
      <c r="B31" s="74">
        <f t="shared" si="1"/>
        <v>15</v>
      </c>
      <c r="C31" s="75" t="s">
        <v>33</v>
      </c>
      <c r="D31" s="76"/>
      <c r="E31" s="10">
        <v>6190000</v>
      </c>
      <c r="F31" s="68" t="s">
        <v>21</v>
      </c>
      <c r="G31" s="77">
        <v>1</v>
      </c>
      <c r="H31" s="78">
        <v>0.5</v>
      </c>
      <c r="I31" s="79">
        <f>+IF(G31&lt;&gt;0,$K$10,"")-5</f>
        <v>4</v>
      </c>
      <c r="J31" s="79">
        <f>+J29</f>
        <v>2.2999999999999998</v>
      </c>
      <c r="K31" s="80">
        <f t="shared" si="0"/>
        <v>28474000</v>
      </c>
      <c r="N31" s="11"/>
      <c r="O31" s="11"/>
    </row>
    <row r="32" spans="1:15" s="1" customFormat="1" ht="12.75" customHeight="1" x14ac:dyDescent="0.25">
      <c r="A32" s="28"/>
      <c r="B32" s="74">
        <f t="shared" si="1"/>
        <v>16</v>
      </c>
      <c r="C32" s="75" t="s">
        <v>34</v>
      </c>
      <c r="D32" s="76"/>
      <c r="E32" s="10">
        <v>1900000</v>
      </c>
      <c r="F32" s="68" t="s">
        <v>35</v>
      </c>
      <c r="G32" s="77">
        <v>2</v>
      </c>
      <c r="H32" s="78">
        <v>1</v>
      </c>
      <c r="I32" s="79">
        <f>+IF(G32&lt;&gt;0,$K$10,"")</f>
        <v>9</v>
      </c>
      <c r="J32" s="79">
        <f t="shared" si="2"/>
        <v>2.2999999999999998</v>
      </c>
      <c r="K32" s="80">
        <f t="shared" si="0"/>
        <v>78660000</v>
      </c>
      <c r="N32" s="11"/>
      <c r="O32" s="11"/>
    </row>
    <row r="33" spans="1:15" s="1" customFormat="1" ht="12.75" customHeight="1" x14ac:dyDescent="0.25">
      <c r="A33" s="28"/>
      <c r="B33" s="74">
        <f t="shared" si="1"/>
        <v>17</v>
      </c>
      <c r="C33" s="75" t="s">
        <v>36</v>
      </c>
      <c r="D33" s="76"/>
      <c r="E33" s="10">
        <v>6190000</v>
      </c>
      <c r="F33" s="68" t="s">
        <v>21</v>
      </c>
      <c r="G33" s="77">
        <v>1</v>
      </c>
      <c r="H33" s="78">
        <v>0.5</v>
      </c>
      <c r="I33" s="79">
        <f>+IF(G33&lt;&gt;0,$K$10,"")-5</f>
        <v>4</v>
      </c>
      <c r="J33" s="79">
        <f>+J30</f>
        <v>2.2999999999999998</v>
      </c>
      <c r="K33" s="80">
        <f t="shared" si="0"/>
        <v>28474000</v>
      </c>
      <c r="N33" s="11"/>
      <c r="O33" s="11"/>
    </row>
    <row r="34" spans="1:15" s="1" customFormat="1" ht="12.75" customHeight="1" x14ac:dyDescent="0.25">
      <c r="A34" s="28"/>
      <c r="B34" s="74">
        <f t="shared" si="1"/>
        <v>18</v>
      </c>
      <c r="C34" s="75" t="s">
        <v>37</v>
      </c>
      <c r="D34" s="76"/>
      <c r="E34" s="10">
        <v>6190000</v>
      </c>
      <c r="F34" s="68" t="s">
        <v>21</v>
      </c>
      <c r="G34" s="77">
        <v>1</v>
      </c>
      <c r="H34" s="78">
        <v>0.5</v>
      </c>
      <c r="I34" s="79">
        <f>+IF(G34&lt;&gt;0,$K$10,"")-5</f>
        <v>4</v>
      </c>
      <c r="J34" s="79">
        <f>+J31</f>
        <v>2.2999999999999998</v>
      </c>
      <c r="K34" s="80">
        <f t="shared" si="0"/>
        <v>28474000</v>
      </c>
      <c r="N34" s="11"/>
      <c r="O34" s="11"/>
    </row>
    <row r="35" spans="1:15" s="1" customFormat="1" ht="12.75" customHeight="1" x14ac:dyDescent="0.25">
      <c r="A35" s="28"/>
      <c r="B35" s="74">
        <f t="shared" si="1"/>
        <v>19</v>
      </c>
      <c r="C35" s="75" t="s">
        <v>38</v>
      </c>
      <c r="D35" s="76"/>
      <c r="E35" s="10">
        <v>6190000</v>
      </c>
      <c r="F35" s="68" t="s">
        <v>21</v>
      </c>
      <c r="G35" s="77">
        <v>1</v>
      </c>
      <c r="H35" s="78">
        <v>0.5</v>
      </c>
      <c r="I35" s="79">
        <f>+IF(G35&lt;&gt;0,$K$10,"")-5</f>
        <v>4</v>
      </c>
      <c r="J35" s="79">
        <f t="shared" si="2"/>
        <v>2.2999999999999998</v>
      </c>
      <c r="K35" s="80">
        <f t="shared" si="0"/>
        <v>28474000</v>
      </c>
      <c r="N35" s="11"/>
      <c r="O35" s="11"/>
    </row>
    <row r="36" spans="1:15" s="1" customFormat="1" ht="6" customHeight="1" thickBot="1" x14ac:dyDescent="0.3">
      <c r="A36" s="28"/>
      <c r="B36" s="29"/>
      <c r="C36" s="28"/>
      <c r="D36" s="28"/>
      <c r="E36" s="28"/>
      <c r="F36" s="28"/>
      <c r="G36" s="28"/>
      <c r="H36" s="28"/>
      <c r="I36" s="28"/>
      <c r="J36" s="28"/>
      <c r="K36" s="28"/>
    </row>
    <row r="37" spans="1:15" s="1" customFormat="1" ht="20.149999999999999" customHeight="1" thickBot="1" x14ac:dyDescent="0.3">
      <c r="A37" s="28"/>
      <c r="B37" s="61" t="s">
        <v>13</v>
      </c>
      <c r="C37" s="81" t="s">
        <v>39</v>
      </c>
      <c r="D37" s="82"/>
      <c r="E37" s="82"/>
      <c r="F37" s="82"/>
      <c r="G37" s="82"/>
      <c r="H37" s="82"/>
      <c r="I37" s="82"/>
      <c r="J37" s="82"/>
      <c r="K37" s="83"/>
    </row>
    <row r="38" spans="1:15" s="1" customFormat="1" x14ac:dyDescent="0.25">
      <c r="A38" s="28"/>
      <c r="B38" s="74">
        <v>1</v>
      </c>
      <c r="C38" s="75" t="s">
        <v>40</v>
      </c>
      <c r="D38" s="76"/>
      <c r="E38" s="12">
        <v>2800000</v>
      </c>
      <c r="F38" s="84" t="s">
        <v>41</v>
      </c>
      <c r="G38" s="77">
        <v>1</v>
      </c>
      <c r="H38" s="85">
        <v>0.5</v>
      </c>
      <c r="I38" s="79">
        <f>+IF(G38&lt;&gt;0,$K$10,"")-5</f>
        <v>4</v>
      </c>
      <c r="J38" s="79">
        <v>2.2999999999999998</v>
      </c>
      <c r="K38" s="86">
        <f t="shared" ref="K38:K39" si="4">+IF(G38&lt;&gt;0,IF(J38&lt;&gt;0,(ROUNDUP(E38*G38*H38*I38*(J38),0)),(ROUNDUP(E38*G38*H38*I38,0))),0)</f>
        <v>12880000</v>
      </c>
      <c r="N38" s="11"/>
      <c r="O38" s="11"/>
    </row>
    <row r="39" spans="1:15" s="1" customFormat="1" x14ac:dyDescent="0.25">
      <c r="A39" s="28"/>
      <c r="B39" s="74">
        <v>2</v>
      </c>
      <c r="C39" s="75" t="s">
        <v>42</v>
      </c>
      <c r="D39" s="76"/>
      <c r="E39" s="12">
        <v>1500000</v>
      </c>
      <c r="F39" s="84" t="s">
        <v>41</v>
      </c>
      <c r="G39" s="77">
        <v>1</v>
      </c>
      <c r="H39" s="85">
        <v>1</v>
      </c>
      <c r="I39" s="79">
        <f>+IF(G39&lt;&gt;0,$K$10,"")</f>
        <v>9</v>
      </c>
      <c r="J39" s="79">
        <v>2.2999999999999998</v>
      </c>
      <c r="K39" s="86">
        <f t="shared" si="4"/>
        <v>31050000</v>
      </c>
      <c r="N39" s="11"/>
      <c r="O39" s="11"/>
    </row>
    <row r="40" spans="1:15" s="9" customFormat="1" ht="26.15" customHeight="1" thickBot="1" x14ac:dyDescent="0.4">
      <c r="A40" s="29"/>
      <c r="B40" s="29"/>
      <c r="C40" s="87" t="s">
        <v>43</v>
      </c>
      <c r="D40" s="88"/>
      <c r="E40" s="88"/>
      <c r="F40" s="88"/>
      <c r="G40" s="88"/>
      <c r="H40" s="88"/>
      <c r="I40" s="88"/>
      <c r="J40" s="88"/>
      <c r="K40" s="89">
        <f>+ROUND(SUM(K17:K39),0)</f>
        <v>855095150</v>
      </c>
    </row>
    <row r="41" spans="1:15" s="1" customFormat="1" ht="13" thickBot="1" x14ac:dyDescent="0.3">
      <c r="A41" s="28"/>
      <c r="B41" s="29"/>
      <c r="C41" s="16"/>
      <c r="D41" s="16"/>
      <c r="E41" s="16"/>
      <c r="F41" s="16"/>
      <c r="G41" s="16"/>
      <c r="H41" s="16"/>
      <c r="I41" s="16"/>
      <c r="J41" s="16"/>
      <c r="K41" s="16"/>
    </row>
    <row r="42" spans="1:15" s="1" customFormat="1" ht="15.75" customHeight="1" thickBot="1" x14ac:dyDescent="0.3">
      <c r="A42" s="28"/>
      <c r="B42" s="29"/>
      <c r="C42" s="90" t="s">
        <v>44</v>
      </c>
      <c r="D42" s="91"/>
      <c r="E42" s="91"/>
      <c r="F42" s="91"/>
      <c r="G42" s="91"/>
      <c r="H42" s="91"/>
      <c r="I42" s="91"/>
      <c r="J42" s="91"/>
      <c r="K42" s="92"/>
    </row>
    <row r="43" spans="1:15" s="1" customFormat="1" ht="32.4" customHeight="1" thickBot="1" x14ac:dyDescent="0.3">
      <c r="A43" s="28"/>
      <c r="B43" s="61" t="s">
        <v>13</v>
      </c>
      <c r="C43" s="93" t="s">
        <v>45</v>
      </c>
      <c r="D43" s="94"/>
      <c r="E43" s="94"/>
      <c r="F43" s="95" t="s">
        <v>46</v>
      </c>
      <c r="G43" s="95" t="s">
        <v>8</v>
      </c>
      <c r="H43" s="95" t="s">
        <v>47</v>
      </c>
      <c r="I43" s="96" t="s">
        <v>48</v>
      </c>
      <c r="J43" s="97"/>
      <c r="K43" s="98" t="s">
        <v>12</v>
      </c>
    </row>
    <row r="44" spans="1:15" s="1" customFormat="1" ht="45" customHeight="1" x14ac:dyDescent="0.25">
      <c r="A44" s="28"/>
      <c r="B44" s="65">
        <v>1</v>
      </c>
      <c r="C44" s="99" t="s">
        <v>49</v>
      </c>
      <c r="D44" s="100"/>
      <c r="E44" s="100"/>
      <c r="F44" s="101" t="s">
        <v>50</v>
      </c>
      <c r="G44" s="101">
        <v>2</v>
      </c>
      <c r="H44" s="102">
        <f>+IF(G44&lt;&gt;0,$K$10,"")-3</f>
        <v>6</v>
      </c>
      <c r="I44" s="13">
        <v>4200000</v>
      </c>
      <c r="J44" s="13"/>
      <c r="K44" s="103">
        <f>+I44*H44*G44</f>
        <v>50400000</v>
      </c>
    </row>
    <row r="45" spans="1:15" s="1" customFormat="1" ht="27" customHeight="1" x14ac:dyDescent="0.25">
      <c r="A45" s="28"/>
      <c r="B45" s="74">
        <f>+B44+1</f>
        <v>2</v>
      </c>
      <c r="C45" s="104" t="s">
        <v>51</v>
      </c>
      <c r="D45" s="105"/>
      <c r="E45" s="105"/>
      <c r="F45" s="101" t="s">
        <v>50</v>
      </c>
      <c r="G45" s="101">
        <v>1</v>
      </c>
      <c r="H45" s="102">
        <f>+IF(G45&lt;&gt;0,$K$10,"")</f>
        <v>9</v>
      </c>
      <c r="I45" s="13">
        <v>1100000</v>
      </c>
      <c r="J45" s="13"/>
      <c r="K45" s="103">
        <f>+I45*H45*G45</f>
        <v>9900000</v>
      </c>
    </row>
    <row r="46" spans="1:15" s="1" customFormat="1" ht="18" customHeight="1" x14ac:dyDescent="0.25">
      <c r="A46" s="28"/>
      <c r="B46" s="74">
        <f t="shared" ref="B46:B47" si="5">+B45+1</f>
        <v>3</v>
      </c>
      <c r="C46" s="104" t="s">
        <v>52</v>
      </c>
      <c r="D46" s="105"/>
      <c r="E46" s="105"/>
      <c r="F46" s="101" t="s">
        <v>50</v>
      </c>
      <c r="G46" s="101">
        <v>1</v>
      </c>
      <c r="H46" s="102">
        <f>+IF(G46&lt;&gt;0,$K$10,"")</f>
        <v>9</v>
      </c>
      <c r="I46" s="13">
        <v>1100000</v>
      </c>
      <c r="J46" s="13"/>
      <c r="K46" s="103">
        <f>+I46*H46*G46</f>
        <v>9900000</v>
      </c>
    </row>
    <row r="47" spans="1:15" s="1" customFormat="1" ht="30.65" customHeight="1" x14ac:dyDescent="0.25">
      <c r="A47" s="28"/>
      <c r="B47" s="74">
        <f t="shared" si="5"/>
        <v>4</v>
      </c>
      <c r="C47" s="104" t="s">
        <v>53</v>
      </c>
      <c r="D47" s="105"/>
      <c r="E47" s="105"/>
      <c r="F47" s="101" t="s">
        <v>50</v>
      </c>
      <c r="G47" s="101">
        <v>1</v>
      </c>
      <c r="H47" s="102">
        <f>+IF(G47&lt;&gt;0,$K$10,"")</f>
        <v>9</v>
      </c>
      <c r="I47" s="13">
        <v>450000</v>
      </c>
      <c r="J47" s="13"/>
      <c r="K47" s="103">
        <f>+I47*H47*G47</f>
        <v>4050000</v>
      </c>
    </row>
    <row r="48" spans="1:15" s="9" customFormat="1" ht="26.15" customHeight="1" thickBot="1" x14ac:dyDescent="0.3">
      <c r="A48" s="29"/>
      <c r="B48" s="29"/>
      <c r="C48" s="87" t="s">
        <v>54</v>
      </c>
      <c r="D48" s="88"/>
      <c r="E48" s="88"/>
      <c r="F48" s="88"/>
      <c r="G48" s="88"/>
      <c r="H48" s="88"/>
      <c r="I48" s="88"/>
      <c r="J48" s="88"/>
      <c r="K48" s="89">
        <f>+SUM(K44:K47)</f>
        <v>74250000</v>
      </c>
      <c r="N48" s="1"/>
      <c r="O48" s="1"/>
    </row>
    <row r="49" spans="1:15" s="1" customFormat="1" ht="9.65" customHeight="1" thickBot="1" x14ac:dyDescent="0.3">
      <c r="A49" s="28"/>
      <c r="B49" s="29"/>
      <c r="C49" s="16"/>
      <c r="D49" s="16"/>
      <c r="E49" s="16"/>
      <c r="F49" s="16"/>
      <c r="G49" s="16"/>
      <c r="H49" s="16"/>
      <c r="I49" s="16"/>
      <c r="J49" s="16"/>
      <c r="K49" s="16"/>
    </row>
    <row r="50" spans="1:15" s="1" customFormat="1" ht="16" thickBot="1" x14ac:dyDescent="0.3">
      <c r="A50" s="28"/>
      <c r="B50" s="29"/>
      <c r="C50" s="106" t="s">
        <v>55</v>
      </c>
      <c r="D50" s="107"/>
      <c r="E50" s="107"/>
      <c r="F50" s="107"/>
      <c r="G50" s="107"/>
      <c r="H50" s="107"/>
      <c r="I50" s="107"/>
      <c r="J50" s="107"/>
      <c r="K50" s="108"/>
    </row>
    <row r="51" spans="1:15" s="9" customFormat="1" ht="20.149999999999999" customHeight="1" thickBot="1" x14ac:dyDescent="0.3">
      <c r="A51" s="29"/>
      <c r="B51" s="29"/>
      <c r="C51" s="109" t="s">
        <v>56</v>
      </c>
      <c r="D51" s="110"/>
      <c r="E51" s="110"/>
      <c r="F51" s="110"/>
      <c r="G51" s="110"/>
      <c r="H51" s="110"/>
      <c r="I51" s="110"/>
      <c r="J51" s="110"/>
      <c r="K51" s="111">
        <f>+K48+K40</f>
        <v>929345150</v>
      </c>
      <c r="N51" s="1"/>
      <c r="O51" s="1"/>
    </row>
    <row r="52" spans="1:15" s="9" customFormat="1" ht="20.149999999999999" customHeight="1" thickBot="1" x14ac:dyDescent="0.3">
      <c r="A52" s="29"/>
      <c r="B52" s="29"/>
      <c r="C52" s="109" t="s">
        <v>57</v>
      </c>
      <c r="D52" s="110"/>
      <c r="E52" s="110"/>
      <c r="F52" s="110"/>
      <c r="G52" s="110"/>
      <c r="H52" s="110"/>
      <c r="I52" s="110"/>
      <c r="J52" s="110"/>
      <c r="K52" s="111">
        <f>+ROUNDDOWN(K51*0.19,0)</f>
        <v>176575578</v>
      </c>
      <c r="N52" s="1"/>
      <c r="O52" s="1"/>
    </row>
    <row r="53" spans="1:15" s="1" customFormat="1" ht="20" customHeight="1" thickBot="1" x14ac:dyDescent="0.3">
      <c r="A53" s="28"/>
      <c r="B53" s="29"/>
      <c r="C53" s="112" t="s">
        <v>58</v>
      </c>
      <c r="D53" s="113"/>
      <c r="E53" s="113"/>
      <c r="F53" s="113"/>
      <c r="G53" s="113"/>
      <c r="H53" s="113"/>
      <c r="I53" s="113"/>
      <c r="J53" s="113"/>
      <c r="K53" s="114">
        <f>+ROUND(K51+K52,0)</f>
        <v>1105920728</v>
      </c>
      <c r="M53" s="14"/>
    </row>
    <row r="54" spans="1:15" s="1" customFormat="1" x14ac:dyDescent="0.25">
      <c r="A54" s="16"/>
      <c r="B54" s="17"/>
      <c r="C54" s="16"/>
      <c r="D54" s="16"/>
      <c r="E54" s="16"/>
      <c r="F54" s="16"/>
      <c r="G54" s="16"/>
      <c r="H54" s="16"/>
      <c r="I54" s="16"/>
      <c r="J54" s="16"/>
      <c r="K54" s="16"/>
      <c r="L54" s="3"/>
      <c r="N54" s="15"/>
    </row>
    <row r="55" spans="1:15" s="1" customFormat="1" ht="12.5" customHeight="1" x14ac:dyDescent="0.25">
      <c r="A55" s="28"/>
      <c r="B55" s="17"/>
      <c r="C55" s="115" t="s">
        <v>59</v>
      </c>
      <c r="D55" s="17"/>
      <c r="E55" s="17"/>
      <c r="F55" s="17"/>
      <c r="G55" s="17"/>
      <c r="H55" s="17"/>
      <c r="I55" s="17"/>
      <c r="J55" s="17"/>
      <c r="K55" s="16"/>
      <c r="L55" s="3"/>
      <c r="N55" s="4"/>
    </row>
    <row r="56" spans="1:15" s="1" customFormat="1" ht="49" customHeight="1" x14ac:dyDescent="0.25">
      <c r="A56" s="28"/>
      <c r="B56" s="17"/>
      <c r="C56" s="116" t="s">
        <v>60</v>
      </c>
      <c r="D56" s="116"/>
      <c r="E56" s="116"/>
      <c r="F56" s="116"/>
      <c r="G56" s="116"/>
      <c r="H56" s="116"/>
      <c r="I56" s="116"/>
      <c r="J56" s="116"/>
      <c r="K56" s="117"/>
      <c r="L56" s="3"/>
    </row>
    <row r="57" spans="1:15" s="1" customFormat="1" ht="12.5" customHeight="1" x14ac:dyDescent="0.25">
      <c r="A57" s="28"/>
      <c r="B57" s="17"/>
      <c r="C57" s="118" t="s">
        <v>61</v>
      </c>
      <c r="D57" s="118"/>
      <c r="E57" s="118"/>
      <c r="F57" s="118"/>
      <c r="G57" s="118"/>
      <c r="H57" s="118"/>
      <c r="I57" s="118"/>
      <c r="J57" s="118"/>
      <c r="K57" s="119"/>
      <c r="L57" s="3"/>
    </row>
    <row r="58" spans="1:15" s="1" customFormat="1" ht="40.5" customHeight="1" x14ac:dyDescent="0.25">
      <c r="A58" s="28"/>
      <c r="B58" s="17"/>
      <c r="C58" s="116" t="s">
        <v>62</v>
      </c>
      <c r="D58" s="116"/>
      <c r="E58" s="116"/>
      <c r="F58" s="116"/>
      <c r="G58" s="116"/>
      <c r="H58" s="116"/>
      <c r="I58" s="116"/>
      <c r="J58" s="116"/>
      <c r="K58" s="119"/>
      <c r="L58" s="3"/>
    </row>
    <row r="59" spans="1:15" ht="46" customHeight="1" x14ac:dyDescent="0.25">
      <c r="A59" s="16"/>
      <c r="B59" s="17"/>
      <c r="C59" s="116" t="s">
        <v>63</v>
      </c>
      <c r="D59" s="116"/>
      <c r="E59" s="116"/>
      <c r="F59" s="116"/>
      <c r="G59" s="116"/>
      <c r="H59" s="116"/>
      <c r="I59" s="116"/>
      <c r="J59" s="116"/>
      <c r="K59" s="16"/>
      <c r="L59" s="3"/>
    </row>
    <row r="60" spans="1:15" ht="46" customHeight="1" x14ac:dyDescent="0.25">
      <c r="C60" s="120" t="s">
        <v>64</v>
      </c>
      <c r="L60" s="3"/>
    </row>
    <row r="61" spans="1:15" ht="13" x14ac:dyDescent="0.3">
      <c r="C61" s="6" t="s">
        <v>65</v>
      </c>
      <c r="L61" s="3"/>
    </row>
  </sheetData>
  <sheetProtection algorithmName="SHA-512" hashValue="yoOVbG21wZiRPLYX4XhSXVyWp9vXm95NYgCajoQvOiZ3HVZG1tWmN/FZg1PAf6Aup6Mrna1fAoRz7gGA4b92xA==" saltValue="o7l/9dI/XWAzxPEbSINGWg==" spinCount="100000" sheet="1" scenarios="1" formatCells="0" formatColumns="0" formatRows="0"/>
  <mergeCells count="59">
    <mergeCell ref="C59:J59"/>
    <mergeCell ref="C51:J51"/>
    <mergeCell ref="C52:J52"/>
    <mergeCell ref="C53:J53"/>
    <mergeCell ref="C56:J56"/>
    <mergeCell ref="C57:J57"/>
    <mergeCell ref="C58:J58"/>
    <mergeCell ref="C46:E46"/>
    <mergeCell ref="I46:J46"/>
    <mergeCell ref="C47:E47"/>
    <mergeCell ref="I47:J47"/>
    <mergeCell ref="C48:J48"/>
    <mergeCell ref="C50:K50"/>
    <mergeCell ref="C43:E43"/>
    <mergeCell ref="I43:J43"/>
    <mergeCell ref="C44:E44"/>
    <mergeCell ref="I44:J44"/>
    <mergeCell ref="C45:E45"/>
    <mergeCell ref="I45:J45"/>
    <mergeCell ref="C34:D34"/>
    <mergeCell ref="C35:D35"/>
    <mergeCell ref="C38:D38"/>
    <mergeCell ref="C39:D39"/>
    <mergeCell ref="C40:J40"/>
    <mergeCell ref="C42:K42"/>
    <mergeCell ref="C28:D28"/>
    <mergeCell ref="C29:D29"/>
    <mergeCell ref="C30:D30"/>
    <mergeCell ref="C31:D31"/>
    <mergeCell ref="C32:D32"/>
    <mergeCell ref="C33:D33"/>
    <mergeCell ref="C22:D22"/>
    <mergeCell ref="C23:D23"/>
    <mergeCell ref="C24:D24"/>
    <mergeCell ref="C25:D25"/>
    <mergeCell ref="C26:D26"/>
    <mergeCell ref="C27:D27"/>
    <mergeCell ref="K14:K15"/>
    <mergeCell ref="C17:D17"/>
    <mergeCell ref="C18:D18"/>
    <mergeCell ref="C19:D19"/>
    <mergeCell ref="C20:D20"/>
    <mergeCell ref="C21:D21"/>
    <mergeCell ref="D10:F10"/>
    <mergeCell ref="G10:H10"/>
    <mergeCell ref="C13:K13"/>
    <mergeCell ref="C14:D15"/>
    <mergeCell ref="E14:E15"/>
    <mergeCell ref="F14:F15"/>
    <mergeCell ref="G14:G15"/>
    <mergeCell ref="H14:H15"/>
    <mergeCell ref="I14:I15"/>
    <mergeCell ref="J14:J15"/>
    <mergeCell ref="C2:D6"/>
    <mergeCell ref="E2:I6"/>
    <mergeCell ref="J2:K6"/>
    <mergeCell ref="C8:K8"/>
    <mergeCell ref="C9:F9"/>
    <mergeCell ref="G9:H9"/>
  </mergeCells>
  <conditionalFormatting sqref="E17:E35 E38:E39 I44:J47">
    <cfRule type="cellIs" dxfId="0" priority="1" operator="equal">
      <formula>""</formula>
    </cfRule>
  </conditionalFormatting>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2025-08-26T16:45:09Z</dcterms:created>
  <dcterms:modified xsi:type="dcterms:W3CDTF">2025-08-26T17:04:16Z</dcterms:modified>
</cp:coreProperties>
</file>