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mc:AlternateContent xmlns:mc="http://schemas.openxmlformats.org/markup-compatibility/2006">
    <mc:Choice Requires="x15">
      <x15ac:absPath xmlns:x15ac="http://schemas.microsoft.com/office/spreadsheetml/2010/11/ac" url="C:\Users\Presentaciones\Desktop\CONTRATOS GIO\PROCESO INTERVENTORIA\EVALUACIÓN FINAL\"/>
    </mc:Choice>
  </mc:AlternateContent>
  <xr:revisionPtr revIDLastSave="0" documentId="8_{AD0E8BE2-305B-49F2-BB0B-19BF43DF0F32}" xr6:coauthVersionLast="45" xr6:coauthVersionMax="45" xr10:uidLastSave="{00000000-0000-0000-0000-000000000000}"/>
  <bookViews>
    <workbookView xWindow="-120" yWindow="-120" windowWidth="20730" windowHeight="11160" activeTab="1" xr2:uid="{00000000-000D-0000-FFFF-FFFF00000000}"/>
  </bookViews>
  <sheets>
    <sheet name="OFERENTES" sheetId="1" r:id="rId1"/>
    <sheet name="EVALUACION TECNICA 1" sheetId="11" r:id="rId2"/>
    <sheet name="EXPERIENCIA OFERENTE 1 " sheetId="12" r:id="rId3"/>
    <sheet name="DIRECTORES 1" sheetId="10" r:id="rId4"/>
    <sheet name="RESIDENTES 1" sheetId="32" r:id="rId5"/>
    <sheet name="DESPLEGABLES" sheetId="8" state="hidden" r:id="rId6"/>
  </sheets>
  <externalReferences>
    <externalReference r:id="rId7"/>
    <externalReference r:id="rId8"/>
    <externalReference r:id="rId9"/>
  </externalReferences>
  <definedNames>
    <definedName name="_xlnm._FilterDatabase" localSheetId="3" hidden="1">'DIRECTORES 1'!$D$22:$D$39</definedName>
    <definedName name="_xlnm._FilterDatabase" localSheetId="2" hidden="1">'EXPERIENCIA OFERENTE 1 '!#REF!</definedName>
    <definedName name="_xlnm._FilterDatabase" localSheetId="4" hidden="1">'RESIDENTES 1'!#REF!</definedName>
    <definedName name="_xlnm.Print_Area" localSheetId="3">'DIRECTORES 1'!$A$1:$X$113</definedName>
    <definedName name="_xlnm.Print_Area" localSheetId="1">'EVALUACION TECNICA 1'!$A$1:$H$26</definedName>
    <definedName name="_xlnm.Print_Area" localSheetId="2">'EXPERIENCIA OFERENTE 1 '!$A$1:$W$50</definedName>
    <definedName name="_xlnm.Print_Area" localSheetId="0">OFERENTES!$A$1:$N$19</definedName>
    <definedName name="_xlnm.Print_Area" localSheetId="4">'RESIDENTES 1'!$A$1:$X$264</definedName>
    <definedName name="salarios">DESPLEGABLES!$C$17:$C$30</definedName>
    <definedName name="SMMLV">DESPLEGABLES!$C$22:$C$30</definedName>
    <definedName name="_xlnm.Print_Titles" localSheetId="3">'DIRECTORES 1'!$1:$7</definedName>
    <definedName name="_xlnm.Print_Titles" localSheetId="1">'EVALUACION TECNICA 1'!$A:$D</definedName>
    <definedName name="_xlnm.Print_Titles" localSheetId="4">'RESIDENTES 1'!$1:$7</definedName>
    <definedName name="UNSPSC">DESPLEGABLES!$A$2:$A$7</definedName>
    <definedName name="Z_3D0240CE_B066_41E3_BCDF_809B622D0CF7_.wvu.FilterData" localSheetId="3" hidden="1">'DIRECTORES 1'!$D$22:$D$39</definedName>
    <definedName name="Z_3D0240CE_B066_41E3_BCDF_809B622D0CF7_.wvu.FilterData" localSheetId="2" hidden="1">'EXPERIENCIA OFERENTE 1 '!#REF!</definedName>
    <definedName name="Z_3D0240CE_B066_41E3_BCDF_809B622D0CF7_.wvu.FilterData" localSheetId="4" hidden="1">'RESIDENTES 1'!#REF!</definedName>
    <definedName name="Z_3D0240CE_B066_41E3_BCDF_809B622D0CF7_.wvu.Rows" localSheetId="3" hidden="1">'DIRECTORES 1'!$41:$43</definedName>
    <definedName name="Z_3D0240CE_B066_41E3_BCDF_809B622D0CF7_.wvu.Rows" localSheetId="2" hidden="1">'EXPERIENCIA OFERENTE 1 '!#REF!</definedName>
    <definedName name="Z_3D0240CE_B066_41E3_BCDF_809B622D0CF7_.wvu.Rows" localSheetId="4" hidden="1">'RESIDENTES 1'!#REF!</definedName>
  </definedNames>
  <calcPr calcId="191029"/>
  <customWorkbookViews>
    <customWorkbookView name="John Neiser Cifuentes - Vista personalizada" guid="{3D0240CE-B066-41E3-BCDF-809B622D0CF7}" autoUpdate="1" mergeInterval="5" personalView="1" maximized="1" xWindow="-8" yWindow="-8" windowWidth="1456" windowHeight="876" activeSheetId="3" showComments="commIndAndComment"/>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45" i="12" l="1"/>
  <c r="F240" i="32" l="1"/>
  <c r="I239" i="32"/>
  <c r="H239" i="32"/>
  <c r="G239" i="32"/>
  <c r="F239" i="32"/>
  <c r="I238" i="32"/>
  <c r="H238" i="32"/>
  <c r="G238" i="32"/>
  <c r="F238" i="32"/>
  <c r="F197" i="32"/>
  <c r="G197" i="32"/>
  <c r="H197" i="32"/>
  <c r="I197" i="32"/>
  <c r="F198" i="32"/>
  <c r="G198" i="32"/>
  <c r="H198" i="32"/>
  <c r="I198" i="32"/>
  <c r="I73" i="32"/>
  <c r="H73" i="32"/>
  <c r="G73" i="32"/>
  <c r="F73" i="32"/>
  <c r="I72" i="32"/>
  <c r="H72" i="32"/>
  <c r="G72" i="32"/>
  <c r="F72" i="32"/>
  <c r="G46" i="32"/>
  <c r="I46" i="32" s="1"/>
  <c r="J46" i="32" s="1"/>
  <c r="K46" i="32"/>
  <c r="F30" i="32"/>
  <c r="G30" i="32"/>
  <c r="H30" i="32"/>
  <c r="I30" i="32"/>
  <c r="I21" i="32"/>
  <c r="H21" i="32"/>
  <c r="G21" i="32"/>
  <c r="F21" i="32"/>
  <c r="I24" i="32"/>
  <c r="H24" i="32"/>
  <c r="G24" i="32"/>
  <c r="F24" i="32"/>
  <c r="I29" i="32"/>
  <c r="H29" i="32"/>
  <c r="G29" i="32"/>
  <c r="F29" i="32"/>
  <c r="I28" i="32"/>
  <c r="H28" i="32"/>
  <c r="G28" i="32"/>
  <c r="F28" i="32"/>
  <c r="I27" i="32"/>
  <c r="H27" i="32"/>
  <c r="G27" i="32"/>
  <c r="F27" i="32"/>
  <c r="P260" i="32" l="1"/>
  <c r="P259" i="32"/>
  <c r="Q260" i="32" s="1"/>
  <c r="P176" i="32"/>
  <c r="P175" i="32"/>
  <c r="Q176" i="32" l="1"/>
  <c r="L233" i="32"/>
  <c r="L230" i="32"/>
  <c r="L191" i="32"/>
  <c r="L188" i="32"/>
  <c r="L149" i="32"/>
  <c r="L146" i="32"/>
  <c r="L107" i="32"/>
  <c r="L104" i="32"/>
  <c r="L63" i="32"/>
  <c r="L60" i="32"/>
  <c r="L17" i="32"/>
  <c r="L14" i="32"/>
  <c r="L72" i="10"/>
  <c r="L69" i="10"/>
  <c r="L19" i="10"/>
  <c r="L16" i="10"/>
  <c r="K256" i="32" l="1"/>
  <c r="G256" i="32"/>
  <c r="I256" i="32" s="1"/>
  <c r="J256" i="32" s="1"/>
  <c r="K215" i="32"/>
  <c r="G215" i="32"/>
  <c r="I215" i="32" s="1"/>
  <c r="J215" i="32" s="1"/>
  <c r="P218" i="32"/>
  <c r="P217" i="32"/>
  <c r="I172" i="32"/>
  <c r="J172" i="32" s="1"/>
  <c r="I146" i="32"/>
  <c r="K105" i="10"/>
  <c r="K130" i="32"/>
  <c r="G130" i="32"/>
  <c r="I130" i="32" s="1"/>
  <c r="J130" i="32" s="1"/>
  <c r="P134" i="32"/>
  <c r="P133" i="32"/>
  <c r="K89" i="32"/>
  <c r="G89" i="32"/>
  <c r="I89" i="32" s="1"/>
  <c r="J89" i="32" s="1"/>
  <c r="P92" i="32"/>
  <c r="P91" i="32"/>
  <c r="P47" i="32"/>
  <c r="P48" i="32"/>
  <c r="K45" i="32"/>
  <c r="Q92" i="32" l="1"/>
  <c r="Q218" i="32"/>
  <c r="Q134" i="32"/>
  <c r="Q48" i="32"/>
  <c r="N23" i="12"/>
  <c r="N22" i="12"/>
  <c r="N21" i="12"/>
  <c r="P57" i="32" l="1"/>
  <c r="P64" i="10"/>
  <c r="P11" i="10"/>
  <c r="P227" i="32" l="1"/>
  <c r="P185" i="32"/>
  <c r="P143" i="32"/>
  <c r="P101" i="32"/>
  <c r="P11" i="32"/>
  <c r="T256" i="32"/>
  <c r="U256" i="32" s="1"/>
  <c r="U258" i="32" s="1"/>
  <c r="V256" i="32" s="1"/>
  <c r="T214" i="32"/>
  <c r="U214" i="32" s="1"/>
  <c r="U216" i="32" s="1"/>
  <c r="V214" i="32" s="1"/>
  <c r="T172" i="32"/>
  <c r="T174" i="32" s="1"/>
  <c r="T171" i="32" s="1"/>
  <c r="T130" i="32"/>
  <c r="T132" i="32" s="1"/>
  <c r="T129" i="32" s="1"/>
  <c r="T88" i="32"/>
  <c r="T90" i="32" s="1"/>
  <c r="T87" i="32" s="1"/>
  <c r="K261" i="32"/>
  <c r="L232" i="32" s="1"/>
  <c r="I261" i="32"/>
  <c r="I255" i="32" s="1"/>
  <c r="J261" i="32"/>
  <c r="J255" i="32" s="1"/>
  <c r="K219" i="32"/>
  <c r="L190" i="32" s="1"/>
  <c r="I214" i="32"/>
  <c r="K177" i="32"/>
  <c r="L148" i="32" s="1"/>
  <c r="I177" i="32"/>
  <c r="I171" i="32" s="1"/>
  <c r="J177" i="32"/>
  <c r="J171" i="32" s="1"/>
  <c r="K135" i="32"/>
  <c r="I135" i="32"/>
  <c r="I129" i="32" s="1"/>
  <c r="J135" i="32"/>
  <c r="J129" i="32" s="1"/>
  <c r="K93" i="32"/>
  <c r="I88" i="32"/>
  <c r="K49" i="32"/>
  <c r="L16" i="32" s="1"/>
  <c r="Z20" i="10"/>
  <c r="Z21" i="10" s="1"/>
  <c r="Z11" i="10"/>
  <c r="Z13" i="10" s="1"/>
  <c r="K109" i="10"/>
  <c r="I108" i="10"/>
  <c r="J108" i="10" s="1"/>
  <c r="I107" i="10"/>
  <c r="J107" i="10" s="1"/>
  <c r="I106" i="10"/>
  <c r="J106" i="10" s="1"/>
  <c r="I105" i="10"/>
  <c r="J105" i="10" s="1"/>
  <c r="K56" i="10"/>
  <c r="L18" i="10" s="1"/>
  <c r="T105" i="10"/>
  <c r="T107" i="10" s="1"/>
  <c r="T104" i="10" s="1"/>
  <c r="D20" i="10"/>
  <c r="T52" i="10"/>
  <c r="U52" i="10" s="1"/>
  <c r="Y6" i="12"/>
  <c r="Y7" i="12" s="1"/>
  <c r="I93" i="32" l="1"/>
  <c r="I87" i="32" s="1"/>
  <c r="J88" i="32"/>
  <c r="J93" i="32" s="1"/>
  <c r="J87" i="32" s="1"/>
  <c r="I219" i="32"/>
  <c r="I213" i="32" s="1"/>
  <c r="J214" i="32"/>
  <c r="J219" i="32" s="1"/>
  <c r="J213" i="32" s="1"/>
  <c r="K104" i="10"/>
  <c r="L71" i="10"/>
  <c r="K129" i="32"/>
  <c r="L106" i="32"/>
  <c r="K87" i="32"/>
  <c r="L62" i="32"/>
  <c r="K255" i="32"/>
  <c r="K213" i="32"/>
  <c r="K171" i="32"/>
  <c r="I109" i="10"/>
  <c r="I104" i="10" s="1"/>
  <c r="K51" i="10"/>
  <c r="U255" i="32"/>
  <c r="T258" i="32"/>
  <c r="T255" i="32" s="1"/>
  <c r="U213" i="32"/>
  <c r="T216" i="32"/>
  <c r="T213" i="32" s="1"/>
  <c r="U172" i="32"/>
  <c r="U174" i="32" s="1"/>
  <c r="V172" i="32" s="1"/>
  <c r="U130" i="32"/>
  <c r="U132" i="32" s="1"/>
  <c r="V130" i="32" s="1"/>
  <c r="U88" i="32"/>
  <c r="U90" i="32" s="1"/>
  <c r="V88" i="32" s="1"/>
  <c r="K43" i="32"/>
  <c r="J109" i="10"/>
  <c r="J104" i="10" s="1"/>
  <c r="U105" i="10"/>
  <c r="U107" i="10" s="1"/>
  <c r="V105" i="10" s="1"/>
  <c r="O25" i="12"/>
  <c r="O20" i="12" s="1"/>
  <c r="I230" i="32"/>
  <c r="I188" i="32"/>
  <c r="I104" i="32"/>
  <c r="I60" i="32"/>
  <c r="I14" i="32"/>
  <c r="I68" i="10"/>
  <c r="I15" i="10"/>
  <c r="U171" i="32" l="1"/>
  <c r="U129" i="32"/>
  <c r="U87" i="32"/>
  <c r="U104" i="10"/>
  <c r="D65" i="32" l="1"/>
  <c r="I243" i="32"/>
  <c r="H243" i="32"/>
  <c r="G243" i="32"/>
  <c r="F243" i="32"/>
  <c r="I242" i="32"/>
  <c r="H242" i="32"/>
  <c r="G242" i="32"/>
  <c r="F242" i="32"/>
  <c r="I241" i="32"/>
  <c r="H241" i="32"/>
  <c r="G241" i="32"/>
  <c r="F241" i="32"/>
  <c r="I240" i="32"/>
  <c r="H240" i="32"/>
  <c r="G240" i="32"/>
  <c r="I237" i="32"/>
  <c r="H237" i="32"/>
  <c r="G237" i="32"/>
  <c r="F237" i="32"/>
  <c r="D235" i="32"/>
  <c r="I201" i="32"/>
  <c r="H201" i="32"/>
  <c r="G201" i="32"/>
  <c r="F201" i="32"/>
  <c r="I200" i="32"/>
  <c r="H200" i="32"/>
  <c r="G200" i="32"/>
  <c r="F200" i="32"/>
  <c r="I199" i="32"/>
  <c r="H199" i="32"/>
  <c r="G199" i="32"/>
  <c r="F199" i="32"/>
  <c r="I196" i="32"/>
  <c r="H196" i="32"/>
  <c r="G196" i="32"/>
  <c r="F196" i="32"/>
  <c r="I195" i="32"/>
  <c r="H195" i="32"/>
  <c r="G195" i="32"/>
  <c r="F195" i="32"/>
  <c r="D193" i="32"/>
  <c r="I159" i="32"/>
  <c r="H159" i="32"/>
  <c r="G159" i="32"/>
  <c r="F159" i="32"/>
  <c r="I158" i="32"/>
  <c r="H158" i="32"/>
  <c r="G158" i="32"/>
  <c r="F158" i="32"/>
  <c r="I157" i="32"/>
  <c r="H157" i="32"/>
  <c r="G157" i="32"/>
  <c r="F157" i="32"/>
  <c r="I156" i="32"/>
  <c r="H156" i="32"/>
  <c r="G156" i="32"/>
  <c r="F156" i="32"/>
  <c r="I155" i="32"/>
  <c r="H155" i="32"/>
  <c r="G155" i="32"/>
  <c r="F155" i="32"/>
  <c r="I154" i="32"/>
  <c r="H154" i="32"/>
  <c r="G154" i="32"/>
  <c r="F154" i="32"/>
  <c r="I153" i="32"/>
  <c r="H153" i="32"/>
  <c r="G153" i="32"/>
  <c r="F153" i="32"/>
  <c r="D151" i="32"/>
  <c r="I117" i="32"/>
  <c r="H117" i="32"/>
  <c r="G117" i="32"/>
  <c r="F117" i="32"/>
  <c r="I116" i="32"/>
  <c r="H116" i="32"/>
  <c r="G116" i="32"/>
  <c r="F116" i="32"/>
  <c r="I115" i="32"/>
  <c r="H115" i="32"/>
  <c r="G115" i="32"/>
  <c r="F115" i="32"/>
  <c r="I114" i="32"/>
  <c r="H114" i="32"/>
  <c r="G114" i="32"/>
  <c r="F114" i="32"/>
  <c r="I113" i="32"/>
  <c r="H113" i="32"/>
  <c r="G113" i="32"/>
  <c r="F113" i="32"/>
  <c r="I112" i="32"/>
  <c r="H112" i="32"/>
  <c r="G112" i="32"/>
  <c r="F112" i="32"/>
  <c r="I111" i="32"/>
  <c r="H111" i="32"/>
  <c r="G111" i="32"/>
  <c r="F111" i="32"/>
  <c r="D109" i="32"/>
  <c r="I75" i="32"/>
  <c r="H75" i="32"/>
  <c r="G75" i="32"/>
  <c r="F75" i="32"/>
  <c r="I74" i="32"/>
  <c r="H74" i="32"/>
  <c r="G74" i="32"/>
  <c r="F74" i="32"/>
  <c r="I71" i="32"/>
  <c r="H71" i="32"/>
  <c r="G71" i="32"/>
  <c r="F71" i="32"/>
  <c r="I70" i="32"/>
  <c r="H70" i="32"/>
  <c r="G70" i="32"/>
  <c r="F70" i="32"/>
  <c r="I69" i="32"/>
  <c r="H69" i="32"/>
  <c r="G69" i="32"/>
  <c r="F69" i="32"/>
  <c r="I68" i="32"/>
  <c r="H68" i="32"/>
  <c r="G68" i="32"/>
  <c r="F68" i="32"/>
  <c r="I67" i="32"/>
  <c r="H67" i="32"/>
  <c r="G67" i="32"/>
  <c r="F67" i="32"/>
  <c r="D19" i="32"/>
  <c r="I92" i="10"/>
  <c r="H92" i="10"/>
  <c r="G92" i="10"/>
  <c r="F92" i="10"/>
  <c r="I91" i="10"/>
  <c r="H91" i="10"/>
  <c r="G91" i="10"/>
  <c r="F91" i="10"/>
  <c r="I90" i="10"/>
  <c r="H90" i="10"/>
  <c r="G90" i="10"/>
  <c r="F90" i="10"/>
  <c r="I89" i="10"/>
  <c r="H89" i="10"/>
  <c r="G89" i="10"/>
  <c r="F89" i="10"/>
  <c r="I88" i="10"/>
  <c r="H88" i="10"/>
  <c r="G88" i="10"/>
  <c r="F88" i="10"/>
  <c r="I87" i="10"/>
  <c r="H87" i="10"/>
  <c r="G87" i="10"/>
  <c r="F87" i="10"/>
  <c r="I86" i="10"/>
  <c r="H86" i="10"/>
  <c r="G86" i="10"/>
  <c r="F86" i="10"/>
  <c r="I85" i="10"/>
  <c r="H85" i="10"/>
  <c r="G85" i="10"/>
  <c r="F85" i="10"/>
  <c r="I84" i="10"/>
  <c r="H84" i="10"/>
  <c r="G84" i="10"/>
  <c r="F84" i="10"/>
  <c r="I83" i="10"/>
  <c r="H83" i="10"/>
  <c r="G83" i="10"/>
  <c r="F83" i="10"/>
  <c r="I82" i="10"/>
  <c r="H82" i="10"/>
  <c r="G82" i="10"/>
  <c r="F82" i="10"/>
  <c r="I81" i="10"/>
  <c r="H81" i="10"/>
  <c r="G81" i="10"/>
  <c r="F81" i="10"/>
  <c r="I80" i="10"/>
  <c r="H80" i="10"/>
  <c r="G80" i="10"/>
  <c r="F80" i="10"/>
  <c r="I79" i="10"/>
  <c r="H79" i="10"/>
  <c r="G79" i="10"/>
  <c r="F79" i="10"/>
  <c r="I78" i="10"/>
  <c r="H78" i="10"/>
  <c r="G78" i="10"/>
  <c r="F78" i="10"/>
  <c r="I77" i="10"/>
  <c r="H77" i="10"/>
  <c r="G77" i="10"/>
  <c r="F77" i="10"/>
  <c r="I76" i="10"/>
  <c r="H76" i="10"/>
  <c r="G76" i="10"/>
  <c r="F76" i="10"/>
  <c r="I75" i="10"/>
  <c r="H75" i="10"/>
  <c r="G75" i="10"/>
  <c r="F75" i="10"/>
  <c r="I39" i="10"/>
  <c r="H39" i="10"/>
  <c r="G39" i="10"/>
  <c r="F39" i="10"/>
  <c r="I38" i="10"/>
  <c r="H38" i="10"/>
  <c r="G38" i="10"/>
  <c r="F38" i="10"/>
  <c r="I37" i="10"/>
  <c r="H37" i="10"/>
  <c r="G37" i="10"/>
  <c r="F37" i="10"/>
  <c r="I36" i="10"/>
  <c r="H36" i="10"/>
  <c r="G36" i="10"/>
  <c r="F36" i="10"/>
  <c r="I35" i="10"/>
  <c r="H35" i="10"/>
  <c r="G35" i="10"/>
  <c r="F35" i="10"/>
  <c r="I34" i="10"/>
  <c r="H34" i="10"/>
  <c r="G34" i="10"/>
  <c r="F34" i="10"/>
  <c r="I33" i="10"/>
  <c r="H33" i="10"/>
  <c r="G33" i="10"/>
  <c r="F33" i="10"/>
  <c r="I32" i="10"/>
  <c r="H32" i="10"/>
  <c r="G32" i="10"/>
  <c r="F32" i="10"/>
  <c r="I31" i="10"/>
  <c r="H31" i="10"/>
  <c r="G31" i="10"/>
  <c r="F31" i="10"/>
  <c r="I30" i="10"/>
  <c r="H30" i="10"/>
  <c r="G30" i="10"/>
  <c r="F30" i="10"/>
  <c r="I29" i="10"/>
  <c r="H29" i="10"/>
  <c r="G29" i="10"/>
  <c r="F29" i="10"/>
  <c r="I28" i="10"/>
  <c r="H28" i="10"/>
  <c r="G28" i="10"/>
  <c r="F28" i="10"/>
  <c r="I27" i="10"/>
  <c r="H27" i="10"/>
  <c r="G27" i="10"/>
  <c r="F27" i="10"/>
  <c r="I26" i="10"/>
  <c r="H26" i="10"/>
  <c r="G26" i="10"/>
  <c r="F26" i="10"/>
  <c r="I25" i="10"/>
  <c r="H25" i="10"/>
  <c r="G25" i="10"/>
  <c r="F25" i="10"/>
  <c r="I24" i="10"/>
  <c r="H24" i="10"/>
  <c r="G24" i="10"/>
  <c r="F24" i="10"/>
  <c r="I23" i="10"/>
  <c r="H23" i="10"/>
  <c r="G23" i="10"/>
  <c r="F23" i="10"/>
  <c r="D73" i="10"/>
  <c r="G202" i="32" l="1"/>
  <c r="I160" i="32"/>
  <c r="I162" i="32" s="1"/>
  <c r="I163" i="32" s="1"/>
  <c r="I165" i="32" s="1"/>
  <c r="H160" i="32"/>
  <c r="I93" i="10"/>
  <c r="I95" i="10" s="1"/>
  <c r="I96" i="10" s="1"/>
  <c r="I98" i="10" s="1"/>
  <c r="H93" i="10"/>
  <c r="G76" i="32"/>
  <c r="G244" i="32"/>
  <c r="H244" i="32"/>
  <c r="I202" i="32"/>
  <c r="I204" i="32" s="1"/>
  <c r="I205" i="32" s="1"/>
  <c r="I207" i="32" s="1"/>
  <c r="I76" i="32"/>
  <c r="I78" i="32" s="1"/>
  <c r="I79" i="32" s="1"/>
  <c r="I81" i="32" s="1"/>
  <c r="G118" i="32"/>
  <c r="I118" i="32"/>
  <c r="I120" i="32" s="1"/>
  <c r="I121" i="32" s="1"/>
  <c r="I123" i="32" s="1"/>
  <c r="G160" i="32"/>
  <c r="I244" i="32"/>
  <c r="I246" i="32" s="1"/>
  <c r="I247" i="32" s="1"/>
  <c r="I249" i="32" s="1"/>
  <c r="H76" i="32"/>
  <c r="H202" i="32"/>
  <c r="H118" i="32"/>
  <c r="G93" i="10"/>
  <c r="H203" i="32" l="1"/>
  <c r="H204" i="32" s="1"/>
  <c r="H205" i="32" s="1"/>
  <c r="H207" i="32" s="1"/>
  <c r="H161" i="32"/>
  <c r="H162" i="32" s="1"/>
  <c r="H163" i="32" s="1"/>
  <c r="H165" i="32" s="1"/>
  <c r="H119" i="32"/>
  <c r="H120" i="32" s="1"/>
  <c r="H121" i="32" s="1"/>
  <c r="H123" i="32" s="1"/>
  <c r="H245" i="32"/>
  <c r="H246" i="32" s="1"/>
  <c r="H77" i="32"/>
  <c r="H78" i="32" s="1"/>
  <c r="H94" i="10"/>
  <c r="H95" i="10" s="1"/>
  <c r="G161" i="32" l="1"/>
  <c r="G162" i="32" s="1"/>
  <c r="G165" i="32" s="1"/>
  <c r="F148" i="32" s="1"/>
  <c r="L145" i="32" s="1"/>
  <c r="H247" i="32"/>
  <c r="H249" i="32" s="1"/>
  <c r="G203" i="32"/>
  <c r="G204" i="32" s="1"/>
  <c r="G207" i="32" s="1"/>
  <c r="F190" i="32" s="1"/>
  <c r="L187" i="32" s="1"/>
  <c r="G119" i="32"/>
  <c r="G120" i="32" s="1"/>
  <c r="G123" i="32" s="1"/>
  <c r="F106" i="32" s="1"/>
  <c r="L103" i="32" s="1"/>
  <c r="H79" i="32"/>
  <c r="H81" i="32" s="1"/>
  <c r="H96" i="10"/>
  <c r="H98" i="10" s="1"/>
  <c r="G77" i="32" l="1"/>
  <c r="G78" i="32" s="1"/>
  <c r="G81" i="32" s="1"/>
  <c r="F62" i="32" s="1"/>
  <c r="L59" i="32" s="1"/>
  <c r="G245" i="32"/>
  <c r="G246" i="32" s="1"/>
  <c r="G249" i="32" s="1"/>
  <c r="F232" i="32" s="1"/>
  <c r="L229" i="32" s="1"/>
  <c r="G94" i="10"/>
  <c r="G95" i="10" s="1"/>
  <c r="G98" i="10" s="1"/>
  <c r="F70" i="10" s="1"/>
  <c r="L67" i="10" s="1"/>
  <c r="I45" i="32" l="1"/>
  <c r="J45" i="32" s="1"/>
  <c r="T44" i="32"/>
  <c r="I44" i="32"/>
  <c r="J44" i="32" s="1"/>
  <c r="I31" i="32"/>
  <c r="H31" i="32"/>
  <c r="G31" i="32"/>
  <c r="F31" i="32"/>
  <c r="I26" i="32"/>
  <c r="H26" i="32"/>
  <c r="G26" i="32"/>
  <c r="F26" i="32"/>
  <c r="I25" i="32"/>
  <c r="H25" i="32"/>
  <c r="G25" i="32"/>
  <c r="F25" i="32"/>
  <c r="I23" i="32"/>
  <c r="H23" i="32"/>
  <c r="G23" i="32"/>
  <c r="F23" i="32"/>
  <c r="I22" i="32"/>
  <c r="H22" i="32"/>
  <c r="G22" i="32"/>
  <c r="F22" i="32"/>
  <c r="N4" i="32"/>
  <c r="J4" i="32"/>
  <c r="E4" i="32"/>
  <c r="P3" i="32"/>
  <c r="K3" i="32"/>
  <c r="F3" i="32"/>
  <c r="E2" i="32"/>
  <c r="D2" i="32"/>
  <c r="N46" i="12"/>
  <c r="P47" i="12"/>
  <c r="O44" i="12" s="1"/>
  <c r="I49" i="32" l="1"/>
  <c r="I43" i="32" s="1"/>
  <c r="T46" i="32"/>
  <c r="T43" i="32" s="1"/>
  <c r="U44" i="32"/>
  <c r="H32" i="32"/>
  <c r="G32" i="32"/>
  <c r="I32" i="32"/>
  <c r="I34" i="32" s="1"/>
  <c r="I35" i="32" s="1"/>
  <c r="I37" i="32" s="1"/>
  <c r="J49" i="32"/>
  <c r="J43" i="32" s="1"/>
  <c r="N4" i="10"/>
  <c r="P3" i="10"/>
  <c r="L14" i="12"/>
  <c r="M13" i="12"/>
  <c r="H14" i="12"/>
  <c r="H33" i="32" l="1"/>
  <c r="H34" i="32" s="1"/>
  <c r="H35" i="32" s="1"/>
  <c r="H37" i="32" s="1"/>
  <c r="U46" i="32"/>
  <c r="J4" i="10"/>
  <c r="K3" i="10"/>
  <c r="I13" i="12"/>
  <c r="B5" i="11"/>
  <c r="B4" i="11"/>
  <c r="N24" i="12"/>
  <c r="V44" i="32" l="1"/>
  <c r="U43" i="32"/>
  <c r="G33" i="32"/>
  <c r="G34" i="32" s="1"/>
  <c r="G37" i="32" s="1"/>
  <c r="F16" i="32" s="1"/>
  <c r="L13" i="32" s="1"/>
  <c r="N35" i="12"/>
  <c r="E4" i="10" l="1"/>
  <c r="F3" i="10"/>
  <c r="E2" i="10"/>
  <c r="D2" i="10"/>
  <c r="N36" i="12"/>
  <c r="O36" i="12" s="1"/>
  <c r="O35" i="12"/>
  <c r="F14" i="12"/>
  <c r="G13" i="12"/>
  <c r="F12" i="12"/>
  <c r="E12" i="12"/>
  <c r="E10" i="11"/>
  <c r="O37" i="12" l="1"/>
  <c r="O34" i="12" s="1"/>
  <c r="N25" i="12"/>
  <c r="N20" i="12" s="1"/>
  <c r="I52" i="10" l="1"/>
  <c r="J52" i="10" s="1"/>
  <c r="J56" i="10" l="1"/>
  <c r="J51" i="10" s="1"/>
  <c r="I56" i="10"/>
  <c r="I51" i="10" s="1"/>
  <c r="U54" i="10"/>
  <c r="V52" i="10" s="1"/>
  <c r="T54" i="10"/>
  <c r="T51" i="10" s="1"/>
  <c r="I22" i="10"/>
  <c r="H22" i="10"/>
  <c r="G22" i="10"/>
  <c r="F22" i="10"/>
  <c r="U51" i="10" l="1"/>
  <c r="G40" i="10"/>
  <c r="H40" i="10"/>
  <c r="I40" i="10"/>
  <c r="I42" i="10" s="1"/>
  <c r="I43" i="10" s="1"/>
  <c r="I45" i="10" l="1"/>
  <c r="H41" i="10"/>
  <c r="H42" i="10" s="1"/>
  <c r="H43" i="10" l="1"/>
  <c r="H45" i="10" s="1"/>
  <c r="G41" i="10" l="1"/>
  <c r="G42" i="10" s="1"/>
  <c r="G45" i="10" s="1"/>
  <c r="F17" i="10" s="1"/>
  <c r="L14" i="10" s="1"/>
  <c r="E10" i="8" l="1"/>
  <c r="H10" i="8" l="1"/>
  <c r="I11" i="8"/>
  <c r="H11" i="8"/>
  <c r="G11" i="8"/>
  <c r="F11" i="8"/>
  <c r="I10" i="8"/>
  <c r="F10" i="8"/>
  <c r="G10" i="8" l="1"/>
  <c r="D37" i="8" l="1"/>
  <c r="D36" i="8"/>
  <c r="D38" i="8"/>
  <c r="D39" i="8"/>
  <c r="D40" i="8"/>
  <c r="D20" i="8" l="1"/>
  <c r="D21" i="8"/>
  <c r="D22" i="8"/>
  <c r="D23" i="8"/>
  <c r="D24" i="8"/>
  <c r="D25" i="8"/>
  <c r="D26" i="8"/>
  <c r="D27" i="8"/>
  <c r="D28" i="8"/>
  <c r="D19" i="8"/>
</calcChain>
</file>

<file path=xl/sharedStrings.xml><?xml version="1.0" encoding="utf-8"?>
<sst xmlns="http://schemas.openxmlformats.org/spreadsheetml/2006/main" count="934" uniqueCount="283">
  <si>
    <t>FECHA INICIAL</t>
  </si>
  <si>
    <t>FECHA FINAL</t>
  </si>
  <si>
    <t>AÑOS</t>
  </si>
  <si>
    <t>MESES</t>
  </si>
  <si>
    <t>DIAS</t>
  </si>
  <si>
    <t>DATO</t>
  </si>
  <si>
    <t>NOMBRE</t>
  </si>
  <si>
    <t>CARGO</t>
  </si>
  <si>
    <t>AÑOS, MESES, DIAS</t>
  </si>
  <si>
    <t>DIAS TOTALES</t>
  </si>
  <si>
    <t>No.</t>
  </si>
  <si>
    <t>NOMBRE DEL PROPONENTE</t>
  </si>
  <si>
    <t>REPRESENTANTE LEGAL</t>
  </si>
  <si>
    <t>INTEGRANTE 1</t>
  </si>
  <si>
    <t>% Int. 1</t>
  </si>
  <si>
    <t>INTEGRANTE 2</t>
  </si>
  <si>
    <t>% Int. 2</t>
  </si>
  <si>
    <t>INTEGRANTE 3</t>
  </si>
  <si>
    <t>% Int. 3</t>
  </si>
  <si>
    <t>No</t>
  </si>
  <si>
    <t>PROPIETARIO O ENTIDAD CONTRATANTE</t>
  </si>
  <si>
    <t>APORTADA POR</t>
  </si>
  <si>
    <t>% en Cto</t>
  </si>
  <si>
    <t>OBJETO</t>
  </si>
  <si>
    <t xml:space="preserve">Fecha de Inicio </t>
  </si>
  <si>
    <t xml:space="preserve">Fecha de Terminación </t>
  </si>
  <si>
    <t xml:space="preserve">OBSERVACIONES </t>
  </si>
  <si>
    <t>OFERENTE No.</t>
  </si>
  <si>
    <t xml:space="preserve">81101500, 95121900, 81151600, 93142000, 801015, 801016 </t>
  </si>
  <si>
    <t>Valor Aplicable</t>
  </si>
  <si>
    <t>INTEGRANTES
#</t>
  </si>
  <si>
    <t>INTEGRANTE 4</t>
  </si>
  <si>
    <t>% Int. 4</t>
  </si>
  <si>
    <t>PROFESION</t>
  </si>
  <si>
    <t>ARQUITECTO</t>
  </si>
  <si>
    <t>ING CIVIL</t>
  </si>
  <si>
    <t>OTRO</t>
  </si>
  <si>
    <t>POSGRADO</t>
  </si>
  <si>
    <t>HABILITADO</t>
  </si>
  <si>
    <t>NO HABILITADO</t>
  </si>
  <si>
    <t xml:space="preserve">FECHA CIERRE </t>
  </si>
  <si>
    <t xml:space="preserve">No. </t>
  </si>
  <si>
    <t>CUMPLE</t>
  </si>
  <si>
    <t>NO CUMPLE</t>
  </si>
  <si>
    <t>CPLE / NO CPLE</t>
  </si>
  <si>
    <t xml:space="preserve">PROYECTO / CONTRATO </t>
  </si>
  <si>
    <t>NO APLICA</t>
  </si>
  <si>
    <t>VALOR 
CONTRATO</t>
  </si>
  <si>
    <t>valor del SMMLV</t>
  </si>
  <si>
    <t>CUMPLE / NO CUMPLE</t>
  </si>
  <si>
    <t xml:space="preserve"> </t>
  </si>
  <si>
    <t>PRESUPUESTO OFICIAL</t>
  </si>
  <si>
    <t>%</t>
  </si>
  <si>
    <t>Valor contrato
 en SMMLV</t>
  </si>
  <si>
    <t xml:space="preserve">Introducir  valor del contrato </t>
  </si>
  <si>
    <t>Introducir numero o datos del contrato</t>
  </si>
  <si>
    <t>Seleccionar de la lista</t>
  </si>
  <si>
    <t>DIAS
 TOTALES</t>
  </si>
  <si>
    <t xml:space="preserve">PUNTAJE ASIGNADO </t>
  </si>
  <si>
    <t xml:space="preserve"> PERSONAL REQUISITOS HABILITANTES</t>
  </si>
  <si>
    <t xml:space="preserve"> PERSONAL REQUISITOS PONDERABLES</t>
  </si>
  <si>
    <t>NOMBRE DEL TITULO</t>
  </si>
  <si>
    <t>PUNTAJE 
ASIGNADO</t>
  </si>
  <si>
    <t>INTEGRANTE 5</t>
  </si>
  <si>
    <t>% Int. 5</t>
  </si>
  <si>
    <t>NO PRESENTA</t>
  </si>
  <si>
    <t>DIRECTOR DE INTERVENTORÍA</t>
  </si>
  <si>
    <t>Valor contrato expresadeo en SMMLV (RUP)</t>
  </si>
  <si>
    <t>5 AÑOS</t>
  </si>
  <si>
    <t>RESIDENTE DE INTERVENTORIA</t>
  </si>
  <si>
    <t>CONSECUTIVO RUP</t>
  </si>
  <si>
    <t xml:space="preserve">OBSERVACION: </t>
  </si>
  <si>
    <t>Posgrado</t>
  </si>
  <si>
    <t>AÑO</t>
  </si>
  <si>
    <t>PROCESO</t>
  </si>
  <si>
    <t>OBJETO:</t>
  </si>
  <si>
    <t>FECHA DE CIERRE</t>
  </si>
  <si>
    <t>PARÁMETROS</t>
  </si>
  <si>
    <t>PARÁMETROS SOLICITADOS</t>
  </si>
  <si>
    <t>CALIFICACIÓN</t>
  </si>
  <si>
    <t>OBSERVACIÓN</t>
  </si>
  <si>
    <t>TOTAL VERIFICACIÓN TÉCNICA</t>
  </si>
  <si>
    <t>HÁBIL / NO HÁBIL</t>
  </si>
  <si>
    <t>OBSERVACIONES AL PROPONENTE:</t>
  </si>
  <si>
    <t>ALCALDIA MAYOR DE BOGOTA D.C.
SECRETARIA DISTRITAL DEL HABITAT</t>
  </si>
  <si>
    <t xml:space="preserve">PROPONENTE 1  </t>
  </si>
  <si>
    <t>INTEGRANTES</t>
  </si>
  <si>
    <t>Cump / No Cumple</t>
  </si>
  <si>
    <t>TOTAL</t>
  </si>
  <si>
    <t>SUB TOTAL</t>
  </si>
  <si>
    <t>RESUMEN PROPONENTES</t>
  </si>
  <si>
    <t>EXP. MATRICULA PROF.</t>
  </si>
  <si>
    <t xml:space="preserve"> RESUMEN VERIFICACIÓN TÉCNICA </t>
  </si>
  <si>
    <t>Porcentaje demostrado</t>
  </si>
  <si>
    <t>PROPONENTE  1</t>
  </si>
  <si>
    <t>REQUISITOS DE FORMACIÓN ACADÉMICA Y EXPERIENCIA DEL PERSONAL PROFESIONAL</t>
  </si>
  <si>
    <t>En caso de proponentes plurales, se debe tener en cuenta las siguientes condiciones de asociación; Si la experiencia es acreditada por uno solo de los integrantes del proponente plural, este debe tener una participación mínima del 51%. Si la experiencia es acreditad por más de uno de los integrantes del proponente plural, aquel que acredite el contrato de mayor valor en SMMLV debe tener una participación de por lo menos el 40%. No se admiten integrantes del proponente plural con menos del 10% de participación.</t>
  </si>
  <si>
    <t>VALOR ACREDITADO DE LOS CONTRATOS</t>
  </si>
  <si>
    <t>PUNTAJE A OTORGAR</t>
  </si>
  <si>
    <r>
      <rPr>
        <b/>
        <sz val="22"/>
        <color theme="1"/>
        <rFont val="Arial"/>
        <family val="2"/>
      </rPr>
      <t>Director De Interventoría</t>
    </r>
    <r>
      <rPr>
        <sz val="14"/>
        <color theme="1"/>
        <rFont val="Arial"/>
        <family val="2"/>
      </rPr>
      <t xml:space="preserve">
Ingeniero Civil o Arquitecto. 
Mínimo ocho (8) años de experiencia Profesional, contados a partir de la expedición de la matrícula profesional.</t>
    </r>
  </si>
  <si>
    <t>8 AÑOS</t>
  </si>
  <si>
    <t>DIRECTOR DE INTERVENTORIA Criterio Puntaje</t>
  </si>
  <si>
    <t>Las publicaciones técnicas y científicas deben estar relacionadas con el objeto a contratar y/o el cargo a desempeñar y/o con temas relacionas de la ingeniería civil y/o arquitectura.</t>
  </si>
  <si>
    <t>NOMBRE DE LA PUBLICACION</t>
  </si>
  <si>
    <t>Especialización y/o maestría y/o doctorado, en gerencia de proyectos y/o dirección de proyectos y/o en áreas de ingeniería y/o arquitectura.</t>
  </si>
  <si>
    <t>5.2. FACTOR FORMACIÓN ACADÉMICA Y PUBLICACIONES TÉCNICAS Y CIENTÍFICAS DEL EQUIPO DE TRABAJO (PUNTAJE 5)</t>
  </si>
  <si>
    <r>
      <rPr>
        <b/>
        <sz val="22"/>
        <color theme="1"/>
        <rFont val="Arial"/>
        <family val="2"/>
      </rPr>
      <t xml:space="preserve">Residente de Interventoría </t>
    </r>
    <r>
      <rPr>
        <sz val="14"/>
        <color theme="1"/>
        <rFont val="Arial"/>
        <family val="2"/>
      </rPr>
      <t xml:space="preserve">
Arquitecto o Ingeniero Civil.
Mínimo tres (3) años de experiencia Profesional, contados a partir de la expedición de la matrícula profesional (por cada profesional)</t>
    </r>
  </si>
  <si>
    <t>8 años profesional</t>
  </si>
  <si>
    <t>Máx. 4 proyectos</t>
  </si>
  <si>
    <t>3 años profesional</t>
  </si>
  <si>
    <t>3 AÑOS</t>
  </si>
  <si>
    <t>EXPERIENCIA PROFESIONAL</t>
  </si>
  <si>
    <t>REALIZAR LA INTERVENTORÍA TÉCNICA, JURÍDICA, SOCIAL, ADMINISTRATIVA Y FINANCIERA PARA LA EJECUCIÓN DE LAS OBRAS DE MEJORAMIENTO DE VIVIENDA EN LA MODALIDAD DE HABITABILIDAD EN LOS TERRITORIOS PRIORIZADOS POR LA SECRETARÍA DISTRITAL DEL HÁBITAT</t>
  </si>
  <si>
    <t>SDHT-CM-002-2020</t>
  </si>
  <si>
    <t>21 DE SEPTIEMBRE DE 2020</t>
  </si>
  <si>
    <t>4.2.1. EXPERIENCIA DEL PROPONENTE. (ANEXO No. 7)</t>
  </si>
  <si>
    <r>
      <t>La</t>
    </r>
    <r>
      <rPr>
        <b/>
        <sz val="12"/>
        <rFont val="Arial"/>
        <family val="2"/>
      </rPr>
      <t xml:space="preserve"> experiencia</t>
    </r>
    <r>
      <rPr>
        <sz val="12"/>
        <rFont val="Arial"/>
        <family val="2"/>
      </rPr>
      <t xml:space="preserve"> deberá ser acreditada con mínimo </t>
    </r>
    <r>
      <rPr>
        <b/>
        <sz val="12"/>
        <rFont val="Arial"/>
        <family val="2"/>
      </rPr>
      <t>DOS (2) Y MÁXIMO CUATRO (4) CERTIFICADOS</t>
    </r>
    <r>
      <rPr>
        <sz val="12"/>
        <rFont val="Arial"/>
        <family val="2"/>
      </rPr>
      <t xml:space="preserve"> de contratos que se encuentren terminados y liquidados, debidamente ejecutados, registrados, verificados y certificados por la respectiva Cámara de Comercio en el RUP, cuyo objeto sea igual o similar a la </t>
    </r>
    <r>
      <rPr>
        <b/>
        <sz val="12"/>
        <rFont val="Arial"/>
        <family val="2"/>
      </rPr>
      <t>INTERVENTORÍA TÉCNICA PARA LA CONSTRUCCIÓN Y/O MEJORAMIENTO Y/O MANTENIMIENTO Y/O REMODELACIÓN Y/O REPARACIÓN Y/O AMPLIACIÓN DE EDIFICACIONES DE USO RESIDENCIAL O CONSTRUCCIÓN DE CONEXIONES INTRADOMICILIARIAS DE USO RESIDENCIAL</t>
    </r>
    <r>
      <rPr>
        <sz val="12"/>
        <rFont val="Arial"/>
        <family val="2"/>
      </rPr>
      <t>, no obstante, por lo menos una (1) de las certificaciones aportadas deberá ser de INTERVENTORÍA A MEJORAMIENTO DE VIVIENDA. Los proponentes deberán diligenciar y presentar el ANEXO No. 7 “EXPERIENCIA HABILITANTE”
Adicional a lo anterior deberán cumplir con las siguientes condiciones:
La sumatoria de los contratos aportados deberá ser igual o superior al 100% del valor del Presupuesto Oficial expresado en SMMLV, información que será verificada en el RUP.
Dentro de las certificaciones aportadas, en sumatoria se deberá acreditar haber realizado la interventoría a la ejecución de 507 mejoramientos de vivienda.
Los contratos aportados deberán contar en sumatoria como mínimo con tres (3) de los siguientes códigos identificados en el Clasificador de Bienes y Servicios UNSPSC, hasta el tercer nivel (Artículo 2.2.1.1.1.5.3 Decreto 1082 de 2015) que le permitan acreditar experiencia con el objeto de cada uno de los contratos, información que será verificada en el RUP.</t>
    </r>
  </si>
  <si>
    <r>
      <rPr>
        <b/>
        <sz val="14"/>
        <color theme="1"/>
        <rFont val="Arial"/>
        <family val="2"/>
      </rPr>
      <t>En caso de proponentes plurales, se debe tener en cuenta las siguientes condiciones de asociación; Si la experiencia es acreditada por uno solo de los integrantes del proponente plural, este debe tener una participación mínima del 51%. Si la experiencia es acreditad por más de uno de los integrantes del proponente plural, aquel que acredite el contrato de mayor valor en SMMLV debe tener una participación de por lo menos el 40%. No se admiten integrantes del proponente plural con menos del 10% de participación.</t>
    </r>
    <r>
      <rPr>
        <sz val="14"/>
        <color theme="1"/>
        <rFont val="Arial"/>
        <family val="2"/>
      </rPr>
      <t xml:space="preserve">
El proponente se ajustará a una de las siguientes exigencias para la acreditación según el carácter del contrato:
</t>
    </r>
    <r>
      <rPr>
        <b/>
        <sz val="14"/>
        <color theme="1"/>
        <rFont val="Arial"/>
        <family val="2"/>
      </rPr>
      <t>i) Como contratista del estado:</t>
    </r>
    <r>
      <rPr>
        <sz val="14"/>
        <color theme="1"/>
        <rFont val="Arial"/>
        <family val="2"/>
      </rPr>
      <t xml:space="preserve">
Se acreditará mediante la presentación de certificaciones de Contratos de Obra expedidas por la Entidad pública contratante de los contratos respectivos y/o Actas de Recibo Final debidamente firmadas en donde se puedan evidenciar las actividades ejecutadas.
</t>
    </r>
    <r>
      <rPr>
        <b/>
        <sz val="14"/>
        <color theme="1"/>
        <rFont val="Arial"/>
        <family val="2"/>
      </rPr>
      <t>ii) Como constructor independiente:</t>
    </r>
    <r>
      <rPr>
        <sz val="14"/>
        <color theme="1"/>
        <rFont val="Arial"/>
        <family val="2"/>
      </rPr>
      <t xml:space="preserve">
En el caso de los contratos celebrados con particulares se debe anexar certificación de interventoría expedida por el titular de la licencia y anexar copia de la Licencia Urbanística o de Construcción expedida por curaduría urbana o entidad competente, en el que se aprecie que la persona quien certifica actuó como responsable “Urbanizador o Constructor”, de igual manera se deberá acreditar mediante algún documento legal firmado que se ejecutaron las actividades solicitadas en el numeral 8.2.1. del estudio previo.
En caso de diferencia entre la información relacionada en el Anexo correspondiente y las certificaciones, actas de obra, licencias de urbanismo y certificados de permiso de ocupación, prevalecerá las informaciones contenidas en estas últimas.</t>
    </r>
  </si>
  <si>
    <r>
      <t xml:space="preserve">Si el proponente es un Consorcio o una Unión Temporal podrá acreditar la experiencia mínima solicitada por la entidad de la siguiente forma:
</t>
    </r>
    <r>
      <rPr>
        <b/>
        <sz val="14"/>
        <color theme="1"/>
        <rFont val="Arial"/>
        <family val="2"/>
      </rPr>
      <t>Nota 1:</t>
    </r>
    <r>
      <rPr>
        <sz val="14"/>
        <color theme="1"/>
        <rFont val="Arial"/>
        <family val="2"/>
      </rPr>
      <t xml:space="preserve"> Cuando la experiencia acreditada corresponda a contratos realizados en consorcio o unión temporal, la experiencia en SMMLV será tomada de acuerdo con el porcentaje que le correspondió en dicha figura asociativa. Los proponentes deberán adjuntar copia del acuerdo de consorcio o de unión temporal y/o la certificación contractual expedida por la entidad contratante, siempre y cuando en la misma se indique de manera clara e inequívoca la participación que tuvo el participante en la ejecución del contrato.
</t>
    </r>
    <r>
      <rPr>
        <b/>
        <sz val="14"/>
        <color theme="1"/>
        <rFont val="Arial"/>
        <family val="2"/>
      </rPr>
      <t>Nota 2:</t>
    </r>
    <r>
      <rPr>
        <sz val="14"/>
        <color theme="1"/>
        <rFont val="Arial"/>
        <family val="2"/>
      </rPr>
      <t xml:space="preserve"> Solo se validarán los contratos reportados en el RUP que hayan sido verificados por la Cámara de Comercio respectiva y su inscripción se encuentre en firme.
</t>
    </r>
    <r>
      <rPr>
        <b/>
        <sz val="14"/>
        <color theme="1"/>
        <rFont val="Arial"/>
        <family val="2"/>
      </rPr>
      <t>Nota 3:</t>
    </r>
    <r>
      <rPr>
        <sz val="14"/>
        <color theme="1"/>
        <rFont val="Arial"/>
        <family val="2"/>
      </rPr>
      <t xml:space="preserve"> La SDHT, no tendrá en cuenta copias de los contratos como certificación.
</t>
    </r>
    <r>
      <rPr>
        <b/>
        <sz val="14"/>
        <color theme="1"/>
        <rFont val="Arial"/>
        <family val="2"/>
      </rPr>
      <t>Nota 4:</t>
    </r>
    <r>
      <rPr>
        <sz val="14"/>
        <color theme="1"/>
        <rFont val="Arial"/>
        <family val="2"/>
      </rPr>
      <t xml:space="preserve"> No se aceptan certificados de contratos en ejecución.
</t>
    </r>
    <r>
      <rPr>
        <b/>
        <sz val="14"/>
        <color theme="1"/>
        <rFont val="Arial"/>
        <family val="2"/>
      </rPr>
      <t>Nota 5:</t>
    </r>
    <r>
      <rPr>
        <sz val="14"/>
        <color theme="1"/>
        <rFont val="Arial"/>
        <family val="2"/>
      </rPr>
      <t xml:space="preserve"> No se aceptarán subcontratos ni contratos por administración delegada.
</t>
    </r>
    <r>
      <rPr>
        <b/>
        <sz val="14"/>
        <color theme="1"/>
        <rFont val="Arial"/>
        <family val="2"/>
      </rPr>
      <t>Nota 6:</t>
    </r>
    <r>
      <rPr>
        <sz val="14"/>
        <color theme="1"/>
        <rFont val="Arial"/>
        <family val="2"/>
      </rPr>
      <t xml:space="preserve"> En caso de que las certificaciones aportadas acrediten diferentes tipos de edificaciones, solo se tendrá en cuenta el valor de las relacionadas con el uso residencial.
</t>
    </r>
    <r>
      <rPr>
        <b/>
        <sz val="14"/>
        <color theme="1"/>
        <rFont val="Arial"/>
        <family val="2"/>
      </rPr>
      <t>Nota 7:</t>
    </r>
    <r>
      <rPr>
        <sz val="14"/>
        <color theme="1"/>
        <rFont val="Arial"/>
        <family val="2"/>
      </rPr>
      <t xml:space="preserve"> En caso de que el proponente o alguno de los integrantes del proponente plural acredite la experiencia como integrante de una figura asociativa, únicamente se tendrá en cuenta el valor reportado en el RUP afectado por el porcentaje de participación que tuvo dentro de esta.</t>
    </r>
  </si>
  <si>
    <r>
      <rPr>
        <b/>
        <sz val="14"/>
        <color theme="1"/>
        <rFont val="Arial"/>
        <family val="2"/>
      </rPr>
      <t xml:space="preserve">4.2.1. EXPERIENCIA DEL PROPONENTE. (ANEXO No. 7)
</t>
    </r>
    <r>
      <rPr>
        <sz val="14"/>
        <color theme="1"/>
        <rFont val="Arial"/>
        <family val="2"/>
      </rPr>
      <t xml:space="preserve">
La experiencia deberá ser acreditada con mínimo DOS (2) Y MÁXIMO CUATRO (4) CERTIFICADOS de contratos que se encuentren terminados y liquidados, debidamente ejecutados, registrados, verificados y certificados por la respectiva Cámara de Comercio en el RUP, cuyo objeto sea igual o similar a la INTERVENTORÍA TÉCNICA PARA LA CONSTRUCCIÓN Y/O MEJORAMIENTO Y/O MANTENIMIENTO Y/O REMODELACIÓN Y/O REPARACIÓN Y/O AMPLIACIÓN DE EDIFICACIONES DE USO RESIDENCIAL O CONSTRUCCIÓN DE CONEXIONES INTRADOMICILIARIAS DE USO RESIDENCIAL, no obstante, por lo menos una (1) de las certificaciones aportadas deberá ser de INTERVENTORÍA A MEJORAMIENTO DE VIVIENDA. Los proponentes deberán diligenciar y presentar el ANEXO No. 7 “EXPERIENCIA HABILITANTE”
Adicional a lo anterior deberán cumplir con las siguientes condiciones:
La sumatoria de los contratos aportados deberá ser igual o superior al 100% del valor del Presupuesto Oficial expresado en SMMLV, información que será verificada en el RUP.
Dentro de las certificaciones aportadas, en sumatoria se deberá acreditar haber realizado la interventoría a la ejecución de 507 mejoramientos de vivienda.
Los contratos aportados deberán contar en sumatoria como mínimo con tres (3) de los siguientes códigos identificados en el Clasificador de Bienes y Servicios UNSPSC, hasta el tercer nivel (Artículo 2.2.1.1.1.5.3 Decreto 1082 de 2015) que le permitan acreditar experiencia con el objeto de cada uno de los contratos, información que será verificada en el RUP.</t>
    </r>
  </si>
  <si>
    <t>La sumatoria de los contratos aportados deberá ser igual o superior al 100% del valor del Presupuesto Oficial expresado en SMMLV, información que será verificada en el RUP.
(1.018,82 SMMLV)</t>
  </si>
  <si>
    <t>Dentro de las certificaciones aportadas, en sumatoria se deberá acreditar haber realizado la interventoría a la ejecución de 507 mejoramientos de vivienda.</t>
  </si>
  <si>
    <t xml:space="preserve">
Los contratos aportados deberán contar en sumatoria como mínimo con tres (3) de los siguientes códigos identificados en el Clasificador de Bienes y Servicios UNSPSC, hasta el tercer nivel (Artículo 2.2.1.1.1.5.3 Decreto 1082 de 2015) que le permitan acreditar experiencia con el objeto de cada uno de los contratos, información que será verificada en el RUP.</t>
  </si>
  <si>
    <t>El proponente se ajustará a una de las siguientes exigencias para la acreditación según el carácter del contrato:</t>
  </si>
  <si>
    <t>i) Como contratista del estado:</t>
  </si>
  <si>
    <t>ii) Como constructor independiente:</t>
  </si>
  <si>
    <t>5.1.1. EXPERIENCIA ADICIONAL DEL PROPONENTE (ANEXO No. 10) (máximo 49 puntos)</t>
  </si>
  <si>
    <t>Factor 1: EXPERIENCIA EN VALOR ACREDITADO EN MÁXIMO DOS (2) CONTRATOS DE INTERVENTORÍA A OBRAS DE MEJORAMIENTO DE VIVIENDA. (PUNTAJE MÁXIMO VEINTICINCO (25) PUNTOS).</t>
  </si>
  <si>
    <r>
      <rPr>
        <sz val="20"/>
        <rFont val="Arial"/>
        <family val="2"/>
      </rPr>
      <t xml:space="preserve">La SDHT a partir de la experiencia adicional a la habilitante requerida, debe asignar máximo CUARENTA Y NUEVE (49) puntos y se evalúa teniendo en cuenta los siguientes factores:
</t>
    </r>
    <r>
      <rPr>
        <b/>
        <sz val="20"/>
        <rFont val="Arial"/>
        <family val="2"/>
      </rPr>
      <t>Nota 1:</t>
    </r>
    <r>
      <rPr>
        <sz val="20"/>
        <rFont val="Arial"/>
        <family val="2"/>
      </rPr>
      <t xml:space="preserve"> El proponente deberá indicar claramente en su propuesta cuáles son las certificaciones que pretende que sean tenidas en cuenta para acreditar su experiencia adicional, indicándolo en el formato No. 10 </t>
    </r>
    <r>
      <rPr>
        <b/>
        <sz val="20"/>
        <rFont val="Arial"/>
        <family val="2"/>
      </rPr>
      <t>“EXPERIENCIA ADICIONAL DEL PROPONENTE”</t>
    </r>
    <r>
      <rPr>
        <sz val="20"/>
        <rFont val="Arial"/>
        <family val="2"/>
      </rPr>
      <t xml:space="preserve"> y adjuntándolo como documento independiente en la plataforma del Secop II; si el proponente no adjunta o no relaciona esta información en el formato indicado, obtendrá cero (0) puntos en este criterio; igualmente, no podrá ser modificada la información relacionada en dicho formato ni reemplazar las certificaciones ya mencionadas en este por otras que se hayan adjuntado en la propuesta.
</t>
    </r>
    <r>
      <rPr>
        <b/>
        <sz val="20"/>
        <rFont val="Arial"/>
        <family val="2"/>
      </rPr>
      <t>Nota 2:</t>
    </r>
    <r>
      <rPr>
        <sz val="20"/>
        <rFont val="Arial"/>
        <family val="2"/>
      </rPr>
      <t xml:space="preserve"> Los contratos aportados para demostrar la experiencia adicional del proponente, podrán ser los mismos para acreditar el factor 1 </t>
    </r>
    <r>
      <rPr>
        <b/>
        <sz val="20"/>
        <rFont val="Arial"/>
        <family val="2"/>
      </rPr>
      <t>EXPERIENCIA EN VALOR ACREDITADO EN MÁXIMO DOS (2) CONTRATOS DE INTERVENTORÍA A OBRAS DE MEJORAMIENTO DE VIVIENDA</t>
    </r>
    <r>
      <rPr>
        <sz val="20"/>
        <rFont val="Arial"/>
        <family val="2"/>
      </rPr>
      <t xml:space="preserve">. y el factor 2 </t>
    </r>
    <r>
      <rPr>
        <b/>
        <sz val="20"/>
        <rFont val="Arial"/>
        <family val="2"/>
      </rPr>
      <t xml:space="preserve">EXPERIENCIA POR NÚMERO DE UNIDADES DE VIVIENDA INTERVENIDAS EN MÁXIMO DOS (2) CONTRATOS DE INTERVENTORÍA A MEJORAMIENTO DE VIVIENDA.
NOTA 3: </t>
    </r>
    <r>
      <rPr>
        <sz val="20"/>
        <rFont val="Arial"/>
        <family val="2"/>
      </rPr>
      <t>Las certificaciones y/o actas de liquidación y/o actas de recibo final, presentadas por los proponentes para acreditar la experiencia adicional deberán ser expedidas por la entidad contratante, donde se especifique lo siguiente:
a) Nombre del contratante. b) Nombre del contratista. c) Objeto del contrato. d) Fecha de inicio y fecha de terminación del contrato. e) Valor del contrato f) Valor ejecutado g) Cumplimiento total de las obligaciones contractuales h) Nombre y firma de quien emite la certificación</t>
    </r>
    <r>
      <rPr>
        <b/>
        <sz val="20"/>
        <rFont val="Arial"/>
        <family val="2"/>
      </rPr>
      <t xml:space="preserve">
Nota 4: </t>
    </r>
    <r>
      <rPr>
        <sz val="20"/>
        <rFont val="Arial"/>
        <family val="2"/>
      </rPr>
      <t>Cuando la experiencia acreditada corresponda a contratos realizados en consorcio o unión temporal, la experiencia en valor y en cantidades será tomada de acuerdo con el porcentaje que le correspondió en dicha figura asociativa.</t>
    </r>
    <r>
      <rPr>
        <b/>
        <sz val="20"/>
        <rFont val="Arial"/>
        <family val="2"/>
      </rPr>
      <t xml:space="preserve">
Nota 5: </t>
    </r>
    <r>
      <rPr>
        <sz val="20"/>
        <rFont val="Arial"/>
        <family val="2"/>
      </rPr>
      <t>Solo se validarán los contratos reportados en el RUP que hayan sido verificados por la Cámara de Comercio respectiva y su inscripción se encuentre en firme.</t>
    </r>
  </si>
  <si>
    <t>Esta experiencia corresponde a la suma del valor ejecutado y acreditado de cada contrato (máximo 2) expresado en SMMLV, los cuales serán verificados en el RUP.
La experiencia se cumple adjuntando certificado y/o acta de recibo final, y/o acta de liquidación, de máximo dos (2) contratos en la que conste que el proponente o alguno de sus integrantes, participó en la ejecución del contrato a título individual o como integrante de consorcio o unión temporal, siendo en este último caso, el valor afectado por su porcentaje de participación.</t>
  </si>
  <si>
    <t>Factor 2: EXPERIENCIA POR NÚMERO DE UNIDADES DE VIVIENDA INTERVENIDAS EN MÁXIMO DOS (2) CONTRATOS DE INTERVENTORÍA A MEJORAMIENTO DE VIVIENDA. (PUNTAJE MÁXIMO DE VEINTICUATRO (24) PUNTOS).</t>
  </si>
  <si>
    <t>Esta experiencia corresponde a la suma de los mejoramientos ejecutados y acreditados de cada contrato (máximo 2), los cuales serán verificados en el RUP.
La experiencia se cumple adjuntando certificado y/o acta de recibo final, y/o acta de liquidación, de máximo dos (2) contratos en la que conste que el proponente o alguno de sus integrantes, participó en la ejecución del contrato a título individual o como integrante de consorcio o unión temporal, siendo en este último caso, el número de mejoramientos afectado por su porcentaje de participación.</t>
  </si>
  <si>
    <t>CANTIDAD DE UNIDADES DE MEJORAMIENTO DE VIVIENDA</t>
  </si>
  <si>
    <t>7.2.2. FORMACIÓN ACADÉMICA Y PUBLICACIONES TÉCNICAS Y CIENTÍFICAS DEL EQUIPO DE TRABAJO (ANEXO No. 11) (máximo 10 puntos)</t>
  </si>
  <si>
    <t>MÁXMO 5 PUNTOS</t>
  </si>
  <si>
    <t>especialización y/o maestría y/o doctorado, en gerencia de proyectos y/o dirección de proyectos y/o en áreas de ingeniería y/o arquitectura.</t>
  </si>
  <si>
    <t>7.2.3 EXPERIENCIA ADICIONAL DEL EQUIPO DE TRABAJO PARA CADA EQUIPO DE TRABAJO (ANEXO No. 12) (máximo 30 puntos)</t>
  </si>
  <si>
    <r>
      <t>* Un contrato adicional a la experiencia habilitante, como director de interventoría en proyectos de: Interventoría al mejoramiento o mantenimiento o remodelación o reparación o construcción o ampliación de edificaciones de uso residencial o construcción de conexiones intradomiciliarias cuyo valor (del proyecto al que estuvo vinculado) sea igual o superior al 20% y hasta el 40% del valor del presupuesto oficial.</t>
    </r>
    <r>
      <rPr>
        <sz val="14"/>
        <color rgb="FFFF0000"/>
        <rFont val="Arial"/>
        <family val="2"/>
      </rPr>
      <t xml:space="preserve"> </t>
    </r>
    <r>
      <rPr>
        <b/>
        <sz val="14"/>
        <color rgb="FFC00000"/>
        <rFont val="Arial"/>
        <family val="2"/>
      </rPr>
      <t>1  PUNTOS</t>
    </r>
    <r>
      <rPr>
        <sz val="14"/>
        <color theme="1"/>
        <rFont val="Arial"/>
        <family val="2"/>
      </rPr>
      <t xml:space="preserve">
* Un contrato adicional a la experiencia habilitante, como director de interventoría en proyectos de: Interventoría al mejoramiento o mantenimiento o remodelación o reparación o construcción o ampliación de edificaciones de uso residencial o construcción de conexiones intradomiciliarias cuyo valor (del proyecto al que estuvo vinculado) sea superior al 40% y hasta el 60% del valor del presupuesto oficial. </t>
    </r>
    <r>
      <rPr>
        <b/>
        <sz val="14"/>
        <color rgb="FFC00000"/>
        <rFont val="Arial"/>
        <family val="2"/>
      </rPr>
      <t>2 PUNTOS</t>
    </r>
    <r>
      <rPr>
        <sz val="14"/>
        <color rgb="FFFF0000"/>
        <rFont val="Arial"/>
        <family val="2"/>
      </rPr>
      <t xml:space="preserve"> </t>
    </r>
    <r>
      <rPr>
        <sz val="14"/>
        <color theme="1"/>
        <rFont val="Arial"/>
        <family val="2"/>
      </rPr>
      <t xml:space="preserve">
* Un contrato adicional a la experiencia habilitante, como director de interventoría en proyectos de: Interventoría al mejoramiento o mantenimiento o remodelación o reparación o construcción o ampliación de edificaciones de uso residencial o construcción de conexiones intradomiciliarias cuyo valor (del proyecto al que estuvo vinculado) sea superior al 60% del valor del presupuesto oficial.</t>
    </r>
    <r>
      <rPr>
        <b/>
        <sz val="14"/>
        <color rgb="FFC00000"/>
        <rFont val="Arial"/>
        <family val="2"/>
      </rPr>
      <t xml:space="preserve"> 3 PUNTOS.</t>
    </r>
  </si>
  <si>
    <t>Valor contrato
 en pesos vigencia 2020</t>
  </si>
  <si>
    <t>254 unidades de vivienda intervenida</t>
  </si>
  <si>
    <t>unidades de vivienda intervenidas</t>
  </si>
  <si>
    <t>GRUPO 1</t>
  </si>
  <si>
    <t>VALOR OBRA</t>
  </si>
  <si>
    <t>VALOR INTERVENTORIA 12%</t>
  </si>
  <si>
    <t>SMMLV 2020</t>
  </si>
  <si>
    <t>GRUPO 2</t>
  </si>
  <si>
    <r>
      <rPr>
        <b/>
        <sz val="14"/>
        <color theme="1"/>
        <rFont val="Arial"/>
        <family val="2"/>
      </rPr>
      <t>EXPERIENCIA RELACIONADA:</t>
    </r>
    <r>
      <rPr>
        <sz val="14"/>
        <color theme="1"/>
        <rFont val="Arial"/>
        <family val="2"/>
      </rPr>
      <t xml:space="preserve">
Aportar en Máximo cuatro (4) certificaciones de contratos como director de interventoría a obras de mejoramiento o mantenimiento o remodelación o reparación o construcción o ampliación de edificaciones de uso residencial o en proyectos de construcción de conexiones intradomiciliarias de uso residencial, cuya sumatoria sea igual o superior al 100% del presupuesto oficial para cada grupo y en sumatoria deberá ser igual o superior a 254 unidades de vivienda intervenidas. (Por lo menos uno deberá ser de interventoría a mejoramiento de vivienda). (509,11 SMMLV o $ 446.896.238,28) </t>
    </r>
    <r>
      <rPr>
        <b/>
        <sz val="14"/>
        <color theme="1"/>
        <rFont val="Arial"/>
        <family val="2"/>
      </rPr>
      <t>GRUPO 1</t>
    </r>
  </si>
  <si>
    <r>
      <rPr>
        <b/>
        <sz val="14"/>
        <color theme="1"/>
        <rFont val="Arial"/>
        <family val="2"/>
      </rPr>
      <t>EXPERIENCIA RELACIONADA:</t>
    </r>
    <r>
      <rPr>
        <sz val="14"/>
        <color theme="1"/>
        <rFont val="Arial"/>
        <family val="2"/>
      </rPr>
      <t xml:space="preserve">
Aportar en Máximo cuatro (4) certificaciones de contratos como director de interventoría a obras de mejoramiento o mantenimiento o remodelación o reparación o construcción o ampliación de edificaciones de uso residencial o en proyectos de construcción de conexiones intradomiciliarias de uso residencial, cuya sumatoria sea igual o superior al 100% del presupuesto oficial para cada grupo y en sumatoria deberá ser igual o superior a 254 unidades de vivienda intervenidas. (Por lo menos uno deberá ser de interventoría a mejoramiento de vivienda). (509,71 SMMLV o $ 447.425.190,12) </t>
    </r>
    <r>
      <rPr>
        <b/>
        <sz val="14"/>
        <color theme="1"/>
        <rFont val="Arial"/>
        <family val="2"/>
      </rPr>
      <t>GRUPO 2</t>
    </r>
  </si>
  <si>
    <r>
      <rPr>
        <b/>
        <sz val="12"/>
        <color theme="1"/>
        <rFont val="Arial"/>
        <family val="2"/>
      </rPr>
      <t>EXPERIENCIA RELACIONADA:</t>
    </r>
    <r>
      <rPr>
        <sz val="12"/>
        <color theme="1"/>
        <rFont val="Arial"/>
        <family val="2"/>
      </rPr>
      <t xml:space="preserve">
Aportar en Máximo cinco (5) certificaciones de contratos como Residente de interventoría a Obras de: mejoramiento o mantenimiento o remodelación o reparación o construcción o ampliación de edificaciones de uso residencial o en proyectos de construcción de conexiones intradomiciliarias de uso residencial, cuya sumatoria sea igual o superior al 100% del presupuesto oficial para cada grupo y en sumatoria deberá ser igual o superior a 254 unidades de vivienda intervenidas. (Por lo menos uno deberá ser de interventoría a mejoramiento de vivienda). (por cada profesional) (509,11 SMMLV o $ 446896238,28) </t>
    </r>
    <r>
      <rPr>
        <b/>
        <sz val="12"/>
        <color theme="1"/>
        <rFont val="Arial"/>
        <family val="2"/>
      </rPr>
      <t>GRUPO 1</t>
    </r>
  </si>
  <si>
    <r>
      <rPr>
        <b/>
        <sz val="12"/>
        <color theme="1"/>
        <rFont val="Arial"/>
        <family val="2"/>
      </rPr>
      <t>EXPERIENCIA RELACIONADA:</t>
    </r>
    <r>
      <rPr>
        <sz val="12"/>
        <color theme="1"/>
        <rFont val="Arial"/>
        <family val="2"/>
      </rPr>
      <t xml:space="preserve">
Aportar en Máximo cinco (5) certificaciones de contratos como Residente de interventoría a Obras de: mejoramiento o mantenimiento o remodelación o reparación o construcción o ampliación de edificaciones de uso residencial o en proyectos de construcción de conexiones intradomiciliarias de uso residencial, cuya sumatoria sea igual o superior al 100% del presupuesto oficial para cada grupo y en sumatoria deberá ser igual o superior a 254 unidades de vivienda intervenidas. (Por lo menos uno deberá ser de interventoría a mejoramiento de vivienda). (por cada profesional) (509,71 SMMLV o $ 447425190,12) </t>
    </r>
    <r>
      <rPr>
        <b/>
        <sz val="12"/>
        <color theme="1"/>
        <rFont val="Arial"/>
        <family val="2"/>
      </rPr>
      <t>GRUPO 2</t>
    </r>
  </si>
  <si>
    <r>
      <rPr>
        <b/>
        <sz val="11"/>
        <color theme="1"/>
        <rFont val="Arial"/>
        <family val="2"/>
      </rPr>
      <t>NOTAS GENERALES PARA LA ACREDITACIÓN DE LOS REQUISITOS TÉCNICOS HABILITANTES</t>
    </r>
    <r>
      <rPr>
        <sz val="11"/>
        <color theme="1"/>
        <rFont val="Arial"/>
        <family val="2"/>
      </rPr>
      <t xml:space="preserve">
</t>
    </r>
    <r>
      <rPr>
        <b/>
        <sz val="11"/>
        <color theme="1"/>
        <rFont val="Arial"/>
        <family val="2"/>
      </rPr>
      <t>NOTA 2:</t>
    </r>
    <r>
      <rPr>
        <sz val="11"/>
        <color theme="1"/>
        <rFont val="Arial"/>
        <family val="2"/>
      </rPr>
      <t xml:space="preserve"> Con el fin de tener en cuenta las certificaciones de los profesionales para el cumplimiento de la experiencia relaciona, estos debieron haber prestado sus servicios por lo menos en el 75% de duración en tiempo del contrato objeto de la certificación, de lo contrario, se realizará una regla de tres simple teniendo en cuenta el plazo final del contrato, el tiempo de labor del profesional y el número de viviendas intervenidas, así como, el plazo final del contrato, el tiempo de labor del profesional y el valor final del contrato.</t>
    </r>
  </si>
  <si>
    <t>GONZALO LIEVANO HOYOS</t>
  </si>
  <si>
    <t>INPLAYCO S.A.S.</t>
  </si>
  <si>
    <t>INSTITUTO DE CASAS
FISCALES DEL
EJÉRCITO
CONTRATO No. 092-ICFE-
2012</t>
  </si>
  <si>
    <t>INTERVENTORÍA CON FUNCIONES DE CONTROL TÉCNICO, ADMINISTRATIVO, FINANCIERO, CONTABLE Y AMBIENTAL PARA LA CONSTRUCCION DE DOS TORRES DE APARTAMENTOS PARA SUBOFICIALES EN TOLEMAIDA, DE CINCO PISOS CADA UNA CON CUATRO APARTAMENTOS POR PISO PARA UN TOTAL DE 40 APARTAMENTOS, INCLUYE OBRAS COMPLEMENTARIAS. ADICIONAL LA CONSTRUCCION DE UNA TORRES DE APARTAMENTOS PARA OFICIALES EN TOLEMAIDA DE CINCO PISOS CADA UNA CON CUATRO APARTAMENTOS POR PISO PARA UN TOTAL DE 20 APARTAMENTOS.</t>
  </si>
  <si>
    <t>771018
801015
801016</t>
  </si>
  <si>
    <t>INSTITUTO DE CASAS
FISCALES DEL
EJÉRCITO
CONTRATO No. 061- ICFE-
2014</t>
  </si>
  <si>
    <t>INTERVENTORÍA CON FUNCIONES DE CONTROL TÉCNICO, ADMINISTRATIVO, FINANCIERO, CONTABLE Y AMBIENTAL PARA LA CONSTRUCCION DE DOS EDIFICIO DE CINCO PISOS DE VIVIENDA FISCAL PARA OFICIALES Y DOS DE CINCO PISOS PARA SUBOFICIALES UBIDADOS EN LAS SECCIONALES DE VILLAVICENCIO-META. Y FLORENCIA-CAQUETÁ, TOTAL 80 APARTAMENTOS.</t>
  </si>
  <si>
    <t xml:space="preserve">CUMPLE  </t>
  </si>
  <si>
    <t>SECRETARÍA DEL
HÁBITAT
CONTRATO No. 495- 2018</t>
  </si>
  <si>
    <t>INTERVENTORÍA TÉCNICA, ADMINISTRATIVA, SOCIAL Y PRESUPUESTAL DE LOS PROYECTOS DE MEJORAMIENTO DE VIVIENDA EN LA MODALIDAD DE HABITABILIDAD- GRUPO 2</t>
  </si>
  <si>
    <t>EDNA SOLEY RICO MAYORGA</t>
  </si>
  <si>
    <t>INGENIERA CIVIL</t>
  </si>
  <si>
    <t>CONTRATO No. 599-2019
DIRECTORA DE OBRA PARA LA INTERVENTORIA TECNICA, ADMINISTRATIVA, SOCIAL Y PRESUPUESTAL DE LOS PROYECTOS DE MEJORAMIENTO DE VIVIENDA EN LA MODALIDAD DE HABITABILIDAD</t>
  </si>
  <si>
    <t>MARIO HERNAN ORJUELA MALDONADO</t>
  </si>
  <si>
    <t>INGENIERO CIVIL</t>
  </si>
  <si>
    <t>CONTRATO No. 142 DE 2005
RESIDENTE DE INTERVENTORIA PARA EJECUTAR LA INTERVENTORIA TECNICA, ADMINISTRATIVA Y FINANCIERA PARA EL MANTENMIENTO DE DOS EDIFICIOS DE VIVIENDA, PARA UN TOTAL DE 30 APARTAMENTOS EN EL MUNICIPIO DE SOLANO CAQUETA</t>
  </si>
  <si>
    <t>CONTRATO No. 058-2011
RESIDENTE DE INTERVENTORIA PARA EJECUTAR LA INTERVENTORIA PARA LA CONSTRUCCION DE EDIFICIOS DE VIVIENDA FISCAL PARA OFICIALES Y SUBOFICIALES DE 4 PISOS CON 8 APARTAMENTOS Y ZONAS EXTERIORES CADA UNO, UBICADOS 2 EN BARRANQUILLA, 1 EN FACATATIVA</t>
  </si>
  <si>
    <t>CONTRATO No. 599-2017
RESIDENTE DE INTERVENTORIA DE LOS PROYECTOS DE MEJORAMIENTO DE VIVIENDA EN LA MODALIDAD DE HABITABILIDAD</t>
  </si>
  <si>
    <t>EDWIN ALBERTO BAEZ SEPULVEDA</t>
  </si>
  <si>
    <t>CONTRATO No. 092 DE 2014
RESIDENTE DE INTERVENTORIA PARA LA CONSTRUCCION DE UN EDIFICIO DE CINCO PISOS DE VIVIENDA FISCAL PARA SUBOFICIALES Y UNO DE CINCO PISOS PARA SUBOFICIALES Y UNO DE CINCO PISOS PARA SUBOFICIALES UBICADOS EN LA SECCIONAL DE IBAGUE-TOLIMA. TOTAL 40 APARTAMENTOS</t>
  </si>
  <si>
    <t>ASTRID GONZALEZ GUTIERREZ</t>
  </si>
  <si>
    <t>ARQUITECTA</t>
  </si>
  <si>
    <t>EDGAR EDUARDO ROA CASTILLO</t>
  </si>
  <si>
    <t>DIRECTOR DE INTERVENTORIA AL MEJORAMIENTO DE LA URBANIZACION PRADO NORTE DE LAS ETAPAS I, II Y III EN LA CIUDAD DE CARTAGO</t>
  </si>
  <si>
    <t>DIRECTOR DE INTERVENTORIA AL MANTENIMIENTO DE 52 VIVIENDAS EN EL CONJUNTO DENOMINADO BERRECUI</t>
  </si>
  <si>
    <t>CONTRATO No. CP-008-2012
DIRECTOR DE INTERVENTORIA A LA REMODELACION DE DOS VIVIENDAS EN EL BARRIO SUBA OSTA RICA, UBICADO EN LA CIUDAD DE BOGOTA D.C.</t>
  </si>
  <si>
    <t>CONTRATO No. 495 DE 2018
DIRECTOR DE INTERVENTORIA DE LOS PROYECTOS DE MEJORAMIENTO DE VIVIENDA EN LA MODALIDAD DE HABITABLIDAD, GRUPO 2</t>
  </si>
  <si>
    <t>WILLIAM FERNANDO GARZON RODRIGUEZ</t>
  </si>
  <si>
    <t>JULIETH FERNANDA CASTRO SANDOVAL</t>
  </si>
  <si>
    <t>RESIDENTE DE INTERVENTORIA A LA CONSTRUCCION DE VITTARE CAJICA</t>
  </si>
  <si>
    <t>LEONARDO SOLANO SOLANO</t>
  </si>
  <si>
    <t>EVALUACION DETALLADA EN CUADO ANEXO</t>
  </si>
  <si>
    <t>CONSTRUMARCA SAS</t>
  </si>
  <si>
    <t>PEDRO MAURICIO BELTRAN DULCEY</t>
  </si>
  <si>
    <t>Experiencia Profesional</t>
  </si>
  <si>
    <r>
      <t xml:space="preserve">
En caso de proponentes plurales, se debe tener en cuenta las siguientes condiciones de asociación; Si la experiencia es acreditada por uno solo de los integrantes del proponente plural, este debe tener una participación mínima del 51%. Si la experiencia es acreditad por más de uno de los integrantes del proponente plural, aquel que acredite el contrato de mayor valor en SMMLV debe tener una participación de por lo menos el 40%. No se admiten integrantes del proponente plural con menos del 10% de participación.
El proponente se ajustará a una de las siguientes exigencias para la acreditación según el carácter del contrato:
</t>
    </r>
    <r>
      <rPr>
        <b/>
        <sz val="12"/>
        <rFont val="Arial"/>
        <family val="2"/>
      </rPr>
      <t>i) Como contratista del estado:</t>
    </r>
    <r>
      <rPr>
        <sz val="12"/>
        <rFont val="Arial"/>
        <family val="2"/>
      </rPr>
      <t xml:space="preserve">
Se acreditará mediante la presentación de certificaciones de Contratos de Obra expedidas por la Entidad pública contratante de los contratos respectivos y/o Actas de Recibo Final debidamente firmadas en donde se puedan evidenciar las actividades ejecutadas.
</t>
    </r>
    <r>
      <rPr>
        <b/>
        <sz val="12"/>
        <rFont val="Arial"/>
        <family val="2"/>
      </rPr>
      <t>ii) Como constructor independiente:</t>
    </r>
    <r>
      <rPr>
        <sz val="12"/>
        <rFont val="Arial"/>
        <family val="2"/>
      </rPr>
      <t xml:space="preserve">
En el caso de los contratos celebrados con particulares se debe anexar certificación de interventoría expedida por el titular de la licencia y anexar copia de la Licencia Urbanística o de Construcción expedida por curaduría urbana o entidad competente, en el que se aprecie que la persona quien certifica actuó como responsable “Urbanizador o Constructor”, de igual manera se deberá acreditar mediante algún documento legal firmado que se ejecutaron las actividades solicitadas en el numeral 8.2.1. del estudio previo.
En caso de diferencia entre la información relacionada en el Anexo correspondiente y las certificaciones, actas de obra, licencias de urbanismo y certificados de permiso de ocupación, prevalecerá las informaciones contenidas en estas últimas.</t>
    </r>
  </si>
  <si>
    <r>
      <t xml:space="preserve">DIRECTOR DE INTERVENTORÍA 1: </t>
    </r>
    <r>
      <rPr>
        <sz val="12"/>
        <rFont val="Arial"/>
        <family val="2"/>
      </rPr>
      <t>EDNA SOLEY RICO MAYORGA - Grupo 1</t>
    </r>
  </si>
  <si>
    <r>
      <t xml:space="preserve">DIRECTOR DE INTERVENTORÍA 2: </t>
    </r>
    <r>
      <rPr>
        <sz val="12"/>
        <rFont val="Arial"/>
        <family val="2"/>
      </rPr>
      <t>EDGAR EDUARDO ROA CASTILLO - Grupo 2</t>
    </r>
  </si>
  <si>
    <r>
      <t xml:space="preserve">RESIDENTE DE INTERVENTORÍA 1: </t>
    </r>
    <r>
      <rPr>
        <sz val="12"/>
        <rFont val="Arial"/>
        <family val="2"/>
      </rPr>
      <t>MARIO HERNAN ORJUELA MALDONADO - Grupo 1</t>
    </r>
  </si>
  <si>
    <r>
      <t xml:space="preserve">RESIDENTE DE INTERVENTORÍA 2: </t>
    </r>
    <r>
      <rPr>
        <sz val="12"/>
        <rFont val="Arial"/>
        <family val="2"/>
      </rPr>
      <t>EDWIN ALBERTO BAEZ SEPULVEDA - Grupo 1</t>
    </r>
  </si>
  <si>
    <r>
      <t xml:space="preserve">RESIDENTE DE INTERVENTORÍA 3: </t>
    </r>
    <r>
      <rPr>
        <sz val="12"/>
        <rFont val="Arial"/>
        <family val="2"/>
      </rPr>
      <t>ASTRID GONZALEZ GUTIERREZ - Grupo 1</t>
    </r>
  </si>
  <si>
    <r>
      <t xml:space="preserve">RESIDENTE DE INTERVENTORÍA 1: </t>
    </r>
    <r>
      <rPr>
        <sz val="12"/>
        <rFont val="Arial"/>
        <family val="2"/>
      </rPr>
      <t>WILLIAM FERNANDO GARZON RODRIGUEZ - Grupo 2</t>
    </r>
  </si>
  <si>
    <r>
      <t>RESIDENTE DE INTERVENTORÍA 2:</t>
    </r>
    <r>
      <rPr>
        <sz val="12"/>
        <rFont val="Arial"/>
        <family val="2"/>
      </rPr>
      <t>JULIETH FERNANDA CASTRO SANDOVAL - Grupo 2</t>
    </r>
  </si>
  <si>
    <r>
      <t xml:space="preserve">RESIDENTE DE INTERVENTORÍA 3: </t>
    </r>
    <r>
      <rPr>
        <sz val="12"/>
        <rFont val="Arial"/>
        <family val="2"/>
      </rPr>
      <t>LEONARDO SOLANO SOLANO - Grupo 2</t>
    </r>
  </si>
  <si>
    <r>
      <rPr>
        <b/>
        <sz val="12"/>
        <rFont val="Arial"/>
        <family val="2"/>
      </rPr>
      <t xml:space="preserve">COMITÉ EVALUADOR: </t>
    </r>
    <r>
      <rPr>
        <sz val="12"/>
        <rFont val="Arial"/>
        <family val="2"/>
      </rPr>
      <t xml:space="preserve">
JUAN CARLOS ARBELÁEZ MURILLO- Subdirector de Barrios  
STELLA ACEVEDO BELTRAN. Contratista Subdirección de Barrios. 
EDWIN ARIEL ULLOA CALVO. Contratista Subdirección de Barrios. 
JULIETTE ARDILA SANCHEZ. Contratista Subdirección de Barrios. 
DIANA CAROLINA BOJACA ALARCON. Contratista Subdirección de Barrios.</t>
    </r>
  </si>
  <si>
    <t>CONTRATO No. 495 DE 2018
RESIDENTE DE INTERVENTORIA DE LOS PROYECTOS DE MEJORAMIENTO DE VIVIENDA EN LA MODALIDAD DE HABITABLIDAD, GRUPO 2</t>
  </si>
  <si>
    <r>
      <t xml:space="preserve">*Un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igual o superior al 20% y hasta el 40% del valor del presupuesto oficial. </t>
    </r>
    <r>
      <rPr>
        <b/>
        <sz val="14"/>
        <color rgb="FFC00000"/>
        <rFont val="Arial"/>
        <family val="2"/>
      </rPr>
      <t>2  PUNTOS</t>
    </r>
    <r>
      <rPr>
        <sz val="14"/>
        <color theme="1"/>
        <rFont val="Arial"/>
        <family val="2"/>
      </rPr>
      <t xml:space="preserve">
*Un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superior al 40% y hasta el 60% del valor del presupuesto oficial. </t>
    </r>
    <r>
      <rPr>
        <b/>
        <sz val="14"/>
        <color rgb="FFC00000"/>
        <rFont val="Arial"/>
        <family val="2"/>
      </rPr>
      <t>3 PUNTOS</t>
    </r>
    <r>
      <rPr>
        <sz val="14"/>
        <color theme="1"/>
        <rFont val="Arial"/>
        <family val="2"/>
      </rPr>
      <t xml:space="preserve"> 
*Un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superior al 60% del valor del presupuesto oficial.</t>
    </r>
    <r>
      <rPr>
        <b/>
        <sz val="14"/>
        <color rgb="FFFF0000"/>
        <rFont val="Arial"/>
        <family val="2"/>
      </rPr>
      <t xml:space="preserve"> </t>
    </r>
    <r>
      <rPr>
        <b/>
        <sz val="14"/>
        <color rgb="FFC00000"/>
        <rFont val="Arial"/>
        <family val="2"/>
      </rPr>
      <t>4 PUNTOS</t>
    </r>
    <r>
      <rPr>
        <sz val="14"/>
        <color rgb="FFC00000"/>
        <rFont val="Arial"/>
        <family val="2"/>
      </rPr>
      <t>.</t>
    </r>
    <r>
      <rPr>
        <b/>
        <sz val="12"/>
        <color rgb="FFC00000"/>
        <rFont val="Arial"/>
        <family val="2"/>
      </rPr>
      <t xml:space="preserve"> </t>
    </r>
  </si>
  <si>
    <r>
      <t>*Un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igual o superior al 20% y hasta el 40% del valor del presupuesto oficial.</t>
    </r>
    <r>
      <rPr>
        <b/>
        <sz val="14"/>
        <color rgb="FFC00000"/>
        <rFont val="Arial"/>
        <family val="2"/>
      </rPr>
      <t xml:space="preserve"> 2  PUNTOS</t>
    </r>
    <r>
      <rPr>
        <sz val="14"/>
        <color theme="1"/>
        <rFont val="Arial"/>
        <family val="2"/>
      </rPr>
      <t xml:space="preserve">
*Un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superior al 40% y hasta el 60% del valor del presupuesto oficial.</t>
    </r>
    <r>
      <rPr>
        <b/>
        <sz val="14"/>
        <color rgb="FFC00000"/>
        <rFont val="Arial"/>
        <family val="2"/>
      </rPr>
      <t xml:space="preserve"> 3 PUNTOS </t>
    </r>
    <r>
      <rPr>
        <sz val="14"/>
        <color theme="1"/>
        <rFont val="Arial"/>
        <family val="2"/>
      </rPr>
      <t xml:space="preserve">
*Un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superior al 60% del valor del presupuesto oficial. </t>
    </r>
    <r>
      <rPr>
        <b/>
        <sz val="14"/>
        <color theme="1"/>
        <rFont val="Arial"/>
        <family val="2"/>
      </rPr>
      <t xml:space="preserve">4 PUNTOS. </t>
    </r>
  </si>
  <si>
    <r>
      <t xml:space="preserve">*Un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igual o superior al 20% y hasta el 40% del valor del presupuesto oficial. </t>
    </r>
    <r>
      <rPr>
        <b/>
        <sz val="14"/>
        <color rgb="FFC00000"/>
        <rFont val="Arial"/>
        <family val="2"/>
      </rPr>
      <t>2  PUNTOS</t>
    </r>
    <r>
      <rPr>
        <sz val="14"/>
        <color theme="1"/>
        <rFont val="Arial"/>
        <family val="2"/>
      </rPr>
      <t xml:space="preserve">
*Un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superior al 40% y hasta el 60% del valor del presupuesto oficial. </t>
    </r>
    <r>
      <rPr>
        <b/>
        <sz val="14"/>
        <color rgb="FFC00000"/>
        <rFont val="Arial"/>
        <family val="2"/>
      </rPr>
      <t xml:space="preserve">3 PUNTOS </t>
    </r>
    <r>
      <rPr>
        <sz val="14"/>
        <color theme="1"/>
        <rFont val="Arial"/>
        <family val="2"/>
      </rPr>
      <t xml:space="preserve">
*Un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superior al 60% del valor del presupuesto oficial.</t>
    </r>
    <r>
      <rPr>
        <sz val="14"/>
        <color rgb="FFC00000"/>
        <rFont val="Arial"/>
        <family val="2"/>
      </rPr>
      <t xml:space="preserve"> 4 PUNTOS. </t>
    </r>
  </si>
  <si>
    <r>
      <t>*Un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igual o superior al 20% y hasta el 40% del valor del presupuesto oficial.</t>
    </r>
    <r>
      <rPr>
        <sz val="14"/>
        <color rgb="FFC00000"/>
        <rFont val="Arial"/>
        <family val="2"/>
      </rPr>
      <t xml:space="preserve"> </t>
    </r>
    <r>
      <rPr>
        <b/>
        <sz val="14"/>
        <color rgb="FFC00000"/>
        <rFont val="Arial"/>
        <family val="2"/>
      </rPr>
      <t>2  PUNTOS</t>
    </r>
    <r>
      <rPr>
        <sz val="14"/>
        <color theme="1"/>
        <rFont val="Arial"/>
        <family val="2"/>
      </rPr>
      <t xml:space="preserve">
*Un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superior al 40% y hasta el 60% del valor del presupuesto oficial.</t>
    </r>
    <r>
      <rPr>
        <sz val="14"/>
        <color rgb="FFC00000"/>
        <rFont val="Arial"/>
        <family val="2"/>
      </rPr>
      <t xml:space="preserve"> </t>
    </r>
    <r>
      <rPr>
        <b/>
        <sz val="14"/>
        <color rgb="FFC00000"/>
        <rFont val="Arial"/>
        <family val="2"/>
      </rPr>
      <t>3 PUNTOS</t>
    </r>
    <r>
      <rPr>
        <sz val="14"/>
        <color rgb="FFC00000"/>
        <rFont val="Arial"/>
        <family val="2"/>
      </rPr>
      <t xml:space="preserve"> </t>
    </r>
    <r>
      <rPr>
        <sz val="14"/>
        <color theme="1"/>
        <rFont val="Arial"/>
        <family val="2"/>
      </rPr>
      <t xml:space="preserve">
*Un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superior al 60% del valor del presupuesto oficial.</t>
    </r>
    <r>
      <rPr>
        <b/>
        <sz val="14"/>
        <color rgb="FFC00000"/>
        <rFont val="Arial"/>
        <family val="2"/>
      </rPr>
      <t xml:space="preserve"> 4 PUNTOS</t>
    </r>
    <r>
      <rPr>
        <sz val="14"/>
        <color rgb="FFC00000"/>
        <rFont val="Arial"/>
        <family val="2"/>
      </rPr>
      <t>.</t>
    </r>
    <r>
      <rPr>
        <b/>
        <sz val="12"/>
        <color rgb="FFC00000"/>
        <rFont val="Arial"/>
        <family val="2"/>
      </rPr>
      <t xml:space="preserve"> </t>
    </r>
  </si>
  <si>
    <r>
      <t xml:space="preserve">*Un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igual o superior al 20% y hasta el 40% del valor del presupuesto oficial. </t>
    </r>
    <r>
      <rPr>
        <b/>
        <sz val="14"/>
        <color rgb="FFFF0000"/>
        <rFont val="Arial"/>
        <family val="2"/>
      </rPr>
      <t>2</t>
    </r>
    <r>
      <rPr>
        <b/>
        <sz val="14"/>
        <color rgb="FFC00000"/>
        <rFont val="Arial"/>
        <family val="2"/>
      </rPr>
      <t xml:space="preserve">  PUNTOS</t>
    </r>
    <r>
      <rPr>
        <sz val="14"/>
        <color theme="1"/>
        <rFont val="Arial"/>
        <family val="2"/>
      </rPr>
      <t xml:space="preserve">
*Un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superior al 40% y hasta el 60% del valor del presupuesto oficial.</t>
    </r>
    <r>
      <rPr>
        <sz val="14"/>
        <color rgb="FFC00000"/>
        <rFont val="Arial"/>
        <family val="2"/>
      </rPr>
      <t xml:space="preserve"> </t>
    </r>
    <r>
      <rPr>
        <b/>
        <sz val="14"/>
        <color rgb="FFC00000"/>
        <rFont val="Arial"/>
        <family val="2"/>
      </rPr>
      <t>3 PUNTOS</t>
    </r>
    <r>
      <rPr>
        <sz val="14"/>
        <color rgb="FFC00000"/>
        <rFont val="Arial"/>
        <family val="2"/>
      </rPr>
      <t xml:space="preserve"> </t>
    </r>
    <r>
      <rPr>
        <sz val="14"/>
        <color theme="1"/>
        <rFont val="Arial"/>
        <family val="2"/>
      </rPr>
      <t xml:space="preserve">
*Un contrato adicional a la experiencia habilitante, como Residente de Interventoría en proyectos de:
Interventoría al mejoramiento o mantenimiento o remodelación o reparación o construcción o ampliación de edificaciones de uso residencial o construcción de conexiones intradomiciliarias cuyo valor (del proyecto al que estuvo vinculado) sea superior al 60% del valor del presupuesto oficial.</t>
    </r>
    <r>
      <rPr>
        <b/>
        <sz val="14"/>
        <color rgb="FFFF0000"/>
        <rFont val="Arial"/>
        <family val="2"/>
      </rPr>
      <t xml:space="preserve"> </t>
    </r>
    <r>
      <rPr>
        <b/>
        <sz val="14"/>
        <color rgb="FFC00000"/>
        <rFont val="Arial"/>
        <family val="2"/>
      </rPr>
      <t>4 PUNTOS</t>
    </r>
    <r>
      <rPr>
        <sz val="14"/>
        <color rgb="FFC00000"/>
        <rFont val="Arial"/>
        <family val="2"/>
      </rPr>
      <t>.</t>
    </r>
    <r>
      <rPr>
        <b/>
        <sz val="12"/>
        <color rgb="FFC00000"/>
        <rFont val="Arial"/>
        <family val="2"/>
      </rPr>
      <t xml:space="preserve"> </t>
    </r>
  </si>
  <si>
    <t>OBSERVACION</t>
  </si>
  <si>
    <t>MUNICIPIO DE FLORENCIA - Folio 12A</t>
  </si>
  <si>
    <t>INPLAYCO LTDA. - Folio 8</t>
  </si>
  <si>
    <t>INPLAYCO LTDA. - Folio 10A</t>
  </si>
  <si>
    <t>ASOHECA - Folio 13</t>
  </si>
  <si>
    <t>UNIVERSIDAD NACIONAL DE COLOMBIA - Folio 13A</t>
  </si>
  <si>
    <t>iNPLAYCO LTDA. - Folio 14</t>
  </si>
  <si>
    <t>CONSORCIO SAN JOSE - Folio 17</t>
  </si>
  <si>
    <t>INPLAYCO LTDA. - 20</t>
  </si>
  <si>
    <t>INPLAYCOS SAS - Folio 22</t>
  </si>
  <si>
    <t>EL PROPONENTE SUBSANA EN DEBIDA FORMA</t>
  </si>
  <si>
    <r>
      <rPr>
        <b/>
        <sz val="11"/>
        <rFont val="Arial"/>
        <family val="2"/>
      </rPr>
      <t>OBSERVACIONES:</t>
    </r>
    <r>
      <rPr>
        <sz val="11"/>
        <color rgb="FFC00000"/>
        <rFont val="Arial"/>
        <family val="2"/>
      </rPr>
      <t xml:space="preserve"> </t>
    </r>
    <r>
      <rPr>
        <sz val="11"/>
        <rFont val="Arial"/>
        <family val="2"/>
      </rPr>
      <t>ELPROPONENTE SUBSANA AL PROFESIONAL EN DEBIDA FORMA</t>
    </r>
  </si>
  <si>
    <t>CONSTRUCTOPO LTDA. - Folio 32</t>
  </si>
  <si>
    <t>CONSORCIO INTERVENTORES BARRIOS UNIDOS - Folio 32A</t>
  </si>
  <si>
    <t>ONG COLOMBIA PARA TODOS - Folio 33</t>
  </si>
  <si>
    <t>CONSORCIO SOLANO 21 - Folio 33A</t>
  </si>
  <si>
    <t>INPLAYCO LTDA. - Folio 34</t>
  </si>
  <si>
    <t>CONSORCIO OBRAS SED 2013 - Folio 36</t>
  </si>
  <si>
    <t>CLEMENTE ALFREDO BUITRAGO - Folio 36A</t>
  </si>
  <si>
    <t>HYC PROYECTOS - Folio 37</t>
  </si>
  <si>
    <t>INPLAYCO SAS - Folio 37A</t>
  </si>
  <si>
    <r>
      <rPr>
        <b/>
        <sz val="11"/>
        <rFont val="Arial"/>
        <family val="2"/>
      </rPr>
      <t>OBSERVACIONES:</t>
    </r>
    <r>
      <rPr>
        <sz val="11"/>
        <color rgb="FFC00000"/>
        <rFont val="Arial"/>
        <family val="2"/>
      </rPr>
      <t xml:space="preserve"> </t>
    </r>
    <r>
      <rPr>
        <sz val="11"/>
        <rFont val="Arial"/>
        <family val="2"/>
      </rPr>
      <t>EN LA CERTIFICACION No. 3 EMITIDA POR ELPROPONENTE INPLAYCO, EL PROFESIONAL SOLO ACREDITA EL 51,16% DE DURACION DE TIEMPO DEL CNTRATO, POR CONSIGUIENTE SE REALIZA LA REGLA DE TRES SIMPLE CONFORMEA LO INDICADO EN LA NOTA 2.</t>
    </r>
  </si>
  <si>
    <t>INPLAYCO LTDA. - Folio 52</t>
  </si>
  <si>
    <t>CONSORCIO LISA 2010 - Folio 54</t>
  </si>
  <si>
    <t>CONSORCIO PUERTO GAITAN 2600 - Folio 56</t>
  </si>
  <si>
    <t>INPLAYCO LTDA. - Folio 56A</t>
  </si>
  <si>
    <t>INPLAYCO LTDA. - Folio 59</t>
  </si>
  <si>
    <t>INPLAYCO LTDA. - Folio 61</t>
  </si>
  <si>
    <t>CONSORCIO BEDA - Folio 63</t>
  </si>
  <si>
    <t>INPLAYCO SAS - Folio 69</t>
  </si>
  <si>
    <r>
      <rPr>
        <b/>
        <sz val="11"/>
        <rFont val="Arial"/>
        <family val="2"/>
      </rPr>
      <t>OBSERVACIONES:</t>
    </r>
    <r>
      <rPr>
        <sz val="11"/>
        <rFont val="Arial"/>
        <family val="2"/>
      </rPr>
      <t xml:space="preserve"> EN LA CERTIFICACION No. 2 EMITIDA POR EL PROPONENTE INPLYCO, EL PROFESIONAL SOLO ACREDITA EL 52,62% DE DURACION DE TIEMPO DEL CONTRATO, POR CONSIGUIENTE SE REALIZA LA REGLA DE TRES SIMPLE CONFORME A LO INDICADO EN LA NOTA 2.</t>
    </r>
  </si>
  <si>
    <t>PABLO GOMEZ SILVA - Folio 84</t>
  </si>
  <si>
    <t>INPLAYCO LTDA. - Folio 84A</t>
  </si>
  <si>
    <t>CATALINA BOLIVAR PALMA - Folio 86A</t>
  </si>
  <si>
    <t>CONSORCIO INCA 2015 - Folio 87A</t>
  </si>
  <si>
    <t>CONSORCIO PRESIDENCIA 2016 - Folio 92</t>
  </si>
  <si>
    <t>INPLAYCO SAS - Folio 92A</t>
  </si>
  <si>
    <t>INPLAYCO LTDA. - Folio 103</t>
  </si>
  <si>
    <r>
      <rPr>
        <b/>
        <sz val="11"/>
        <rFont val="Arial"/>
        <family val="2"/>
      </rPr>
      <t>OBSERVACIONES:</t>
    </r>
    <r>
      <rPr>
        <sz val="11"/>
        <rFont val="Arial"/>
        <family val="2"/>
      </rPr>
      <t xml:space="preserve">  EN LA CERTIFICACION EMITIDA POR ELPROPONENTE INPLYCO, EL PROFESIONAL SOLO ACREDITA EL 51,16% DE DURACION DE TIEMPO DEL CNTRATO, POR CONSIGUIENTE SE REALIZA LA REGLA DE TRES SIMPLE CONFORME A LO INDICADO EN LA NOTA 2.</t>
    </r>
  </si>
  <si>
    <t>PRESBITERIO CENTRAL IPC - Folio 126</t>
  </si>
  <si>
    <t>URBAN PLANNING - Folio 127</t>
  </si>
  <si>
    <t>JTL INMOBILIARIA - Folio 128</t>
  </si>
  <si>
    <t>INVERSIONES DEL NORTE LTDA. - Folio 129</t>
  </si>
  <si>
    <t>PINZON HERMANOS LTDA - Folio 130</t>
  </si>
  <si>
    <t>ROGELIO ATEHORTUA ARENAS - Folio 131</t>
  </si>
  <si>
    <t>BOHORQUEZ CONSTRUCTORES LTDA. - Folio 132</t>
  </si>
  <si>
    <t>INVERCAS DOS - Folio 133</t>
  </si>
  <si>
    <t>LUIS PRIETO - Folio 134</t>
  </si>
  <si>
    <t>CONSORCIO EDUCON DORADO - Folio 135</t>
  </si>
  <si>
    <t>BIPASSANA COLOMBIA - Folio 136</t>
  </si>
  <si>
    <t>HYL CONSTRUCCIONES LTDA. - Folio 137</t>
  </si>
  <si>
    <t>CESAR ALEJANDRO SAMUDIO - Folio 138</t>
  </si>
  <si>
    <t>CONSORCIO KP AIPI 2013 - Folio 143</t>
  </si>
  <si>
    <r>
      <rPr>
        <b/>
        <sz val="11"/>
        <rFont val="Arial"/>
        <family val="2"/>
      </rPr>
      <t>OBSERVACIONES:</t>
    </r>
    <r>
      <rPr>
        <sz val="11"/>
        <rFont val="Arial"/>
        <family val="2"/>
      </rPr>
      <t xml:space="preserve"> SUBSANA EN DEBIDA FORMA</t>
    </r>
  </si>
  <si>
    <t>LUIS FERNANDO VELANDIA PALACIOS - Folio 156</t>
  </si>
  <si>
    <t>INPLAYCO LTDA. - Folio 157</t>
  </si>
  <si>
    <t>INPLAYCO LTDA. - Folio 162</t>
  </si>
  <si>
    <t>CONSORCIO HABITAT - Folio 166</t>
  </si>
  <si>
    <t>CONSORCIO CENOP 2013 - Folio 176</t>
  </si>
  <si>
    <t>LIVIT SAS - Folio 177</t>
  </si>
  <si>
    <t>LIVIT SAS - Folio 178</t>
  </si>
  <si>
    <t>CONSORCIO HABITAT 2018 - Folio 179</t>
  </si>
  <si>
    <r>
      <rPr>
        <b/>
        <sz val="11"/>
        <rFont val="Arial"/>
        <family val="2"/>
      </rPr>
      <t>OBSERVACIONES:</t>
    </r>
    <r>
      <rPr>
        <sz val="11"/>
        <color rgb="FFC00000"/>
        <rFont val="Arial"/>
        <family val="2"/>
      </rPr>
      <t xml:space="preserve"> </t>
    </r>
    <r>
      <rPr>
        <sz val="11"/>
        <rFont val="Arial"/>
        <family val="2"/>
      </rPr>
      <t>EN LA CERTIFICACION No. 2 EMITIDA POR ELPROPONENTE INPLYCO, EL PROFESIONAL SOLO ACREDITA EL 72,08% DE DURACION DE TIEMPO DEL CNTRATO, POR CONSIGUIENTE SE REALIZA LA REGLA DE TRES SIMPLE CONFORME A LO INDICADO EN LA NOTA 2.</t>
    </r>
  </si>
  <si>
    <t>ADC ARQUITECTURA - Folio 186A</t>
  </si>
  <si>
    <t>CONSORCIO UNIDISTRITAL - Folio 187A</t>
  </si>
  <si>
    <t>INPLAYCO SAS - Folio 188</t>
  </si>
  <si>
    <r>
      <rPr>
        <b/>
        <sz val="11"/>
        <rFont val="Arial"/>
        <family val="2"/>
      </rPr>
      <t>OBSERVACIONES:</t>
    </r>
    <r>
      <rPr>
        <sz val="11"/>
        <rFont val="Arial"/>
        <family val="2"/>
      </rPr>
      <t xml:space="preserve"> </t>
    </r>
  </si>
  <si>
    <t>CARLOS ANDRES AVENDAÑO</t>
  </si>
  <si>
    <r>
      <rPr>
        <b/>
        <sz val="11"/>
        <rFont val="Arial"/>
        <family val="2"/>
      </rPr>
      <t>OBSERVACIONES:</t>
    </r>
    <r>
      <rPr>
        <sz val="11"/>
        <rFont val="Arial"/>
        <family val="2"/>
      </rPr>
      <t xml:space="preserve"> LA CERTIFICACIÓN EMITIDA POR CARLOS ANDRES AVENDAÑO NO ES PRESENTADA EN LA PRESENTE PROPUESTA, SIN EMBARGO Y TENIENDO EN CUENTA LO INDICADO EN EL DECRETO 019 DE 2012 "LEY ANTITRÁMITES" Y VERIFICADO EL PROCESO DE SELECCION No. SDHT-CM-001-2019 ADELANTADO POR LA SDHT, SE EVIDENCIA QUE EL PROFESIONAL YA HABIA SIDO OFRECIDO POR EL MISMO PROPONENTE Y QUE EN EL MENCIONADO PROCESO DE SELECCION FUE APORTADA LA CERTIFICACION MENCIONADA, CONFORME A LO ANTERIOR ES TENIDA EN CUENTA ESTA PARA EL PROFESIONAL PROPUESTO.</t>
    </r>
  </si>
  <si>
    <t>Contrato No 024 de 200
DIRECTORA DE
INTERVENTORÍA
INTERVENTORÍA TÉCNICA, ADMINISTRATIVA,
AMBIENTAL Y CONTABLE PARA LA CONSTRUCCION DE
TRES EDIFICIOS DE VIVIENDA FISCAL PARA PERSONAL DE
OFICIALES Y SUBOFICIALES EN LARANDIA - CAQUETA</t>
  </si>
  <si>
    <t>Contrato No 092-2012
DIRECTOR
DE INTERVENTORIA
INTERVENTORÍA CON FUNCIONES DE CONTROL
TÉCNICO, ADMINISTRATIVO, FINANCIERO, CONTABLE
Y AMBIENTAL PARA LA CONSTRUCCION DE TRES
TORRES DE APARTAMENTOS PARA SUBOFICIALES EN
TOLEMAIDA, DE CINCO PISOS CADA UNA CON
CUATRO APARTAMENTOS POR PISO PARA UN TOTAL
DE 60 APARTAMENTOS, INCLUYE OBRAS
COMPLEMENTARIAS</t>
  </si>
  <si>
    <t>CONTRATO 495 DE 2018
RESIDENTE DE OBRA
INTERVENTORIA TECNICA, ADMINISTRATIVA, SOCIAL Y PRESUPUESTAL DE LOS PROYECTOS DE MEJORAMIENTO E VIVIENDA EN LA MODALIDAD DE HABITABILIDAD, GRUPO 2</t>
  </si>
  <si>
    <t>contrato de interventoría del convenio de Cooperación No 2313-0001
ARQUITECTO RESIDENTE
INTERVENTOR,
“Interventoría técnica, administrativa y financiera a la construcción de quinientas (500) viviendas urbanas de interes prioritario, en el municipio de fusagasugá”</t>
  </si>
  <si>
    <t>OBSERVACION: LA. ERTIFICACION APORTADA PARA ACREDITAR LA EXPERIENCIA ADICIONAL ES TENIDA EN CUENTA PARA ACREDITAR LA EXPERIENCIA PROFESIONAL, POR CONSIGUIENTE NO SE OTORGA PUNTAJE PARA ESTE PROFESIONAL.</t>
  </si>
  <si>
    <t>RESIDENTE DE INTERVENTORIA
INTERVENTORIA TECNICA ADMINISTRATIVA, FINANCIERA Y JURIDICA PARA LA EJECUCION DEL PROYECTO DE MEJORAMIENTO  VIVIENDA  UN MEJOR VIVIR</t>
  </si>
  <si>
    <t>ESPECIALIZACIÓN EN GERENCIA DE PROYECTOS DE INGENIERÍA</t>
  </si>
  <si>
    <t>ESPECIALIZACIÓN EN GESTIÓN AMBIENTAL URBANA</t>
  </si>
  <si>
    <t>SECRETARIA DISTRITAL DEL HABITAT
CONTRATO No. 599 DE 2017</t>
  </si>
  <si>
    <t>inplayco sas</t>
  </si>
  <si>
    <t>INTERVENTORÍA TÉCNICA, ADMINISTRATIVA, SOCIAL Y PRESUPUESTAL DE LOS PROYECTOS DE MEJORAMIENTO DE VIVIENDA EN LA MODALIDAD DE HABITABILIDAD.</t>
  </si>
  <si>
    <t>HABIL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</si>
</sst>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_-&quot;$&quot;* #,##0_-;\-&quot;$&quot;* #,##0_-;_-&quot;$&quot;* &quot;-&quot;_-;_-@_-"/>
    <numFmt numFmtId="165" formatCode="_-* #,##0.00\ &quot;€&quot;_-;\-* #,##0.00\ &quot;€&quot;_-;_-* &quot;-&quot;??\ &quot;€&quot;_-;_-@_-"/>
    <numFmt numFmtId="166" formatCode="_-* #,##0.00\ _€_-;\-* #,##0.00\ _€_-;_-* &quot;-&quot;??\ _€_-;_-@_-"/>
    <numFmt numFmtId="167" formatCode="_-* #,##0\ _€_-;\-* #,##0\ _€_-;_-* &quot;-&quot;??\ _€_-;_-@_-"/>
    <numFmt numFmtId="168" formatCode="#,##0.00_ ;[Red]\-#,##0.00\ "/>
    <numFmt numFmtId="169" formatCode="&quot;$&quot;#,##0"/>
    <numFmt numFmtId="170" formatCode="[$$-240A]#,##0"/>
    <numFmt numFmtId="171" formatCode="0_ ;[Red]\-0\ "/>
    <numFmt numFmtId="172" formatCode="[$$-240A]#,##0.000"/>
    <numFmt numFmtId="173" formatCode="[$$-240A]#,##0.00"/>
    <numFmt numFmtId="174" formatCode="_([$$-240A]\ * #,##0.00_);_([$$-240A]\ * \(#,##0.00\);_([$$-240A]\ * &quot;-&quot;??_);_(@_)"/>
    <numFmt numFmtId="175" formatCode="[$$-240A]\ #,##0.00"/>
    <numFmt numFmtId="176" formatCode="[$-C0A]d\ &quot;de&quot;\ mmmm\ &quot;de&quot;\ yyyy;@"/>
    <numFmt numFmtId="177" formatCode="_-* #,##0\ &quot;SMMLV&quot;_-"/>
    <numFmt numFmtId="178" formatCode="_-[$$-240A]\ * #,##0.00_-;\-[$$-240A]\ * #,##0.00_-;_-[$$-240A]\ * &quot;-&quot;??_-;_-@_-"/>
  </numFmts>
  <fonts count="56" x14ac:knownFonts="1">
    <font>
      <sz val="11"/>
      <color theme="1"/>
      <name val="Calibri"/>
      <family val="2"/>
      <scheme val="minor"/>
    </font>
    <font>
      <b/>
      <sz val="11"/>
      <color theme="1"/>
      <name val="Calibri"/>
      <family val="2"/>
      <scheme val="minor"/>
    </font>
    <font>
      <sz val="11"/>
      <color theme="1"/>
      <name val="Calibri"/>
      <family val="2"/>
      <scheme val="minor"/>
    </font>
    <font>
      <b/>
      <sz val="9"/>
      <name val="Arial"/>
      <family val="2"/>
    </font>
    <font>
      <sz val="9"/>
      <name val="Arial"/>
      <family val="2"/>
    </font>
    <font>
      <sz val="10"/>
      <name val="Arial"/>
      <family val="2"/>
    </font>
    <font>
      <b/>
      <sz val="9"/>
      <color indexed="8"/>
      <name val="Arial"/>
      <family val="2"/>
    </font>
    <font>
      <sz val="9"/>
      <color indexed="8"/>
      <name val="Arial"/>
      <family val="2"/>
    </font>
    <font>
      <b/>
      <sz val="9"/>
      <color rgb="FFFF0000"/>
      <name val="Arial"/>
      <family val="2"/>
    </font>
    <font>
      <b/>
      <sz val="16"/>
      <name val="Arial"/>
      <family val="2"/>
    </font>
    <font>
      <b/>
      <sz val="11"/>
      <name val="Arial"/>
      <family val="2"/>
    </font>
    <font>
      <b/>
      <sz val="14"/>
      <name val="Arial"/>
      <family val="2"/>
    </font>
    <font>
      <sz val="11"/>
      <name val="Arial"/>
      <family val="2"/>
    </font>
    <font>
      <b/>
      <sz val="10"/>
      <name val="Arial"/>
      <family val="2"/>
    </font>
    <font>
      <b/>
      <sz val="12"/>
      <name val="Arial"/>
      <family val="2"/>
    </font>
    <font>
      <sz val="11"/>
      <color theme="0"/>
      <name val="Calibri"/>
      <family val="2"/>
      <scheme val="minor"/>
    </font>
    <font>
      <sz val="14"/>
      <name val="Arial"/>
      <family val="2"/>
    </font>
    <font>
      <b/>
      <sz val="18"/>
      <name val="Arial"/>
      <family val="2"/>
    </font>
    <font>
      <sz val="12"/>
      <name val="Arial"/>
      <family val="2"/>
    </font>
    <font>
      <b/>
      <sz val="20"/>
      <name val="Arial"/>
      <family val="2"/>
    </font>
    <font>
      <b/>
      <sz val="11"/>
      <color rgb="FFFF0000"/>
      <name val="Arial"/>
      <family val="2"/>
    </font>
    <font>
      <b/>
      <sz val="12"/>
      <color rgb="FFFF0000"/>
      <name val="Arial"/>
      <family val="2"/>
    </font>
    <font>
      <sz val="11"/>
      <color rgb="FFFF0000"/>
      <name val="Arial"/>
      <family val="2"/>
    </font>
    <font>
      <sz val="11"/>
      <color theme="1"/>
      <name val="Arial"/>
      <family val="2"/>
    </font>
    <font>
      <sz val="14"/>
      <color theme="1"/>
      <name val="Arial"/>
      <family val="2"/>
    </font>
    <font>
      <b/>
      <sz val="22"/>
      <color theme="0"/>
      <name val="Arial"/>
      <family val="2"/>
    </font>
    <font>
      <b/>
      <sz val="14"/>
      <color theme="1"/>
      <name val="Arial"/>
      <family val="2"/>
    </font>
    <font>
      <b/>
      <sz val="11"/>
      <color theme="1"/>
      <name val="Arial"/>
      <family val="2"/>
    </font>
    <font>
      <b/>
      <sz val="24"/>
      <color theme="1"/>
      <name val="Arial"/>
      <family val="2"/>
    </font>
    <font>
      <b/>
      <sz val="20"/>
      <color theme="1"/>
      <name val="Arial"/>
      <family val="2"/>
    </font>
    <font>
      <sz val="10"/>
      <color theme="1"/>
      <name val="Arial"/>
      <family val="2"/>
    </font>
    <font>
      <b/>
      <sz val="22"/>
      <color theme="1"/>
      <name val="Arial"/>
      <family val="2"/>
    </font>
    <font>
      <sz val="48"/>
      <color theme="1"/>
      <name val="Arial"/>
      <family val="2"/>
    </font>
    <font>
      <b/>
      <sz val="16"/>
      <color theme="1"/>
      <name val="Arial"/>
      <family val="2"/>
    </font>
    <font>
      <b/>
      <sz val="10"/>
      <color theme="1"/>
      <name val="Arial"/>
      <family val="2"/>
    </font>
    <font>
      <sz val="12"/>
      <color theme="1"/>
      <name val="Arial"/>
      <family val="2"/>
    </font>
    <font>
      <b/>
      <sz val="11"/>
      <color theme="8" tint="-0.249977111117893"/>
      <name val="Arial"/>
      <family val="2"/>
    </font>
    <font>
      <sz val="12"/>
      <color theme="8" tint="-0.249977111117893"/>
      <name val="Arial"/>
      <family val="2"/>
    </font>
    <font>
      <b/>
      <sz val="13"/>
      <color theme="8" tint="0.39997558519241921"/>
      <name val="Arial"/>
      <family val="2"/>
    </font>
    <font>
      <sz val="9"/>
      <color theme="1"/>
      <name val="Arial"/>
      <family val="2"/>
    </font>
    <font>
      <sz val="36"/>
      <color theme="1"/>
      <name val="Arial"/>
      <family val="2"/>
    </font>
    <font>
      <b/>
      <sz val="12"/>
      <color theme="1"/>
      <name val="Arial"/>
      <family val="2"/>
    </font>
    <font>
      <b/>
      <sz val="16"/>
      <color theme="0"/>
      <name val="Arial"/>
      <family val="2"/>
    </font>
    <font>
      <sz val="16"/>
      <name val="Arial"/>
      <family val="2"/>
    </font>
    <font>
      <b/>
      <sz val="20"/>
      <color theme="0"/>
      <name val="Arial"/>
      <family val="2"/>
    </font>
    <font>
      <sz val="14"/>
      <color rgb="FFFF0000"/>
      <name val="Arial"/>
      <family val="2"/>
    </font>
    <font>
      <b/>
      <sz val="14"/>
      <color rgb="FFC00000"/>
      <name val="Arial"/>
      <family val="2"/>
    </font>
    <font>
      <b/>
      <sz val="12"/>
      <color rgb="FFC00000"/>
      <name val="Arial"/>
      <family val="2"/>
    </font>
    <font>
      <sz val="14"/>
      <color rgb="FFC00000"/>
      <name val="Arial"/>
      <family val="2"/>
    </font>
    <font>
      <b/>
      <sz val="14"/>
      <color rgb="FFFF0000"/>
      <name val="Arial"/>
      <family val="2"/>
    </font>
    <font>
      <b/>
      <sz val="16"/>
      <color rgb="FFFF0000"/>
      <name val="Arial"/>
      <family val="2"/>
    </font>
    <font>
      <sz val="20"/>
      <name val="Arial"/>
      <family val="2"/>
    </font>
    <font>
      <b/>
      <sz val="28"/>
      <name val="Arial"/>
      <family val="2"/>
    </font>
    <font>
      <sz val="9"/>
      <color theme="1"/>
      <name val="Times"/>
      <family val="1"/>
    </font>
    <font>
      <b/>
      <sz val="11"/>
      <color theme="0"/>
      <name val="Arial"/>
      <family val="2"/>
    </font>
    <font>
      <sz val="11"/>
      <color rgb="FFC00000"/>
      <name val="Arial"/>
      <family val="2"/>
    </font>
  </fonts>
  <fills count="12">
    <fill>
      <patternFill patternType="none"/>
    </fill>
    <fill>
      <patternFill patternType="gray125"/>
    </fill>
    <fill>
      <patternFill patternType="solid">
        <fgColor rgb="FFFFC000"/>
        <bgColor indexed="64"/>
      </patternFill>
    </fill>
    <fill>
      <patternFill patternType="solid">
        <fgColor theme="0" tint="-0.249977111117893"/>
        <bgColor indexed="64"/>
      </patternFill>
    </fill>
    <fill>
      <patternFill patternType="solid">
        <fgColor theme="0"/>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6" tint="-0.499984740745262"/>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rgb="FFFFFF00"/>
        <bgColor indexed="64"/>
      </patternFill>
    </fill>
  </fills>
  <borders count="8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right style="double">
        <color rgb="FFFF0000"/>
      </right>
      <top/>
      <bottom/>
      <diagonal/>
    </border>
    <border>
      <left/>
      <right/>
      <top/>
      <bottom style="double">
        <color rgb="FFFF0000"/>
      </bottom>
      <diagonal/>
    </border>
    <border>
      <left/>
      <right style="double">
        <color rgb="FFFF0000"/>
      </right>
      <top/>
      <bottom style="double">
        <color rgb="FFFF0000"/>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bottom style="medium">
        <color indexed="64"/>
      </bottom>
      <diagonal/>
    </border>
    <border>
      <left style="thin">
        <color indexed="64"/>
      </left>
      <right/>
      <top/>
      <bottom/>
      <diagonal/>
    </border>
    <border>
      <left style="double">
        <color rgb="FFC00000"/>
      </left>
      <right/>
      <top style="double">
        <color rgb="FFC00000"/>
      </top>
      <bottom/>
      <diagonal/>
    </border>
    <border>
      <left/>
      <right/>
      <top style="double">
        <color rgb="FFC00000"/>
      </top>
      <bottom/>
      <diagonal/>
    </border>
    <border>
      <left/>
      <right style="double">
        <color rgb="FFC00000"/>
      </right>
      <top style="double">
        <color rgb="FFC00000"/>
      </top>
      <bottom/>
      <diagonal/>
    </border>
    <border>
      <left style="double">
        <color rgb="FFC00000"/>
      </left>
      <right/>
      <top/>
      <bottom/>
      <diagonal/>
    </border>
    <border>
      <left/>
      <right style="double">
        <color rgb="FFC00000"/>
      </right>
      <top/>
      <bottom/>
      <diagonal/>
    </border>
    <border>
      <left style="double">
        <color rgb="FFC00000"/>
      </left>
      <right/>
      <top/>
      <bottom style="double">
        <color rgb="FFC00000"/>
      </bottom>
      <diagonal/>
    </border>
    <border>
      <left/>
      <right/>
      <top/>
      <bottom style="double">
        <color rgb="FFC00000"/>
      </bottom>
      <diagonal/>
    </border>
    <border>
      <left/>
      <right style="double">
        <color rgb="FFC00000"/>
      </right>
      <top/>
      <bottom style="double">
        <color rgb="FFC00000"/>
      </bottom>
      <diagonal/>
    </border>
    <border>
      <left style="thin">
        <color auto="1"/>
      </left>
      <right/>
      <top style="thin">
        <color auto="1"/>
      </top>
      <bottom/>
      <diagonal/>
    </border>
    <border>
      <left/>
      <right style="thin">
        <color auto="1"/>
      </right>
      <top/>
      <bottom style="thin">
        <color auto="1"/>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s>
  <cellStyleXfs count="8">
    <xf numFmtId="0" fontId="0" fillId="0" borderId="0"/>
    <xf numFmtId="166" fontId="2" fillId="0" borderId="0" applyFont="0" applyFill="0" applyBorder="0" applyAlignment="0" applyProtection="0"/>
    <xf numFmtId="0" fontId="5"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5" fillId="0" borderId="0"/>
    <xf numFmtId="166" fontId="5" fillId="0" borderId="0" applyFont="0" applyFill="0" applyBorder="0" applyAlignment="0" applyProtection="0"/>
  </cellStyleXfs>
  <cellXfs count="747">
    <xf numFmtId="0" fontId="0" fillId="0" borderId="0" xfId="0"/>
    <xf numFmtId="0" fontId="0" fillId="0" borderId="1" xfId="0" applyBorder="1"/>
    <xf numFmtId="167" fontId="7" fillId="4" borderId="1" xfId="1" applyNumberFormat="1" applyFont="1" applyFill="1" applyBorder="1" applyAlignment="1">
      <alignment horizontal="center" vertical="center" wrapText="1"/>
    </xf>
    <xf numFmtId="9" fontId="4" fillId="4" borderId="1" xfId="0" applyNumberFormat="1" applyFont="1" applyFill="1" applyBorder="1" applyAlignment="1">
      <alignment horizontal="center" vertical="center" wrapText="1"/>
    </xf>
    <xf numFmtId="0" fontId="7" fillId="4" borderId="1" xfId="0" applyFont="1" applyFill="1" applyBorder="1" applyAlignment="1">
      <alignment horizontal="center" vertical="center" wrapText="1"/>
    </xf>
    <xf numFmtId="167" fontId="6" fillId="0" borderId="1" xfId="1" applyNumberFormat="1" applyFont="1" applyFill="1" applyBorder="1" applyAlignment="1">
      <alignment horizontal="center" vertical="center" wrapText="1"/>
    </xf>
    <xf numFmtId="0" fontId="4" fillId="0" borderId="0" xfId="0" applyFont="1" applyBorder="1" applyAlignment="1">
      <alignment horizontal="left" wrapText="1"/>
    </xf>
    <xf numFmtId="0" fontId="4" fillId="0" borderId="0" xfId="0" applyFont="1" applyBorder="1" applyAlignment="1">
      <alignment horizontal="center" wrapText="1"/>
    </xf>
    <xf numFmtId="0" fontId="3" fillId="5" borderId="1" xfId="0" applyFont="1" applyFill="1" applyBorder="1"/>
    <xf numFmtId="169" fontId="3" fillId="5" borderId="1" xfId="0" applyNumberFormat="1" applyFont="1" applyFill="1" applyBorder="1"/>
    <xf numFmtId="0" fontId="3" fillId="5" borderId="1" xfId="0" applyFont="1" applyFill="1" applyBorder="1" applyAlignment="1">
      <alignment wrapText="1"/>
    </xf>
    <xf numFmtId="0" fontId="10" fillId="4" borderId="1" xfId="0" applyFont="1" applyFill="1" applyBorder="1" applyAlignment="1">
      <alignment horizontal="center" vertical="center" wrapText="1"/>
    </xf>
    <xf numFmtId="0" fontId="0" fillId="0" borderId="0" xfId="0" applyBorder="1"/>
    <xf numFmtId="0" fontId="3" fillId="0" borderId="0" xfId="0" applyFont="1" applyBorder="1" applyAlignment="1">
      <alignment horizontal="center" vertical="center" wrapText="1"/>
    </xf>
    <xf numFmtId="0" fontId="3" fillId="0" borderId="0" xfId="0" applyFont="1" applyBorder="1" applyAlignment="1">
      <alignment horizontal="right" wrapText="1"/>
    </xf>
    <xf numFmtId="0" fontId="4" fillId="0" borderId="0" xfId="0" applyFont="1" applyBorder="1" applyAlignment="1">
      <alignment wrapText="1"/>
    </xf>
    <xf numFmtId="170" fontId="0" fillId="0" borderId="0" xfId="0" applyNumberFormat="1" applyBorder="1"/>
    <xf numFmtId="14" fontId="0" fillId="0" borderId="0" xfId="0" applyNumberFormat="1" applyBorder="1"/>
    <xf numFmtId="15" fontId="3" fillId="0" borderId="0" xfId="0" applyNumberFormat="1" applyFont="1" applyBorder="1" applyAlignment="1">
      <alignment horizontal="right" wrapText="1"/>
    </xf>
    <xf numFmtId="0" fontId="0" fillId="0" borderId="44" xfId="0" applyBorder="1"/>
    <xf numFmtId="0" fontId="0" fillId="0" borderId="45" xfId="0" applyBorder="1"/>
    <xf numFmtId="0" fontId="0" fillId="0" borderId="46" xfId="0" applyBorder="1"/>
    <xf numFmtId="0" fontId="4" fillId="0" borderId="0" xfId="0" applyFont="1" applyFill="1" applyBorder="1" applyAlignment="1">
      <alignment horizontal="center" vertical="center" wrapText="1"/>
    </xf>
    <xf numFmtId="39" fontId="3" fillId="0" borderId="0" xfId="0" applyNumberFormat="1" applyFont="1" applyFill="1" applyBorder="1" applyAlignment="1">
      <alignment horizontal="center" wrapText="1"/>
    </xf>
    <xf numFmtId="0" fontId="3" fillId="5" borderId="6" xfId="0" applyFont="1" applyFill="1" applyBorder="1" applyAlignment="1">
      <alignment wrapText="1"/>
    </xf>
    <xf numFmtId="39" fontId="3" fillId="0" borderId="0" xfId="0" applyNumberFormat="1" applyFont="1" applyFill="1" applyBorder="1" applyAlignment="1">
      <alignment horizontal="center"/>
    </xf>
    <xf numFmtId="0" fontId="3" fillId="0" borderId="0" xfId="0" applyFont="1" applyFill="1" applyBorder="1" applyAlignment="1">
      <alignment wrapText="1"/>
    </xf>
    <xf numFmtId="169" fontId="3" fillId="0" borderId="0" xfId="0" applyNumberFormat="1" applyFont="1" applyFill="1" applyBorder="1"/>
    <xf numFmtId="0" fontId="3" fillId="0" borderId="0" xfId="0" applyFont="1" applyFill="1" applyBorder="1"/>
    <xf numFmtId="172" fontId="0" fillId="0" borderId="0" xfId="0" applyNumberFormat="1" applyBorder="1" applyAlignment="1">
      <alignment horizontal="left" indent="2"/>
    </xf>
    <xf numFmtId="0" fontId="0" fillId="0" borderId="0" xfId="0" applyFill="1" applyBorder="1"/>
    <xf numFmtId="0" fontId="0" fillId="0" borderId="34" xfId="0" applyBorder="1"/>
    <xf numFmtId="49" fontId="15" fillId="0" borderId="0" xfId="0" applyNumberFormat="1" applyFont="1"/>
    <xf numFmtId="0" fontId="15" fillId="0" borderId="0" xfId="0" applyFont="1"/>
    <xf numFmtId="169" fontId="3" fillId="5" borderId="26" xfId="0" applyNumberFormat="1" applyFont="1" applyFill="1" applyBorder="1"/>
    <xf numFmtId="0" fontId="0" fillId="0" borderId="0" xfId="0" applyAlignment="1"/>
    <xf numFmtId="9" fontId="0" fillId="0" borderId="1" xfId="0" applyNumberFormat="1" applyBorder="1"/>
    <xf numFmtId="9" fontId="0" fillId="0" borderId="34" xfId="0" applyNumberFormat="1" applyBorder="1"/>
    <xf numFmtId="173" fontId="0" fillId="0" borderId="24" xfId="3" applyNumberFormat="1" applyFont="1" applyBorder="1" applyAlignment="1"/>
    <xf numFmtId="173" fontId="0" fillId="0" borderId="25" xfId="3" applyNumberFormat="1" applyFont="1" applyBorder="1" applyAlignment="1"/>
    <xf numFmtId="0" fontId="0" fillId="0" borderId="52" xfId="0" applyBorder="1" applyAlignment="1"/>
    <xf numFmtId="0" fontId="0" fillId="0" borderId="29" xfId="0" applyBorder="1" applyAlignment="1"/>
    <xf numFmtId="173" fontId="0" fillId="0" borderId="1" xfId="0" applyNumberFormat="1" applyBorder="1"/>
    <xf numFmtId="0" fontId="10" fillId="0" borderId="1" xfId="0" applyFont="1" applyFill="1" applyBorder="1" applyAlignment="1">
      <alignment horizontal="center" vertical="center" wrapText="1"/>
    </xf>
    <xf numFmtId="167" fontId="7" fillId="0" borderId="1" xfId="1" applyNumberFormat="1" applyFont="1" applyFill="1" applyBorder="1" applyAlignment="1">
      <alignment horizontal="center" vertical="center" wrapText="1"/>
    </xf>
    <xf numFmtId="9" fontId="4"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9" fontId="0" fillId="0" borderId="0" xfId="0" applyNumberFormat="1"/>
    <xf numFmtId="0" fontId="3" fillId="3" borderId="28"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4" fillId="0" borderId="32" xfId="0" applyFont="1" applyFill="1" applyBorder="1" applyAlignment="1">
      <alignment horizontal="center" vertical="center" wrapText="1"/>
    </xf>
    <xf numFmtId="0" fontId="4" fillId="0" borderId="23" xfId="0" applyFont="1" applyFill="1" applyBorder="1" applyAlignment="1">
      <alignment horizontal="center" vertical="center" wrapText="1"/>
    </xf>
    <xf numFmtId="167" fontId="6" fillId="0" borderId="24" xfId="1" applyNumberFormat="1" applyFont="1" applyFill="1" applyBorder="1" applyAlignment="1">
      <alignment horizontal="center" vertical="center" wrapText="1"/>
    </xf>
    <xf numFmtId="0" fontId="4" fillId="0" borderId="0" xfId="0" applyFont="1" applyBorder="1" applyAlignment="1">
      <alignment horizontal="center" vertical="center" wrapText="1"/>
    </xf>
    <xf numFmtId="0" fontId="10" fillId="0" borderId="37" xfId="0" applyNumberFormat="1" applyFont="1" applyBorder="1" applyAlignment="1">
      <alignment horizontal="center" vertical="center" wrapText="1"/>
    </xf>
    <xf numFmtId="0" fontId="10" fillId="0" borderId="0" xfId="0" applyNumberFormat="1" applyFont="1" applyBorder="1" applyAlignment="1">
      <alignment horizontal="center" vertical="center" wrapText="1"/>
    </xf>
    <xf numFmtId="1" fontId="19" fillId="7" borderId="39" xfId="0" applyNumberFormat="1" applyFont="1" applyFill="1" applyBorder="1" applyAlignment="1">
      <alignment horizontal="center" vertical="center" wrapText="1"/>
    </xf>
    <xf numFmtId="0" fontId="16" fillId="0" borderId="0" xfId="0" applyFont="1" applyBorder="1" applyAlignment="1">
      <alignment horizontal="center" vertical="center" wrapText="1"/>
    </xf>
    <xf numFmtId="0" fontId="11" fillId="0" borderId="0" xfId="0" applyNumberFormat="1" applyFont="1" applyBorder="1" applyAlignment="1">
      <alignment horizontal="center" vertical="center" wrapText="1"/>
    </xf>
    <xf numFmtId="0" fontId="18" fillId="4" borderId="32" xfId="0" applyFont="1" applyFill="1" applyBorder="1" applyAlignment="1">
      <alignment horizontal="center" vertical="center" wrapText="1"/>
    </xf>
    <xf numFmtId="0" fontId="18" fillId="4" borderId="1" xfId="0" applyFont="1" applyFill="1" applyBorder="1" applyAlignment="1">
      <alignment horizontal="center" vertical="center" wrapText="1"/>
    </xf>
    <xf numFmtId="9" fontId="18" fillId="4" borderId="1" xfId="0" applyNumberFormat="1" applyFont="1" applyFill="1" applyBorder="1" applyAlignment="1">
      <alignment horizontal="center" vertical="center" wrapText="1"/>
    </xf>
    <xf numFmtId="4" fontId="18" fillId="4" borderId="1" xfId="0" applyNumberFormat="1" applyFont="1" applyFill="1" applyBorder="1" applyAlignment="1">
      <alignment horizontal="center" vertical="center" wrapText="1"/>
    </xf>
    <xf numFmtId="166" fontId="18" fillId="0" borderId="1" xfId="1" applyFont="1" applyFill="1" applyBorder="1" applyAlignment="1">
      <alignment horizontal="center" vertical="center" wrapText="1"/>
    </xf>
    <xf numFmtId="15" fontId="18" fillId="0" borderId="1" xfId="0" applyNumberFormat="1" applyFont="1" applyBorder="1" applyAlignment="1">
      <alignment vertical="center" wrapText="1"/>
    </xf>
    <xf numFmtId="166" fontId="18" fillId="0" borderId="1" xfId="1" applyFont="1" applyFill="1" applyBorder="1" applyAlignment="1">
      <alignment vertical="center" wrapText="1"/>
    </xf>
    <xf numFmtId="9" fontId="4" fillId="4" borderId="24" xfId="0" applyNumberFormat="1" applyFont="1" applyFill="1" applyBorder="1" applyAlignment="1">
      <alignment horizontal="center" vertical="center" wrapText="1"/>
    </xf>
    <xf numFmtId="0" fontId="4" fillId="0" borderId="24" xfId="0" applyFont="1" applyFill="1" applyBorder="1" applyAlignment="1">
      <alignment horizontal="center" vertical="center" wrapText="1"/>
    </xf>
    <xf numFmtId="0" fontId="12" fillId="0" borderId="24" xfId="0" applyFont="1" applyFill="1" applyBorder="1" applyAlignment="1">
      <alignment horizontal="center" vertical="center" wrapText="1"/>
    </xf>
    <xf numFmtId="9" fontId="4" fillId="0" borderId="24" xfId="0" applyNumberFormat="1" applyFont="1" applyFill="1" applyBorder="1" applyAlignment="1">
      <alignment horizontal="center" vertical="center" wrapText="1"/>
    </xf>
    <xf numFmtId="170" fontId="4" fillId="0" borderId="24" xfId="0" applyNumberFormat="1" applyFont="1" applyFill="1" applyBorder="1" applyAlignment="1">
      <alignment horizontal="center" vertical="center" wrapText="1"/>
    </xf>
    <xf numFmtId="15" fontId="4" fillId="0" borderId="24" xfId="0" applyNumberFormat="1" applyFont="1" applyFill="1" applyBorder="1" applyAlignment="1">
      <alignment horizontal="center" vertical="center" wrapText="1"/>
    </xf>
    <xf numFmtId="39" fontId="14" fillId="10" borderId="24" xfId="0" applyNumberFormat="1" applyFont="1" applyFill="1" applyBorder="1" applyAlignment="1">
      <alignment horizontal="center" vertical="center" wrapText="1"/>
    </xf>
    <xf numFmtId="0" fontId="19" fillId="0" borderId="30" xfId="0" applyFont="1" applyFill="1" applyBorder="1" applyAlignment="1">
      <alignment horizontal="left" vertical="center" wrapText="1"/>
    </xf>
    <xf numFmtId="168" fontId="14" fillId="6" borderId="1" xfId="0" applyNumberFormat="1" applyFont="1" applyFill="1" applyBorder="1" applyAlignment="1">
      <alignment vertical="center" wrapText="1"/>
    </xf>
    <xf numFmtId="168" fontId="14" fillId="6" borderId="1" xfId="0" applyNumberFormat="1" applyFont="1" applyFill="1" applyBorder="1" applyAlignment="1">
      <alignment horizontal="center" vertical="center" wrapText="1"/>
    </xf>
    <xf numFmtId="39" fontId="14" fillId="0" borderId="24" xfId="0" applyNumberFormat="1" applyFont="1" applyFill="1" applyBorder="1" applyAlignment="1">
      <alignment horizontal="center" vertical="center" wrapText="1"/>
    </xf>
    <xf numFmtId="0" fontId="4" fillId="0" borderId="67" xfId="0" applyFont="1" applyBorder="1" applyAlignment="1">
      <alignment horizontal="center" wrapText="1"/>
    </xf>
    <xf numFmtId="0" fontId="22" fillId="0" borderId="0" xfId="0" applyFont="1"/>
    <xf numFmtId="0" fontId="23" fillId="0" borderId="0" xfId="0" applyFont="1"/>
    <xf numFmtId="0" fontId="23" fillId="0" borderId="61" xfId="0" applyFont="1" applyBorder="1"/>
    <xf numFmtId="0" fontId="23" fillId="0" borderId="62" xfId="0" applyFont="1" applyBorder="1"/>
    <xf numFmtId="0" fontId="23" fillId="0" borderId="63" xfId="0" applyFont="1" applyBorder="1"/>
    <xf numFmtId="0" fontId="23" fillId="0" borderId="64" xfId="0" applyFont="1" applyBorder="1"/>
    <xf numFmtId="0" fontId="23" fillId="0" borderId="0" xfId="0" applyFont="1" applyBorder="1" applyAlignment="1"/>
    <xf numFmtId="0" fontId="23" fillId="0" borderId="0" xfId="0" applyFont="1" applyBorder="1"/>
    <xf numFmtId="0" fontId="23" fillId="0" borderId="65" xfId="0" applyFont="1" applyBorder="1"/>
    <xf numFmtId="0" fontId="23" fillId="0" borderId="0" xfId="0" applyFont="1" applyBorder="1" applyAlignment="1">
      <alignment horizontal="center" vertical="center"/>
    </xf>
    <xf numFmtId="0" fontId="26" fillId="0" borderId="18" xfId="0" applyFont="1" applyBorder="1" applyAlignment="1">
      <alignment horizontal="center" vertical="center"/>
    </xf>
    <xf numFmtId="0" fontId="27" fillId="0" borderId="0" xfId="0" applyFont="1" applyBorder="1" applyAlignment="1">
      <alignment horizontal="center" vertical="center"/>
    </xf>
    <xf numFmtId="0" fontId="23" fillId="0" borderId="0" xfId="0" applyFont="1" applyFill="1" applyBorder="1"/>
    <xf numFmtId="0" fontId="23" fillId="0" borderId="64" xfId="0" applyFont="1" applyFill="1" applyBorder="1"/>
    <xf numFmtId="0" fontId="23" fillId="0" borderId="65" xfId="0" applyFont="1" applyFill="1" applyBorder="1"/>
    <xf numFmtId="0" fontId="22" fillId="0" borderId="64" xfId="0" applyFont="1" applyBorder="1" applyAlignment="1">
      <alignment horizontal="center" vertical="center" textRotation="90"/>
    </xf>
    <xf numFmtId="0" fontId="23" fillId="0" borderId="64" xfId="0" applyFont="1" applyBorder="1" applyAlignment="1">
      <alignment vertical="center"/>
    </xf>
    <xf numFmtId="0" fontId="23" fillId="0" borderId="65" xfId="0" applyFont="1" applyBorder="1" applyAlignment="1">
      <alignment vertical="center"/>
    </xf>
    <xf numFmtId="0" fontId="23" fillId="0" borderId="0" xfId="0" applyFont="1" applyAlignment="1">
      <alignment vertical="center"/>
    </xf>
    <xf numFmtId="0" fontId="23" fillId="0" borderId="0" xfId="0" applyFont="1" applyFill="1"/>
    <xf numFmtId="0" fontId="23" fillId="0" borderId="66" xfId="0" applyFont="1" applyBorder="1"/>
    <xf numFmtId="0" fontId="23" fillId="0" borderId="67" xfId="0" applyFont="1" applyBorder="1"/>
    <xf numFmtId="0" fontId="23" fillId="0" borderId="68" xfId="0" applyFont="1" applyBorder="1"/>
    <xf numFmtId="0" fontId="20" fillId="0" borderId="0" xfId="0" applyFont="1"/>
    <xf numFmtId="0" fontId="29" fillId="0" borderId="0" xfId="0" applyFont="1" applyFill="1" applyBorder="1" applyAlignment="1"/>
    <xf numFmtId="0" fontId="28" fillId="0" borderId="0" xfId="0" applyFont="1" applyFill="1" applyBorder="1" applyAlignment="1">
      <alignment horizontal="center"/>
    </xf>
    <xf numFmtId="0" fontId="23" fillId="0" borderId="18" xfId="0" applyFont="1" applyBorder="1"/>
    <xf numFmtId="0" fontId="23" fillId="0" borderId="30" xfId="0" applyFont="1" applyBorder="1"/>
    <xf numFmtId="0" fontId="30" fillId="0" borderId="30" xfId="0" applyFont="1" applyBorder="1" applyAlignment="1">
      <alignment wrapText="1"/>
    </xf>
    <xf numFmtId="0" fontId="26" fillId="0" borderId="30" xfId="0" applyFont="1" applyBorder="1" applyAlignment="1">
      <alignment horizontal="center"/>
    </xf>
    <xf numFmtId="0" fontId="26" fillId="0" borderId="18" xfId="0" applyFont="1" applyBorder="1" applyAlignment="1">
      <alignment horizontal="center"/>
    </xf>
    <xf numFmtId="0" fontId="26" fillId="0" borderId="47" xfId="0" applyFont="1" applyBorder="1" applyAlignment="1">
      <alignment horizontal="center"/>
    </xf>
    <xf numFmtId="0" fontId="26" fillId="0" borderId="0" xfId="0" applyFont="1" applyAlignment="1">
      <alignment horizontal="center"/>
    </xf>
    <xf numFmtId="0" fontId="23" fillId="0" borderId="53" xfId="0" applyFont="1" applyBorder="1"/>
    <xf numFmtId="0" fontId="26" fillId="0" borderId="0" xfId="0" applyFont="1" applyBorder="1" applyAlignment="1">
      <alignment horizontal="center"/>
    </xf>
    <xf numFmtId="0" fontId="32" fillId="0" borderId="8" xfId="0" applyFont="1" applyBorder="1" applyAlignment="1">
      <alignment horizontal="center" vertical="center"/>
    </xf>
    <xf numFmtId="0" fontId="23" fillId="0" borderId="43" xfId="0" applyFont="1" applyBorder="1"/>
    <xf numFmtId="0" fontId="30" fillId="0" borderId="0" xfId="0" applyFont="1" applyAlignment="1">
      <alignment vertical="top" wrapText="1"/>
    </xf>
    <xf numFmtId="0" fontId="27" fillId="0" borderId="0" xfId="0" applyFont="1" applyBorder="1" applyAlignment="1"/>
    <xf numFmtId="0" fontId="33" fillId="0" borderId="0" xfId="0" applyFont="1" applyFill="1" applyBorder="1" applyAlignment="1"/>
    <xf numFmtId="0" fontId="27" fillId="0" borderId="0" xfId="0" applyFont="1" applyBorder="1" applyAlignment="1">
      <alignment horizontal="center"/>
    </xf>
    <xf numFmtId="14" fontId="27" fillId="0" borderId="0" xfId="0" applyNumberFormat="1" applyFont="1" applyBorder="1" applyAlignment="1" applyProtection="1">
      <alignment horizontal="center"/>
      <protection locked="0"/>
    </xf>
    <xf numFmtId="0" fontId="27" fillId="0" borderId="0" xfId="0" applyFont="1" applyBorder="1" applyAlignment="1" applyProtection="1">
      <alignment horizontal="center"/>
    </xf>
    <xf numFmtId="0" fontId="35" fillId="0" borderId="0" xfId="0" applyFont="1" applyBorder="1" applyAlignment="1">
      <alignment vertical="center" wrapText="1"/>
    </xf>
    <xf numFmtId="0" fontId="35" fillId="0" borderId="53" xfId="0" applyFont="1" applyBorder="1" applyAlignment="1">
      <alignment vertical="center" wrapText="1"/>
    </xf>
    <xf numFmtId="0" fontId="26" fillId="0" borderId="0" xfId="0" applyFont="1" applyFill="1" applyBorder="1" applyAlignment="1" applyProtection="1"/>
    <xf numFmtId="0" fontId="27" fillId="0" borderId="0" xfId="0" applyFont="1" applyFill="1" applyBorder="1" applyAlignment="1" applyProtection="1"/>
    <xf numFmtId="0" fontId="36" fillId="0" borderId="0" xfId="0" applyFont="1" applyFill="1" applyBorder="1" applyAlignment="1" applyProtection="1">
      <alignment horizontal="center" vertical="center"/>
    </xf>
    <xf numFmtId="0" fontId="35" fillId="0" borderId="0" xfId="0" applyFont="1" applyFill="1" applyBorder="1" applyAlignment="1" applyProtection="1">
      <alignment horizontal="center" vertical="center"/>
    </xf>
    <xf numFmtId="14" fontId="35" fillId="0" borderId="0" xfId="0" applyNumberFormat="1" applyFont="1" applyFill="1" applyBorder="1" applyAlignment="1" applyProtection="1">
      <alignment horizontal="center" vertical="center"/>
    </xf>
    <xf numFmtId="0" fontId="37" fillId="0" borderId="0" xfId="0" applyFont="1" applyFill="1" applyBorder="1" applyAlignment="1" applyProtection="1">
      <alignment horizontal="center" vertical="center"/>
    </xf>
    <xf numFmtId="174" fontId="35" fillId="0" borderId="0" xfId="0" applyNumberFormat="1" applyFont="1" applyBorder="1" applyAlignment="1">
      <alignment vertical="center" wrapText="1"/>
    </xf>
    <xf numFmtId="1" fontId="35" fillId="0" borderId="1" xfId="0" applyNumberFormat="1" applyFont="1" applyBorder="1" applyAlignment="1" applyProtection="1">
      <alignment horizontal="center" vertical="center"/>
    </xf>
    <xf numFmtId="1" fontId="23" fillId="0" borderId="0" xfId="0" applyNumberFormat="1" applyFont="1" applyFill="1" applyBorder="1" applyProtection="1"/>
    <xf numFmtId="1" fontId="35" fillId="0" borderId="34" xfId="0" applyNumberFormat="1" applyFont="1" applyBorder="1" applyAlignment="1" applyProtection="1">
      <alignment horizontal="center" vertical="center"/>
    </xf>
    <xf numFmtId="1" fontId="35" fillId="0" borderId="0" xfId="0" applyNumberFormat="1" applyFont="1" applyFill="1" applyBorder="1" applyAlignment="1" applyProtection="1">
      <alignment horizontal="center" vertical="center"/>
    </xf>
    <xf numFmtId="1" fontId="38" fillId="0" borderId="0" xfId="0" applyNumberFormat="1" applyFont="1" applyFill="1" applyBorder="1" applyAlignment="1" applyProtection="1">
      <alignment horizontal="center" vertical="center"/>
    </xf>
    <xf numFmtId="2" fontId="23" fillId="0" borderId="53" xfId="0" applyNumberFormat="1" applyFont="1" applyBorder="1" applyAlignment="1"/>
    <xf numFmtId="0" fontId="23" fillId="0" borderId="0" xfId="0" applyFont="1" applyBorder="1" applyAlignment="1">
      <alignment horizontal="left" vertical="top" wrapText="1"/>
    </xf>
    <xf numFmtId="0" fontId="39" fillId="0" borderId="0" xfId="0" applyFont="1" applyBorder="1" applyAlignment="1">
      <alignment horizontal="center" vertical="center" wrapText="1"/>
    </xf>
    <xf numFmtId="174" fontId="23" fillId="0" borderId="1" xfId="0" applyNumberFormat="1" applyFont="1" applyBorder="1" applyAlignment="1">
      <alignment vertical="center"/>
    </xf>
    <xf numFmtId="164" fontId="23" fillId="0" borderId="53" xfId="5" applyFont="1" applyBorder="1" applyAlignment="1">
      <alignment vertical="center"/>
    </xf>
    <xf numFmtId="0" fontId="12" fillId="0" borderId="32" xfId="0" applyFont="1" applyBorder="1" applyAlignment="1">
      <alignment horizontal="center" vertical="center"/>
    </xf>
    <xf numFmtId="0" fontId="12" fillId="0" borderId="1" xfId="0" applyFont="1" applyBorder="1" applyAlignment="1">
      <alignment horizontal="center" vertical="center"/>
    </xf>
    <xf numFmtId="170" fontId="12" fillId="0" borderId="1" xfId="0" applyNumberFormat="1" applyFont="1" applyBorder="1" applyAlignment="1">
      <alignment vertical="center"/>
    </xf>
    <xf numFmtId="0" fontId="12" fillId="0" borderId="23" xfId="0" applyFont="1" applyBorder="1" applyAlignment="1">
      <alignment horizontal="center" vertical="center"/>
    </xf>
    <xf numFmtId="0" fontId="12" fillId="0" borderId="24" xfId="0" applyFont="1" applyBorder="1" applyAlignment="1">
      <alignment horizontal="center" vertical="center"/>
    </xf>
    <xf numFmtId="170" fontId="12" fillId="0" borderId="24" xfId="0" applyNumberFormat="1" applyFont="1" applyBorder="1" applyAlignment="1">
      <alignment vertical="center"/>
    </xf>
    <xf numFmtId="2" fontId="12" fillId="0" borderId="24" xfId="0" applyNumberFormat="1" applyFont="1" applyBorder="1" applyAlignment="1">
      <alignment horizontal="center" vertical="center"/>
    </xf>
    <xf numFmtId="1" fontId="27" fillId="0" borderId="8" xfId="0" applyNumberFormat="1" applyFont="1" applyBorder="1" applyAlignment="1">
      <alignment horizontal="center" vertical="center"/>
    </xf>
    <xf numFmtId="174" fontId="27" fillId="0" borderId="8" xfId="0" applyNumberFormat="1" applyFont="1" applyBorder="1" applyAlignment="1">
      <alignment vertical="center"/>
    </xf>
    <xf numFmtId="0" fontId="23" fillId="0" borderId="53" xfId="0" applyFont="1" applyBorder="1" applyAlignment="1">
      <alignment horizontal="center" vertical="center"/>
    </xf>
    <xf numFmtId="170" fontId="23" fillId="0" borderId="0" xfId="0" applyNumberFormat="1" applyFont="1" applyBorder="1" applyAlignment="1">
      <alignment vertical="center"/>
    </xf>
    <xf numFmtId="0" fontId="40" fillId="0" borderId="0" xfId="0" applyFont="1" applyBorder="1" applyAlignment="1">
      <alignment vertical="center"/>
    </xf>
    <xf numFmtId="0" fontId="23" fillId="0" borderId="36" xfId="0" applyFont="1" applyBorder="1"/>
    <xf numFmtId="0" fontId="23" fillId="0" borderId="37" xfId="0" applyFont="1" applyBorder="1" applyAlignment="1">
      <alignment horizontal="center" vertical="center"/>
    </xf>
    <xf numFmtId="0" fontId="27" fillId="0" borderId="37" xfId="0" applyFont="1" applyBorder="1" applyAlignment="1">
      <alignment horizontal="center" vertical="center"/>
    </xf>
    <xf numFmtId="0" fontId="23" fillId="0" borderId="37" xfId="0" applyFont="1" applyBorder="1"/>
    <xf numFmtId="1" fontId="27" fillId="0" borderId="0" xfId="0" applyNumberFormat="1" applyFont="1" applyBorder="1" applyAlignment="1">
      <alignment horizontal="center" vertical="center"/>
    </xf>
    <xf numFmtId="1" fontId="23" fillId="0" borderId="0" xfId="0" applyNumberFormat="1" applyFont="1" applyBorder="1"/>
    <xf numFmtId="0" fontId="23" fillId="0" borderId="36" xfId="0" applyFont="1" applyBorder="1" applyAlignment="1">
      <alignment horizontal="center" vertical="center"/>
    </xf>
    <xf numFmtId="1" fontId="27" fillId="0" borderId="37" xfId="0" applyNumberFormat="1" applyFont="1" applyBorder="1" applyAlignment="1">
      <alignment horizontal="center" vertical="center"/>
    </xf>
    <xf numFmtId="1" fontId="23" fillId="0" borderId="37" xfId="0" applyNumberFormat="1" applyFont="1" applyBorder="1"/>
    <xf numFmtId="0" fontId="23" fillId="0" borderId="48" xfId="0" applyFont="1" applyBorder="1"/>
    <xf numFmtId="0" fontId="23" fillId="0" borderId="47" xfId="0" applyFont="1" applyBorder="1"/>
    <xf numFmtId="0" fontId="30" fillId="0" borderId="53" xfId="0" applyFont="1" applyBorder="1" applyAlignment="1">
      <alignment vertical="center" wrapText="1"/>
    </xf>
    <xf numFmtId="0" fontId="30" fillId="0" borderId="0" xfId="0" applyFont="1" applyBorder="1" applyAlignment="1">
      <alignment vertical="center" wrapText="1"/>
    </xf>
    <xf numFmtId="1" fontId="35" fillId="2" borderId="34" xfId="0" applyNumberFormat="1" applyFont="1" applyFill="1" applyBorder="1" applyAlignment="1" applyProtection="1">
      <alignment horizontal="center" vertical="center"/>
    </xf>
    <xf numFmtId="173" fontId="30" fillId="0" borderId="53" xfId="3" applyNumberFormat="1" applyFont="1" applyBorder="1" applyAlignment="1">
      <alignment horizontal="center" vertical="center"/>
    </xf>
    <xf numFmtId="164" fontId="23" fillId="0" borderId="53" xfId="5" applyFont="1" applyBorder="1"/>
    <xf numFmtId="170" fontId="12" fillId="0" borderId="37" xfId="0" applyNumberFormat="1" applyFont="1" applyBorder="1" applyAlignment="1">
      <alignment vertical="center"/>
    </xf>
    <xf numFmtId="2" fontId="23" fillId="0" borderId="37" xfId="0" applyNumberFormat="1" applyFont="1" applyBorder="1"/>
    <xf numFmtId="0" fontId="40" fillId="0" borderId="37" xfId="0" applyFont="1" applyBorder="1" applyAlignment="1">
      <alignment vertical="center"/>
    </xf>
    <xf numFmtId="170" fontId="23" fillId="0" borderId="0" xfId="0" applyNumberFormat="1" applyFont="1" applyBorder="1"/>
    <xf numFmtId="2" fontId="23" fillId="0" borderId="0" xfId="0" applyNumberFormat="1" applyFont="1" applyBorder="1"/>
    <xf numFmtId="0" fontId="35" fillId="0" borderId="32" xfId="0" applyFont="1" applyBorder="1" applyAlignment="1">
      <alignment vertical="center"/>
    </xf>
    <xf numFmtId="0" fontId="35" fillId="0" borderId="23" xfId="0" applyFont="1" applyFill="1" applyBorder="1" applyAlignment="1">
      <alignment vertical="center"/>
    </xf>
    <xf numFmtId="2" fontId="14" fillId="0" borderId="34" xfId="0" applyNumberFormat="1" applyFont="1" applyBorder="1" applyAlignment="1">
      <alignment horizontal="center" vertical="center"/>
    </xf>
    <xf numFmtId="171" fontId="42" fillId="9" borderId="39" xfId="0" applyNumberFormat="1" applyFont="1" applyFill="1" applyBorder="1" applyAlignment="1">
      <alignment horizontal="center" vertical="center"/>
    </xf>
    <xf numFmtId="0" fontId="18" fillId="0" borderId="1" xfId="0" applyFont="1" applyBorder="1" applyAlignment="1" applyProtection="1">
      <alignment horizontal="center" vertical="center"/>
    </xf>
    <xf numFmtId="1" fontId="18" fillId="0" borderId="1" xfId="0" applyNumberFormat="1" applyFont="1" applyBorder="1" applyAlignment="1" applyProtection="1">
      <alignment horizontal="center" vertical="center"/>
    </xf>
    <xf numFmtId="1" fontId="18" fillId="0" borderId="34" xfId="0" applyNumberFormat="1" applyFont="1" applyFill="1" applyBorder="1" applyAlignment="1" applyProtection="1">
      <alignment horizontal="center" vertical="center"/>
    </xf>
    <xf numFmtId="1" fontId="18" fillId="0" borderId="34" xfId="0" applyNumberFormat="1" applyFont="1" applyBorder="1" applyAlignment="1" applyProtection="1">
      <alignment horizontal="center" vertical="center"/>
    </xf>
    <xf numFmtId="1" fontId="12" fillId="0" borderId="1" xfId="0" applyNumberFormat="1" applyFont="1" applyBorder="1" applyAlignment="1" applyProtection="1">
      <alignment horizontal="center" vertical="center"/>
    </xf>
    <xf numFmtId="0" fontId="9" fillId="7" borderId="58" xfId="0" applyFont="1" applyFill="1" applyBorder="1" applyAlignment="1" applyProtection="1">
      <alignment vertical="center"/>
    </xf>
    <xf numFmtId="0" fontId="9" fillId="7" borderId="5" xfId="0" applyFont="1" applyFill="1" applyBorder="1" applyAlignment="1" applyProtection="1">
      <alignment vertical="center"/>
    </xf>
    <xf numFmtId="0" fontId="9" fillId="7" borderId="70" xfId="0" applyFont="1" applyFill="1" applyBorder="1" applyAlignment="1" applyProtection="1">
      <alignment vertical="center"/>
    </xf>
    <xf numFmtId="1" fontId="42" fillId="9" borderId="1" xfId="0" applyNumberFormat="1" applyFont="1" applyFill="1" applyBorder="1" applyAlignment="1" applyProtection="1">
      <alignment horizontal="center" vertical="center"/>
    </xf>
    <xf numFmtId="1" fontId="42" fillId="9" borderId="34" xfId="0" applyNumberFormat="1" applyFont="1" applyFill="1" applyBorder="1" applyAlignment="1" applyProtection="1">
      <alignment horizontal="center" vertical="center"/>
    </xf>
    <xf numFmtId="1" fontId="44" fillId="9" borderId="24" xfId="0" applyNumberFormat="1" applyFont="1" applyFill="1" applyBorder="1" applyAlignment="1" applyProtection="1">
      <alignment horizontal="center" vertical="center"/>
    </xf>
    <xf numFmtId="1" fontId="44" fillId="9" borderId="25" xfId="0" applyNumberFormat="1" applyFont="1" applyFill="1" applyBorder="1" applyAlignment="1" applyProtection="1">
      <alignment horizontal="center" vertical="center"/>
    </xf>
    <xf numFmtId="0" fontId="34" fillId="7" borderId="32" xfId="0" applyFont="1" applyFill="1" applyBorder="1" applyAlignment="1">
      <alignment horizontal="center" vertical="center"/>
    </xf>
    <xf numFmtId="0" fontId="34" fillId="7" borderId="1" xfId="0" applyFont="1" applyFill="1" applyBorder="1" applyAlignment="1">
      <alignment horizontal="center" vertical="center" wrapText="1"/>
    </xf>
    <xf numFmtId="0" fontId="27" fillId="7" borderId="32" xfId="0" applyFont="1" applyFill="1" applyBorder="1" applyAlignment="1">
      <alignment horizontal="center" vertical="center"/>
    </xf>
    <xf numFmtId="164" fontId="12" fillId="0" borderId="1" xfId="5" applyFont="1" applyBorder="1" applyAlignment="1">
      <alignment vertical="center"/>
    </xf>
    <xf numFmtId="2" fontId="12" fillId="0" borderId="1" xfId="0" applyNumberFormat="1" applyFont="1" applyBorder="1" applyAlignment="1">
      <alignment horizontal="center" vertical="center"/>
    </xf>
    <xf numFmtId="0" fontId="41" fillId="7" borderId="32" xfId="0" applyFont="1" applyFill="1" applyBorder="1" applyAlignment="1">
      <alignment horizontal="center" vertical="center"/>
    </xf>
    <xf numFmtId="0" fontId="41" fillId="7" borderId="1" xfId="0" applyFont="1" applyFill="1" applyBorder="1" applyAlignment="1">
      <alignment horizontal="center" vertical="center" wrapText="1"/>
    </xf>
    <xf numFmtId="4" fontId="41" fillId="7" borderId="1" xfId="0" applyNumberFormat="1" applyFont="1" applyFill="1" applyBorder="1" applyAlignment="1">
      <alignment horizontal="center" vertical="center" wrapText="1"/>
    </xf>
    <xf numFmtId="2" fontId="33" fillId="0" borderId="10" xfId="0" applyNumberFormat="1" applyFont="1" applyBorder="1" applyAlignment="1">
      <alignment horizontal="center" vertical="center"/>
    </xf>
    <xf numFmtId="174" fontId="33" fillId="0" borderId="39" xfId="0" applyNumberFormat="1" applyFont="1" applyBorder="1" applyAlignment="1">
      <alignment vertical="center"/>
    </xf>
    <xf numFmtId="1" fontId="27" fillId="0" borderId="10" xfId="0" applyNumberFormat="1" applyFont="1" applyBorder="1" applyAlignment="1">
      <alignment horizontal="center" vertical="center"/>
    </xf>
    <xf numFmtId="174" fontId="27" fillId="0" borderId="10" xfId="0" applyNumberFormat="1" applyFont="1" applyBorder="1" applyAlignment="1">
      <alignment vertical="center"/>
    </xf>
    <xf numFmtId="9" fontId="27" fillId="7" borderId="1" xfId="4" applyFont="1" applyFill="1" applyBorder="1" applyAlignment="1">
      <alignment horizontal="center" vertical="center" wrapText="1"/>
    </xf>
    <xf numFmtId="0" fontId="41" fillId="0" borderId="32" xfId="0" applyFont="1" applyBorder="1" applyAlignment="1" applyProtection="1">
      <alignment horizontal="left"/>
    </xf>
    <xf numFmtId="14" fontId="41" fillId="0" borderId="1" xfId="0" applyNumberFormat="1" applyFont="1" applyBorder="1" applyAlignment="1" applyProtection="1">
      <alignment horizontal="center"/>
      <protection locked="0"/>
    </xf>
    <xf numFmtId="2" fontId="41" fillId="0" borderId="34" xfId="0" applyNumberFormat="1" applyFont="1" applyBorder="1" applyAlignment="1">
      <alignment horizontal="center"/>
    </xf>
    <xf numFmtId="0" fontId="41" fillId="0" borderId="23" xfId="0" applyFont="1" applyBorder="1" applyAlignment="1" applyProtection="1">
      <alignment horizontal="left"/>
    </xf>
    <xf numFmtId="0" fontId="41" fillId="0" borderId="23" xfId="0" applyFont="1" applyBorder="1" applyAlignment="1" applyProtection="1">
      <alignment horizontal="left" vertical="center"/>
    </xf>
    <xf numFmtId="0" fontId="41" fillId="0" borderId="24" xfId="0" applyFont="1" applyBorder="1" applyAlignment="1" applyProtection="1">
      <alignment vertical="center"/>
    </xf>
    <xf numFmtId="0" fontId="14" fillId="0" borderId="32" xfId="0" applyFont="1" applyBorder="1" applyAlignment="1" applyProtection="1">
      <alignment horizontal="center" vertical="center"/>
    </xf>
    <xf numFmtId="0" fontId="14" fillId="0" borderId="1" xfId="0" applyFont="1" applyBorder="1" applyAlignment="1" applyProtection="1">
      <alignment horizontal="center" vertical="center"/>
    </xf>
    <xf numFmtId="2" fontId="14" fillId="0" borderId="1" xfId="0" applyNumberFormat="1" applyFont="1" applyBorder="1" applyAlignment="1" applyProtection="1">
      <alignment horizontal="center" vertical="center"/>
    </xf>
    <xf numFmtId="0" fontId="18" fillId="0" borderId="32" xfId="0" applyFont="1" applyBorder="1" applyAlignment="1" applyProtection="1">
      <alignment horizontal="center" vertical="center"/>
    </xf>
    <xf numFmtId="14" fontId="18" fillId="0" borderId="1" xfId="0" applyNumberFormat="1" applyFont="1" applyBorder="1" applyAlignment="1">
      <alignment horizontal="center" vertical="center"/>
    </xf>
    <xf numFmtId="0" fontId="18" fillId="0" borderId="1" xfId="0" applyNumberFormat="1" applyFont="1" applyBorder="1" applyAlignment="1">
      <alignment horizontal="center" vertical="center"/>
    </xf>
    <xf numFmtId="0" fontId="14" fillId="0" borderId="1" xfId="0" applyFont="1" applyBorder="1" applyAlignment="1" applyProtection="1">
      <alignment horizontal="center" vertical="center" wrapText="1"/>
    </xf>
    <xf numFmtId="0" fontId="5" fillId="4" borderId="0" xfId="0" applyFont="1" applyFill="1" applyBorder="1"/>
    <xf numFmtId="0" fontId="5" fillId="4" borderId="0" xfId="0" applyFont="1" applyFill="1"/>
    <xf numFmtId="0" fontId="5" fillId="4" borderId="0" xfId="0" applyFont="1" applyFill="1" applyAlignment="1">
      <alignment vertical="center"/>
    </xf>
    <xf numFmtId="0" fontId="5" fillId="0" borderId="0" xfId="0" applyFont="1" applyFill="1"/>
    <xf numFmtId="176" fontId="14" fillId="4" borderId="0" xfId="0" applyNumberFormat="1" applyFont="1" applyFill="1" applyBorder="1" applyAlignment="1">
      <alignment horizontal="left" vertical="center"/>
    </xf>
    <xf numFmtId="176" fontId="14" fillId="4" borderId="0" xfId="0" applyNumberFormat="1" applyFont="1" applyFill="1" applyBorder="1" applyAlignment="1">
      <alignment vertical="center"/>
    </xf>
    <xf numFmtId="0" fontId="13" fillId="4" borderId="0" xfId="0" applyFont="1" applyFill="1" applyBorder="1" applyAlignment="1">
      <alignment horizontal="left" vertical="center"/>
    </xf>
    <xf numFmtId="0" fontId="19" fillId="0" borderId="53"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8" fillId="4" borderId="23" xfId="0" applyFont="1" applyFill="1" applyBorder="1"/>
    <xf numFmtId="0" fontId="18" fillId="4" borderId="24" xfId="0" applyFont="1" applyFill="1" applyBorder="1" applyAlignment="1">
      <alignment vertical="center"/>
    </xf>
    <xf numFmtId="0" fontId="18" fillId="4" borderId="27" xfId="0" applyFont="1" applyFill="1" applyBorder="1" applyAlignment="1">
      <alignment vertical="center"/>
    </xf>
    <xf numFmtId="0" fontId="18" fillId="4" borderId="41" xfId="0" applyFont="1" applyFill="1" applyBorder="1" applyAlignment="1">
      <alignment vertical="center"/>
    </xf>
    <xf numFmtId="0" fontId="9" fillId="6" borderId="1" xfId="0" applyFont="1" applyFill="1" applyBorder="1" applyAlignment="1">
      <alignment horizontal="center" vertical="center" wrapText="1"/>
    </xf>
    <xf numFmtId="2" fontId="16" fillId="6" borderId="34" xfId="0" applyNumberFormat="1" applyFont="1" applyFill="1" applyBorder="1" applyAlignment="1">
      <alignment horizontal="center" vertical="center" wrapText="1"/>
    </xf>
    <xf numFmtId="0" fontId="3" fillId="3" borderId="29" xfId="0" applyFont="1" applyFill="1" applyBorder="1" applyAlignment="1">
      <alignment horizontal="center" vertical="center" wrapText="1"/>
    </xf>
    <xf numFmtId="167" fontId="7" fillId="4" borderId="24" xfId="1" applyNumberFormat="1" applyFont="1" applyFill="1" applyBorder="1" applyAlignment="1">
      <alignment horizontal="center" vertical="center" wrapText="1"/>
    </xf>
    <xf numFmtId="0" fontId="7" fillId="4" borderId="24" xfId="0" applyFont="1" applyFill="1" applyBorder="1" applyAlignment="1">
      <alignment horizontal="center" vertical="center" wrapText="1"/>
    </xf>
    <xf numFmtId="167" fontId="4" fillId="4" borderId="1" xfId="1" applyNumberFormat="1" applyFont="1" applyFill="1" applyBorder="1" applyAlignment="1">
      <alignment horizontal="center" vertical="center" wrapText="1"/>
    </xf>
    <xf numFmtId="0" fontId="22" fillId="0" borderId="64" xfId="0" applyFont="1" applyBorder="1" applyAlignment="1">
      <alignment horizontal="center" vertical="center" textRotation="90"/>
    </xf>
    <xf numFmtId="15" fontId="4" fillId="0" borderId="24" xfId="0" applyNumberFormat="1" applyFont="1" applyFill="1" applyBorder="1" applyAlignment="1">
      <alignment horizontal="center" vertical="center" wrapText="1"/>
    </xf>
    <xf numFmtId="0" fontId="27" fillId="7" borderId="1" xfId="0" applyFont="1" applyFill="1" applyBorder="1" applyAlignment="1">
      <alignment horizontal="center" vertical="center" wrapText="1"/>
    </xf>
    <xf numFmtId="0" fontId="18" fillId="4" borderId="32" xfId="0" applyFont="1" applyFill="1" applyBorder="1" applyAlignment="1">
      <alignment horizontal="center" vertical="center" wrapText="1"/>
    </xf>
    <xf numFmtId="0" fontId="4" fillId="0" borderId="57" xfId="0" applyFont="1" applyFill="1" applyBorder="1" applyAlignment="1">
      <alignment horizontal="center" vertical="center" wrapText="1"/>
    </xf>
    <xf numFmtId="167" fontId="6" fillId="0" borderId="6" xfId="1" applyNumberFormat="1" applyFont="1" applyFill="1" applyBorder="1" applyAlignment="1">
      <alignment horizontal="center" vertical="center" wrapText="1"/>
    </xf>
    <xf numFmtId="0" fontId="10" fillId="0" borderId="6" xfId="0" applyFont="1" applyFill="1" applyBorder="1" applyAlignment="1">
      <alignment horizontal="center" vertical="center" wrapText="1"/>
    </xf>
    <xf numFmtId="167" fontId="7" fillId="0" borderId="6" xfId="1" applyNumberFormat="1" applyFont="1" applyFill="1" applyBorder="1" applyAlignment="1">
      <alignment horizontal="center" vertical="center" wrapText="1"/>
    </xf>
    <xf numFmtId="9" fontId="4" fillId="0" borderId="6" xfId="0" applyNumberFormat="1" applyFont="1" applyFill="1" applyBorder="1" applyAlignment="1">
      <alignment horizontal="center" vertical="center" wrapText="1"/>
    </xf>
    <xf numFmtId="0" fontId="7" fillId="0" borderId="6" xfId="0" applyFont="1" applyFill="1" applyBorder="1" applyAlignment="1">
      <alignment horizontal="center" vertical="center" wrapText="1"/>
    </xf>
    <xf numFmtId="2" fontId="42" fillId="9" borderId="25" xfId="0" applyNumberFormat="1" applyFont="1" applyFill="1" applyBorder="1" applyAlignment="1">
      <alignment horizontal="center" vertical="center"/>
    </xf>
    <xf numFmtId="167" fontId="4" fillId="4" borderId="24" xfId="1" applyNumberFormat="1" applyFont="1" applyFill="1" applyBorder="1" applyAlignment="1">
      <alignment horizontal="center" vertical="center" wrapText="1"/>
    </xf>
    <xf numFmtId="0" fontId="10" fillId="0" borderId="24" xfId="0" applyFont="1" applyFill="1" applyBorder="1" applyAlignment="1">
      <alignment horizontal="center" vertical="center" wrapText="1"/>
    </xf>
    <xf numFmtId="0" fontId="26" fillId="0" borderId="28" xfId="0" applyFont="1" applyBorder="1" applyAlignment="1">
      <alignment horizontal="center" vertical="center"/>
    </xf>
    <xf numFmtId="0" fontId="43" fillId="4" borderId="17" xfId="0" applyFont="1" applyFill="1" applyBorder="1" applyAlignment="1">
      <alignment vertical="center"/>
    </xf>
    <xf numFmtId="175" fontId="43" fillId="4" borderId="14" xfId="0" applyNumberFormat="1" applyFont="1" applyFill="1" applyBorder="1" applyAlignment="1">
      <alignment vertical="center"/>
    </xf>
    <xf numFmtId="176" fontId="43" fillId="4" borderId="21" xfId="0" applyNumberFormat="1" applyFont="1" applyFill="1" applyBorder="1" applyAlignment="1">
      <alignment vertical="center"/>
    </xf>
    <xf numFmtId="0" fontId="43" fillId="4" borderId="19" xfId="0" applyFont="1" applyFill="1" applyBorder="1" applyAlignment="1">
      <alignment vertical="center"/>
    </xf>
    <xf numFmtId="175" fontId="43" fillId="4" borderId="33" xfId="0" applyNumberFormat="1" applyFont="1" applyFill="1" applyBorder="1" applyAlignment="1">
      <alignment vertical="center"/>
    </xf>
    <xf numFmtId="176" fontId="43" fillId="4" borderId="22" xfId="0" applyNumberFormat="1" applyFont="1" applyFill="1" applyBorder="1" applyAlignment="1">
      <alignment vertical="center"/>
    </xf>
    <xf numFmtId="0" fontId="10" fillId="0" borderId="0" xfId="0" applyNumberFormat="1" applyFont="1" applyBorder="1" applyAlignment="1">
      <alignment horizontal="center" vertical="center" wrapText="1"/>
    </xf>
    <xf numFmtId="0" fontId="26" fillId="0" borderId="18" xfId="0" applyFont="1" applyBorder="1" applyAlignment="1">
      <alignment horizontal="center" vertical="center"/>
    </xf>
    <xf numFmtId="9" fontId="16" fillId="0" borderId="16" xfId="0" applyNumberFormat="1" applyFont="1" applyBorder="1" applyAlignment="1">
      <alignment horizontal="center" vertical="center" wrapText="1"/>
    </xf>
    <xf numFmtId="2" fontId="12" fillId="0" borderId="1" xfId="0" applyNumberFormat="1" applyFont="1" applyBorder="1" applyAlignment="1">
      <alignment horizontal="center" vertical="center"/>
    </xf>
    <xf numFmtId="0" fontId="27" fillId="7" borderId="1" xfId="0" applyFont="1" applyFill="1" applyBorder="1" applyAlignment="1">
      <alignment horizontal="center" vertical="center" wrapText="1"/>
    </xf>
    <xf numFmtId="0" fontId="12" fillId="0" borderId="24" xfId="0" applyFont="1" applyFill="1" applyBorder="1" applyAlignment="1">
      <alignment horizontal="center" vertical="center" wrapText="1"/>
    </xf>
    <xf numFmtId="0" fontId="35" fillId="0" borderId="32" xfId="0" applyFont="1" applyBorder="1" applyAlignment="1">
      <alignment horizontal="center" vertical="center"/>
    </xf>
    <xf numFmtId="0" fontId="35" fillId="0" borderId="1" xfId="0" applyFont="1" applyBorder="1" applyAlignment="1">
      <alignment horizontal="center" vertical="center"/>
    </xf>
    <xf numFmtId="0" fontId="23" fillId="4" borderId="0" xfId="0" applyFont="1" applyFill="1" applyBorder="1" applyAlignment="1">
      <alignment horizontal="center" vertical="center" wrapText="1"/>
    </xf>
    <xf numFmtId="0" fontId="40" fillId="0" borderId="0" xfId="0" applyFont="1" applyBorder="1" applyAlignment="1">
      <alignment horizontal="center" vertical="center" wrapText="1"/>
    </xf>
    <xf numFmtId="174" fontId="27" fillId="0" borderId="39" xfId="0" applyNumberFormat="1" applyFont="1" applyBorder="1" applyAlignment="1">
      <alignment vertical="center"/>
    </xf>
    <xf numFmtId="9" fontId="4" fillId="0" borderId="0" xfId="0" applyNumberFormat="1" applyFont="1" applyBorder="1" applyAlignment="1">
      <alignment vertical="center" wrapText="1"/>
    </xf>
    <xf numFmtId="0" fontId="10" fillId="0" borderId="0" xfId="0" applyNumberFormat="1" applyFont="1" applyBorder="1" applyAlignment="1">
      <alignment vertical="center" wrapText="1"/>
    </xf>
    <xf numFmtId="0" fontId="26" fillId="0" borderId="28" xfId="0" applyFont="1" applyBorder="1" applyAlignment="1">
      <alignment horizontal="center" vertical="center"/>
    </xf>
    <xf numFmtId="9" fontId="4" fillId="4" borderId="34" xfId="0" applyNumberFormat="1" applyFont="1" applyFill="1" applyBorder="1" applyAlignment="1">
      <alignment horizontal="center" vertical="center" wrapText="1"/>
    </xf>
    <xf numFmtId="9" fontId="4" fillId="0" borderId="34" xfId="0" applyNumberFormat="1" applyFont="1" applyFill="1" applyBorder="1" applyAlignment="1">
      <alignment horizontal="center" vertical="center" wrapText="1"/>
    </xf>
    <xf numFmtId="9" fontId="4" fillId="0" borderId="71" xfId="0" applyNumberFormat="1" applyFont="1" applyFill="1" applyBorder="1" applyAlignment="1">
      <alignment horizontal="center" vertical="center" wrapText="1"/>
    </xf>
    <xf numFmtId="9" fontId="4" fillId="4" borderId="25" xfId="0" applyNumberFormat="1" applyFont="1" applyFill="1" applyBorder="1" applyAlignment="1">
      <alignment horizontal="center" vertical="center" wrapText="1"/>
    </xf>
    <xf numFmtId="0" fontId="14" fillId="4" borderId="28" xfId="0" applyFont="1" applyFill="1" applyBorder="1"/>
    <xf numFmtId="0" fontId="14" fillId="4" borderId="32" xfId="0" applyFont="1" applyFill="1" applyBorder="1" applyAlignment="1">
      <alignment horizontal="left" vertical="center"/>
    </xf>
    <xf numFmtId="0" fontId="14" fillId="4" borderId="32" xfId="0" applyFont="1" applyFill="1" applyBorder="1" applyAlignment="1">
      <alignment vertical="center" wrapText="1"/>
    </xf>
    <xf numFmtId="0" fontId="14" fillId="4" borderId="23" xfId="0" applyFont="1" applyFill="1" applyBorder="1" applyAlignment="1">
      <alignment horizontal="left" vertical="center"/>
    </xf>
    <xf numFmtId="0" fontId="12" fillId="0" borderId="57" xfId="0" applyFont="1" applyBorder="1" applyAlignment="1">
      <alignment horizontal="center" vertical="center"/>
    </xf>
    <xf numFmtId="3" fontId="29" fillId="0" borderId="0" xfId="0" applyNumberFormat="1" applyFont="1" applyBorder="1" applyAlignment="1">
      <alignment horizontal="center" vertical="center"/>
    </xf>
    <xf numFmtId="0" fontId="30" fillId="0" borderId="4" xfId="0" applyFont="1" applyBorder="1" applyAlignment="1">
      <alignment vertical="center"/>
    </xf>
    <xf numFmtId="0" fontId="26" fillId="0" borderId="7" xfId="0" applyFont="1" applyBorder="1" applyAlignment="1">
      <alignment horizontal="center" vertical="center"/>
    </xf>
    <xf numFmtId="0" fontId="26" fillId="0" borderId="27" xfId="0" applyFont="1" applyBorder="1" applyAlignment="1">
      <alignment horizontal="center" vertical="center"/>
    </xf>
    <xf numFmtId="170" fontId="23" fillId="0" borderId="0" xfId="0" applyNumberFormat="1" applyFont="1" applyBorder="1" applyAlignment="1">
      <alignment horizontal="center" vertical="center"/>
    </xf>
    <xf numFmtId="170" fontId="12" fillId="0" borderId="0" xfId="0" applyNumberFormat="1" applyFont="1" applyBorder="1" applyAlignment="1">
      <alignment horizontal="center" vertical="center"/>
    </xf>
    <xf numFmtId="2" fontId="12" fillId="0" borderId="0" xfId="0" applyNumberFormat="1" applyFont="1" applyBorder="1" applyAlignment="1">
      <alignment horizontal="center" vertical="center"/>
    </xf>
    <xf numFmtId="0" fontId="41" fillId="7" borderId="1" xfId="0" applyFont="1" applyFill="1" applyBorder="1" applyAlignment="1">
      <alignment horizontal="center" vertical="center" wrapText="1"/>
    </xf>
    <xf numFmtId="2" fontId="12" fillId="0" borderId="1" xfId="0" applyNumberFormat="1" applyFont="1" applyBorder="1" applyAlignment="1">
      <alignment horizontal="center" vertical="center"/>
    </xf>
    <xf numFmtId="2" fontId="12" fillId="0" borderId="24" xfId="0" applyNumberFormat="1" applyFont="1" applyBorder="1" applyAlignment="1">
      <alignment horizontal="center" vertical="center"/>
    </xf>
    <xf numFmtId="0" fontId="27" fillId="7" borderId="1" xfId="0" applyFont="1" applyFill="1" applyBorder="1" applyAlignment="1">
      <alignment horizontal="center" vertical="center" wrapText="1"/>
    </xf>
    <xf numFmtId="14" fontId="27" fillId="0" borderId="0" xfId="0" applyNumberFormat="1" applyFont="1" applyBorder="1" applyAlignment="1"/>
    <xf numFmtId="167" fontId="4" fillId="4" borderId="6" xfId="1" applyNumberFormat="1" applyFont="1" applyFill="1" applyBorder="1" applyAlignment="1">
      <alignment horizontal="center" vertical="center" wrapText="1"/>
    </xf>
    <xf numFmtId="2" fontId="23" fillId="0" borderId="0" xfId="0" applyNumberFormat="1" applyFont="1"/>
    <xf numFmtId="0" fontId="14" fillId="6" borderId="74" xfId="0" applyFont="1" applyFill="1" applyBorder="1" applyAlignment="1">
      <alignment horizontal="center" vertical="center" wrapText="1"/>
    </xf>
    <xf numFmtId="0" fontId="26" fillId="0" borderId="8" xfId="0" applyFont="1" applyBorder="1" applyAlignment="1">
      <alignment horizontal="center" vertical="center" wrapText="1"/>
    </xf>
    <xf numFmtId="0" fontId="30" fillId="0" borderId="4" xfId="0" applyFont="1" applyBorder="1" applyAlignment="1">
      <alignment horizontal="center" vertical="center"/>
    </xf>
    <xf numFmtId="174" fontId="27" fillId="7" borderId="1" xfId="4" applyNumberFormat="1" applyFont="1" applyFill="1" applyBorder="1" applyAlignment="1">
      <alignment horizontal="center" vertical="center" wrapText="1"/>
    </xf>
    <xf numFmtId="0" fontId="17" fillId="0" borderId="1" xfId="0" applyNumberFormat="1" applyFont="1" applyBorder="1" applyAlignment="1">
      <alignment vertical="center"/>
    </xf>
    <xf numFmtId="0" fontId="17" fillId="0" borderId="24" xfId="0" applyNumberFormat="1" applyFont="1" applyBorder="1" applyAlignment="1">
      <alignment vertical="center"/>
    </xf>
    <xf numFmtId="3" fontId="33" fillId="0" borderId="39" xfId="0" applyNumberFormat="1" applyFont="1" applyBorder="1" applyAlignment="1">
      <alignment vertical="center"/>
    </xf>
    <xf numFmtId="0" fontId="41" fillId="7" borderId="50" xfId="0" applyFont="1" applyFill="1" applyBorder="1" applyAlignment="1">
      <alignment horizontal="center" vertical="center"/>
    </xf>
    <xf numFmtId="0" fontId="41" fillId="7" borderId="74" xfId="0" applyFont="1" applyFill="1" applyBorder="1" applyAlignment="1">
      <alignment horizontal="center" vertical="center" wrapText="1"/>
    </xf>
    <xf numFmtId="2" fontId="42" fillId="9" borderId="34" xfId="0" applyNumberFormat="1" applyFont="1" applyFill="1" applyBorder="1" applyAlignment="1">
      <alignment horizontal="center" vertical="center"/>
    </xf>
    <xf numFmtId="178" fontId="23" fillId="0" borderId="0" xfId="0" applyNumberFormat="1" applyFont="1"/>
    <xf numFmtId="2" fontId="27" fillId="0" borderId="0" xfId="0" applyNumberFormat="1" applyFont="1"/>
    <xf numFmtId="178" fontId="27" fillId="0" borderId="0" xfId="0" applyNumberFormat="1" applyFont="1"/>
    <xf numFmtId="0" fontId="53" fillId="0" borderId="0" xfId="0" applyFont="1"/>
    <xf numFmtId="3" fontId="41" fillId="7" borderId="1" xfId="0" applyNumberFormat="1" applyFont="1" applyFill="1" applyBorder="1" applyAlignment="1">
      <alignment vertical="center" wrapText="1"/>
    </xf>
    <xf numFmtId="0" fontId="41" fillId="7" borderId="28" xfId="0" applyFont="1" applyFill="1" applyBorder="1" applyAlignment="1">
      <alignment horizontal="center" vertical="center"/>
    </xf>
    <xf numFmtId="0" fontId="41" fillId="7" borderId="52" xfId="0" applyFont="1" applyFill="1" applyBorder="1" applyAlignment="1">
      <alignment horizontal="center" vertical="center" wrapText="1"/>
    </xf>
    <xf numFmtId="174" fontId="23" fillId="0" borderId="24" xfId="0" applyNumberFormat="1" applyFont="1" applyBorder="1" applyAlignment="1">
      <alignment vertical="center"/>
    </xf>
    <xf numFmtId="164" fontId="23" fillId="0" borderId="0" xfId="5" applyFont="1" applyBorder="1"/>
    <xf numFmtId="2" fontId="33" fillId="0" borderId="75" xfId="0" applyNumberFormat="1" applyFont="1" applyBorder="1" applyAlignment="1">
      <alignment horizontal="center" vertical="center"/>
    </xf>
    <xf numFmtId="174" fontId="33" fillId="0" borderId="55" xfId="0" applyNumberFormat="1" applyFont="1" applyBorder="1" applyAlignment="1">
      <alignment vertical="center"/>
    </xf>
    <xf numFmtId="0" fontId="31" fillId="0" borderId="8" xfId="0" applyFont="1" applyBorder="1" applyAlignment="1">
      <alignment horizontal="center" vertical="center"/>
    </xf>
    <xf numFmtId="0" fontId="35" fillId="0" borderId="0" xfId="0" applyFont="1" applyFill="1" applyBorder="1" applyAlignment="1">
      <alignment horizontal="left" vertical="top" wrapText="1"/>
    </xf>
    <xf numFmtId="0" fontId="34" fillId="7" borderId="74" xfId="0" applyFont="1" applyFill="1" applyBorder="1" applyAlignment="1">
      <alignment horizontal="center" vertical="center" wrapText="1"/>
    </xf>
    <xf numFmtId="2" fontId="12" fillId="0" borderId="1" xfId="0" applyNumberFormat="1" applyFont="1" applyBorder="1" applyAlignment="1">
      <alignment horizontal="center" vertical="center"/>
    </xf>
    <xf numFmtId="0" fontId="23" fillId="4" borderId="0" xfId="0" applyFont="1" applyFill="1" applyBorder="1" applyAlignment="1">
      <alignment horizontal="center" vertical="center" wrapText="1"/>
    </xf>
    <xf numFmtId="0" fontId="35" fillId="0" borderId="28" xfId="0" applyFont="1" applyBorder="1" applyAlignment="1">
      <alignment horizontal="left" vertical="center"/>
    </xf>
    <xf numFmtId="2" fontId="50" fillId="9" borderId="29" xfId="0" applyNumberFormat="1" applyFont="1" applyFill="1" applyBorder="1" applyAlignment="1">
      <alignment horizontal="center" vertical="center"/>
    </xf>
    <xf numFmtId="0" fontId="14" fillId="0" borderId="1" xfId="0" applyNumberFormat="1" applyFont="1" applyBorder="1" applyAlignment="1">
      <alignment vertical="center"/>
    </xf>
    <xf numFmtId="177" fontId="18" fillId="0" borderId="34" xfId="0" applyNumberFormat="1" applyFont="1" applyFill="1" applyBorder="1" applyAlignment="1">
      <alignment vertical="center" wrapText="1"/>
    </xf>
    <xf numFmtId="14" fontId="23" fillId="0" borderId="0" xfId="0" applyNumberFormat="1" applyFont="1"/>
    <xf numFmtId="14" fontId="23" fillId="0" borderId="0" xfId="0" applyNumberFormat="1" applyFont="1" applyBorder="1" applyAlignment="1">
      <alignment horizontal="center" vertical="center"/>
    </xf>
    <xf numFmtId="14" fontId="23" fillId="4" borderId="0" xfId="0" applyNumberFormat="1" applyFont="1" applyFill="1" applyBorder="1" applyAlignment="1">
      <alignment horizontal="center" vertical="center" wrapText="1"/>
    </xf>
    <xf numFmtId="10" fontId="23" fillId="0" borderId="0" xfId="4" applyNumberFormat="1" applyFont="1"/>
    <xf numFmtId="1" fontId="14" fillId="0" borderId="1" xfId="0" applyNumberFormat="1" applyFont="1" applyBorder="1" applyAlignment="1">
      <alignment vertical="center"/>
    </xf>
    <xf numFmtId="1" fontId="33" fillId="0" borderId="55" xfId="0" applyNumberFormat="1" applyFont="1" applyBorder="1" applyAlignment="1">
      <alignment vertical="center"/>
    </xf>
    <xf numFmtId="0" fontId="34" fillId="7" borderId="50" xfId="0" applyFont="1" applyFill="1" applyBorder="1" applyAlignment="1">
      <alignment horizontal="center" vertical="center"/>
    </xf>
    <xf numFmtId="1" fontId="42" fillId="9" borderId="34" xfId="0" applyNumberFormat="1" applyFont="1" applyFill="1" applyBorder="1" applyAlignment="1">
      <alignment horizontal="center" vertical="center"/>
    </xf>
    <xf numFmtId="0" fontId="14" fillId="0" borderId="24" xfId="0" applyNumberFormat="1" applyFont="1" applyBorder="1" applyAlignment="1">
      <alignment vertical="center"/>
    </xf>
    <xf numFmtId="0" fontId="23" fillId="4" borderId="0" xfId="0" applyFont="1" applyFill="1" applyBorder="1" applyAlignment="1">
      <alignment horizontal="center" vertical="center" wrapText="1"/>
    </xf>
    <xf numFmtId="14" fontId="54" fillId="0" borderId="0" xfId="0" applyNumberFormat="1" applyFont="1" applyBorder="1" applyAlignment="1"/>
    <xf numFmtId="0" fontId="35" fillId="0" borderId="32" xfId="0" applyFont="1" applyFill="1" applyBorder="1" applyAlignment="1">
      <alignment horizontal="left" vertical="center" wrapText="1"/>
    </xf>
    <xf numFmtId="0" fontId="41" fillId="0" borderId="32" xfId="0" applyFont="1" applyBorder="1" applyAlignment="1" applyProtection="1">
      <alignment horizontal="left" vertical="center"/>
    </xf>
    <xf numFmtId="14" fontId="41" fillId="0" borderId="1" xfId="0" applyNumberFormat="1" applyFont="1" applyBorder="1" applyAlignment="1" applyProtection="1">
      <alignment horizontal="center" vertical="center"/>
      <protection locked="0"/>
    </xf>
    <xf numFmtId="2" fontId="41" fillId="0" borderId="34" xfId="0" applyNumberFormat="1" applyFont="1" applyBorder="1" applyAlignment="1">
      <alignment horizontal="center" vertical="center"/>
    </xf>
    <xf numFmtId="0" fontId="23" fillId="0" borderId="0" xfId="0" applyFont="1" applyBorder="1" applyAlignment="1">
      <alignment vertical="center"/>
    </xf>
    <xf numFmtId="14" fontId="23" fillId="0" borderId="0" xfId="0" applyNumberFormat="1" applyFont="1" applyAlignment="1">
      <alignment vertical="center"/>
    </xf>
    <xf numFmtId="10" fontId="23" fillId="0" borderId="0" xfId="4" applyNumberFormat="1" applyFont="1" applyAlignment="1">
      <alignment vertical="center"/>
    </xf>
    <xf numFmtId="0" fontId="22" fillId="0" borderId="64" xfId="0" applyFont="1" applyBorder="1" applyAlignment="1">
      <alignment horizontal="center" vertical="center" textRotation="90"/>
    </xf>
    <xf numFmtId="0" fontId="34" fillId="7" borderId="74" xfId="0" applyFont="1" applyFill="1" applyBorder="1" applyAlignment="1">
      <alignment horizontal="center" vertical="center" wrapText="1"/>
    </xf>
    <xf numFmtId="0" fontId="22" fillId="0" borderId="0" xfId="0" applyFont="1" applyAlignment="1">
      <alignment vertical="center" wrapText="1"/>
    </xf>
    <xf numFmtId="0" fontId="22" fillId="0" borderId="43" xfId="0" applyFont="1" applyBorder="1" applyAlignment="1">
      <alignment vertical="center" wrapText="1"/>
    </xf>
    <xf numFmtId="0" fontId="35" fillId="0" borderId="41" xfId="0" applyFont="1" applyFill="1" applyBorder="1" applyAlignment="1">
      <alignment vertical="center"/>
    </xf>
    <xf numFmtId="0" fontId="9" fillId="7" borderId="74" xfId="0" applyFont="1" applyFill="1" applyBorder="1" applyAlignment="1" applyProtection="1">
      <alignment horizontal="center" vertical="center"/>
    </xf>
    <xf numFmtId="0" fontId="9" fillId="7" borderId="77" xfId="0" applyFont="1" applyFill="1" applyBorder="1" applyAlignment="1" applyProtection="1">
      <alignment horizontal="center" vertical="center"/>
    </xf>
    <xf numFmtId="0" fontId="35" fillId="0" borderId="34" xfId="0" applyFont="1" applyFill="1" applyBorder="1" applyAlignment="1" applyProtection="1">
      <alignment horizontal="center" vertical="center"/>
    </xf>
    <xf numFmtId="0" fontId="18" fillId="0" borderId="23" xfId="0" applyFont="1" applyBorder="1" applyAlignment="1" applyProtection="1">
      <alignment horizontal="center" vertical="center"/>
    </xf>
    <xf numFmtId="14" fontId="18" fillId="0" borderId="24" xfId="0" applyNumberFormat="1" applyFont="1" applyBorder="1" applyAlignment="1">
      <alignment horizontal="center" vertical="center"/>
    </xf>
    <xf numFmtId="0" fontId="18" fillId="0" borderId="24" xfId="0" applyNumberFormat="1" applyFont="1" applyBorder="1" applyAlignment="1">
      <alignment horizontal="center" vertical="center"/>
    </xf>
    <xf numFmtId="0" fontId="18" fillId="0" borderId="24" xfId="0" applyFont="1" applyBorder="1" applyAlignment="1" applyProtection="1">
      <alignment horizontal="center" vertical="center"/>
    </xf>
    <xf numFmtId="0" fontId="35" fillId="0" borderId="25" xfId="0" applyFont="1" applyFill="1" applyBorder="1" applyAlignment="1" applyProtection="1">
      <alignment horizontal="center" vertical="center"/>
    </xf>
    <xf numFmtId="0" fontId="12" fillId="0" borderId="34" xfId="0" applyFont="1" applyBorder="1" applyAlignment="1">
      <alignment vertical="center" wrapText="1"/>
    </xf>
    <xf numFmtId="0" fontId="35" fillId="0" borderId="34" xfId="0" applyFont="1" applyFill="1" applyBorder="1" applyAlignment="1" applyProtection="1">
      <alignment horizontal="left" vertical="center"/>
    </xf>
    <xf numFmtId="0" fontId="11" fillId="0" borderId="25" xfId="0" applyFont="1" applyBorder="1" applyAlignment="1" applyProtection="1">
      <alignment horizontal="center" vertical="center"/>
    </xf>
    <xf numFmtId="0" fontId="14" fillId="0" borderId="7" xfId="0" applyFont="1" applyBorder="1" applyAlignment="1" applyProtection="1">
      <alignment horizontal="center" vertical="center"/>
    </xf>
    <xf numFmtId="0" fontId="18" fillId="0" borderId="7" xfId="0" applyFont="1" applyBorder="1" applyAlignment="1" applyProtection="1">
      <alignment horizontal="center" vertical="center"/>
    </xf>
    <xf numFmtId="0" fontId="14" fillId="0" borderId="28" xfId="0" applyFont="1" applyBorder="1" applyAlignment="1" applyProtection="1">
      <alignment horizontal="center" vertical="center"/>
    </xf>
    <xf numFmtId="0" fontId="23" fillId="0" borderId="34" xfId="0" applyFont="1" applyBorder="1"/>
    <xf numFmtId="0" fontId="18" fillId="0" borderId="27" xfId="0" applyFont="1" applyBorder="1" applyAlignment="1" applyProtection="1">
      <alignment horizontal="center" vertical="center"/>
    </xf>
    <xf numFmtId="0" fontId="23" fillId="0" borderId="25" xfId="0" applyFont="1" applyBorder="1"/>
    <xf numFmtId="14" fontId="18" fillId="11" borderId="1" xfId="0" applyNumberFormat="1" applyFont="1" applyFill="1" applyBorder="1" applyAlignment="1">
      <alignment horizontal="center" vertical="center"/>
    </xf>
    <xf numFmtId="2" fontId="9" fillId="9" borderId="29" xfId="0" applyNumberFormat="1" applyFont="1" applyFill="1" applyBorder="1" applyAlignment="1">
      <alignment horizontal="center" vertical="center"/>
    </xf>
    <xf numFmtId="0" fontId="11" fillId="3" borderId="13" xfId="0" applyFont="1" applyFill="1" applyBorder="1" applyAlignment="1">
      <alignment horizontal="center" vertical="center" wrapText="1"/>
    </xf>
    <xf numFmtId="0" fontId="11" fillId="3" borderId="11"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26" fillId="0" borderId="18" xfId="0" applyFont="1" applyBorder="1" applyAlignment="1">
      <alignment horizontal="center" vertical="center"/>
    </xf>
    <xf numFmtId="0" fontId="26" fillId="0" borderId="30" xfId="0" applyFont="1" applyBorder="1" applyAlignment="1">
      <alignment horizontal="center" vertical="center"/>
    </xf>
    <xf numFmtId="0" fontId="26" fillId="0" borderId="47" xfId="0" applyFont="1" applyBorder="1" applyAlignment="1">
      <alignment horizontal="center" vertical="center"/>
    </xf>
    <xf numFmtId="2" fontId="10" fillId="0" borderId="53" xfId="6" applyNumberFormat="1" applyFont="1" applyBorder="1" applyAlignment="1">
      <alignment horizontal="center" vertical="center" wrapText="1"/>
    </xf>
    <xf numFmtId="2" fontId="10" fillId="0" borderId="0" xfId="6" applyNumberFormat="1" applyFont="1" applyBorder="1" applyAlignment="1">
      <alignment horizontal="center" vertical="center" wrapText="1"/>
    </xf>
    <xf numFmtId="2" fontId="10" fillId="0" borderId="43" xfId="6" applyNumberFormat="1" applyFont="1" applyBorder="1" applyAlignment="1">
      <alignment horizontal="center" vertical="center" wrapText="1"/>
    </xf>
    <xf numFmtId="2" fontId="27" fillId="0" borderId="36" xfId="0" applyNumberFormat="1" applyFont="1" applyBorder="1" applyAlignment="1">
      <alignment horizontal="center" vertical="center" wrapText="1"/>
    </xf>
    <xf numFmtId="2" fontId="27" fillId="0" borderId="37" xfId="0" applyNumberFormat="1" applyFont="1" applyBorder="1" applyAlignment="1">
      <alignment horizontal="center" vertical="center" wrapText="1"/>
    </xf>
    <xf numFmtId="2" fontId="27" fillId="0" borderId="48" xfId="0" applyNumberFormat="1" applyFont="1" applyBorder="1" applyAlignment="1">
      <alignment horizontal="center" vertical="center" wrapText="1"/>
    </xf>
    <xf numFmtId="0" fontId="19" fillId="3" borderId="18" xfId="0" applyFont="1" applyFill="1" applyBorder="1" applyAlignment="1">
      <alignment horizontal="center" vertical="center" wrapText="1"/>
    </xf>
    <xf numFmtId="0" fontId="19" fillId="3" borderId="30" xfId="0" applyFont="1" applyFill="1" applyBorder="1" applyAlignment="1">
      <alignment horizontal="center" vertical="center" wrapText="1"/>
    </xf>
    <xf numFmtId="0" fontId="19" fillId="3" borderId="47" xfId="0" applyFont="1" applyFill="1" applyBorder="1" applyAlignment="1">
      <alignment horizontal="center" vertical="center" wrapText="1"/>
    </xf>
    <xf numFmtId="0" fontId="19" fillId="3" borderId="36" xfId="0" applyFont="1" applyFill="1" applyBorder="1" applyAlignment="1">
      <alignment horizontal="center" vertical="center" wrapText="1"/>
    </xf>
    <xf numFmtId="0" fontId="19" fillId="3" borderId="37" xfId="0" applyFont="1" applyFill="1" applyBorder="1" applyAlignment="1">
      <alignment horizontal="center" vertical="center" wrapText="1"/>
    </xf>
    <xf numFmtId="0" fontId="19" fillId="3" borderId="48" xfId="0" applyFont="1" applyFill="1" applyBorder="1" applyAlignment="1">
      <alignment horizontal="center" vertical="center" wrapText="1"/>
    </xf>
    <xf numFmtId="2" fontId="43" fillId="4" borderId="7" xfId="0" applyNumberFormat="1" applyFont="1" applyFill="1" applyBorder="1" applyAlignment="1">
      <alignment horizontal="center" vertical="center" wrapText="1"/>
    </xf>
    <xf numFmtId="2" fontId="43" fillId="4" borderId="14" xfId="0" applyNumberFormat="1" applyFont="1" applyFill="1" applyBorder="1" applyAlignment="1">
      <alignment horizontal="center" vertical="center" wrapText="1"/>
    </xf>
    <xf numFmtId="2" fontId="43" fillId="4" borderId="33" xfId="0" applyNumberFormat="1" applyFont="1" applyFill="1" applyBorder="1" applyAlignment="1">
      <alignment horizontal="center" vertical="center" wrapText="1"/>
    </xf>
    <xf numFmtId="0" fontId="14" fillId="4" borderId="1" xfId="0" applyFont="1" applyFill="1" applyBorder="1" applyAlignment="1">
      <alignment horizontal="left" vertical="center" wrapText="1"/>
    </xf>
    <xf numFmtId="3" fontId="14" fillId="0" borderId="1" xfId="0" applyNumberFormat="1" applyFont="1" applyFill="1" applyBorder="1" applyAlignment="1">
      <alignment horizontal="center" vertical="center"/>
    </xf>
    <xf numFmtId="0" fontId="18" fillId="0" borderId="57" xfId="0" applyFont="1" applyFill="1" applyBorder="1" applyAlignment="1">
      <alignment horizontal="center" vertical="center" wrapText="1"/>
    </xf>
    <xf numFmtId="0" fontId="18" fillId="0" borderId="76" xfId="0" applyFont="1" applyFill="1" applyBorder="1" applyAlignment="1">
      <alignment horizontal="center" vertical="center" wrapText="1"/>
    </xf>
    <xf numFmtId="0" fontId="18" fillId="0" borderId="50" xfId="0" applyFont="1" applyFill="1" applyBorder="1" applyAlignment="1">
      <alignment horizontal="center" vertical="center" wrapText="1"/>
    </xf>
    <xf numFmtId="176" fontId="43" fillId="4" borderId="27" xfId="0" applyNumberFormat="1" applyFont="1" applyFill="1" applyBorder="1" applyAlignment="1">
      <alignment horizontal="left" vertical="center"/>
    </xf>
    <xf numFmtId="176" fontId="43" fillId="4" borderId="21" xfId="0" applyNumberFormat="1" applyFont="1" applyFill="1" applyBorder="1" applyAlignment="1">
      <alignment horizontal="left" vertical="center"/>
    </xf>
    <xf numFmtId="0" fontId="18" fillId="4" borderId="69" xfId="0" applyFont="1" applyFill="1" applyBorder="1" applyAlignment="1">
      <alignment horizontal="justify" vertical="top" wrapText="1"/>
    </xf>
    <xf numFmtId="0" fontId="18" fillId="4" borderId="3" xfId="0" applyFont="1" applyFill="1" applyBorder="1" applyAlignment="1">
      <alignment horizontal="justify" vertical="top" wrapText="1"/>
    </xf>
    <xf numFmtId="0" fontId="18" fillId="4" borderId="60" xfId="0" applyFont="1" applyFill="1" applyBorder="1" applyAlignment="1">
      <alignment horizontal="justify" vertical="top" wrapText="1"/>
    </xf>
    <xf numFmtId="0" fontId="18" fillId="4" borderId="54" xfId="0" applyFont="1" applyFill="1" applyBorder="1" applyAlignment="1">
      <alignment horizontal="justify" vertical="top" wrapText="1"/>
    </xf>
    <xf numFmtId="2" fontId="43" fillId="4" borderId="16" xfId="0" applyNumberFormat="1" applyFont="1" applyFill="1" applyBorder="1" applyAlignment="1">
      <alignment horizontal="left" vertical="center"/>
    </xf>
    <xf numFmtId="2" fontId="43" fillId="4" borderId="17" xfId="0" applyNumberFormat="1" applyFont="1" applyFill="1" applyBorder="1" applyAlignment="1">
      <alignment horizontal="left" vertical="center"/>
    </xf>
    <xf numFmtId="175" fontId="43" fillId="4" borderId="7" xfId="0" applyNumberFormat="1" applyFont="1" applyFill="1" applyBorder="1" applyAlignment="1">
      <alignment horizontal="left" vertical="center"/>
    </xf>
    <xf numFmtId="175" fontId="43" fillId="4" borderId="14" xfId="0" applyNumberFormat="1" applyFont="1" applyFill="1" applyBorder="1" applyAlignment="1">
      <alignment horizontal="left" vertical="center"/>
    </xf>
    <xf numFmtId="0" fontId="19" fillId="7" borderId="28" xfId="0" applyFont="1" applyFill="1" applyBorder="1" applyAlignment="1">
      <alignment horizontal="center" vertical="center"/>
    </xf>
    <xf numFmtId="0" fontId="19" fillId="7" borderId="52" xfId="0" applyFont="1" applyFill="1" applyBorder="1" applyAlignment="1">
      <alignment horizontal="center" vertical="center"/>
    </xf>
    <xf numFmtId="0" fontId="11" fillId="6" borderId="32" xfId="0" applyFont="1" applyFill="1" applyBorder="1" applyAlignment="1">
      <alignment horizontal="center" vertical="center"/>
    </xf>
    <xf numFmtId="0" fontId="11" fillId="6" borderId="1" xfId="0" applyFont="1" applyFill="1" applyBorder="1" applyAlignment="1">
      <alignment horizontal="center" vertical="center"/>
    </xf>
    <xf numFmtId="0" fontId="18" fillId="4" borderId="69" xfId="0" applyFont="1" applyFill="1" applyBorder="1" applyAlignment="1">
      <alignment horizontal="center" vertical="center" wrapText="1"/>
    </xf>
    <xf numFmtId="0" fontId="18" fillId="4" borderId="78" xfId="0" applyFont="1" applyFill="1" applyBorder="1" applyAlignment="1">
      <alignment horizontal="center" vertical="center" wrapText="1"/>
    </xf>
    <xf numFmtId="0" fontId="18" fillId="4" borderId="59" xfId="0" applyFont="1" applyFill="1" applyBorder="1" applyAlignment="1">
      <alignment horizontal="center" vertical="center" wrapText="1"/>
    </xf>
    <xf numFmtId="0" fontId="18" fillId="4" borderId="48" xfId="0" applyFont="1" applyFill="1" applyBorder="1" applyAlignment="1">
      <alignment horizontal="center" vertical="center" wrapText="1"/>
    </xf>
    <xf numFmtId="0" fontId="14" fillId="4" borderId="69"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59" xfId="0" applyFont="1" applyFill="1" applyBorder="1" applyAlignment="1">
      <alignment horizontal="center" vertical="center" wrapText="1"/>
    </xf>
    <xf numFmtId="0" fontId="14" fillId="4" borderId="38" xfId="0" applyFont="1" applyFill="1" applyBorder="1" applyAlignment="1">
      <alignment horizontal="center" vertical="center" wrapText="1"/>
    </xf>
    <xf numFmtId="0" fontId="9" fillId="6" borderId="32" xfId="0" applyFont="1" applyFill="1" applyBorder="1" applyAlignment="1">
      <alignment horizontal="center" vertical="center"/>
    </xf>
    <xf numFmtId="0" fontId="9" fillId="6" borderId="1" xfId="0" applyFont="1" applyFill="1" applyBorder="1" applyAlignment="1">
      <alignment horizontal="center" vertical="center"/>
    </xf>
    <xf numFmtId="177" fontId="9" fillId="6" borderId="1" xfId="0" applyNumberFormat="1" applyFont="1" applyFill="1" applyBorder="1" applyAlignment="1">
      <alignment horizontal="center" vertical="center"/>
    </xf>
    <xf numFmtId="177" fontId="9" fillId="6" borderId="34" xfId="0" applyNumberFormat="1" applyFont="1" applyFill="1" applyBorder="1" applyAlignment="1">
      <alignment horizontal="center" vertical="center"/>
    </xf>
    <xf numFmtId="0" fontId="18" fillId="0" borderId="32" xfId="0" applyFont="1" applyFill="1" applyBorder="1" applyAlignment="1">
      <alignment horizontal="center" vertical="center" wrapText="1"/>
    </xf>
    <xf numFmtId="0" fontId="18" fillId="4" borderId="51" xfId="0" applyFont="1" applyFill="1" applyBorder="1" applyAlignment="1">
      <alignment horizontal="left" vertical="center" wrapText="1"/>
    </xf>
    <xf numFmtId="0" fontId="18" fillId="4" borderId="14" xfId="0" applyFont="1" applyFill="1" applyBorder="1" applyAlignment="1">
      <alignment horizontal="left" vertical="center" wrapText="1"/>
    </xf>
    <xf numFmtId="0" fontId="18" fillId="4" borderId="15" xfId="0" applyFont="1" applyFill="1" applyBorder="1" applyAlignment="1">
      <alignment horizontal="left" vertical="center" wrapText="1"/>
    </xf>
    <xf numFmtId="0" fontId="19" fillId="7" borderId="29" xfId="0" applyFont="1" applyFill="1" applyBorder="1" applyAlignment="1">
      <alignment horizontal="center" vertical="center"/>
    </xf>
    <xf numFmtId="2" fontId="11" fillId="6" borderId="1" xfId="0" applyNumberFormat="1" applyFont="1" applyFill="1" applyBorder="1" applyAlignment="1">
      <alignment horizontal="center" vertical="center" wrapText="1"/>
    </xf>
    <xf numFmtId="2" fontId="11" fillId="6" borderId="34" xfId="0" applyNumberFormat="1" applyFont="1" applyFill="1" applyBorder="1" applyAlignment="1">
      <alignment horizontal="center" vertical="center" wrapText="1"/>
    </xf>
    <xf numFmtId="2" fontId="16" fillId="6" borderId="1" xfId="0" applyNumberFormat="1" applyFont="1" applyFill="1" applyBorder="1" applyAlignment="1">
      <alignment horizontal="center" vertical="center" wrapText="1"/>
    </xf>
    <xf numFmtId="49" fontId="14" fillId="0" borderId="69" xfId="0" applyNumberFormat="1" applyFont="1" applyFill="1" applyBorder="1" applyAlignment="1">
      <alignment horizontal="center" vertical="center"/>
    </xf>
    <xf numFmtId="49" fontId="14" fillId="0" borderId="2" xfId="0" applyNumberFormat="1" applyFont="1" applyFill="1" applyBorder="1" applyAlignment="1">
      <alignment horizontal="center" vertical="center"/>
    </xf>
    <xf numFmtId="49" fontId="14" fillId="0" borderId="3" xfId="0" applyNumberFormat="1" applyFont="1" applyFill="1" applyBorder="1" applyAlignment="1">
      <alignment horizontal="center" vertical="center"/>
    </xf>
    <xf numFmtId="49" fontId="14" fillId="0" borderId="60" xfId="0" applyNumberFormat="1" applyFont="1" applyFill="1" applyBorder="1" applyAlignment="1">
      <alignment horizontal="center" vertical="center"/>
    </xf>
    <xf numFmtId="49" fontId="14" fillId="0" borderId="0" xfId="0" applyNumberFormat="1" applyFont="1" applyFill="1" applyBorder="1" applyAlignment="1">
      <alignment horizontal="center" vertical="center"/>
    </xf>
    <xf numFmtId="49" fontId="14" fillId="0" borderId="54" xfId="0" applyNumberFormat="1" applyFont="1" applyFill="1" applyBorder="1" applyAlignment="1">
      <alignment horizontal="center" vertical="center"/>
    </xf>
    <xf numFmtId="49" fontId="14" fillId="0" borderId="4" xfId="0" applyNumberFormat="1" applyFont="1" applyFill="1" applyBorder="1" applyAlignment="1">
      <alignment horizontal="center" vertical="center"/>
    </xf>
    <xf numFmtId="49" fontId="14" fillId="0" borderId="5" xfId="0" applyNumberFormat="1" applyFont="1" applyFill="1" applyBorder="1" applyAlignment="1">
      <alignment horizontal="center" vertical="center"/>
    </xf>
    <xf numFmtId="49" fontId="14" fillId="0" borderId="70" xfId="0" applyNumberFormat="1" applyFont="1" applyFill="1" applyBorder="1" applyAlignment="1">
      <alignment horizontal="center" vertical="center"/>
    </xf>
    <xf numFmtId="177" fontId="14" fillId="0" borderId="71" xfId="0" applyNumberFormat="1" applyFont="1" applyFill="1" applyBorder="1" applyAlignment="1">
      <alignment horizontal="left" vertical="center" wrapText="1"/>
    </xf>
    <xf numFmtId="177" fontId="14" fillId="0" borderId="56" xfId="0" applyNumberFormat="1" applyFont="1" applyFill="1" applyBorder="1" applyAlignment="1">
      <alignment horizontal="left" vertical="center" wrapText="1"/>
    </xf>
    <xf numFmtId="177" fontId="14" fillId="0" borderId="77" xfId="0" applyNumberFormat="1" applyFont="1" applyFill="1" applyBorder="1" applyAlignment="1">
      <alignment horizontal="left" vertical="center" wrapText="1"/>
    </xf>
    <xf numFmtId="0" fontId="18" fillId="4" borderId="4" xfId="0" applyFont="1" applyFill="1" applyBorder="1" applyAlignment="1">
      <alignment horizontal="justify" vertical="top" wrapText="1"/>
    </xf>
    <xf numFmtId="0" fontId="18" fillId="4" borderId="70" xfId="0" applyFont="1" applyFill="1" applyBorder="1" applyAlignment="1">
      <alignment horizontal="justify" vertical="top" wrapText="1"/>
    </xf>
    <xf numFmtId="0" fontId="14" fillId="4" borderId="1" xfId="0" applyFont="1" applyFill="1" applyBorder="1" applyAlignment="1">
      <alignment horizontal="center" vertical="center" wrapText="1"/>
    </xf>
    <xf numFmtId="0" fontId="14" fillId="4" borderId="6" xfId="0" applyFont="1" applyFill="1" applyBorder="1" applyAlignment="1">
      <alignment horizontal="center" vertical="center" wrapText="1"/>
    </xf>
    <xf numFmtId="0" fontId="14" fillId="4" borderId="26" xfId="0" applyFont="1" applyFill="1" applyBorder="1" applyAlignment="1">
      <alignment horizontal="center" vertical="center" wrapText="1"/>
    </xf>
    <xf numFmtId="0" fontId="14" fillId="4" borderId="74" xfId="0" applyFont="1" applyFill="1" applyBorder="1" applyAlignment="1">
      <alignment horizontal="center" vertical="center" wrapText="1"/>
    </xf>
    <xf numFmtId="0" fontId="4" fillId="0" borderId="24" xfId="0" applyNumberFormat="1" applyFont="1" applyFill="1" applyBorder="1" applyAlignment="1">
      <alignment horizontal="center" vertical="center" wrapText="1"/>
    </xf>
    <xf numFmtId="0" fontId="19" fillId="6" borderId="13" xfId="0" applyFont="1" applyFill="1" applyBorder="1" applyAlignment="1">
      <alignment horizontal="center" vertical="center" wrapText="1"/>
    </xf>
    <xf numFmtId="0" fontId="19" fillId="6" borderId="11" xfId="0" applyFont="1" applyFill="1" applyBorder="1" applyAlignment="1">
      <alignment horizontal="center" vertical="center" wrapText="1"/>
    </xf>
    <xf numFmtId="0" fontId="19" fillId="6" borderId="12" xfId="0" applyFont="1" applyFill="1" applyBorder="1" applyAlignment="1">
      <alignment horizontal="center" vertical="center" wrapText="1"/>
    </xf>
    <xf numFmtId="0" fontId="18" fillId="4" borderId="1" xfId="0" applyNumberFormat="1" applyFont="1" applyFill="1" applyBorder="1" applyAlignment="1">
      <alignment horizontal="justify" vertical="center" wrapText="1"/>
    </xf>
    <xf numFmtId="166" fontId="52" fillId="0" borderId="6" xfId="1" applyFont="1" applyFill="1" applyBorder="1" applyAlignment="1">
      <alignment horizontal="center" vertical="center" wrapText="1"/>
    </xf>
    <xf numFmtId="166" fontId="52" fillId="0" borderId="26" xfId="1" applyFont="1" applyFill="1" applyBorder="1" applyAlignment="1">
      <alignment horizontal="center" vertical="center" wrapText="1"/>
    </xf>
    <xf numFmtId="0" fontId="14" fillId="0" borderId="28" xfId="0" applyFont="1" applyBorder="1" applyAlignment="1">
      <alignment horizontal="center" vertical="center" wrapText="1"/>
    </xf>
    <xf numFmtId="0" fontId="14" fillId="0" borderId="32" xfId="0" applyFont="1" applyBorder="1" applyAlignment="1">
      <alignment horizontal="center" vertical="center" wrapText="1"/>
    </xf>
    <xf numFmtId="0" fontId="14" fillId="0" borderId="52" xfId="0" applyFont="1" applyBorder="1" applyAlignment="1">
      <alignment horizontal="center" vertical="center" wrapText="1"/>
    </xf>
    <xf numFmtId="0" fontId="14" fillId="0" borderId="1" xfId="0" applyFont="1" applyBorder="1" applyAlignment="1">
      <alignment horizontal="center" vertical="center" wrapText="1"/>
    </xf>
    <xf numFmtId="166" fontId="18" fillId="0" borderId="7" xfId="1" applyFont="1" applyFill="1" applyBorder="1" applyAlignment="1">
      <alignment horizontal="center" vertical="center" wrapText="1"/>
    </xf>
    <xf numFmtId="166" fontId="18" fillId="0" borderId="15" xfId="1" applyFont="1" applyFill="1" applyBorder="1" applyAlignment="1">
      <alignment horizontal="center" vertical="center" wrapText="1"/>
    </xf>
    <xf numFmtId="39" fontId="14" fillId="0" borderId="27" xfId="0" applyNumberFormat="1" applyFont="1" applyFill="1" applyBorder="1" applyAlignment="1">
      <alignment horizontal="center" vertical="center" wrapText="1"/>
    </xf>
    <xf numFmtId="39" fontId="14" fillId="0" borderId="21" xfId="0" applyNumberFormat="1" applyFont="1" applyFill="1" applyBorder="1" applyAlignment="1">
      <alignment horizontal="center" vertical="center" wrapText="1"/>
    </xf>
    <xf numFmtId="39" fontId="14" fillId="0" borderId="22" xfId="0" applyNumberFormat="1" applyFont="1" applyFill="1" applyBorder="1" applyAlignment="1">
      <alignment horizontal="center" vertical="center" wrapText="1"/>
    </xf>
    <xf numFmtId="0" fontId="51" fillId="0" borderId="13" xfId="0" applyFont="1" applyFill="1" applyBorder="1" applyAlignment="1">
      <alignment horizontal="justify" vertical="center" wrapText="1"/>
    </xf>
    <xf numFmtId="0" fontId="51" fillId="0" borderId="11" xfId="0" applyFont="1" applyFill="1" applyBorder="1" applyAlignment="1">
      <alignment horizontal="justify" vertical="center" wrapText="1"/>
    </xf>
    <xf numFmtId="0" fontId="51" fillId="0" borderId="12" xfId="0" applyFont="1" applyFill="1" applyBorder="1" applyAlignment="1">
      <alignment horizontal="justify" vertical="center" wrapText="1"/>
    </xf>
    <xf numFmtId="0" fontId="19" fillId="0" borderId="18"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47" xfId="0" applyFont="1" applyFill="1" applyBorder="1" applyAlignment="1">
      <alignment horizontal="center" vertical="center" wrapText="1"/>
    </xf>
    <xf numFmtId="0" fontId="19" fillId="0" borderId="36" xfId="0" applyFont="1" applyFill="1" applyBorder="1" applyAlignment="1">
      <alignment horizontal="center" vertical="center" wrapText="1"/>
    </xf>
    <xf numFmtId="0" fontId="19" fillId="0" borderId="37" xfId="0" applyFont="1" applyFill="1" applyBorder="1" applyAlignment="1">
      <alignment horizontal="center" vertical="center" wrapText="1"/>
    </xf>
    <xf numFmtId="0" fontId="19" fillId="0" borderId="48" xfId="0" applyFont="1" applyFill="1" applyBorder="1" applyAlignment="1">
      <alignment horizontal="center" vertical="center" wrapText="1"/>
    </xf>
    <xf numFmtId="39" fontId="14" fillId="0" borderId="52" xfId="0" applyNumberFormat="1" applyFont="1" applyBorder="1" applyAlignment="1">
      <alignment horizontal="center" vertical="center" wrapText="1"/>
    </xf>
    <xf numFmtId="39" fontId="14" fillId="0" borderId="1" xfId="0" applyNumberFormat="1" applyFont="1" applyBorder="1" applyAlignment="1">
      <alignment horizontal="center" vertical="center" wrapText="1"/>
    </xf>
    <xf numFmtId="39" fontId="14" fillId="10" borderId="27" xfId="0" applyNumberFormat="1" applyFont="1" applyFill="1" applyBorder="1" applyAlignment="1">
      <alignment horizontal="center" vertical="center" wrapText="1"/>
    </xf>
    <xf numFmtId="39" fontId="14" fillId="10" borderId="41" xfId="0" applyNumberFormat="1" applyFont="1" applyFill="1" applyBorder="1" applyAlignment="1">
      <alignment horizontal="center" vertical="center" wrapText="1"/>
    </xf>
    <xf numFmtId="0" fontId="24" fillId="0" borderId="53" xfId="0" applyFont="1" applyBorder="1" applyAlignment="1">
      <alignment horizontal="justify" vertical="top" wrapText="1"/>
    </xf>
    <xf numFmtId="0" fontId="24" fillId="0" borderId="0" xfId="0" applyFont="1" applyBorder="1" applyAlignment="1">
      <alignment horizontal="justify" vertical="top" wrapText="1"/>
    </xf>
    <xf numFmtId="166" fontId="18" fillId="0" borderId="6" xfId="1" applyFont="1" applyFill="1" applyBorder="1" applyAlignment="1">
      <alignment horizontal="center" vertical="center" wrapText="1"/>
    </xf>
    <xf numFmtId="166" fontId="18" fillId="0" borderId="26" xfId="1" applyFont="1" applyFill="1" applyBorder="1" applyAlignment="1">
      <alignment horizontal="center" vertical="center" wrapText="1"/>
    </xf>
    <xf numFmtId="166" fontId="18" fillId="0" borderId="74" xfId="1" applyFont="1" applyFill="1" applyBorder="1" applyAlignment="1">
      <alignment horizontal="center" vertical="center" wrapText="1"/>
    </xf>
    <xf numFmtId="0" fontId="14" fillId="6" borderId="52" xfId="0" applyFont="1" applyFill="1" applyBorder="1" applyAlignment="1">
      <alignment horizontal="center" vertical="center" wrapText="1"/>
    </xf>
    <xf numFmtId="0" fontId="14" fillId="6" borderId="74"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9" fillId="7" borderId="13" xfId="0" applyFont="1" applyFill="1" applyBorder="1" applyAlignment="1">
      <alignment horizontal="center" vertical="center" wrapText="1"/>
    </xf>
    <xf numFmtId="0" fontId="9" fillId="7" borderId="40" xfId="0" applyFont="1" applyFill="1" applyBorder="1" applyAlignment="1">
      <alignment horizontal="center" vertical="center" wrapText="1"/>
    </xf>
    <xf numFmtId="9" fontId="16" fillId="0" borderId="52" xfId="0" applyNumberFormat="1" applyFont="1" applyBorder="1" applyAlignment="1">
      <alignment horizontal="center" vertical="center" wrapText="1"/>
    </xf>
    <xf numFmtId="9" fontId="16" fillId="0" borderId="29" xfId="0" applyNumberFormat="1" applyFont="1" applyBorder="1" applyAlignment="1">
      <alignment horizontal="center" vertical="center" wrapText="1"/>
    </xf>
    <xf numFmtId="0" fontId="25" fillId="8" borderId="13" xfId="0" applyFont="1" applyFill="1" applyBorder="1" applyAlignment="1">
      <alignment horizontal="center"/>
    </xf>
    <xf numFmtId="0" fontId="25" fillId="8" borderId="11" xfId="0" applyFont="1" applyFill="1" applyBorder="1" applyAlignment="1">
      <alignment horizontal="center"/>
    </xf>
    <xf numFmtId="0" fontId="25" fillId="8" borderId="12" xfId="0" applyFont="1" applyFill="1" applyBorder="1" applyAlignment="1">
      <alignment horizontal="center"/>
    </xf>
    <xf numFmtId="0" fontId="17" fillId="7" borderId="13" xfId="0" applyFont="1" applyFill="1" applyBorder="1" applyAlignment="1">
      <alignment horizontal="center" vertical="center" wrapText="1"/>
    </xf>
    <xf numFmtId="0" fontId="17" fillId="7" borderId="11" xfId="0" applyFont="1" applyFill="1" applyBorder="1" applyAlignment="1">
      <alignment horizontal="center" vertical="center" wrapText="1"/>
    </xf>
    <xf numFmtId="0" fontId="17" fillId="7" borderId="30" xfId="0" applyFont="1" applyFill="1" applyBorder="1" applyAlignment="1">
      <alignment horizontal="center" vertical="center" wrapText="1"/>
    </xf>
    <xf numFmtId="0" fontId="17" fillId="7" borderId="12" xfId="0" applyFont="1" applyFill="1" applyBorder="1" applyAlignment="1">
      <alignment horizontal="center" vertical="center" wrapText="1"/>
    </xf>
    <xf numFmtId="0" fontId="16" fillId="0" borderId="18" xfId="0" applyFont="1" applyBorder="1" applyAlignment="1">
      <alignment horizontal="center" vertical="center" wrapText="1"/>
    </xf>
    <xf numFmtId="0" fontId="16" fillId="0" borderId="30"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37" xfId="0" applyFont="1" applyBorder="1" applyAlignment="1">
      <alignment horizontal="center" vertical="center" wrapText="1"/>
    </xf>
    <xf numFmtId="0" fontId="16" fillId="0" borderId="48" xfId="0" applyFont="1" applyBorder="1" applyAlignment="1">
      <alignment horizontal="center" vertical="center" wrapText="1"/>
    </xf>
    <xf numFmtId="0" fontId="19" fillId="7" borderId="13" xfId="0" applyFont="1" applyFill="1" applyBorder="1" applyAlignment="1">
      <alignment horizontal="center" vertical="center" wrapText="1"/>
    </xf>
    <xf numFmtId="0" fontId="19" fillId="7" borderId="11" xfId="0" applyFont="1" applyFill="1" applyBorder="1" applyAlignment="1">
      <alignment horizontal="center" vertical="center" wrapText="1"/>
    </xf>
    <xf numFmtId="0" fontId="19" fillId="7" borderId="12" xfId="0" applyFont="1" applyFill="1" applyBorder="1" applyAlignment="1">
      <alignment horizontal="center" vertical="center" wrapText="1"/>
    </xf>
    <xf numFmtId="0" fontId="11" fillId="0" borderId="20" xfId="0" applyNumberFormat="1" applyFont="1" applyBorder="1" applyAlignment="1">
      <alignment horizontal="center" vertical="center" wrapText="1"/>
    </xf>
    <xf numFmtId="0" fontId="11" fillId="0" borderId="21" xfId="0" applyNumberFormat="1" applyFont="1" applyBorder="1" applyAlignment="1">
      <alignment horizontal="center" vertical="center" wrapText="1"/>
    </xf>
    <xf numFmtId="0" fontId="11" fillId="0" borderId="23" xfId="0" applyNumberFormat="1" applyFont="1" applyBorder="1" applyAlignment="1">
      <alignment horizontal="center" vertical="center" wrapText="1"/>
    </xf>
    <xf numFmtId="0" fontId="11" fillId="0" borderId="24" xfId="0" applyNumberFormat="1" applyFont="1" applyBorder="1" applyAlignment="1">
      <alignment horizontal="center" vertical="center" wrapText="1"/>
    </xf>
    <xf numFmtId="0" fontId="11" fillId="0" borderId="25" xfId="0" applyNumberFormat="1" applyFont="1" applyBorder="1" applyAlignment="1">
      <alignment horizontal="center" vertical="center" wrapText="1"/>
    </xf>
    <xf numFmtId="166" fontId="18" fillId="0" borderId="14" xfId="1" applyFont="1" applyFill="1" applyBorder="1" applyAlignment="1">
      <alignment horizontal="center" vertical="center" wrapText="1"/>
    </xf>
    <xf numFmtId="166" fontId="18" fillId="0" borderId="33" xfId="1" applyFont="1" applyFill="1" applyBorder="1" applyAlignment="1">
      <alignment horizontal="center" vertical="center" wrapText="1"/>
    </xf>
    <xf numFmtId="0" fontId="24" fillId="0" borderId="18" xfId="0" applyFont="1" applyBorder="1" applyAlignment="1">
      <alignment horizontal="justify" vertical="top" wrapText="1"/>
    </xf>
    <xf numFmtId="0" fontId="24" fillId="0" borderId="30" xfId="0" applyFont="1" applyBorder="1" applyAlignment="1">
      <alignment horizontal="justify" vertical="top" wrapText="1"/>
    </xf>
    <xf numFmtId="0" fontId="24" fillId="0" borderId="47" xfId="0" applyFont="1" applyBorder="1" applyAlignment="1">
      <alignment horizontal="justify" vertical="top" wrapText="1"/>
    </xf>
    <xf numFmtId="0" fontId="24" fillId="0" borderId="43" xfId="0" applyFont="1" applyBorder="1" applyAlignment="1">
      <alignment horizontal="justify" vertical="top" wrapText="1"/>
    </xf>
    <xf numFmtId="0" fontId="24" fillId="0" borderId="0" xfId="0" applyFont="1" applyBorder="1" applyAlignment="1">
      <alignment horizontal="justify" vertical="center" wrapText="1"/>
    </xf>
    <xf numFmtId="0" fontId="24" fillId="0" borderId="43" xfId="0" applyFont="1" applyBorder="1" applyAlignment="1">
      <alignment horizontal="justify" vertical="center" wrapText="1"/>
    </xf>
    <xf numFmtId="0" fontId="24" fillId="0" borderId="36" xfId="0" applyFont="1" applyBorder="1" applyAlignment="1">
      <alignment horizontal="justify" vertical="top" wrapText="1"/>
    </xf>
    <xf numFmtId="0" fontId="24" fillId="0" borderId="37" xfId="0" applyFont="1" applyBorder="1" applyAlignment="1">
      <alignment horizontal="justify" vertical="top" wrapText="1"/>
    </xf>
    <xf numFmtId="0" fontId="24" fillId="0" borderId="48" xfId="0" applyFont="1" applyBorder="1" applyAlignment="1">
      <alignment horizontal="justify" vertical="top" wrapText="1"/>
    </xf>
    <xf numFmtId="0" fontId="22" fillId="0" borderId="64" xfId="0" applyFont="1" applyBorder="1" applyAlignment="1">
      <alignment horizontal="center" vertical="center" textRotation="90"/>
    </xf>
    <xf numFmtId="0" fontId="14" fillId="6" borderId="28" xfId="0" applyFont="1" applyFill="1" applyBorder="1" applyAlignment="1">
      <alignment horizontal="center" vertical="center" wrapText="1"/>
    </xf>
    <xf numFmtId="0" fontId="14" fillId="6" borderId="50" xfId="0" applyFont="1" applyFill="1" applyBorder="1" applyAlignment="1">
      <alignment horizontal="center" vertical="center" wrapText="1"/>
    </xf>
    <xf numFmtId="0" fontId="14" fillId="6" borderId="32" xfId="0" applyFont="1" applyFill="1" applyBorder="1" applyAlignment="1">
      <alignment horizontal="center" vertical="center" wrapText="1"/>
    </xf>
    <xf numFmtId="0" fontId="21" fillId="0" borderId="1" xfId="0" applyFont="1" applyBorder="1" applyAlignment="1">
      <alignment horizontal="center" vertical="center" wrapText="1"/>
    </xf>
    <xf numFmtId="0" fontId="21" fillId="0" borderId="34" xfId="0" applyFont="1" applyBorder="1" applyAlignment="1">
      <alignment horizontal="center" vertical="center" wrapText="1"/>
    </xf>
    <xf numFmtId="0" fontId="8" fillId="0" borderId="24" xfId="0" applyFont="1" applyFill="1" applyBorder="1" applyAlignment="1">
      <alignment horizontal="center" vertical="center" wrapText="1"/>
    </xf>
    <xf numFmtId="0" fontId="8" fillId="0" borderId="25" xfId="0" applyFont="1" applyFill="1" applyBorder="1" applyAlignment="1">
      <alignment horizontal="center" vertical="center" wrapText="1"/>
    </xf>
    <xf numFmtId="0" fontId="14" fillId="0" borderId="34" xfId="0" applyFont="1" applyBorder="1" applyAlignment="1">
      <alignment horizontal="center" vertical="center" wrapText="1"/>
    </xf>
    <xf numFmtId="0" fontId="14" fillId="6" borderId="29" xfId="0" applyFont="1" applyFill="1" applyBorder="1" applyAlignment="1">
      <alignment horizontal="center" vertical="center" wrapText="1"/>
    </xf>
    <xf numFmtId="0" fontId="14" fillId="6" borderId="77" xfId="0" applyFont="1" applyFill="1" applyBorder="1" applyAlignment="1">
      <alignment horizontal="center" vertical="center" wrapText="1"/>
    </xf>
    <xf numFmtId="0" fontId="14" fillId="6" borderId="34" xfId="0" applyFont="1" applyFill="1" applyBorder="1" applyAlignment="1">
      <alignment horizontal="center" vertical="center" wrapText="1"/>
    </xf>
    <xf numFmtId="0" fontId="14" fillId="6" borderId="80" xfId="0" applyFont="1" applyFill="1" applyBorder="1" applyAlignment="1">
      <alignment horizontal="center" vertical="center" wrapText="1"/>
    </xf>
    <xf numFmtId="0" fontId="14" fillId="6" borderId="16" xfId="0" applyFont="1" applyFill="1" applyBorder="1" applyAlignment="1">
      <alignment horizontal="center" vertical="center" wrapText="1"/>
    </xf>
    <xf numFmtId="0" fontId="14" fillId="6" borderId="81" xfId="0" applyFont="1" applyFill="1" applyBorder="1" applyAlignment="1">
      <alignment horizontal="center" vertical="center" wrapText="1"/>
    </xf>
    <xf numFmtId="9" fontId="16" fillId="0" borderId="16" xfId="0" applyNumberFormat="1" applyFont="1" applyBorder="1" applyAlignment="1">
      <alignment horizontal="center" vertical="center" wrapText="1"/>
    </xf>
    <xf numFmtId="0" fontId="11" fillId="0" borderId="27" xfId="0" applyNumberFormat="1" applyFont="1" applyBorder="1" applyAlignment="1">
      <alignment horizontal="center" vertical="center" wrapText="1"/>
    </xf>
    <xf numFmtId="0" fontId="19" fillId="0" borderId="13" xfId="0" applyFont="1" applyFill="1" applyBorder="1" applyAlignment="1">
      <alignment horizontal="justify" vertical="center" wrapText="1"/>
    </xf>
    <xf numFmtId="0" fontId="19" fillId="0" borderId="11" xfId="0" applyFont="1" applyFill="1" applyBorder="1" applyAlignment="1">
      <alignment horizontal="justify" vertical="center" wrapText="1"/>
    </xf>
    <xf numFmtId="0" fontId="19" fillId="0" borderId="12" xfId="0" applyFont="1" applyFill="1" applyBorder="1" applyAlignment="1">
      <alignment horizontal="justify" vertical="center" wrapText="1"/>
    </xf>
    <xf numFmtId="0" fontId="14" fillId="0" borderId="16" xfId="0" applyFont="1" applyBorder="1" applyAlignment="1">
      <alignment horizontal="center" vertical="center" wrapText="1"/>
    </xf>
    <xf numFmtId="0" fontId="14" fillId="0" borderId="81" xfId="0" applyFont="1" applyBorder="1" applyAlignment="1">
      <alignment horizontal="center" vertical="center" wrapText="1"/>
    </xf>
    <xf numFmtId="4" fontId="14" fillId="0" borderId="7" xfId="0" applyNumberFormat="1" applyFont="1" applyBorder="1" applyAlignment="1">
      <alignment horizontal="center" vertical="center" wrapText="1"/>
    </xf>
    <xf numFmtId="4" fontId="14" fillId="0" borderId="15" xfId="0" applyNumberFormat="1" applyFont="1" applyBorder="1" applyAlignment="1">
      <alignment horizontal="center" vertical="center" wrapText="1"/>
    </xf>
    <xf numFmtId="0" fontId="14" fillId="6" borderId="82" xfId="0" applyFont="1" applyFill="1" applyBorder="1" applyAlignment="1">
      <alignment horizontal="center" vertical="center" wrapText="1"/>
    </xf>
    <xf numFmtId="0" fontId="14" fillId="6" borderId="30" xfId="0" applyFont="1" applyFill="1" applyBorder="1" applyAlignment="1">
      <alignment horizontal="center" vertical="center" wrapText="1"/>
    </xf>
    <xf numFmtId="0" fontId="14" fillId="6" borderId="47" xfId="0" applyFont="1" applyFill="1" applyBorder="1" applyAlignment="1">
      <alignment horizontal="center" vertical="center" wrapText="1"/>
    </xf>
    <xf numFmtId="0" fontId="14" fillId="6" borderId="4" xfId="0" applyFont="1" applyFill="1" applyBorder="1" applyAlignment="1">
      <alignment horizontal="center" vertical="center" wrapText="1"/>
    </xf>
    <xf numFmtId="0" fontId="14" fillId="6" borderId="5" xfId="0" applyFont="1" applyFill="1" applyBorder="1" applyAlignment="1">
      <alignment horizontal="center" vertical="center" wrapText="1"/>
    </xf>
    <xf numFmtId="0" fontId="14" fillId="6" borderId="79" xfId="0" applyFont="1" applyFill="1" applyBorder="1" applyAlignment="1">
      <alignment horizontal="center" vertical="center" wrapText="1"/>
    </xf>
    <xf numFmtId="0" fontId="26" fillId="7" borderId="28" xfId="0" applyFont="1" applyFill="1" applyBorder="1" applyAlignment="1" applyProtection="1">
      <alignment horizontal="center" vertical="center"/>
    </xf>
    <xf numFmtId="0" fontId="26" fillId="7" borderId="52" xfId="0" applyFont="1" applyFill="1" applyBorder="1" applyAlignment="1" applyProtection="1">
      <alignment horizontal="center" vertical="center"/>
    </xf>
    <xf numFmtId="0" fontId="26" fillId="7" borderId="29" xfId="0" applyFont="1" applyFill="1" applyBorder="1" applyAlignment="1" applyProtection="1">
      <alignment horizontal="center" vertical="center"/>
    </xf>
    <xf numFmtId="0" fontId="27" fillId="0" borderId="34" xfId="0" applyFont="1" applyBorder="1" applyAlignment="1">
      <alignment horizontal="center" vertical="center"/>
    </xf>
    <xf numFmtId="0" fontId="27" fillId="0" borderId="29" xfId="0" applyFont="1" applyBorder="1" applyAlignment="1">
      <alignment horizontal="center" vertical="center"/>
    </xf>
    <xf numFmtId="0" fontId="26" fillId="7" borderId="18" xfId="0" applyFont="1" applyFill="1" applyBorder="1" applyAlignment="1" applyProtection="1">
      <alignment horizontal="center"/>
    </xf>
    <xf numFmtId="0" fontId="26" fillId="7" borderId="30" xfId="0" applyFont="1" applyFill="1" applyBorder="1" applyAlignment="1" applyProtection="1">
      <alignment horizontal="center"/>
    </xf>
    <xf numFmtId="0" fontId="26" fillId="7" borderId="47" xfId="0" applyFont="1" applyFill="1" applyBorder="1" applyAlignment="1" applyProtection="1">
      <alignment horizontal="center"/>
    </xf>
    <xf numFmtId="0" fontId="33" fillId="6" borderId="28" xfId="0" applyFont="1" applyFill="1" applyBorder="1" applyAlignment="1" applyProtection="1">
      <alignment horizontal="center" vertical="center"/>
    </xf>
    <xf numFmtId="0" fontId="33" fillId="6" borderId="52" xfId="0" applyFont="1" applyFill="1" applyBorder="1" applyAlignment="1" applyProtection="1">
      <alignment horizontal="center" vertical="center"/>
    </xf>
    <xf numFmtId="0" fontId="33" fillId="6" borderId="52" xfId="0" applyFont="1" applyFill="1" applyBorder="1" applyAlignment="1">
      <alignment horizontal="center" vertical="center"/>
    </xf>
    <xf numFmtId="0" fontId="33" fillId="6" borderId="29" xfId="0" applyFont="1" applyFill="1" applyBorder="1" applyAlignment="1">
      <alignment horizontal="center" vertical="center"/>
    </xf>
    <xf numFmtId="0" fontId="33" fillId="0" borderId="23" xfId="0" applyFont="1" applyFill="1" applyBorder="1" applyAlignment="1" applyProtection="1">
      <alignment horizontal="center" vertical="center"/>
    </xf>
    <xf numFmtId="0" fontId="33" fillId="0" borderId="24" xfId="0" applyFont="1" applyFill="1" applyBorder="1" applyAlignment="1" applyProtection="1">
      <alignment horizontal="center" vertical="center"/>
    </xf>
    <xf numFmtId="0" fontId="33" fillId="0" borderId="24" xfId="0" applyFont="1" applyFill="1" applyBorder="1" applyAlignment="1">
      <alignment horizontal="center"/>
    </xf>
    <xf numFmtId="0" fontId="33" fillId="0" borderId="25" xfId="0" applyFont="1" applyFill="1" applyBorder="1" applyAlignment="1">
      <alignment horizontal="center"/>
    </xf>
    <xf numFmtId="0" fontId="41" fillId="0" borderId="7" xfId="0" applyFont="1" applyBorder="1" applyAlignment="1">
      <alignment horizontal="center"/>
    </xf>
    <xf numFmtId="0" fontId="41" fillId="0" borderId="15" xfId="0" applyFont="1" applyBorder="1" applyAlignment="1">
      <alignment horizontal="center"/>
    </xf>
    <xf numFmtId="0" fontId="41" fillId="0" borderId="1" xfId="0" applyFont="1" applyBorder="1" applyAlignment="1" applyProtection="1">
      <alignment horizontal="center"/>
    </xf>
    <xf numFmtId="0" fontId="41" fillId="0" borderId="27" xfId="0" applyFont="1" applyBorder="1" applyAlignment="1" applyProtection="1">
      <alignment horizontal="center" vertical="center" wrapText="1"/>
    </xf>
    <xf numFmtId="0" fontId="41" fillId="0" borderId="21" xfId="0" applyFont="1" applyBorder="1" applyAlignment="1" applyProtection="1">
      <alignment horizontal="center" vertical="center" wrapText="1"/>
    </xf>
    <xf numFmtId="0" fontId="41" fillId="0" borderId="41" xfId="0" applyFont="1" applyBorder="1" applyAlignment="1" applyProtection="1">
      <alignment horizontal="center" vertical="center" wrapText="1"/>
    </xf>
    <xf numFmtId="0" fontId="26" fillId="0" borderId="13" xfId="0" applyFont="1" applyBorder="1" applyAlignment="1" applyProtection="1">
      <alignment horizontal="center" vertical="center"/>
    </xf>
    <xf numFmtId="0" fontId="26" fillId="0" borderId="11" xfId="0" applyFont="1" applyBorder="1" applyAlignment="1" applyProtection="1">
      <alignment horizontal="center" vertical="center"/>
    </xf>
    <xf numFmtId="0" fontId="26" fillId="0" borderId="40" xfId="0" applyFont="1" applyBorder="1" applyAlignment="1" applyProtection="1">
      <alignment horizontal="center" vertical="center"/>
    </xf>
    <xf numFmtId="0" fontId="33" fillId="6" borderId="52" xfId="0" applyFont="1" applyFill="1" applyBorder="1" applyAlignment="1">
      <alignment horizontal="center"/>
    </xf>
    <xf numFmtId="0" fontId="33" fillId="6" borderId="29" xfId="0" applyFont="1" applyFill="1" applyBorder="1" applyAlignment="1">
      <alignment horizontal="center"/>
    </xf>
    <xf numFmtId="0" fontId="24" fillId="0" borderId="0" xfId="0" applyFont="1" applyBorder="1" applyAlignment="1">
      <alignment horizontal="left" vertical="center" wrapText="1"/>
    </xf>
    <xf numFmtId="0" fontId="33" fillId="0" borderId="18" xfId="0" applyFont="1" applyBorder="1" applyAlignment="1">
      <alignment horizontal="center"/>
    </xf>
    <xf numFmtId="0" fontId="33" fillId="0" borderId="30" xfId="0" applyFont="1" applyBorder="1" applyAlignment="1">
      <alignment horizontal="center"/>
    </xf>
    <xf numFmtId="0" fontId="33" fillId="0" borderId="32" xfId="0" applyFont="1" applyFill="1" applyBorder="1" applyAlignment="1" applyProtection="1">
      <alignment horizontal="center" vertical="center"/>
    </xf>
    <xf numFmtId="0" fontId="33" fillId="0" borderId="1" xfId="0" applyFont="1" applyFill="1" applyBorder="1" applyAlignment="1" applyProtection="1">
      <alignment horizontal="center" vertical="center"/>
    </xf>
    <xf numFmtId="0" fontId="33" fillId="0" borderId="1" xfId="0" applyFont="1" applyFill="1" applyBorder="1" applyAlignment="1">
      <alignment horizontal="center"/>
    </xf>
    <xf numFmtId="0" fontId="33" fillId="0" borderId="34" xfId="0" applyFont="1" applyFill="1" applyBorder="1" applyAlignment="1">
      <alignment horizontal="center"/>
    </xf>
    <xf numFmtId="0" fontId="41" fillId="0" borderId="1" xfId="0" applyFont="1" applyBorder="1" applyAlignment="1" applyProtection="1">
      <alignment horizontal="center" vertical="center"/>
    </xf>
    <xf numFmtId="0" fontId="35" fillId="0" borderId="50" xfId="0" applyFont="1" applyBorder="1" applyAlignment="1">
      <alignment horizontal="center" vertical="center" wrapText="1"/>
    </xf>
    <xf numFmtId="0" fontId="35" fillId="0" borderId="74" xfId="0" applyFont="1" applyBorder="1" applyAlignment="1">
      <alignment horizontal="center" vertical="center" wrapText="1"/>
    </xf>
    <xf numFmtId="0" fontId="35" fillId="0" borderId="32" xfId="0" applyFont="1" applyBorder="1" applyAlignment="1">
      <alignment horizontal="center" vertical="center" wrapText="1"/>
    </xf>
    <xf numFmtId="0" fontId="35" fillId="0" borderId="1" xfId="0" applyFont="1" applyBorder="1" applyAlignment="1">
      <alignment horizontal="center" vertical="center" wrapText="1"/>
    </xf>
    <xf numFmtId="10" fontId="27" fillId="0" borderId="6" xfId="4" applyNumberFormat="1" applyFont="1" applyBorder="1" applyAlignment="1">
      <alignment horizontal="center" vertical="center"/>
    </xf>
    <xf numFmtId="10" fontId="27" fillId="0" borderId="75" xfId="4" applyNumberFormat="1" applyFont="1" applyBorder="1" applyAlignment="1">
      <alignment horizontal="center" vertical="center"/>
    </xf>
    <xf numFmtId="0" fontId="34" fillId="7" borderId="74" xfId="0" applyFont="1" applyFill="1" applyBorder="1" applyAlignment="1">
      <alignment horizontal="center" vertical="center"/>
    </xf>
    <xf numFmtId="0" fontId="34" fillId="7" borderId="1" xfId="0" applyFont="1" applyFill="1" applyBorder="1" applyAlignment="1">
      <alignment horizontal="center" vertical="center"/>
    </xf>
    <xf numFmtId="0" fontId="34" fillId="7" borderId="26" xfId="0" applyFont="1" applyFill="1" applyBorder="1" applyAlignment="1">
      <alignment horizontal="center" vertical="center" wrapText="1"/>
    </xf>
    <xf numFmtId="0" fontId="34" fillId="7" borderId="74" xfId="0" applyFont="1" applyFill="1" applyBorder="1" applyAlignment="1">
      <alignment horizontal="center" vertical="center" wrapText="1"/>
    </xf>
    <xf numFmtId="3" fontId="29" fillId="0" borderId="34" xfId="0" applyNumberFormat="1" applyFont="1" applyBorder="1" applyAlignment="1">
      <alignment horizontal="center" vertical="center"/>
    </xf>
    <xf numFmtId="3" fontId="29" fillId="0" borderId="25" xfId="0" applyNumberFormat="1" applyFont="1" applyBorder="1" applyAlignment="1">
      <alignment horizontal="center" vertical="center"/>
    </xf>
    <xf numFmtId="2" fontId="12" fillId="0" borderId="1" xfId="0" applyNumberFormat="1" applyFont="1" applyBorder="1" applyAlignment="1">
      <alignment horizontal="center" vertical="center"/>
    </xf>
    <xf numFmtId="2" fontId="12" fillId="0" borderId="24" xfId="0" applyNumberFormat="1" applyFont="1" applyBorder="1" applyAlignment="1">
      <alignment horizontal="center" vertical="center"/>
    </xf>
    <xf numFmtId="170" fontId="23" fillId="0" borderId="1" xfId="0" applyNumberFormat="1" applyFont="1" applyBorder="1" applyAlignment="1">
      <alignment horizontal="center" vertical="center"/>
    </xf>
    <xf numFmtId="170" fontId="23" fillId="0" borderId="24" xfId="0" applyNumberFormat="1" applyFont="1" applyBorder="1" applyAlignment="1">
      <alignment horizontal="center" vertical="center"/>
    </xf>
    <xf numFmtId="0" fontId="23" fillId="0" borderId="0" xfId="0" applyFont="1" applyBorder="1" applyAlignment="1">
      <alignment horizontal="center" vertical="center" wrapText="1"/>
    </xf>
    <xf numFmtId="0" fontId="33" fillId="7" borderId="28" xfId="0" applyFont="1" applyFill="1" applyBorder="1" applyAlignment="1">
      <alignment horizontal="center" vertical="center"/>
    </xf>
    <xf numFmtId="0" fontId="33" fillId="7" borderId="52" xfId="0" applyFont="1" applyFill="1" applyBorder="1" applyAlignment="1">
      <alignment horizontal="center" vertical="center"/>
    </xf>
    <xf numFmtId="0" fontId="33" fillId="7" borderId="57" xfId="0" applyFont="1" applyFill="1" applyBorder="1" applyAlignment="1">
      <alignment horizontal="center" vertical="center"/>
    </xf>
    <xf numFmtId="0" fontId="33" fillId="7" borderId="6" xfId="0" applyFont="1" applyFill="1" applyBorder="1" applyAlignment="1">
      <alignment horizontal="center" vertical="center"/>
    </xf>
    <xf numFmtId="0" fontId="27" fillId="7" borderId="29" xfId="0" applyFont="1" applyFill="1" applyBorder="1" applyAlignment="1">
      <alignment horizontal="center" vertical="center" wrapText="1"/>
    </xf>
    <xf numFmtId="0" fontId="27" fillId="7" borderId="71" xfId="0" applyFont="1" applyFill="1" applyBorder="1" applyAlignment="1">
      <alignment horizontal="center" vertical="center"/>
    </xf>
    <xf numFmtId="0" fontId="26" fillId="6" borderId="18" xfId="0" applyFont="1" applyFill="1" applyBorder="1" applyAlignment="1">
      <alignment horizontal="center" vertical="center"/>
    </xf>
    <xf numFmtId="0" fontId="26" fillId="6" borderId="30" xfId="0" applyFont="1" applyFill="1" applyBorder="1" applyAlignment="1">
      <alignment horizontal="center" vertical="center"/>
    </xf>
    <xf numFmtId="0" fontId="26" fillId="6" borderId="47" xfId="0" applyFont="1" applyFill="1" applyBorder="1" applyAlignment="1">
      <alignment horizontal="center" vertical="center"/>
    </xf>
    <xf numFmtId="0" fontId="26" fillId="6" borderId="36" xfId="0" applyFont="1" applyFill="1" applyBorder="1" applyAlignment="1">
      <alignment horizontal="center" vertical="center"/>
    </xf>
    <xf numFmtId="0" fontId="26" fillId="6" borderId="37" xfId="0" applyFont="1" applyFill="1" applyBorder="1" applyAlignment="1">
      <alignment horizontal="center" vertical="center"/>
    </xf>
    <xf numFmtId="0" fontId="26" fillId="6" borderId="48" xfId="0" applyFont="1" applyFill="1" applyBorder="1" applyAlignment="1">
      <alignment horizontal="center" vertical="center"/>
    </xf>
    <xf numFmtId="0" fontId="12" fillId="0" borderId="1" xfId="0" applyFont="1" applyBorder="1" applyAlignment="1">
      <alignment horizontal="center" vertical="center" wrapText="1"/>
    </xf>
    <xf numFmtId="0" fontId="23" fillId="0" borderId="9" xfId="0" applyFont="1" applyBorder="1" applyAlignment="1">
      <alignment horizontal="left" vertical="top"/>
    </xf>
    <xf numFmtId="0" fontId="23" fillId="0" borderId="10" xfId="0" applyFont="1" applyBorder="1" applyAlignment="1">
      <alignment horizontal="left" vertical="top"/>
    </xf>
    <xf numFmtId="0" fontId="12" fillId="0" borderId="24" xfId="0" applyFont="1" applyBorder="1" applyAlignment="1">
      <alignment horizontal="center" vertical="center" wrapText="1"/>
    </xf>
    <xf numFmtId="0" fontId="12" fillId="0" borderId="83" xfId="0" applyFont="1" applyBorder="1" applyAlignment="1">
      <alignment horizontal="justify" vertical="center" wrapText="1"/>
    </xf>
    <xf numFmtId="0" fontId="12" fillId="0" borderId="75" xfId="0" applyFont="1" applyBorder="1" applyAlignment="1">
      <alignment horizontal="justify" vertical="center" wrapText="1"/>
    </xf>
    <xf numFmtId="0" fontId="35" fillId="0" borderId="28" xfId="0" applyFont="1" applyBorder="1" applyAlignment="1">
      <alignment horizontal="left" vertical="center"/>
    </xf>
    <xf numFmtId="0" fontId="35" fillId="0" borderId="32" xfId="0" applyFont="1" applyBorder="1" applyAlignment="1">
      <alignment horizontal="left" vertical="center"/>
    </xf>
    <xf numFmtId="2" fontId="9" fillId="9" borderId="29" xfId="0" applyNumberFormat="1" applyFont="1" applyFill="1" applyBorder="1" applyAlignment="1">
      <alignment horizontal="center" vertical="center"/>
    </xf>
    <xf numFmtId="2" fontId="9" fillId="9" borderId="34" xfId="0" applyNumberFormat="1" applyFont="1" applyFill="1" applyBorder="1" applyAlignment="1">
      <alignment horizontal="center" vertical="center"/>
    </xf>
    <xf numFmtId="0" fontId="23" fillId="0" borderId="32" xfId="0" applyFont="1" applyBorder="1" applyAlignment="1">
      <alignment horizontal="center" vertical="center"/>
    </xf>
    <xf numFmtId="0" fontId="23" fillId="0" borderId="23" xfId="0" applyFont="1" applyBorder="1" applyAlignment="1">
      <alignment horizontal="center" vertical="center"/>
    </xf>
    <xf numFmtId="0" fontId="23" fillId="4" borderId="1" xfId="0" applyFont="1" applyFill="1" applyBorder="1" applyAlignment="1">
      <alignment horizontal="center" vertical="center" wrapText="1"/>
    </xf>
    <xf numFmtId="0" fontId="23" fillId="4" borderId="24" xfId="0" applyFont="1" applyFill="1" applyBorder="1" applyAlignment="1">
      <alignment horizontal="center" vertical="center" wrapText="1"/>
    </xf>
    <xf numFmtId="0" fontId="23" fillId="0" borderId="1" xfId="0" applyFont="1" applyBorder="1" applyAlignment="1">
      <alignment horizontal="center" vertical="center"/>
    </xf>
    <xf numFmtId="0" fontId="23" fillId="0" borderId="24" xfId="0" applyFont="1" applyBorder="1" applyAlignment="1">
      <alignment horizontal="center" vertical="center"/>
    </xf>
    <xf numFmtId="170" fontId="12" fillId="0" borderId="1" xfId="0" applyNumberFormat="1" applyFont="1" applyBorder="1" applyAlignment="1">
      <alignment horizontal="center" vertical="center"/>
    </xf>
    <xf numFmtId="170" fontId="12" fillId="0" borderId="24" xfId="0" applyNumberFormat="1" applyFont="1" applyBorder="1" applyAlignment="1">
      <alignment horizontal="center" vertical="center"/>
    </xf>
    <xf numFmtId="0" fontId="9" fillId="7" borderId="53" xfId="0" applyFont="1" applyFill="1" applyBorder="1" applyAlignment="1" applyProtection="1">
      <alignment horizontal="right" vertical="center"/>
    </xf>
    <xf numFmtId="0" fontId="9" fillId="7" borderId="0" xfId="0" applyFont="1" applyFill="1" applyBorder="1" applyAlignment="1" applyProtection="1">
      <alignment horizontal="right" vertical="center"/>
    </xf>
    <xf numFmtId="0" fontId="9" fillId="7" borderId="54" xfId="0" applyFont="1" applyFill="1" applyBorder="1" applyAlignment="1" applyProtection="1">
      <alignment horizontal="right" vertical="center"/>
    </xf>
    <xf numFmtId="0" fontId="9" fillId="7" borderId="51"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29" fillId="7" borderId="35" xfId="0" applyFont="1" applyFill="1" applyBorder="1" applyAlignment="1">
      <alignment horizontal="right" vertical="center"/>
    </xf>
    <xf numFmtId="0" fontId="29" fillId="7" borderId="2" xfId="0" applyFont="1" applyFill="1" applyBorder="1" applyAlignment="1">
      <alignment horizontal="right" vertical="center"/>
    </xf>
    <xf numFmtId="0" fontId="29" fillId="7" borderId="3" xfId="0" applyFont="1" applyFill="1" applyBorder="1" applyAlignment="1">
      <alignment horizontal="right" vertical="center"/>
    </xf>
    <xf numFmtId="0" fontId="29" fillId="7" borderId="36" xfId="0" applyFont="1" applyFill="1" applyBorder="1" applyAlignment="1">
      <alignment horizontal="right" vertical="center"/>
    </xf>
    <xf numFmtId="0" fontId="29" fillId="7" borderId="37" xfId="0" applyFont="1" applyFill="1" applyBorder="1" applyAlignment="1">
      <alignment horizontal="right" vertical="center"/>
    </xf>
    <xf numFmtId="0" fontId="29" fillId="7" borderId="38" xfId="0" applyFont="1" applyFill="1" applyBorder="1" applyAlignment="1">
      <alignment horizontal="right" vertical="center"/>
    </xf>
    <xf numFmtId="0" fontId="26" fillId="6" borderId="13" xfId="0" applyFont="1" applyFill="1" applyBorder="1" applyAlignment="1">
      <alignment horizontal="center" vertical="center" wrapText="1"/>
    </xf>
    <xf numFmtId="0" fontId="26" fillId="6" borderId="11" xfId="0" applyFont="1" applyFill="1" applyBorder="1" applyAlignment="1">
      <alignment horizontal="center" vertical="center" wrapText="1"/>
    </xf>
    <xf numFmtId="0" fontId="26" fillId="6" borderId="12" xfId="0" applyFont="1" applyFill="1" applyBorder="1" applyAlignment="1">
      <alignment horizontal="center" vertical="center" wrapText="1"/>
    </xf>
    <xf numFmtId="0" fontId="41" fillId="7" borderId="74" xfId="0" applyFont="1" applyFill="1" applyBorder="1" applyAlignment="1">
      <alignment horizontal="center" vertical="center"/>
    </xf>
    <xf numFmtId="0" fontId="41" fillId="7" borderId="1" xfId="0" applyFont="1" applyFill="1" applyBorder="1" applyAlignment="1">
      <alignment horizontal="center" vertical="center"/>
    </xf>
    <xf numFmtId="0" fontId="34" fillId="7" borderId="77" xfId="0" applyFont="1" applyFill="1" applyBorder="1" applyAlignment="1">
      <alignment horizontal="center" vertical="center" wrapText="1"/>
    </xf>
    <xf numFmtId="0" fontId="34" fillId="7" borderId="34" xfId="0" applyFont="1" applyFill="1" applyBorder="1" applyAlignment="1">
      <alignment horizontal="center" vertical="center" wrapText="1"/>
    </xf>
    <xf numFmtId="0" fontId="41" fillId="7" borderId="1" xfId="0" applyFont="1" applyFill="1" applyBorder="1" applyAlignment="1">
      <alignment horizontal="center" vertical="center" wrapText="1"/>
    </xf>
    <xf numFmtId="0" fontId="27" fillId="7" borderId="1" xfId="0" applyFont="1" applyFill="1" applyBorder="1" applyAlignment="1">
      <alignment horizontal="center" vertical="center" wrapText="1"/>
    </xf>
    <xf numFmtId="0" fontId="24" fillId="0" borderId="13" xfId="0" applyFont="1" applyBorder="1" applyAlignment="1">
      <alignment horizontal="justify"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41" fillId="7" borderId="77" xfId="0" applyFont="1" applyFill="1" applyBorder="1" applyAlignment="1">
      <alignment horizontal="center" vertical="center" wrapText="1"/>
    </xf>
    <xf numFmtId="0" fontId="41" fillId="7" borderId="34" xfId="0" applyFont="1" applyFill="1" applyBorder="1" applyAlignment="1">
      <alignment horizontal="center" vertical="center" wrapText="1"/>
    </xf>
    <xf numFmtId="0" fontId="41" fillId="0" borderId="52" xfId="0" applyFont="1" applyBorder="1" applyAlignment="1" applyProtection="1">
      <alignment horizontal="center" vertical="center"/>
    </xf>
    <xf numFmtId="0" fontId="26" fillId="0" borderId="18" xfId="0" applyFont="1" applyBorder="1" applyAlignment="1">
      <alignment horizontal="center" vertical="center" wrapText="1"/>
    </xf>
    <xf numFmtId="0" fontId="26"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0" xfId="0" applyFont="1" applyBorder="1" applyAlignment="1">
      <alignment horizontal="center" vertical="center" wrapText="1"/>
    </xf>
    <xf numFmtId="0" fontId="26" fillId="0" borderId="36" xfId="0" applyFont="1" applyBorder="1" applyAlignment="1">
      <alignment horizontal="center" vertical="center" wrapText="1"/>
    </xf>
    <xf numFmtId="0" fontId="26" fillId="0" borderId="37" xfId="0" applyFont="1" applyBorder="1" applyAlignment="1">
      <alignment horizontal="center" vertical="center" wrapText="1"/>
    </xf>
    <xf numFmtId="0" fontId="40" fillId="0" borderId="72" xfId="0" applyFont="1" applyBorder="1" applyAlignment="1">
      <alignment horizontal="center" vertical="center" wrapText="1"/>
    </xf>
    <xf numFmtId="0" fontId="40" fillId="0" borderId="73" xfId="0" applyFont="1" applyBorder="1" applyAlignment="1">
      <alignment horizontal="center" vertical="center" wrapText="1"/>
    </xf>
    <xf numFmtId="0" fontId="35" fillId="0" borderId="23" xfId="0" applyFont="1" applyBorder="1" applyAlignment="1">
      <alignment horizontal="center" vertical="center" wrapText="1"/>
    </xf>
    <xf numFmtId="0" fontId="35" fillId="0" borderId="24" xfId="0" applyFont="1" applyBorder="1" applyAlignment="1">
      <alignment horizontal="center" vertical="center" wrapText="1"/>
    </xf>
    <xf numFmtId="0" fontId="23" fillId="0" borderId="13" xfId="0" applyFont="1" applyBorder="1" applyAlignment="1">
      <alignment horizontal="justify" vertical="center" wrapText="1"/>
    </xf>
    <xf numFmtId="0" fontId="23" fillId="0" borderId="11" xfId="0" applyFont="1" applyBorder="1" applyAlignment="1">
      <alignment horizontal="justify" vertical="center"/>
    </xf>
    <xf numFmtId="0" fontId="23" fillId="0" borderId="12" xfId="0" applyFont="1" applyBorder="1" applyAlignment="1">
      <alignment horizontal="justify" vertical="center"/>
    </xf>
    <xf numFmtId="9" fontId="16" fillId="0" borderId="17" xfId="0" applyNumberFormat="1" applyFont="1" applyBorder="1" applyAlignment="1">
      <alignment horizontal="center" vertical="center" wrapText="1"/>
    </xf>
    <xf numFmtId="0" fontId="28" fillId="7" borderId="13" xfId="0" applyFont="1" applyFill="1" applyBorder="1" applyAlignment="1">
      <alignment horizontal="center"/>
    </xf>
    <xf numFmtId="0" fontId="28" fillId="7" borderId="11" xfId="0" applyFont="1" applyFill="1" applyBorder="1" applyAlignment="1">
      <alignment horizontal="center"/>
    </xf>
    <xf numFmtId="0" fontId="28" fillId="7" borderId="12" xfId="0" applyFont="1" applyFill="1" applyBorder="1" applyAlignment="1">
      <alignment horizontal="center"/>
    </xf>
    <xf numFmtId="0" fontId="17" fillId="0" borderId="34" xfId="0" applyNumberFormat="1" applyFont="1" applyBorder="1" applyAlignment="1">
      <alignment horizontal="center" vertical="center"/>
    </xf>
    <xf numFmtId="0" fontId="17" fillId="0" borderId="25" xfId="0" applyNumberFormat="1" applyFont="1" applyBorder="1" applyAlignment="1">
      <alignment horizontal="center" vertical="center"/>
    </xf>
    <xf numFmtId="2" fontId="50" fillId="9" borderId="29" xfId="0" applyNumberFormat="1" applyFont="1" applyFill="1" applyBorder="1" applyAlignment="1">
      <alignment horizontal="center" vertical="center"/>
    </xf>
    <xf numFmtId="2" fontId="50" fillId="9" borderId="34" xfId="0" applyNumberFormat="1" applyFont="1" applyFill="1" applyBorder="1" applyAlignment="1">
      <alignment horizontal="center" vertical="center"/>
    </xf>
    <xf numFmtId="0" fontId="26" fillId="0" borderId="28" xfId="0" applyFont="1" applyBorder="1" applyAlignment="1">
      <alignment horizontal="center" vertical="center"/>
    </xf>
    <xf numFmtId="0" fontId="26" fillId="0" borderId="52" xfId="0" applyFont="1" applyBorder="1" applyAlignment="1">
      <alignment horizontal="center" vertical="center"/>
    </xf>
    <xf numFmtId="0" fontId="41" fillId="0" borderId="7" xfId="0" applyFont="1" applyBorder="1" applyAlignment="1">
      <alignment horizontal="center" vertical="center"/>
    </xf>
    <xf numFmtId="0" fontId="41" fillId="0" borderId="15" xfId="0" applyFont="1" applyBorder="1" applyAlignment="1">
      <alignment horizontal="center" vertical="center"/>
    </xf>
    <xf numFmtId="0" fontId="41" fillId="0" borderId="24" xfId="0" applyFont="1" applyBorder="1" applyAlignment="1" applyProtection="1">
      <alignment horizontal="center" vertical="center" wrapText="1"/>
    </xf>
    <xf numFmtId="0" fontId="33" fillId="0" borderId="1" xfId="0" applyFont="1" applyFill="1" applyBorder="1" applyAlignment="1">
      <alignment horizontal="center" vertical="center"/>
    </xf>
    <xf numFmtId="0" fontId="33" fillId="0" borderId="34" xfId="0" applyFont="1" applyFill="1" applyBorder="1" applyAlignment="1">
      <alignment horizontal="center" vertical="center"/>
    </xf>
    <xf numFmtId="0" fontId="26" fillId="0" borderId="18" xfId="0" applyFont="1" applyBorder="1" applyAlignment="1" applyProtection="1">
      <alignment horizontal="center"/>
    </xf>
    <xf numFmtId="0" fontId="26" fillId="0" borderId="30" xfId="0" applyFont="1" applyBorder="1" applyAlignment="1" applyProtection="1">
      <alignment horizontal="center"/>
    </xf>
    <xf numFmtId="0" fontId="26" fillId="0" borderId="47" xfId="0" applyFont="1" applyBorder="1" applyAlignment="1" applyProtection="1">
      <alignment horizontal="center"/>
    </xf>
    <xf numFmtId="0" fontId="35" fillId="0" borderId="0" xfId="0" applyFont="1" applyFill="1" applyBorder="1" applyAlignment="1">
      <alignment horizontal="left" vertical="top" wrapText="1"/>
    </xf>
    <xf numFmtId="0" fontId="24" fillId="0" borderId="31" xfId="0" applyFont="1" applyBorder="1" applyAlignment="1">
      <alignment horizontal="left" vertical="center" wrapText="1"/>
    </xf>
    <xf numFmtId="0" fontId="24" fillId="0" borderId="17" xfId="0" applyFont="1" applyBorder="1" applyAlignment="1">
      <alignment horizontal="left" vertical="center" wrapText="1"/>
    </xf>
    <xf numFmtId="0" fontId="24" fillId="0" borderId="19" xfId="0" applyFont="1" applyBorder="1" applyAlignment="1">
      <alignment horizontal="left" vertical="center" wrapText="1"/>
    </xf>
    <xf numFmtId="0" fontId="27" fillId="7" borderId="34" xfId="0" applyFont="1" applyFill="1" applyBorder="1" applyAlignment="1">
      <alignment horizontal="center" vertical="center"/>
    </xf>
    <xf numFmtId="0" fontId="40" fillId="0" borderId="42" xfId="0" applyFont="1" applyBorder="1" applyAlignment="1">
      <alignment horizontal="center" vertical="center" wrapText="1"/>
    </xf>
    <xf numFmtId="0" fontId="41" fillId="0" borderId="74" xfId="0" applyFont="1" applyBorder="1" applyAlignment="1">
      <alignment horizontal="center" vertical="center" wrapText="1"/>
    </xf>
    <xf numFmtId="0" fontId="41" fillId="0" borderId="1" xfId="0" applyFont="1" applyBorder="1" applyAlignment="1">
      <alignment horizontal="center" vertical="center" wrapText="1"/>
    </xf>
    <xf numFmtId="0" fontId="41" fillId="0" borderId="24" xfId="0" applyFont="1" applyBorder="1" applyAlignment="1">
      <alignment horizontal="center" vertical="center" wrapText="1"/>
    </xf>
    <xf numFmtId="0" fontId="35" fillId="0" borderId="13" xfId="0" applyFont="1" applyBorder="1" applyAlignment="1">
      <alignment horizontal="justify" vertical="center" wrapText="1"/>
    </xf>
    <xf numFmtId="0" fontId="35" fillId="0" borderId="11" xfId="0" applyFont="1" applyBorder="1" applyAlignment="1">
      <alignment horizontal="justify" vertical="center" wrapText="1"/>
    </xf>
    <xf numFmtId="0" fontId="35" fillId="0" borderId="12" xfId="0" applyFont="1" applyBorder="1" applyAlignment="1">
      <alignment horizontal="justify" vertical="center" wrapText="1"/>
    </xf>
    <xf numFmtId="0" fontId="23" fillId="0" borderId="13" xfId="0" applyFont="1" applyBorder="1" applyAlignment="1">
      <alignment horizontal="left" vertical="top"/>
    </xf>
    <xf numFmtId="0" fontId="23" fillId="0" borderId="11" xfId="0" applyFont="1" applyBorder="1" applyAlignment="1">
      <alignment horizontal="left" vertical="top"/>
    </xf>
    <xf numFmtId="0" fontId="23" fillId="0" borderId="12" xfId="0" applyFont="1" applyBorder="1" applyAlignment="1">
      <alignment horizontal="left" vertical="top"/>
    </xf>
    <xf numFmtId="0" fontId="34" fillId="7" borderId="6" xfId="0" applyFont="1" applyFill="1" applyBorder="1" applyAlignment="1">
      <alignment horizontal="center" vertical="center" wrapText="1"/>
    </xf>
    <xf numFmtId="0" fontId="12" fillId="4" borderId="37" xfId="0" applyFont="1" applyFill="1" applyBorder="1" applyAlignment="1">
      <alignment horizontal="center" vertical="center" wrapText="1"/>
    </xf>
    <xf numFmtId="0" fontId="23" fillId="4" borderId="0" xfId="0" applyFont="1" applyFill="1" applyBorder="1" applyAlignment="1">
      <alignment horizontal="center" vertical="center" wrapText="1"/>
    </xf>
    <xf numFmtId="0" fontId="12" fillId="0" borderId="24" xfId="0" applyFont="1" applyFill="1" applyBorder="1" applyAlignment="1">
      <alignment horizontal="center" vertical="center" wrapText="1"/>
    </xf>
    <xf numFmtId="0" fontId="41" fillId="7" borderId="29" xfId="0" applyFont="1" applyFill="1" applyBorder="1" applyAlignment="1">
      <alignment horizontal="center" vertical="center" wrapText="1"/>
    </xf>
    <xf numFmtId="0" fontId="41" fillId="7" borderId="52" xfId="0" applyFont="1" applyFill="1" applyBorder="1" applyAlignment="1">
      <alignment horizontal="center" vertical="center"/>
    </xf>
    <xf numFmtId="0" fontId="9" fillId="7" borderId="50" xfId="0" applyFont="1" applyFill="1" applyBorder="1" applyAlignment="1" applyProtection="1">
      <alignment horizontal="right" vertical="center"/>
    </xf>
    <xf numFmtId="0" fontId="9" fillId="7" borderId="74" xfId="0" applyFont="1" applyFill="1" applyBorder="1" applyAlignment="1" applyProtection="1">
      <alignment horizontal="right" vertical="center"/>
    </xf>
    <xf numFmtId="0" fontId="35" fillId="0" borderId="32" xfId="0" applyFont="1" applyBorder="1" applyAlignment="1">
      <alignment horizontal="center" vertical="center"/>
    </xf>
    <xf numFmtId="0" fontId="35" fillId="0" borderId="1" xfId="0" applyFont="1" applyBorder="1" applyAlignment="1">
      <alignment horizontal="center" vertical="center"/>
    </xf>
    <xf numFmtId="0" fontId="29" fillId="7" borderId="32" xfId="0" applyFont="1" applyFill="1" applyBorder="1" applyAlignment="1">
      <alignment horizontal="right" vertical="center"/>
    </xf>
    <xf numFmtId="0" fontId="29" fillId="7" borderId="1" xfId="0" applyFont="1" applyFill="1" applyBorder="1" applyAlignment="1">
      <alignment horizontal="right" vertical="center"/>
    </xf>
    <xf numFmtId="0" fontId="29" fillId="7" borderId="23" xfId="0" applyFont="1" applyFill="1" applyBorder="1" applyAlignment="1">
      <alignment horizontal="right" vertical="center"/>
    </xf>
    <xf numFmtId="0" fontId="29" fillId="7" borderId="24" xfId="0" applyFont="1" applyFill="1" applyBorder="1" applyAlignment="1">
      <alignment horizontal="right" vertical="center"/>
    </xf>
    <xf numFmtId="0" fontId="23" fillId="0" borderId="13" xfId="0" applyFont="1" applyBorder="1" applyAlignment="1">
      <alignment horizontal="left" vertical="top" wrapText="1"/>
    </xf>
    <xf numFmtId="0" fontId="23" fillId="0" borderId="11" xfId="0" applyFont="1" applyBorder="1" applyAlignment="1">
      <alignment horizontal="left" vertical="top" wrapText="1"/>
    </xf>
    <xf numFmtId="0" fontId="23" fillId="0" borderId="12" xfId="0" applyFont="1" applyBorder="1" applyAlignment="1">
      <alignment horizontal="left" vertical="top" wrapText="1"/>
    </xf>
    <xf numFmtId="0" fontId="33" fillId="7" borderId="28" xfId="0" applyFont="1" applyFill="1" applyBorder="1" applyAlignment="1" applyProtection="1">
      <alignment horizontal="center" vertical="center"/>
    </xf>
    <xf numFmtId="0" fontId="33" fillId="7" borderId="52" xfId="0" applyFont="1" applyFill="1" applyBorder="1" applyAlignment="1" applyProtection="1">
      <alignment horizontal="center" vertical="center"/>
    </xf>
    <xf numFmtId="0" fontId="33" fillId="7" borderId="29" xfId="0" applyFont="1" applyFill="1" applyBorder="1" applyAlignment="1">
      <alignment horizontal="center" vertical="center"/>
    </xf>
    <xf numFmtId="0" fontId="33" fillId="7" borderId="52" xfId="0" applyFont="1" applyFill="1" applyBorder="1" applyAlignment="1">
      <alignment horizontal="center"/>
    </xf>
    <xf numFmtId="0" fontId="33" fillId="7" borderId="29" xfId="0" applyFont="1" applyFill="1" applyBorder="1" applyAlignment="1">
      <alignment horizontal="center"/>
    </xf>
    <xf numFmtId="0" fontId="24" fillId="0" borderId="0" xfId="0" applyFont="1" applyBorder="1" applyAlignment="1">
      <alignment horizontal="left" vertical="top" wrapText="1"/>
    </xf>
    <xf numFmtId="0" fontId="26" fillId="0" borderId="36" xfId="0" applyFont="1" applyBorder="1" applyAlignment="1">
      <alignment horizontal="center" vertical="center"/>
    </xf>
    <xf numFmtId="0" fontId="26" fillId="0" borderId="37" xfId="0" applyFont="1" applyBorder="1" applyAlignment="1">
      <alignment horizontal="center" vertical="center"/>
    </xf>
    <xf numFmtId="0" fontId="26" fillId="0" borderId="48" xfId="0" applyFont="1" applyBorder="1" applyAlignment="1">
      <alignment horizontal="center" vertical="center"/>
    </xf>
    <xf numFmtId="0" fontId="24" fillId="0" borderId="18" xfId="0" applyFont="1" applyBorder="1" applyAlignment="1">
      <alignment horizontal="justify" vertical="center" wrapText="1"/>
    </xf>
    <xf numFmtId="0" fontId="24" fillId="0" borderId="30" xfId="0" applyFont="1" applyBorder="1" applyAlignment="1">
      <alignment horizontal="justify" vertical="center" wrapText="1"/>
    </xf>
    <xf numFmtId="0" fontId="24" fillId="0" borderId="47" xfId="0" applyFont="1" applyBorder="1" applyAlignment="1">
      <alignment horizontal="justify" vertical="center" wrapText="1"/>
    </xf>
    <xf numFmtId="0" fontId="24" fillId="0" borderId="53" xfId="0" applyFont="1" applyBorder="1" applyAlignment="1">
      <alignment horizontal="justify" vertical="center" wrapText="1"/>
    </xf>
    <xf numFmtId="0" fontId="24" fillId="0" borderId="36" xfId="0" applyFont="1" applyBorder="1" applyAlignment="1">
      <alignment horizontal="justify" vertical="center" wrapText="1"/>
    </xf>
    <xf numFmtId="0" fontId="24" fillId="0" borderId="37" xfId="0" applyFont="1" applyBorder="1" applyAlignment="1">
      <alignment horizontal="justify" vertical="center" wrapText="1"/>
    </xf>
    <xf numFmtId="0" fontId="24" fillId="0" borderId="48" xfId="0" applyFont="1" applyBorder="1" applyAlignment="1">
      <alignment horizontal="justify" vertical="center" wrapText="1"/>
    </xf>
    <xf numFmtId="0" fontId="33" fillId="0" borderId="13" xfId="0" applyFont="1" applyBorder="1" applyAlignment="1">
      <alignment horizontal="center"/>
    </xf>
    <xf numFmtId="0" fontId="33" fillId="0" borderId="12" xfId="0" applyFont="1" applyBorder="1" applyAlignment="1">
      <alignment horizontal="center"/>
    </xf>
    <xf numFmtId="0" fontId="41" fillId="0" borderId="16" xfId="0" applyFont="1" applyBorder="1" applyAlignment="1" applyProtection="1">
      <alignment horizontal="center" vertical="center"/>
    </xf>
    <xf numFmtId="0" fontId="26" fillId="0" borderId="43" xfId="0" applyFont="1" applyBorder="1" applyAlignment="1">
      <alignment horizontal="center" vertical="center" wrapText="1"/>
    </xf>
    <xf numFmtId="0" fontId="26" fillId="0" borderId="48" xfId="0" applyFont="1" applyBorder="1" applyAlignment="1">
      <alignment horizontal="center" vertical="center" wrapText="1"/>
    </xf>
    <xf numFmtId="0" fontId="33" fillId="0" borderId="7" xfId="0" applyFont="1" applyFill="1" applyBorder="1" applyAlignment="1">
      <alignment horizontal="center" vertical="center"/>
    </xf>
    <xf numFmtId="0" fontId="33" fillId="0" borderId="14" xfId="0" applyFont="1" applyFill="1" applyBorder="1" applyAlignment="1">
      <alignment horizontal="center" vertical="center"/>
    </xf>
    <xf numFmtId="0" fontId="33" fillId="0" borderId="33" xfId="0" applyFont="1" applyFill="1" applyBorder="1" applyAlignment="1">
      <alignment horizontal="center" vertical="center"/>
    </xf>
    <xf numFmtId="0" fontId="1" fillId="0" borderId="18" xfId="0" applyFont="1" applyBorder="1" applyAlignment="1">
      <alignment horizontal="center" vertical="center"/>
    </xf>
    <xf numFmtId="0" fontId="1" fillId="0" borderId="49" xfId="0" applyFont="1" applyBorder="1" applyAlignment="1">
      <alignment horizontal="center" vertical="center"/>
    </xf>
    <xf numFmtId="0" fontId="1" fillId="0" borderId="53" xfId="0" applyFont="1" applyBorder="1" applyAlignment="1">
      <alignment horizontal="center" vertical="center"/>
    </xf>
    <xf numFmtId="0" fontId="1" fillId="0" borderId="54" xfId="0" applyFont="1" applyBorder="1" applyAlignment="1">
      <alignment horizontal="center" vertical="center"/>
    </xf>
    <xf numFmtId="0" fontId="1" fillId="0" borderId="36" xfId="0" applyFont="1" applyBorder="1" applyAlignment="1">
      <alignment horizontal="center" vertical="center"/>
    </xf>
    <xf numFmtId="0" fontId="1" fillId="0" borderId="38" xfId="0" applyFont="1" applyBorder="1" applyAlignment="1">
      <alignment horizontal="center" vertical="center"/>
    </xf>
  </cellXfs>
  <cellStyles count="8">
    <cellStyle name="Millares" xfId="1" builtinId="3"/>
    <cellStyle name="Millares 2" xfId="7" xr:uid="{00000000-0005-0000-0000-000001000000}"/>
    <cellStyle name="Moneda" xfId="3" builtinId="4"/>
    <cellStyle name="Moneda [0]" xfId="5" builtinId="7"/>
    <cellStyle name="Normal" xfId="0" builtinId="0"/>
    <cellStyle name="Normal 2" xfId="6" xr:uid="{00000000-0005-0000-0000-000005000000}"/>
    <cellStyle name="Normal 4" xfId="2" xr:uid="{00000000-0005-0000-0000-000006000000}"/>
    <cellStyle name="Porcentaje" xfId="4" builtinId="5"/>
  </cellStyles>
  <dxfs count="24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colors>
    <mruColors>
      <color rgb="FFFF6699"/>
      <color rgb="FFFF99CC"/>
      <color rgb="FFFDBC3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tiff"/></Relationships>
</file>

<file path=xl/drawings/_rels/drawing3.xml.rels><?xml version="1.0" encoding="UTF-8" standalone="yes"?>
<Relationships xmlns="http://schemas.openxmlformats.org/package/2006/relationships"><Relationship Id="rId3" Type="http://schemas.openxmlformats.org/officeDocument/2006/relationships/image" Target="../media/image4.tiff"/><Relationship Id="rId2" Type="http://schemas.openxmlformats.org/officeDocument/2006/relationships/image" Target="../media/image3.tiff"/><Relationship Id="rId1" Type="http://schemas.openxmlformats.org/officeDocument/2006/relationships/image" Target="../media/image2.tiff"/></Relationships>
</file>

<file path=xl/drawings/drawing1.xml><?xml version="1.0" encoding="utf-8"?>
<xdr:wsDr xmlns:xdr="http://schemas.openxmlformats.org/drawingml/2006/spreadsheetDrawing" xmlns:a="http://schemas.openxmlformats.org/drawingml/2006/main">
  <xdr:twoCellAnchor editAs="oneCell">
    <xdr:from>
      <xdr:col>0</xdr:col>
      <xdr:colOff>71214</xdr:colOff>
      <xdr:row>0</xdr:row>
      <xdr:rowOff>59345</xdr:rowOff>
    </xdr:from>
    <xdr:to>
      <xdr:col>2</xdr:col>
      <xdr:colOff>759625</xdr:colOff>
      <xdr:row>0</xdr:row>
      <xdr:rowOff>792492</xdr:rowOff>
    </xdr:to>
    <xdr:pic>
      <xdr:nvPicPr>
        <xdr:cNvPr id="4" name="5 Imagen">
          <a:extLst>
            <a:ext uri="{FF2B5EF4-FFF2-40B4-BE49-F238E27FC236}">
              <a16:creationId xmlns:a16="http://schemas.microsoft.com/office/drawing/2014/main" id="{ADCC3800-C555-134F-8579-27555F0A1523}"/>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71214" y="59345"/>
          <a:ext cx="3620093" cy="73314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178207</xdr:colOff>
      <xdr:row>12</xdr:row>
      <xdr:rowOff>165192</xdr:rowOff>
    </xdr:from>
    <xdr:to>
      <xdr:col>2</xdr:col>
      <xdr:colOff>6477000</xdr:colOff>
      <xdr:row>13</xdr:row>
      <xdr:rowOff>252565</xdr:rowOff>
    </xdr:to>
    <xdr:pic>
      <xdr:nvPicPr>
        <xdr:cNvPr id="2" name="Imagen 1">
          <a:extLst>
            <a:ext uri="{FF2B5EF4-FFF2-40B4-BE49-F238E27FC236}">
              <a16:creationId xmlns:a16="http://schemas.microsoft.com/office/drawing/2014/main" id="{0CBBD503-F5A0-424A-B53B-75872994C421}"/>
            </a:ext>
          </a:extLst>
        </xdr:cNvPr>
        <xdr:cNvPicPr>
          <a:picLocks noChangeAspect="1"/>
        </xdr:cNvPicPr>
      </xdr:nvPicPr>
      <xdr:blipFill>
        <a:blip xmlns:r="http://schemas.openxmlformats.org/officeDocument/2006/relationships" r:embed="rId1"/>
        <a:stretch>
          <a:fillRect/>
        </a:stretch>
      </xdr:blipFill>
      <xdr:spPr>
        <a:xfrm>
          <a:off x="2426107" y="9918792"/>
          <a:ext cx="6755993" cy="2773423"/>
        </a:xfrm>
        <a:prstGeom prst="rect">
          <a:avLst/>
        </a:prstGeom>
      </xdr:spPr>
    </xdr:pic>
    <xdr:clientData/>
  </xdr:twoCellAnchor>
  <xdr:twoCellAnchor editAs="oneCell">
    <xdr:from>
      <xdr:col>0</xdr:col>
      <xdr:colOff>81936</xdr:colOff>
      <xdr:row>0</xdr:row>
      <xdr:rowOff>122904</xdr:rowOff>
    </xdr:from>
    <xdr:to>
      <xdr:col>2</xdr:col>
      <xdr:colOff>2572283</xdr:colOff>
      <xdr:row>1</xdr:row>
      <xdr:rowOff>553065</xdr:rowOff>
    </xdr:to>
    <xdr:pic>
      <xdr:nvPicPr>
        <xdr:cNvPr id="5" name="5 Imagen">
          <a:extLst>
            <a:ext uri="{FF2B5EF4-FFF2-40B4-BE49-F238E27FC236}">
              <a16:creationId xmlns:a16="http://schemas.microsoft.com/office/drawing/2014/main" id="{53AA7624-0126-3549-B1C6-29D680CD2C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a:ext>
          </a:extLst>
        </a:blip>
        <a:stretch>
          <a:fillRect/>
        </a:stretch>
      </xdr:blipFill>
      <xdr:spPr>
        <a:xfrm>
          <a:off x="81936" y="122904"/>
          <a:ext cx="5562928" cy="112661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1708728</xdr:colOff>
      <xdr:row>6</xdr:row>
      <xdr:rowOff>46181</xdr:rowOff>
    </xdr:from>
    <xdr:to>
      <xdr:col>6</xdr:col>
      <xdr:colOff>1563180</xdr:colOff>
      <xdr:row>6</xdr:row>
      <xdr:rowOff>2840181</xdr:rowOff>
    </xdr:to>
    <xdr:pic>
      <xdr:nvPicPr>
        <xdr:cNvPr id="5" name="Imagen 4">
          <a:extLst>
            <a:ext uri="{FF2B5EF4-FFF2-40B4-BE49-F238E27FC236}">
              <a16:creationId xmlns:a16="http://schemas.microsoft.com/office/drawing/2014/main" id="{AE28E45C-5ABD-3B44-A4EC-BD3B783FA1A9}"/>
            </a:ext>
          </a:extLst>
        </xdr:cNvPr>
        <xdr:cNvPicPr>
          <a:picLocks noChangeAspect="1"/>
        </xdr:cNvPicPr>
      </xdr:nvPicPr>
      <xdr:blipFill>
        <a:blip xmlns:r="http://schemas.openxmlformats.org/officeDocument/2006/relationships" r:embed="rId1"/>
        <a:stretch>
          <a:fillRect/>
        </a:stretch>
      </xdr:blipFill>
      <xdr:spPr>
        <a:xfrm>
          <a:off x="2886364" y="3209636"/>
          <a:ext cx="7174271" cy="2794000"/>
        </a:xfrm>
        <a:prstGeom prst="rect">
          <a:avLst/>
        </a:prstGeom>
      </xdr:spPr>
    </xdr:pic>
    <xdr:clientData/>
  </xdr:twoCellAnchor>
  <xdr:twoCellAnchor editAs="oneCell">
    <xdr:from>
      <xdr:col>16</xdr:col>
      <xdr:colOff>600362</xdr:colOff>
      <xdr:row>30</xdr:row>
      <xdr:rowOff>46181</xdr:rowOff>
    </xdr:from>
    <xdr:to>
      <xdr:col>20</xdr:col>
      <xdr:colOff>1399381</xdr:colOff>
      <xdr:row>31</xdr:row>
      <xdr:rowOff>1523999</xdr:rowOff>
    </xdr:to>
    <xdr:pic>
      <xdr:nvPicPr>
        <xdr:cNvPr id="2" name="Imagen 1">
          <a:extLst>
            <a:ext uri="{FF2B5EF4-FFF2-40B4-BE49-F238E27FC236}">
              <a16:creationId xmlns:a16="http://schemas.microsoft.com/office/drawing/2014/main" id="{49FFFE7D-8836-0448-B89E-B0C2DBC173C1}"/>
            </a:ext>
          </a:extLst>
        </xdr:cNvPr>
        <xdr:cNvPicPr>
          <a:picLocks noChangeAspect="1"/>
        </xdr:cNvPicPr>
      </xdr:nvPicPr>
      <xdr:blipFill>
        <a:blip xmlns:r="http://schemas.openxmlformats.org/officeDocument/2006/relationships" r:embed="rId2"/>
        <a:stretch>
          <a:fillRect/>
        </a:stretch>
      </xdr:blipFill>
      <xdr:spPr>
        <a:xfrm>
          <a:off x="27893817" y="28217090"/>
          <a:ext cx="10866655" cy="2516909"/>
        </a:xfrm>
        <a:prstGeom prst="rect">
          <a:avLst/>
        </a:prstGeom>
      </xdr:spPr>
    </xdr:pic>
    <xdr:clientData/>
  </xdr:twoCellAnchor>
  <xdr:twoCellAnchor editAs="oneCell">
    <xdr:from>
      <xdr:col>16</xdr:col>
      <xdr:colOff>1131455</xdr:colOff>
      <xdr:row>40</xdr:row>
      <xdr:rowOff>46181</xdr:rowOff>
    </xdr:from>
    <xdr:to>
      <xdr:col>19</xdr:col>
      <xdr:colOff>1944774</xdr:colOff>
      <xdr:row>41</xdr:row>
      <xdr:rowOff>1177637</xdr:rowOff>
    </xdr:to>
    <xdr:pic>
      <xdr:nvPicPr>
        <xdr:cNvPr id="3" name="Imagen 2">
          <a:extLst>
            <a:ext uri="{FF2B5EF4-FFF2-40B4-BE49-F238E27FC236}">
              <a16:creationId xmlns:a16="http://schemas.microsoft.com/office/drawing/2014/main" id="{14CF0933-1154-B344-B2E9-4CA0C172B128}"/>
            </a:ext>
          </a:extLst>
        </xdr:cNvPr>
        <xdr:cNvPicPr>
          <a:picLocks noChangeAspect="1"/>
        </xdr:cNvPicPr>
      </xdr:nvPicPr>
      <xdr:blipFill>
        <a:blip xmlns:r="http://schemas.openxmlformats.org/officeDocument/2006/relationships" r:embed="rId3"/>
        <a:stretch>
          <a:fillRect/>
        </a:stretch>
      </xdr:blipFill>
      <xdr:spPr>
        <a:xfrm>
          <a:off x="28424910" y="35490726"/>
          <a:ext cx="8271682" cy="240145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Users/edwinulloacalvo/Documents/EDWIN%20ULLOA/T&amp;H%20CONSTRUCCIONES%20SAS/C:/SAB%20SDHT/2020/Septiembre%202020/Proceso%20dos%20grupos%20-%20507%20MV/Proceso%20SDHT-CM-002-2020%20%20Interventoria/PROPUESTAS/PROPONENTE%20CONSTRUMARCA/Evaluacion%20PROPONENTE%202%20-%20CONSTRUMARCA%20-%20%20SDHT-CM-002-2020.xlsx?BF6C77E9" TargetMode="External"/><Relationship Id="rId1" Type="http://schemas.openxmlformats.org/officeDocument/2006/relationships/externalLinkPath" Target="file:///\\BF6C77E9\Evaluacion%20PROPONENTE%202%20-%20CONSTRUMARCA%20-%20%20SDHT-CM-002-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EVALUACION%20PROCESO\PROCESO%2002\OMAR%20Y%20JULIE\FORMATO%20EVALUACION%20SDHT-CM-SA-002-2017%20(1)%20(Reparado)%20(Recuperad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edwinulloacalvo/Documents/EDWIN%20ULLOA/T&amp;H%20CONSTRUCCIONES%20SAS/C:/Users/edwinulloacalvo/Desktop/G:/EVALUACION%20PROCESO/PROCESO%2002/OMAR%20Y%20JULIE/FORMATO%20EVALUACION%20SDHT-CM-SA-002-2017%20(1)%20(Reparado)%20(Recuper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PLEGABL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ERENTES"/>
      <sheetName val="EXPERIENCIA OFERENTE 1"/>
      <sheetName val="EXPERIENCIA OFERENTE 2"/>
      <sheetName val="EXPERIENCIA OFERENTE 3"/>
      <sheetName val="EXPERIENCIA OFERENTE 4"/>
      <sheetName val="EXPERIENCIA OFERENTE 5"/>
      <sheetName val="RESUMEN"/>
      <sheetName val="DESPLEGABLES"/>
    </sheetNames>
    <sheetDataSet>
      <sheetData sheetId="0" refreshError="1">
        <row r="2">
          <cell r="A2">
            <v>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ERENTES"/>
      <sheetName val="DESPLEGABLES"/>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4"/>
  <sheetViews>
    <sheetView view="pageBreakPreview" zoomScale="110" zoomScaleNormal="85" zoomScaleSheetLayoutView="110" workbookViewId="0">
      <selection activeCell="D13" sqref="D13"/>
    </sheetView>
  </sheetViews>
  <sheetFormatPr baseColWidth="10" defaultRowHeight="15" x14ac:dyDescent="0.25"/>
  <cols>
    <col min="2" max="2" width="27.42578125" customWidth="1"/>
    <col min="3" max="3" width="28.42578125" customWidth="1"/>
    <col min="4" max="4" width="26.85546875" customWidth="1"/>
    <col min="5" max="5" width="21" customWidth="1"/>
    <col min="7" max="7" width="16.140625" customWidth="1"/>
    <col min="8" max="8" width="11.42578125" customWidth="1"/>
    <col min="9" max="9" width="13" customWidth="1"/>
    <col min="10" max="14" width="11.42578125" customWidth="1"/>
  </cols>
  <sheetData>
    <row r="1" spans="1:18" ht="66" customHeight="1" thickBot="1" x14ac:dyDescent="0.3">
      <c r="A1" s="363" t="s">
        <v>84</v>
      </c>
      <c r="B1" s="364"/>
      <c r="C1" s="364"/>
      <c r="D1" s="364"/>
      <c r="E1" s="364"/>
      <c r="F1" s="364"/>
      <c r="G1" s="364"/>
      <c r="H1" s="364"/>
      <c r="I1" s="364"/>
      <c r="J1" s="364"/>
      <c r="K1" s="364"/>
      <c r="L1" s="364"/>
      <c r="M1" s="364"/>
      <c r="N1" s="365"/>
    </row>
    <row r="2" spans="1:18" ht="15.75" thickBot="1" x14ac:dyDescent="0.3">
      <c r="A2" s="79"/>
      <c r="B2" s="79"/>
      <c r="C2" s="79"/>
      <c r="D2" s="79"/>
      <c r="E2" s="79"/>
      <c r="F2" s="79"/>
      <c r="G2" s="79"/>
      <c r="H2" s="79"/>
      <c r="I2" s="79"/>
      <c r="J2" s="79"/>
      <c r="K2" s="79"/>
      <c r="L2" s="79"/>
      <c r="M2" s="79"/>
      <c r="N2" s="79"/>
    </row>
    <row r="3" spans="1:18" ht="18" x14ac:dyDescent="0.25">
      <c r="A3" s="366" t="s">
        <v>90</v>
      </c>
      <c r="B3" s="367"/>
      <c r="C3" s="367"/>
      <c r="D3" s="367"/>
      <c r="E3" s="367"/>
      <c r="F3" s="367"/>
      <c r="G3" s="367"/>
      <c r="H3" s="367"/>
      <c r="I3" s="367"/>
      <c r="J3" s="367"/>
      <c r="K3" s="367"/>
      <c r="L3" s="367"/>
      <c r="M3" s="367"/>
      <c r="N3" s="368"/>
    </row>
    <row r="4" spans="1:18" ht="33.75" customHeight="1" x14ac:dyDescent="0.25">
      <c r="A4" s="369" t="s">
        <v>112</v>
      </c>
      <c r="B4" s="370"/>
      <c r="C4" s="370"/>
      <c r="D4" s="370"/>
      <c r="E4" s="370"/>
      <c r="F4" s="370"/>
      <c r="G4" s="370"/>
      <c r="H4" s="370"/>
      <c r="I4" s="370"/>
      <c r="J4" s="370"/>
      <c r="K4" s="370"/>
      <c r="L4" s="370"/>
      <c r="M4" s="370"/>
      <c r="N4" s="371"/>
    </row>
    <row r="5" spans="1:18" ht="15.75" thickBot="1" x14ac:dyDescent="0.3">
      <c r="A5" s="372" t="s">
        <v>113</v>
      </c>
      <c r="B5" s="373"/>
      <c r="C5" s="373"/>
      <c r="D5" s="373"/>
      <c r="E5" s="373"/>
      <c r="F5" s="373"/>
      <c r="G5" s="373"/>
      <c r="H5" s="373"/>
      <c r="I5" s="373"/>
      <c r="J5" s="373"/>
      <c r="K5" s="373"/>
      <c r="L5" s="373"/>
      <c r="M5" s="373"/>
      <c r="N5" s="374"/>
    </row>
    <row r="7" spans="1:18" ht="15.75" thickBot="1" x14ac:dyDescent="0.3"/>
    <row r="8" spans="1:18" ht="24" x14ac:dyDescent="0.25">
      <c r="A8" s="48" t="s">
        <v>10</v>
      </c>
      <c r="B8" s="49" t="s">
        <v>11</v>
      </c>
      <c r="C8" s="49" t="s">
        <v>12</v>
      </c>
      <c r="D8" s="49" t="s">
        <v>30</v>
      </c>
      <c r="E8" s="49" t="s">
        <v>13</v>
      </c>
      <c r="F8" s="49" t="s">
        <v>14</v>
      </c>
      <c r="G8" s="49" t="s">
        <v>15</v>
      </c>
      <c r="H8" s="49" t="s">
        <v>16</v>
      </c>
      <c r="I8" s="49" t="s">
        <v>17</v>
      </c>
      <c r="J8" s="49" t="s">
        <v>18</v>
      </c>
      <c r="K8" s="49" t="s">
        <v>31</v>
      </c>
      <c r="L8" s="49" t="s">
        <v>32</v>
      </c>
      <c r="M8" s="49" t="s">
        <v>63</v>
      </c>
      <c r="N8" s="230" t="s">
        <v>64</v>
      </c>
    </row>
    <row r="9" spans="1:18" x14ac:dyDescent="0.25">
      <c r="A9" s="50">
        <v>1</v>
      </c>
      <c r="B9" s="5" t="s">
        <v>152</v>
      </c>
      <c r="C9" s="233" t="s">
        <v>151</v>
      </c>
      <c r="D9" s="11">
        <v>1</v>
      </c>
      <c r="E9" s="2" t="s">
        <v>152</v>
      </c>
      <c r="F9" s="3">
        <v>1</v>
      </c>
      <c r="G9" s="2"/>
      <c r="H9" s="3"/>
      <c r="I9" s="4"/>
      <c r="J9" s="3"/>
      <c r="K9" s="4"/>
      <c r="L9" s="3"/>
      <c r="M9" s="3"/>
      <c r="N9" s="268"/>
      <c r="O9" s="32"/>
      <c r="P9" s="32"/>
      <c r="Q9" s="32"/>
      <c r="R9" s="33"/>
    </row>
    <row r="10" spans="1:18" ht="24" x14ac:dyDescent="0.25">
      <c r="A10" s="50">
        <v>2</v>
      </c>
      <c r="B10" s="5" t="s">
        <v>183</v>
      </c>
      <c r="C10" s="233" t="s">
        <v>184</v>
      </c>
      <c r="D10" s="11">
        <v>1</v>
      </c>
      <c r="E10" s="2" t="s">
        <v>183</v>
      </c>
      <c r="F10" s="3">
        <v>1</v>
      </c>
      <c r="G10" s="2"/>
      <c r="H10" s="3"/>
      <c r="I10" s="4"/>
      <c r="J10" s="3"/>
      <c r="K10" s="4"/>
      <c r="L10" s="3"/>
      <c r="M10" s="3"/>
      <c r="N10" s="268"/>
      <c r="O10" s="32"/>
      <c r="P10" s="32"/>
      <c r="Q10" s="32"/>
      <c r="R10" s="33"/>
    </row>
    <row r="11" spans="1:18" x14ac:dyDescent="0.25">
      <c r="A11" s="50">
        <v>3</v>
      </c>
      <c r="B11" s="5"/>
      <c r="C11" s="233"/>
      <c r="D11" s="43"/>
      <c r="E11" s="44"/>
      <c r="F11" s="45"/>
      <c r="G11" s="44"/>
      <c r="H11" s="45"/>
      <c r="I11" s="46"/>
      <c r="J11" s="45"/>
      <c r="K11" s="46"/>
      <c r="L11" s="45"/>
      <c r="M11" s="45"/>
      <c r="N11" s="269"/>
      <c r="O11" s="32"/>
      <c r="P11" s="32"/>
      <c r="Q11" s="32"/>
      <c r="R11" s="33"/>
    </row>
    <row r="12" spans="1:18" x14ac:dyDescent="0.25">
      <c r="A12" s="238">
        <v>4</v>
      </c>
      <c r="B12" s="239"/>
      <c r="C12" s="233"/>
      <c r="D12" s="240"/>
      <c r="E12" s="241"/>
      <c r="F12" s="242"/>
      <c r="G12" s="241"/>
      <c r="H12" s="242"/>
      <c r="I12" s="243"/>
      <c r="J12" s="242"/>
      <c r="K12" s="243"/>
      <c r="L12" s="242"/>
      <c r="M12" s="242"/>
      <c r="N12" s="270"/>
      <c r="O12" s="32"/>
      <c r="P12" s="32"/>
      <c r="Q12" s="32"/>
      <c r="R12" s="33"/>
    </row>
    <row r="13" spans="1:18" x14ac:dyDescent="0.25">
      <c r="A13" s="238">
        <v>5</v>
      </c>
      <c r="B13" s="239"/>
      <c r="C13" s="233"/>
      <c r="D13" s="240"/>
      <c r="E13" s="241"/>
      <c r="F13" s="242"/>
      <c r="G13" s="241"/>
      <c r="H13" s="242"/>
      <c r="I13" s="243"/>
      <c r="J13" s="242"/>
      <c r="K13" s="243"/>
      <c r="L13" s="242"/>
      <c r="M13" s="242"/>
      <c r="N13" s="270"/>
      <c r="O13" s="32"/>
      <c r="P13" s="32"/>
      <c r="Q13" s="32"/>
      <c r="R13" s="33"/>
    </row>
    <row r="14" spans="1:18" x14ac:dyDescent="0.25">
      <c r="A14" s="238">
        <v>6</v>
      </c>
      <c r="B14" s="239"/>
      <c r="C14" s="289"/>
      <c r="D14" s="240"/>
      <c r="E14" s="241"/>
      <c r="F14" s="242"/>
      <c r="G14" s="241"/>
      <c r="H14" s="242"/>
      <c r="I14" s="243"/>
      <c r="J14" s="242"/>
      <c r="K14" s="243"/>
      <c r="L14" s="242"/>
      <c r="M14" s="242"/>
      <c r="N14" s="270"/>
      <c r="O14" s="32"/>
      <c r="P14" s="32"/>
      <c r="Q14" s="32"/>
      <c r="R14" s="33"/>
    </row>
    <row r="15" spans="1:18" x14ac:dyDescent="0.25">
      <c r="A15" s="238">
        <v>7</v>
      </c>
      <c r="B15" s="239"/>
      <c r="C15" s="289"/>
      <c r="D15" s="240"/>
      <c r="E15" s="241"/>
      <c r="F15" s="242"/>
      <c r="G15" s="241"/>
      <c r="H15" s="242"/>
      <c r="I15" s="243"/>
      <c r="J15" s="242"/>
      <c r="K15" s="243"/>
      <c r="L15" s="242"/>
      <c r="M15" s="242"/>
      <c r="N15" s="270"/>
      <c r="O15" s="32"/>
      <c r="P15" s="32"/>
      <c r="Q15" s="32"/>
      <c r="R15" s="33"/>
    </row>
    <row r="16" spans="1:18" x14ac:dyDescent="0.25">
      <c r="A16" s="238">
        <v>8</v>
      </c>
      <c r="B16" s="239"/>
      <c r="C16" s="289"/>
      <c r="D16" s="240"/>
      <c r="E16" s="241"/>
      <c r="F16" s="242"/>
      <c r="G16" s="241"/>
      <c r="H16" s="242"/>
      <c r="I16" s="243"/>
      <c r="J16" s="242"/>
      <c r="K16" s="243"/>
      <c r="L16" s="242"/>
      <c r="M16" s="242"/>
      <c r="N16" s="270"/>
      <c r="O16" s="32"/>
      <c r="P16" s="32"/>
      <c r="Q16" s="32"/>
      <c r="R16" s="33"/>
    </row>
    <row r="17" spans="1:19" x14ac:dyDescent="0.25">
      <c r="A17" s="238">
        <v>9</v>
      </c>
      <c r="B17" s="239"/>
      <c r="C17" s="289"/>
      <c r="D17" s="240"/>
      <c r="E17" s="241"/>
      <c r="F17" s="242"/>
      <c r="G17" s="241"/>
      <c r="H17" s="242"/>
      <c r="I17" s="243"/>
      <c r="J17" s="242"/>
      <c r="K17" s="243"/>
      <c r="L17" s="242"/>
      <c r="M17" s="242"/>
      <c r="N17" s="270"/>
      <c r="O17" s="32"/>
      <c r="P17" s="32"/>
      <c r="Q17" s="32"/>
      <c r="R17" s="33"/>
    </row>
    <row r="18" spans="1:19" ht="15.75" thickBot="1" x14ac:dyDescent="0.3">
      <c r="A18" s="51">
        <v>10</v>
      </c>
      <c r="B18" s="52"/>
      <c r="C18" s="245"/>
      <c r="D18" s="246"/>
      <c r="E18" s="231"/>
      <c r="F18" s="66"/>
      <c r="G18" s="231"/>
      <c r="H18" s="66"/>
      <c r="I18" s="232"/>
      <c r="J18" s="66"/>
      <c r="K18" s="232"/>
      <c r="L18" s="66"/>
      <c r="M18" s="66"/>
      <c r="N18" s="271"/>
      <c r="O18" s="32"/>
      <c r="P18" s="32"/>
      <c r="Q18" s="32"/>
      <c r="R18" s="33"/>
      <c r="S18" s="47"/>
    </row>
    <row r="19" spans="1:19" x14ac:dyDescent="0.25">
      <c r="O19" s="32"/>
    </row>
    <row r="21" spans="1:19" x14ac:dyDescent="0.25">
      <c r="A21" s="33"/>
    </row>
    <row r="22" spans="1:19" x14ac:dyDescent="0.25">
      <c r="A22" s="33"/>
    </row>
    <row r="23" spans="1:19" x14ac:dyDescent="0.25">
      <c r="A23" s="33"/>
    </row>
    <row r="24" spans="1:19" x14ac:dyDescent="0.25">
      <c r="A24" s="33"/>
    </row>
  </sheetData>
  <customSheetViews>
    <customSheetView guid="{3D0240CE-B066-41E3-BCDF-809B622D0CF7}">
      <selection activeCell="B4" sqref="B4:O4"/>
      <pageMargins left="0.7" right="0.7" top="0.75" bottom="0.75" header="0.3" footer="0.3"/>
      <pageSetup orientation="portrait" r:id="rId1"/>
    </customSheetView>
  </customSheetViews>
  <mergeCells count="4">
    <mergeCell ref="A1:N1"/>
    <mergeCell ref="A3:N3"/>
    <mergeCell ref="A4:N4"/>
    <mergeCell ref="A5:N5"/>
  </mergeCells>
  <printOptions horizontalCentered="1" verticalCentered="1"/>
  <pageMargins left="0.70866141732283472" right="0.70866141732283472" top="0.74803149606299213" bottom="0.74803149606299213" header="0.31496062992125984" footer="0.31496062992125984"/>
  <pageSetup scale="50" orientation="landscape" r:id="rId2"/>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DESPLEGABLES!$I$32:$I$37</xm:f>
          </x14:formula1>
          <xm:sqref>D9 D11:D18</xm:sqref>
        </x14:dataValidation>
        <x14:dataValidation type="list" allowBlank="1" showInputMessage="1" showErrorMessage="1" xr:uid="{00000000-0002-0000-0000-000001000000}">
          <x14:formula1>
            <xm:f>'/Users/edwinulloacalvo/Documents/EDWIN ULLOA/T&amp;H CONSTRUCCIONES SAS/C:/SAB SDHT/2020/Septiembre 2020/Proceso dos grupos - 507 MV/Proceso SDHT-CM-002-2020  Interventoria/PROPUESTAS/PROPONENTE CONSTRUMARCA/[Evaluacion PROPONENTE 2 - CONSTRUMARCA -  SDHT-CM-002-2020.xlsx]DESPLEGABLES'!#REF!</xm:f>
          </x14:formula1>
          <xm:sqref>D10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5"/>
  <sheetViews>
    <sheetView tabSelected="1" view="pageBreakPreview" zoomScale="85" zoomScaleNormal="85" zoomScaleSheetLayoutView="85" workbookViewId="0">
      <selection activeCell="B18" sqref="B18:C18"/>
    </sheetView>
  </sheetViews>
  <sheetFormatPr baseColWidth="10" defaultColWidth="11.42578125" defaultRowHeight="12.75" x14ac:dyDescent="0.2"/>
  <cols>
    <col min="1" max="1" width="33.7109375" style="216" bestFit="1" customWidth="1"/>
    <col min="2" max="2" width="6.7109375" style="216" customWidth="1"/>
    <col min="3" max="3" width="103.42578125" style="216" customWidth="1"/>
    <col min="4" max="4" width="19.28515625" style="216" customWidth="1"/>
    <col min="5" max="5" width="10.7109375" style="218" customWidth="1"/>
    <col min="6" max="6" width="15.7109375" style="218" customWidth="1"/>
    <col min="7" max="7" width="10.7109375" style="218" customWidth="1"/>
    <col min="8" max="8" width="119.85546875" style="218" customWidth="1"/>
    <col min="9" max="16384" width="11.42578125" style="216"/>
  </cols>
  <sheetData>
    <row r="1" spans="1:8" ht="54.95" customHeight="1" x14ac:dyDescent="0.2">
      <c r="A1" s="375" t="s">
        <v>84</v>
      </c>
      <c r="B1" s="376"/>
      <c r="C1" s="376"/>
      <c r="D1" s="376"/>
      <c r="E1" s="376"/>
      <c r="F1" s="376"/>
      <c r="G1" s="376"/>
      <c r="H1" s="377"/>
    </row>
    <row r="2" spans="1:8" ht="54.95" customHeight="1" thickBot="1" x14ac:dyDescent="0.25">
      <c r="A2" s="378"/>
      <c r="B2" s="379"/>
      <c r="C2" s="379"/>
      <c r="D2" s="379"/>
      <c r="E2" s="379"/>
      <c r="F2" s="379"/>
      <c r="G2" s="379"/>
      <c r="H2" s="380"/>
    </row>
    <row r="3" spans="1:8" ht="18.75" customHeight="1" thickBot="1" x14ac:dyDescent="0.25">
      <c r="A3" s="222"/>
      <c r="B3" s="223"/>
      <c r="C3" s="223"/>
      <c r="D3" s="223"/>
      <c r="E3" s="223"/>
      <c r="F3" s="223"/>
      <c r="G3" s="223"/>
      <c r="H3" s="223"/>
    </row>
    <row r="4" spans="1:8" ht="23.25" customHeight="1" x14ac:dyDescent="0.25">
      <c r="A4" s="272" t="s">
        <v>74</v>
      </c>
      <c r="B4" s="395" t="str">
        <f>OFERENTES!A5</f>
        <v>SDHT-CM-002-2020</v>
      </c>
      <c r="C4" s="396"/>
      <c r="D4" s="396"/>
      <c r="E4" s="248"/>
      <c r="F4" s="248"/>
      <c r="G4" s="248"/>
      <c r="H4" s="251"/>
    </row>
    <row r="5" spans="1:8" ht="84.75" customHeight="1" x14ac:dyDescent="0.2">
      <c r="A5" s="273" t="s">
        <v>75</v>
      </c>
      <c r="B5" s="381" t="str">
        <f>OFERENTES!A4</f>
        <v>REALIZAR LA INTERVENTORÍA TÉCNICA, JURÍDICA, SOCIAL, ADMINISTRATIVA Y FINANCIERA PARA LA EJECUCIÓN DE LAS OBRAS DE MEJORAMIENTO DE VIVIENDA EN LA MODALIDAD DE HABITABILIDAD EN LOS TERRITORIOS PRIORIZADOS POR LA SECRETARÍA DISTRITAL DEL HÁBITAT</v>
      </c>
      <c r="C5" s="382"/>
      <c r="D5" s="382"/>
      <c r="E5" s="382"/>
      <c r="F5" s="382"/>
      <c r="G5" s="382"/>
      <c r="H5" s="383"/>
    </row>
    <row r="6" spans="1:8" ht="34.5" customHeight="1" x14ac:dyDescent="0.2">
      <c r="A6" s="274" t="s">
        <v>51</v>
      </c>
      <c r="B6" s="397">
        <v>894321429</v>
      </c>
      <c r="C6" s="398"/>
      <c r="D6" s="398"/>
      <c r="E6" s="249"/>
      <c r="F6" s="249"/>
      <c r="G6" s="249"/>
      <c r="H6" s="252"/>
    </row>
    <row r="7" spans="1:8" ht="33" customHeight="1" thickBot="1" x14ac:dyDescent="0.25">
      <c r="A7" s="275" t="s">
        <v>76</v>
      </c>
      <c r="B7" s="389" t="s">
        <v>114</v>
      </c>
      <c r="C7" s="390"/>
      <c r="D7" s="390"/>
      <c r="E7" s="250"/>
      <c r="F7" s="250"/>
      <c r="G7" s="250"/>
      <c r="H7" s="253"/>
    </row>
    <row r="8" spans="1:8" s="215" customFormat="1" ht="8.25" customHeight="1" thickBot="1" x14ac:dyDescent="0.25">
      <c r="A8" s="221"/>
      <c r="B8" s="219"/>
      <c r="C8" s="219"/>
      <c r="D8" s="219"/>
      <c r="E8" s="220"/>
      <c r="F8" s="220"/>
      <c r="G8" s="220"/>
      <c r="H8" s="220"/>
    </row>
    <row r="9" spans="1:8" ht="41.25" customHeight="1" x14ac:dyDescent="0.2">
      <c r="A9" s="399" t="s">
        <v>92</v>
      </c>
      <c r="B9" s="400"/>
      <c r="C9" s="400"/>
      <c r="D9" s="400"/>
      <c r="E9" s="400" t="s">
        <v>85</v>
      </c>
      <c r="F9" s="400"/>
      <c r="G9" s="400"/>
      <c r="H9" s="419"/>
    </row>
    <row r="10" spans="1:8" s="217" customFormat="1" ht="31.5" customHeight="1" x14ac:dyDescent="0.25">
      <c r="A10" s="401" t="s">
        <v>77</v>
      </c>
      <c r="B10" s="402" t="s">
        <v>78</v>
      </c>
      <c r="C10" s="402"/>
      <c r="D10" s="402"/>
      <c r="E10" s="420" t="str">
        <f>OFERENTES!B9</f>
        <v>INPLAYCO S.A.S.</v>
      </c>
      <c r="F10" s="420"/>
      <c r="G10" s="420"/>
      <c r="H10" s="421"/>
    </row>
    <row r="11" spans="1:8" s="217" customFormat="1" ht="35.25" customHeight="1" x14ac:dyDescent="0.25">
      <c r="A11" s="401"/>
      <c r="B11" s="402"/>
      <c r="C11" s="402"/>
      <c r="D11" s="402"/>
      <c r="E11" s="422" t="s">
        <v>79</v>
      </c>
      <c r="F11" s="422"/>
      <c r="G11" s="422"/>
      <c r="H11" s="229" t="s">
        <v>80</v>
      </c>
    </row>
    <row r="12" spans="1:8" ht="342.95" customHeight="1" x14ac:dyDescent="0.2">
      <c r="A12" s="386" t="s">
        <v>115</v>
      </c>
      <c r="B12" s="391" t="s">
        <v>116</v>
      </c>
      <c r="C12" s="392"/>
      <c r="D12" s="438" t="s">
        <v>49</v>
      </c>
      <c r="E12" s="423" t="s">
        <v>42</v>
      </c>
      <c r="F12" s="424"/>
      <c r="G12" s="425"/>
      <c r="H12" s="432" t="s">
        <v>182</v>
      </c>
    </row>
    <row r="13" spans="1:8" ht="210.95" customHeight="1" x14ac:dyDescent="0.2">
      <c r="A13" s="387"/>
      <c r="B13" s="393"/>
      <c r="C13" s="394"/>
      <c r="D13" s="439"/>
      <c r="E13" s="426"/>
      <c r="F13" s="427"/>
      <c r="G13" s="428"/>
      <c r="H13" s="433"/>
    </row>
    <row r="14" spans="1:8" ht="409.5" customHeight="1" x14ac:dyDescent="0.2">
      <c r="A14" s="388"/>
      <c r="B14" s="435" t="s">
        <v>186</v>
      </c>
      <c r="C14" s="436"/>
      <c r="D14" s="440"/>
      <c r="E14" s="429"/>
      <c r="F14" s="430"/>
      <c r="G14" s="431"/>
      <c r="H14" s="434"/>
    </row>
    <row r="15" spans="1:8" ht="144" customHeight="1" x14ac:dyDescent="0.2">
      <c r="A15" s="415" t="s">
        <v>95</v>
      </c>
      <c r="B15" s="384" t="s">
        <v>187</v>
      </c>
      <c r="C15" s="384"/>
      <c r="D15" s="437" t="s">
        <v>49</v>
      </c>
      <c r="E15" s="385" t="s">
        <v>42</v>
      </c>
      <c r="F15" s="385"/>
      <c r="G15" s="385"/>
      <c r="H15" s="320" t="s">
        <v>212</v>
      </c>
    </row>
    <row r="16" spans="1:8" ht="146.1" customHeight="1" x14ac:dyDescent="0.2">
      <c r="A16" s="415"/>
      <c r="B16" s="384" t="s">
        <v>188</v>
      </c>
      <c r="C16" s="384"/>
      <c r="D16" s="437"/>
      <c r="E16" s="385" t="s">
        <v>42</v>
      </c>
      <c r="F16" s="385"/>
      <c r="G16" s="385"/>
      <c r="H16" s="320" t="s">
        <v>212</v>
      </c>
    </row>
    <row r="17" spans="1:8" ht="162" customHeight="1" x14ac:dyDescent="0.2">
      <c r="A17" s="415"/>
      <c r="B17" s="384" t="s">
        <v>189</v>
      </c>
      <c r="C17" s="384"/>
      <c r="D17" s="437"/>
      <c r="E17" s="385" t="s">
        <v>42</v>
      </c>
      <c r="F17" s="385"/>
      <c r="G17" s="385"/>
      <c r="H17" s="320" t="s">
        <v>212</v>
      </c>
    </row>
    <row r="18" spans="1:8" ht="140.1" customHeight="1" x14ac:dyDescent="0.2">
      <c r="A18" s="415"/>
      <c r="B18" s="384" t="s">
        <v>190</v>
      </c>
      <c r="C18" s="384"/>
      <c r="D18" s="437"/>
      <c r="E18" s="385" t="s">
        <v>42</v>
      </c>
      <c r="F18" s="385"/>
      <c r="G18" s="385"/>
      <c r="H18" s="320" t="s">
        <v>212</v>
      </c>
    </row>
    <row r="19" spans="1:8" ht="168" customHeight="1" x14ac:dyDescent="0.2">
      <c r="A19" s="415"/>
      <c r="B19" s="384" t="s">
        <v>191</v>
      </c>
      <c r="C19" s="384"/>
      <c r="D19" s="437"/>
      <c r="E19" s="385" t="s">
        <v>42</v>
      </c>
      <c r="F19" s="385"/>
      <c r="G19" s="385"/>
      <c r="H19" s="320" t="s">
        <v>212</v>
      </c>
    </row>
    <row r="20" spans="1:8" ht="140.1" customHeight="1" x14ac:dyDescent="0.2">
      <c r="A20" s="415"/>
      <c r="B20" s="384" t="s">
        <v>192</v>
      </c>
      <c r="C20" s="384"/>
      <c r="D20" s="437"/>
      <c r="E20" s="385" t="s">
        <v>42</v>
      </c>
      <c r="F20" s="385"/>
      <c r="G20" s="385"/>
      <c r="H20" s="320" t="s">
        <v>212</v>
      </c>
    </row>
    <row r="21" spans="1:8" ht="132" customHeight="1" x14ac:dyDescent="0.2">
      <c r="A21" s="415"/>
      <c r="B21" s="384" t="s">
        <v>193</v>
      </c>
      <c r="C21" s="384"/>
      <c r="D21" s="437"/>
      <c r="E21" s="385" t="s">
        <v>42</v>
      </c>
      <c r="F21" s="385"/>
      <c r="G21" s="385"/>
      <c r="H21" s="320" t="s">
        <v>212</v>
      </c>
    </row>
    <row r="22" spans="1:8" ht="137.1" customHeight="1" x14ac:dyDescent="0.2">
      <c r="A22" s="415"/>
      <c r="B22" s="384" t="s">
        <v>194</v>
      </c>
      <c r="C22" s="384"/>
      <c r="D22" s="437"/>
      <c r="E22" s="385" t="s">
        <v>42</v>
      </c>
      <c r="F22" s="385"/>
      <c r="G22" s="385"/>
      <c r="H22" s="320" t="s">
        <v>212</v>
      </c>
    </row>
    <row r="23" spans="1:8" ht="42" customHeight="1" x14ac:dyDescent="0.2">
      <c r="A23" s="411" t="s">
        <v>81</v>
      </c>
      <c r="B23" s="412"/>
      <c r="C23" s="412"/>
      <c r="D23" s="228" t="s">
        <v>82</v>
      </c>
      <c r="E23" s="413" t="s">
        <v>282</v>
      </c>
      <c r="F23" s="413"/>
      <c r="G23" s="413"/>
      <c r="H23" s="414"/>
    </row>
    <row r="24" spans="1:8" ht="206.25" customHeight="1" x14ac:dyDescent="0.2">
      <c r="A24" s="416" t="s">
        <v>195</v>
      </c>
      <c r="B24" s="417"/>
      <c r="C24" s="417"/>
      <c r="D24" s="418"/>
      <c r="E24" s="407" t="s">
        <v>83</v>
      </c>
      <c r="F24" s="408"/>
      <c r="G24" s="403" t="s">
        <v>212</v>
      </c>
      <c r="H24" s="404"/>
    </row>
    <row r="25" spans="1:8" ht="15.75" customHeight="1" thickBot="1" x14ac:dyDescent="0.25">
      <c r="A25" s="224"/>
      <c r="B25" s="225" t="s">
        <v>50</v>
      </c>
      <c r="C25" s="226"/>
      <c r="D25" s="227"/>
      <c r="E25" s="409"/>
      <c r="F25" s="410"/>
      <c r="G25" s="405"/>
      <c r="H25" s="406"/>
    </row>
  </sheetData>
  <mergeCells count="41">
    <mergeCell ref="B14:C14"/>
    <mergeCell ref="B15:C15"/>
    <mergeCell ref="D15:D22"/>
    <mergeCell ref="E21:G21"/>
    <mergeCell ref="D10:D11"/>
    <mergeCell ref="D12:D14"/>
    <mergeCell ref="E9:H9"/>
    <mergeCell ref="E10:H10"/>
    <mergeCell ref="E11:G11"/>
    <mergeCell ref="E22:G22"/>
    <mergeCell ref="E12:G14"/>
    <mergeCell ref="H12:H14"/>
    <mergeCell ref="G24:H25"/>
    <mergeCell ref="B21:C21"/>
    <mergeCell ref="B22:C22"/>
    <mergeCell ref="E24:F25"/>
    <mergeCell ref="A23:C23"/>
    <mergeCell ref="E23:H23"/>
    <mergeCell ref="A15:A22"/>
    <mergeCell ref="E15:G15"/>
    <mergeCell ref="B19:C19"/>
    <mergeCell ref="B20:C20"/>
    <mergeCell ref="E19:G19"/>
    <mergeCell ref="E20:G20"/>
    <mergeCell ref="A24:D24"/>
    <mergeCell ref="A1:H2"/>
    <mergeCell ref="B5:H5"/>
    <mergeCell ref="B16:C16"/>
    <mergeCell ref="B17:C17"/>
    <mergeCell ref="B18:C18"/>
    <mergeCell ref="E16:G16"/>
    <mergeCell ref="E17:G17"/>
    <mergeCell ref="E18:G18"/>
    <mergeCell ref="A12:A14"/>
    <mergeCell ref="B7:D7"/>
    <mergeCell ref="B12:C13"/>
    <mergeCell ref="B4:D4"/>
    <mergeCell ref="B6:D6"/>
    <mergeCell ref="A9:D9"/>
    <mergeCell ref="A10:A11"/>
    <mergeCell ref="B10:C11"/>
  </mergeCells>
  <printOptions horizontalCentered="1" verticalCentered="1"/>
  <pageMargins left="0.23622047244094491" right="0.23622047244094491" top="0.74803149606299213" bottom="0.74803149606299213" header="0.31496062992125984" footer="0.31496062992125984"/>
  <pageSetup scale="2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72"/>
  <sheetViews>
    <sheetView view="pageBreakPreview" topLeftCell="A29" zoomScale="51" zoomScaleNormal="70" zoomScaleSheetLayoutView="50" workbookViewId="0">
      <selection activeCell="Q35" sqref="Q35:Q36"/>
    </sheetView>
  </sheetViews>
  <sheetFormatPr baseColWidth="10" defaultColWidth="11.42578125" defaultRowHeight="14.25" x14ac:dyDescent="0.2"/>
  <cols>
    <col min="1" max="1" width="4.140625" style="79" customWidth="1"/>
    <col min="2" max="2" width="3.7109375" style="79" customWidth="1"/>
    <col min="3" max="3" width="7.7109375" style="79" customWidth="1"/>
    <col min="4" max="4" width="39.140625" style="79" customWidth="1"/>
    <col min="5" max="5" width="35.85546875" style="79" customWidth="1"/>
    <col min="6" max="6" width="21.140625" style="79" customWidth="1"/>
    <col min="7" max="7" width="38.42578125" style="79" customWidth="1"/>
    <col min="8" max="11" width="20.7109375" style="79" customWidth="1"/>
    <col min="12" max="12" width="17.42578125" style="79" customWidth="1"/>
    <col min="13" max="13" width="19" style="79" customWidth="1"/>
    <col min="14" max="15" width="28" style="79" customWidth="1"/>
    <col min="16" max="16" width="42.140625" style="79" customWidth="1"/>
    <col min="17" max="17" width="45.85546875" style="79" customWidth="1"/>
    <col min="18" max="19" width="26.140625" style="79" customWidth="1"/>
    <col min="20" max="20" width="34.140625" style="79" customWidth="1"/>
    <col min="21" max="21" width="29.42578125" style="79" customWidth="1"/>
    <col min="22" max="22" width="5.7109375" style="79" customWidth="1"/>
    <col min="23" max="23" width="4.42578125" style="79" customWidth="1"/>
    <col min="24" max="24" width="20.42578125" style="79" customWidth="1"/>
    <col min="25" max="25" width="18.140625" style="79" customWidth="1"/>
    <col min="26" max="26" width="17.140625" style="79" customWidth="1"/>
    <col min="27" max="27" width="15.85546875" style="79" customWidth="1"/>
    <col min="28" max="28" width="18.42578125" style="79" customWidth="1"/>
    <col min="29" max="29" width="19" style="79" customWidth="1"/>
    <col min="30" max="30" width="18.42578125" style="79" customWidth="1"/>
    <col min="31" max="16384" width="11.42578125" style="79"/>
  </cols>
  <sheetData>
    <row r="1" spans="1:25" ht="15" thickBot="1" x14ac:dyDescent="0.25">
      <c r="A1" s="78"/>
    </row>
    <row r="2" spans="1:25" ht="15.75" thickTop="1" thickBot="1" x14ac:dyDescent="0.25">
      <c r="A2" s="78"/>
      <c r="B2" s="80"/>
      <c r="C2" s="81"/>
      <c r="D2" s="81"/>
      <c r="E2" s="81"/>
      <c r="F2" s="81"/>
      <c r="G2" s="81"/>
      <c r="H2" s="81"/>
      <c r="I2" s="81"/>
      <c r="J2" s="81"/>
      <c r="K2" s="81"/>
      <c r="L2" s="81"/>
      <c r="M2" s="81"/>
      <c r="N2" s="81"/>
      <c r="O2" s="81"/>
      <c r="P2" s="81"/>
      <c r="Q2" s="81"/>
      <c r="R2" s="81"/>
      <c r="S2" s="81"/>
      <c r="T2" s="81"/>
      <c r="U2" s="81"/>
      <c r="V2" s="82"/>
    </row>
    <row r="3" spans="1:25" ht="15" customHeight="1" x14ac:dyDescent="0.2">
      <c r="A3" s="78"/>
      <c r="B3" s="83"/>
      <c r="C3" s="505" t="s">
        <v>119</v>
      </c>
      <c r="D3" s="506"/>
      <c r="E3" s="506"/>
      <c r="F3" s="506"/>
      <c r="G3" s="506"/>
      <c r="H3" s="506"/>
      <c r="I3" s="506"/>
      <c r="J3" s="506"/>
      <c r="K3" s="506"/>
      <c r="L3" s="506"/>
      <c r="M3" s="506"/>
      <c r="N3" s="506"/>
      <c r="O3" s="506"/>
      <c r="P3" s="506"/>
      <c r="Q3" s="506"/>
      <c r="R3" s="506"/>
      <c r="S3" s="506"/>
      <c r="T3" s="506"/>
      <c r="U3" s="507"/>
      <c r="V3" s="86"/>
    </row>
    <row r="4" spans="1:25" ht="15" customHeight="1" x14ac:dyDescent="0.2">
      <c r="A4" s="78"/>
      <c r="B4" s="83"/>
      <c r="C4" s="470"/>
      <c r="D4" s="471"/>
      <c r="E4" s="471"/>
      <c r="F4" s="471"/>
      <c r="G4" s="471"/>
      <c r="H4" s="471"/>
      <c r="I4" s="471"/>
      <c r="J4" s="471"/>
      <c r="K4" s="471"/>
      <c r="L4" s="471"/>
      <c r="M4" s="471"/>
      <c r="N4" s="471"/>
      <c r="O4" s="471"/>
      <c r="P4" s="471"/>
      <c r="Q4" s="471"/>
      <c r="R4" s="471"/>
      <c r="S4" s="471"/>
      <c r="T4" s="471"/>
      <c r="U4" s="508"/>
      <c r="V4" s="86"/>
    </row>
    <row r="5" spans="1:25" ht="30" customHeight="1" x14ac:dyDescent="0.2">
      <c r="A5" s="78"/>
      <c r="B5" s="83"/>
      <c r="C5" s="470"/>
      <c r="D5" s="471"/>
      <c r="E5" s="471"/>
      <c r="F5" s="471"/>
      <c r="G5" s="471"/>
      <c r="H5" s="471"/>
      <c r="I5" s="471"/>
      <c r="J5" s="471"/>
      <c r="K5" s="471"/>
      <c r="L5" s="471"/>
      <c r="M5" s="471"/>
      <c r="N5" s="471"/>
      <c r="O5" s="471"/>
      <c r="P5" s="471"/>
      <c r="Q5" s="471"/>
      <c r="R5" s="471"/>
      <c r="S5" s="471"/>
      <c r="T5" s="471"/>
      <c r="U5" s="508"/>
      <c r="V5" s="86"/>
    </row>
    <row r="6" spans="1:25" ht="189.95" customHeight="1" x14ac:dyDescent="0.2">
      <c r="A6" s="78"/>
      <c r="B6" s="83"/>
      <c r="C6" s="470"/>
      <c r="D6" s="471"/>
      <c r="E6" s="471"/>
      <c r="F6" s="471"/>
      <c r="G6" s="471"/>
      <c r="H6" s="471"/>
      <c r="I6" s="471"/>
      <c r="J6" s="471"/>
      <c r="K6" s="471"/>
      <c r="L6" s="471"/>
      <c r="M6" s="471"/>
      <c r="N6" s="471"/>
      <c r="O6" s="471"/>
      <c r="P6" s="471"/>
      <c r="Q6" s="471"/>
      <c r="R6" s="471"/>
      <c r="S6" s="471"/>
      <c r="T6" s="471"/>
      <c r="U6" s="508"/>
      <c r="V6" s="86"/>
      <c r="Y6" s="79">
        <f>'EVALUACION TECNICA 1'!B6</f>
        <v>894321429</v>
      </c>
    </row>
    <row r="7" spans="1:25" ht="228" customHeight="1" x14ac:dyDescent="0.2">
      <c r="A7" s="78"/>
      <c r="B7" s="83"/>
      <c r="C7" s="470"/>
      <c r="D7" s="471"/>
      <c r="E7" s="471"/>
      <c r="F7" s="471"/>
      <c r="G7" s="471"/>
      <c r="H7" s="509" t="s">
        <v>117</v>
      </c>
      <c r="I7" s="509"/>
      <c r="J7" s="509"/>
      <c r="K7" s="509"/>
      <c r="L7" s="509"/>
      <c r="M7" s="509"/>
      <c r="N7" s="509"/>
      <c r="O7" s="509"/>
      <c r="P7" s="509"/>
      <c r="Q7" s="509"/>
      <c r="R7" s="509"/>
      <c r="S7" s="509"/>
      <c r="T7" s="509"/>
      <c r="U7" s="510"/>
      <c r="V7" s="86"/>
      <c r="Y7" s="290">
        <f>Y6/877803</f>
        <v>1018.8179227001958</v>
      </c>
    </row>
    <row r="8" spans="1:25" ht="186.95" customHeight="1" thickBot="1" x14ac:dyDescent="0.25">
      <c r="A8" s="78"/>
      <c r="B8" s="83"/>
      <c r="C8" s="511" t="s">
        <v>118</v>
      </c>
      <c r="D8" s="512"/>
      <c r="E8" s="512"/>
      <c r="F8" s="512"/>
      <c r="G8" s="512"/>
      <c r="H8" s="512"/>
      <c r="I8" s="512"/>
      <c r="J8" s="512"/>
      <c r="K8" s="512"/>
      <c r="L8" s="512"/>
      <c r="M8" s="512"/>
      <c r="N8" s="512"/>
      <c r="O8" s="512"/>
      <c r="P8" s="512"/>
      <c r="Q8" s="512"/>
      <c r="R8" s="512"/>
      <c r="S8" s="512"/>
      <c r="T8" s="512"/>
      <c r="U8" s="513"/>
      <c r="V8" s="86"/>
    </row>
    <row r="9" spans="1:25" ht="15" thickBot="1" x14ac:dyDescent="0.25">
      <c r="A9" s="78"/>
      <c r="B9" s="83"/>
      <c r="C9" s="85"/>
      <c r="D9" s="85"/>
      <c r="E9" s="85"/>
      <c r="F9" s="85"/>
      <c r="G9" s="85"/>
      <c r="H9" s="85"/>
      <c r="I9" s="85"/>
      <c r="J9" s="85"/>
      <c r="K9" s="85"/>
      <c r="L9" s="85"/>
      <c r="M9" s="85"/>
      <c r="N9" s="85"/>
      <c r="O9" s="85"/>
      <c r="P9" s="85"/>
      <c r="Q9" s="85"/>
      <c r="R9" s="85"/>
      <c r="S9" s="85"/>
      <c r="T9" s="85"/>
      <c r="U9" s="85"/>
      <c r="V9" s="86"/>
    </row>
    <row r="10" spans="1:25" ht="28.5" thickBot="1" x14ac:dyDescent="0.45">
      <c r="A10" s="78"/>
      <c r="B10" s="83"/>
      <c r="C10" s="482" t="s">
        <v>94</v>
      </c>
      <c r="D10" s="483"/>
      <c r="E10" s="483"/>
      <c r="F10" s="483"/>
      <c r="G10" s="483"/>
      <c r="H10" s="483"/>
      <c r="I10" s="483"/>
      <c r="J10" s="483"/>
      <c r="K10" s="483"/>
      <c r="L10" s="483"/>
      <c r="M10" s="483"/>
      <c r="N10" s="483"/>
      <c r="O10" s="483"/>
      <c r="P10" s="483"/>
      <c r="Q10" s="483"/>
      <c r="R10" s="483"/>
      <c r="S10" s="483"/>
      <c r="T10" s="483"/>
      <c r="U10" s="484"/>
      <c r="V10" s="86"/>
    </row>
    <row r="11" spans="1:25" ht="15" thickBot="1" x14ac:dyDescent="0.25">
      <c r="A11" s="78"/>
      <c r="B11" s="83"/>
      <c r="C11" s="85"/>
      <c r="D11" s="85"/>
      <c r="E11" s="85"/>
      <c r="F11" s="85"/>
      <c r="G11" s="85"/>
      <c r="H11" s="85"/>
      <c r="I11" s="85"/>
      <c r="J11" s="85"/>
      <c r="K11" s="85"/>
      <c r="L11" s="85"/>
      <c r="M11" s="85"/>
      <c r="N11" s="85"/>
      <c r="O11" s="85"/>
      <c r="P11" s="85"/>
      <c r="Q11" s="85"/>
      <c r="R11" s="85"/>
      <c r="S11" s="85"/>
      <c r="T11" s="85"/>
      <c r="U11" s="85"/>
      <c r="V11" s="86"/>
    </row>
    <row r="12" spans="1:25" ht="33.75" customHeight="1" thickBot="1" x14ac:dyDescent="0.25">
      <c r="B12" s="83"/>
      <c r="C12" s="478" t="s">
        <v>27</v>
      </c>
      <c r="D12" s="479"/>
      <c r="E12" s="56">
        <f>+[2]OFERENTES!A2</f>
        <v>1</v>
      </c>
      <c r="F12" s="485" t="str">
        <f>OFERENTES!B9</f>
        <v>INPLAYCO S.A.S.</v>
      </c>
      <c r="G12" s="486"/>
      <c r="H12" s="487"/>
      <c r="I12" s="487"/>
      <c r="J12" s="487"/>
      <c r="K12" s="487"/>
      <c r="L12" s="486"/>
      <c r="M12" s="486"/>
      <c r="N12" s="486"/>
      <c r="O12" s="486"/>
      <c r="P12" s="486"/>
      <c r="Q12" s="486"/>
      <c r="R12" s="486"/>
      <c r="S12" s="486"/>
      <c r="T12" s="486"/>
      <c r="U12" s="488"/>
      <c r="V12" s="86"/>
    </row>
    <row r="13" spans="1:25" ht="18" x14ac:dyDescent="0.2">
      <c r="B13" s="83"/>
      <c r="C13" s="489" t="s">
        <v>86</v>
      </c>
      <c r="D13" s="490"/>
      <c r="E13" s="491"/>
      <c r="F13" s="88">
        <v>1</v>
      </c>
      <c r="G13" s="256">
        <f>OFERENTES!F9</f>
        <v>1</v>
      </c>
      <c r="H13" s="247">
        <v>2</v>
      </c>
      <c r="I13" s="480">
        <f>OFERENTES!H9</f>
        <v>0</v>
      </c>
      <c r="J13" s="480"/>
      <c r="K13" s="481"/>
      <c r="L13" s="247">
        <v>3</v>
      </c>
      <c r="M13" s="480">
        <f>OFERENTES!J9</f>
        <v>0</v>
      </c>
      <c r="N13" s="480"/>
      <c r="O13" s="529"/>
      <c r="P13" s="481"/>
      <c r="Q13" s="265"/>
      <c r="R13" s="265"/>
      <c r="S13" s="265"/>
      <c r="T13" s="85"/>
      <c r="U13" s="85"/>
      <c r="V13" s="86"/>
    </row>
    <row r="14" spans="1:25" ht="18.75" customHeight="1" thickBot="1" x14ac:dyDescent="0.25">
      <c r="B14" s="83"/>
      <c r="C14" s="492"/>
      <c r="D14" s="493"/>
      <c r="E14" s="494"/>
      <c r="F14" s="498" t="str">
        <f>OFERENTES!E9</f>
        <v>INPLAYCO S.A.S.</v>
      </c>
      <c r="G14" s="499"/>
      <c r="H14" s="500">
        <f>OFERENTES!G9</f>
        <v>0</v>
      </c>
      <c r="I14" s="501"/>
      <c r="J14" s="501"/>
      <c r="K14" s="502"/>
      <c r="L14" s="500">
        <f>OFERENTES!I9</f>
        <v>0</v>
      </c>
      <c r="M14" s="501"/>
      <c r="N14" s="501"/>
      <c r="O14" s="530"/>
      <c r="P14" s="502"/>
      <c r="Q14" s="266"/>
      <c r="R14" s="266"/>
      <c r="S14" s="266"/>
      <c r="T14" s="85"/>
      <c r="U14" s="85"/>
      <c r="V14" s="86"/>
    </row>
    <row r="15" spans="1:25" ht="18" customHeight="1" thickBot="1" x14ac:dyDescent="0.25">
      <c r="B15" s="83"/>
      <c r="C15" s="57"/>
      <c r="D15" s="57"/>
      <c r="E15" s="57"/>
      <c r="F15" s="58"/>
      <c r="G15" s="58"/>
      <c r="H15" s="55"/>
      <c r="I15" s="55"/>
      <c r="J15" s="55"/>
      <c r="K15" s="55"/>
      <c r="L15" s="55"/>
      <c r="M15" s="55"/>
      <c r="N15" s="55"/>
      <c r="O15" s="254"/>
      <c r="P15" s="55"/>
      <c r="Q15" s="55"/>
      <c r="R15" s="254"/>
      <c r="S15" s="254"/>
      <c r="T15" s="85"/>
      <c r="U15" s="85"/>
      <c r="V15" s="86"/>
    </row>
    <row r="16" spans="1:25" ht="30" customHeight="1" thickBot="1" x14ac:dyDescent="0.25">
      <c r="B16" s="83"/>
      <c r="C16" s="495" t="s">
        <v>115</v>
      </c>
      <c r="D16" s="496"/>
      <c r="E16" s="496"/>
      <c r="F16" s="496"/>
      <c r="G16" s="496"/>
      <c r="H16" s="496"/>
      <c r="I16" s="496"/>
      <c r="J16" s="496"/>
      <c r="K16" s="496"/>
      <c r="L16" s="496"/>
      <c r="M16" s="496"/>
      <c r="N16" s="496"/>
      <c r="O16" s="496"/>
      <c r="P16" s="496"/>
      <c r="Q16" s="496"/>
      <c r="R16" s="496"/>
      <c r="S16" s="496"/>
      <c r="T16" s="496"/>
      <c r="U16" s="497"/>
      <c r="V16" s="86"/>
    </row>
    <row r="17" spans="2:22" s="90" customFormat="1" ht="12.75" customHeight="1" thickBot="1" x14ac:dyDescent="0.25">
      <c r="B17" s="91"/>
      <c r="C17" s="73"/>
      <c r="D17" s="73"/>
      <c r="E17" s="73"/>
      <c r="F17" s="73"/>
      <c r="G17" s="73"/>
      <c r="H17" s="73"/>
      <c r="I17" s="73"/>
      <c r="J17" s="73"/>
      <c r="K17" s="73"/>
      <c r="L17" s="73"/>
      <c r="M17" s="73"/>
      <c r="N17" s="73"/>
      <c r="O17" s="73"/>
      <c r="P17" s="73"/>
      <c r="Q17" s="73"/>
      <c r="R17" s="73"/>
      <c r="S17" s="73"/>
      <c r="T17" s="73"/>
      <c r="U17" s="73"/>
      <c r="V17" s="92"/>
    </row>
    <row r="18" spans="2:22" ht="114.95" customHeight="1" x14ac:dyDescent="0.2">
      <c r="B18" s="514" t="s">
        <v>70</v>
      </c>
      <c r="C18" s="515" t="s">
        <v>19</v>
      </c>
      <c r="D18" s="475" t="s">
        <v>20</v>
      </c>
      <c r="E18" s="475" t="s">
        <v>21</v>
      </c>
      <c r="F18" s="475" t="s">
        <v>22</v>
      </c>
      <c r="G18" s="475" t="s">
        <v>67</v>
      </c>
      <c r="H18" s="475" t="s">
        <v>23</v>
      </c>
      <c r="I18" s="475"/>
      <c r="J18" s="475"/>
      <c r="K18" s="475"/>
      <c r="L18" s="475" t="s">
        <v>24</v>
      </c>
      <c r="M18" s="475" t="s">
        <v>25</v>
      </c>
      <c r="N18" s="526" t="s">
        <v>120</v>
      </c>
      <c r="O18" s="526" t="s">
        <v>121</v>
      </c>
      <c r="P18" s="526" t="s">
        <v>122</v>
      </c>
      <c r="Q18" s="526" t="s">
        <v>96</v>
      </c>
      <c r="R18" s="527" t="s">
        <v>123</v>
      </c>
      <c r="S18" s="528"/>
      <c r="T18" s="475" t="s">
        <v>26</v>
      </c>
      <c r="U18" s="523"/>
      <c r="V18" s="86"/>
    </row>
    <row r="19" spans="2:22" ht="150" customHeight="1" x14ac:dyDescent="0.2">
      <c r="B19" s="514"/>
      <c r="C19" s="516"/>
      <c r="D19" s="476"/>
      <c r="E19" s="476"/>
      <c r="F19" s="476"/>
      <c r="G19" s="476"/>
      <c r="H19" s="476"/>
      <c r="I19" s="476"/>
      <c r="J19" s="476"/>
      <c r="K19" s="476"/>
      <c r="L19" s="476"/>
      <c r="M19" s="476"/>
      <c r="N19" s="476"/>
      <c r="O19" s="476"/>
      <c r="P19" s="476"/>
      <c r="Q19" s="476"/>
      <c r="R19" s="291" t="s">
        <v>124</v>
      </c>
      <c r="S19" s="291" t="s">
        <v>125</v>
      </c>
      <c r="T19" s="476"/>
      <c r="U19" s="524"/>
      <c r="V19" s="86"/>
    </row>
    <row r="20" spans="2:22" ht="80.25" customHeight="1" x14ac:dyDescent="0.2">
      <c r="B20" s="514"/>
      <c r="C20" s="517"/>
      <c r="D20" s="477"/>
      <c r="E20" s="477"/>
      <c r="F20" s="477"/>
      <c r="G20" s="477"/>
      <c r="H20" s="477"/>
      <c r="I20" s="477"/>
      <c r="J20" s="477"/>
      <c r="K20" s="477"/>
      <c r="L20" s="477"/>
      <c r="M20" s="477"/>
      <c r="N20" s="74">
        <f>+N25-1018.82</f>
        <v>1969.4699999999998</v>
      </c>
      <c r="O20" s="74">
        <f>+O25-507</f>
        <v>261</v>
      </c>
      <c r="P20" s="75" t="s">
        <v>49</v>
      </c>
      <c r="Q20" s="75" t="s">
        <v>49</v>
      </c>
      <c r="R20" s="75" t="s">
        <v>49</v>
      </c>
      <c r="S20" s="75" t="s">
        <v>49</v>
      </c>
      <c r="T20" s="477"/>
      <c r="U20" s="525"/>
      <c r="V20" s="86"/>
    </row>
    <row r="21" spans="2:22" ht="147.94999999999999" customHeight="1" x14ac:dyDescent="0.2">
      <c r="B21" s="93">
        <v>117</v>
      </c>
      <c r="C21" s="59">
        <v>1</v>
      </c>
      <c r="D21" s="60" t="s">
        <v>153</v>
      </c>
      <c r="E21" s="60" t="s">
        <v>152</v>
      </c>
      <c r="F21" s="61">
        <v>1</v>
      </c>
      <c r="G21" s="62">
        <v>943.69</v>
      </c>
      <c r="H21" s="445" t="s">
        <v>154</v>
      </c>
      <c r="I21" s="445"/>
      <c r="J21" s="445"/>
      <c r="K21" s="445"/>
      <c r="L21" s="64">
        <v>41208</v>
      </c>
      <c r="M21" s="64">
        <v>41627</v>
      </c>
      <c r="N21" s="65">
        <f>G21*F21</f>
        <v>943.69</v>
      </c>
      <c r="O21" s="65">
        <v>0</v>
      </c>
      <c r="P21" s="472" t="s">
        <v>155</v>
      </c>
      <c r="Q21" s="472" t="s">
        <v>46</v>
      </c>
      <c r="R21" s="63" t="s">
        <v>158</v>
      </c>
      <c r="S21" s="63" t="s">
        <v>46</v>
      </c>
      <c r="T21" s="451"/>
      <c r="U21" s="522"/>
      <c r="V21" s="86"/>
    </row>
    <row r="22" spans="2:22" ht="125.25" customHeight="1" x14ac:dyDescent="0.2">
      <c r="B22" s="93">
        <v>154</v>
      </c>
      <c r="C22" s="59">
        <v>2</v>
      </c>
      <c r="D22" s="60" t="s">
        <v>156</v>
      </c>
      <c r="E22" s="60" t="s">
        <v>152</v>
      </c>
      <c r="F22" s="61">
        <v>1</v>
      </c>
      <c r="G22" s="62">
        <v>1064.32</v>
      </c>
      <c r="H22" s="445" t="s">
        <v>157</v>
      </c>
      <c r="I22" s="445"/>
      <c r="J22" s="445"/>
      <c r="K22" s="445"/>
      <c r="L22" s="64">
        <v>41795</v>
      </c>
      <c r="M22" s="64">
        <v>42190</v>
      </c>
      <c r="N22" s="65">
        <f>G22*F22</f>
        <v>1064.32</v>
      </c>
      <c r="O22" s="65"/>
      <c r="P22" s="473"/>
      <c r="Q22" s="473"/>
      <c r="R22" s="63" t="s">
        <v>158</v>
      </c>
      <c r="S22" s="63" t="s">
        <v>46</v>
      </c>
      <c r="T22" s="451"/>
      <c r="U22" s="522"/>
      <c r="V22" s="86"/>
    </row>
    <row r="23" spans="2:22" ht="125.25" customHeight="1" x14ac:dyDescent="0.2">
      <c r="B23" s="234">
        <v>183</v>
      </c>
      <c r="C23" s="237">
        <v>3</v>
      </c>
      <c r="D23" s="60" t="s">
        <v>159</v>
      </c>
      <c r="E23" s="60" t="s">
        <v>152</v>
      </c>
      <c r="F23" s="61">
        <v>0.7</v>
      </c>
      <c r="G23" s="62">
        <v>1400.4</v>
      </c>
      <c r="H23" s="445" t="s">
        <v>160</v>
      </c>
      <c r="I23" s="445"/>
      <c r="J23" s="445"/>
      <c r="K23" s="445"/>
      <c r="L23" s="64">
        <v>43272</v>
      </c>
      <c r="M23" s="64">
        <v>43469</v>
      </c>
      <c r="N23" s="65">
        <f>G23*F23</f>
        <v>980.28</v>
      </c>
      <c r="O23" s="65">
        <v>768</v>
      </c>
      <c r="P23" s="473"/>
      <c r="Q23" s="473"/>
      <c r="R23" s="63" t="s">
        <v>158</v>
      </c>
      <c r="S23" s="63" t="s">
        <v>46</v>
      </c>
      <c r="T23" s="451"/>
      <c r="U23" s="522"/>
      <c r="V23" s="86"/>
    </row>
    <row r="24" spans="2:22" ht="125.25" customHeight="1" x14ac:dyDescent="0.2">
      <c r="B24" s="93"/>
      <c r="C24" s="59">
        <v>4</v>
      </c>
      <c r="D24" s="60"/>
      <c r="E24" s="60"/>
      <c r="F24" s="61"/>
      <c r="G24" s="62"/>
      <c r="H24" s="445"/>
      <c r="I24" s="445"/>
      <c r="J24" s="445"/>
      <c r="K24" s="445"/>
      <c r="L24" s="64"/>
      <c r="M24" s="64"/>
      <c r="N24" s="65">
        <f t="shared" ref="N24" si="0">G24</f>
        <v>0</v>
      </c>
      <c r="O24" s="65"/>
      <c r="P24" s="474"/>
      <c r="Q24" s="474"/>
      <c r="R24" s="63"/>
      <c r="S24" s="63"/>
      <c r="T24" s="518"/>
      <c r="U24" s="519"/>
      <c r="V24" s="86"/>
    </row>
    <row r="25" spans="2:22" s="96" customFormat="1" ht="35.25" customHeight="1" thickBot="1" x14ac:dyDescent="0.3">
      <c r="B25" s="94"/>
      <c r="C25" s="51"/>
      <c r="D25" s="67"/>
      <c r="E25" s="68"/>
      <c r="F25" s="69"/>
      <c r="G25" s="70"/>
      <c r="H25" s="441"/>
      <c r="I25" s="441"/>
      <c r="J25" s="441"/>
      <c r="K25" s="441"/>
      <c r="L25" s="71"/>
      <c r="M25" s="70"/>
      <c r="N25" s="72">
        <f>SUM(N21:N24)</f>
        <v>2988.29</v>
      </c>
      <c r="O25" s="72">
        <f>SUM(O21:O24)</f>
        <v>768</v>
      </c>
      <c r="P25" s="72"/>
      <c r="Q25" s="72"/>
      <c r="R25" s="72"/>
      <c r="S25" s="72"/>
      <c r="T25" s="520"/>
      <c r="U25" s="521"/>
      <c r="V25" s="95"/>
    </row>
    <row r="26" spans="2:22" x14ac:dyDescent="0.2">
      <c r="B26" s="83"/>
      <c r="C26" s="53"/>
      <c r="D26" s="53"/>
      <c r="E26" s="15"/>
      <c r="F26" s="15"/>
      <c r="G26" s="15"/>
      <c r="H26" s="15"/>
      <c r="I26" s="15"/>
      <c r="J26" s="15"/>
      <c r="K26" s="15"/>
      <c r="L26" s="18"/>
      <c r="M26" s="18"/>
      <c r="N26" s="18"/>
      <c r="O26" s="18"/>
      <c r="P26" s="18"/>
      <c r="Q26" s="25"/>
      <c r="R26" s="25"/>
      <c r="S26" s="25"/>
      <c r="T26" s="85"/>
      <c r="U26" s="85"/>
      <c r="V26" s="86"/>
    </row>
    <row r="27" spans="2:22" ht="15" thickBot="1" x14ac:dyDescent="0.25">
      <c r="B27" s="83"/>
      <c r="C27" s="53"/>
      <c r="D27" s="53"/>
      <c r="E27" s="15"/>
      <c r="F27" s="15"/>
      <c r="G27" s="15"/>
      <c r="H27" s="15"/>
      <c r="I27" s="15"/>
      <c r="J27" s="15"/>
      <c r="K27" s="15"/>
      <c r="L27" s="18"/>
      <c r="M27" s="18"/>
      <c r="N27" s="22"/>
      <c r="O27" s="22"/>
      <c r="P27" s="23"/>
      <c r="Q27" s="25"/>
      <c r="R27" s="25"/>
      <c r="S27" s="25"/>
      <c r="T27" s="85"/>
      <c r="U27" s="85"/>
      <c r="V27" s="86"/>
    </row>
    <row r="28" spans="2:22" ht="41.25" customHeight="1" thickBot="1" x14ac:dyDescent="0.25">
      <c r="B28" s="83"/>
      <c r="C28" s="495" t="s">
        <v>126</v>
      </c>
      <c r="D28" s="496"/>
      <c r="E28" s="496"/>
      <c r="F28" s="496"/>
      <c r="G28" s="496"/>
      <c r="H28" s="496"/>
      <c r="I28" s="496"/>
      <c r="J28" s="496"/>
      <c r="K28" s="496"/>
      <c r="L28" s="496"/>
      <c r="M28" s="496"/>
      <c r="N28" s="496"/>
      <c r="O28" s="496"/>
      <c r="P28" s="496"/>
      <c r="Q28" s="496"/>
      <c r="R28" s="496"/>
      <c r="S28" s="496"/>
      <c r="T28" s="496"/>
      <c r="U28" s="497"/>
      <c r="V28" s="86"/>
    </row>
    <row r="29" spans="2:22" ht="409.5" customHeight="1" thickBot="1" x14ac:dyDescent="0.25">
      <c r="B29" s="83"/>
      <c r="C29" s="531" t="s">
        <v>128</v>
      </c>
      <c r="D29" s="532"/>
      <c r="E29" s="532"/>
      <c r="F29" s="532"/>
      <c r="G29" s="532"/>
      <c r="H29" s="532"/>
      <c r="I29" s="532"/>
      <c r="J29" s="532"/>
      <c r="K29" s="532"/>
      <c r="L29" s="532"/>
      <c r="M29" s="532"/>
      <c r="N29" s="532"/>
      <c r="O29" s="532"/>
      <c r="P29" s="532"/>
      <c r="Q29" s="532"/>
      <c r="R29" s="532"/>
      <c r="S29" s="532"/>
      <c r="T29" s="532"/>
      <c r="U29" s="533"/>
      <c r="V29" s="86"/>
    </row>
    <row r="30" spans="2:22" s="97" customFormat="1" ht="15.75" customHeight="1" thickBot="1" x14ac:dyDescent="0.25">
      <c r="B30" s="91"/>
      <c r="C30" s="22"/>
      <c r="D30" s="22"/>
      <c r="E30" s="22"/>
      <c r="F30" s="22"/>
      <c r="G30" s="22"/>
      <c r="H30" s="22"/>
      <c r="I30" s="22"/>
      <c r="J30" s="22"/>
      <c r="K30" s="22"/>
      <c r="L30" s="22"/>
      <c r="M30" s="22"/>
      <c r="N30" s="22"/>
      <c r="O30" s="22"/>
      <c r="P30" s="22"/>
      <c r="Q30" s="22"/>
      <c r="R30" s="22"/>
      <c r="S30" s="22"/>
      <c r="T30" s="90"/>
      <c r="U30" s="90"/>
      <c r="V30" s="92"/>
    </row>
    <row r="31" spans="2:22" s="97" customFormat="1" ht="81.95" customHeight="1" thickBot="1" x14ac:dyDescent="0.25">
      <c r="B31" s="91"/>
      <c r="C31" s="442" t="s">
        <v>127</v>
      </c>
      <c r="D31" s="443"/>
      <c r="E31" s="443"/>
      <c r="F31" s="443"/>
      <c r="G31" s="443"/>
      <c r="H31" s="443"/>
      <c r="I31" s="443"/>
      <c r="J31" s="443"/>
      <c r="K31" s="443"/>
      <c r="L31" s="443"/>
      <c r="M31" s="443"/>
      <c r="N31" s="443"/>
      <c r="O31" s="443"/>
      <c r="P31" s="444"/>
      <c r="Q31" s="460"/>
      <c r="R31" s="461"/>
      <c r="S31" s="461"/>
      <c r="T31" s="461"/>
      <c r="U31" s="462"/>
      <c r="V31" s="92"/>
    </row>
    <row r="32" spans="2:22" s="97" customFormat="1" ht="129" customHeight="1" thickBot="1" x14ac:dyDescent="0.25">
      <c r="B32" s="91"/>
      <c r="C32" s="457" t="s">
        <v>129</v>
      </c>
      <c r="D32" s="458"/>
      <c r="E32" s="458"/>
      <c r="F32" s="458"/>
      <c r="G32" s="458"/>
      <c r="H32" s="458"/>
      <c r="I32" s="458"/>
      <c r="J32" s="458"/>
      <c r="K32" s="458"/>
      <c r="L32" s="458"/>
      <c r="M32" s="458"/>
      <c r="N32" s="458"/>
      <c r="O32" s="458"/>
      <c r="P32" s="459"/>
      <c r="Q32" s="463"/>
      <c r="R32" s="464"/>
      <c r="S32" s="464"/>
      <c r="T32" s="464"/>
      <c r="U32" s="465"/>
      <c r="V32" s="92"/>
    </row>
    <row r="33" spans="2:22" ht="81" customHeight="1" x14ac:dyDescent="0.2">
      <c r="B33" s="83"/>
      <c r="C33" s="448" t="s">
        <v>19</v>
      </c>
      <c r="D33" s="450" t="s">
        <v>20</v>
      </c>
      <c r="E33" s="450" t="s">
        <v>21</v>
      </c>
      <c r="F33" s="450" t="s">
        <v>22</v>
      </c>
      <c r="G33" s="450" t="s">
        <v>67</v>
      </c>
      <c r="H33" s="450" t="s">
        <v>23</v>
      </c>
      <c r="I33" s="450"/>
      <c r="J33" s="450"/>
      <c r="K33" s="450"/>
      <c r="L33" s="450" t="s">
        <v>24</v>
      </c>
      <c r="M33" s="450" t="s">
        <v>25</v>
      </c>
      <c r="N33" s="450" t="s">
        <v>29</v>
      </c>
      <c r="O33" s="534" t="s">
        <v>97</v>
      </c>
      <c r="P33" s="535"/>
      <c r="Q33" s="466" t="s">
        <v>98</v>
      </c>
      <c r="R33" s="538" t="s">
        <v>26</v>
      </c>
      <c r="S33" s="539"/>
      <c r="T33" s="539"/>
      <c r="U33" s="540"/>
      <c r="V33" s="86"/>
    </row>
    <row r="34" spans="2:22" ht="42.75" customHeight="1" x14ac:dyDescent="0.2">
      <c r="B34" s="83"/>
      <c r="C34" s="449"/>
      <c r="D34" s="451"/>
      <c r="E34" s="451"/>
      <c r="F34" s="451"/>
      <c r="G34" s="451"/>
      <c r="H34" s="451"/>
      <c r="I34" s="451"/>
      <c r="J34" s="451"/>
      <c r="K34" s="451"/>
      <c r="L34" s="451"/>
      <c r="M34" s="451"/>
      <c r="N34" s="451"/>
      <c r="O34" s="536">
        <f>O37</f>
        <v>1167.9000000000001</v>
      </c>
      <c r="P34" s="537"/>
      <c r="Q34" s="467"/>
      <c r="R34" s="541"/>
      <c r="S34" s="542"/>
      <c r="T34" s="542"/>
      <c r="U34" s="543"/>
      <c r="V34" s="86"/>
    </row>
    <row r="35" spans="2:22" ht="80.25" customHeight="1" x14ac:dyDescent="0.2">
      <c r="B35" s="339">
        <v>182</v>
      </c>
      <c r="C35" s="59">
        <v>1</v>
      </c>
      <c r="D35" s="60" t="s">
        <v>279</v>
      </c>
      <c r="E35" s="60" t="s">
        <v>280</v>
      </c>
      <c r="F35" s="61">
        <v>1</v>
      </c>
      <c r="G35" s="62">
        <v>1167.9000000000001</v>
      </c>
      <c r="H35" s="445" t="s">
        <v>281</v>
      </c>
      <c r="I35" s="445"/>
      <c r="J35" s="445"/>
      <c r="K35" s="445"/>
      <c r="L35" s="64">
        <v>43090</v>
      </c>
      <c r="M35" s="64">
        <v>43434</v>
      </c>
      <c r="N35" s="63">
        <f>G35</f>
        <v>1167.9000000000001</v>
      </c>
      <c r="O35" s="452">
        <f>N35</f>
        <v>1167.9000000000001</v>
      </c>
      <c r="P35" s="453"/>
      <c r="Q35" s="446">
        <v>25</v>
      </c>
      <c r="R35" s="452"/>
      <c r="S35" s="503"/>
      <c r="T35" s="503"/>
      <c r="U35" s="504"/>
      <c r="V35" s="86"/>
    </row>
    <row r="36" spans="2:22" ht="80.25" customHeight="1" x14ac:dyDescent="0.2">
      <c r="B36" s="83"/>
      <c r="C36" s="59">
        <v>2</v>
      </c>
      <c r="D36" s="60"/>
      <c r="E36" s="60"/>
      <c r="F36" s="61"/>
      <c r="G36" s="62"/>
      <c r="H36" s="445"/>
      <c r="I36" s="445"/>
      <c r="J36" s="445"/>
      <c r="K36" s="445"/>
      <c r="L36" s="64"/>
      <c r="M36" s="64"/>
      <c r="N36" s="63">
        <f>G36</f>
        <v>0</v>
      </c>
      <c r="O36" s="452">
        <f>N36</f>
        <v>0</v>
      </c>
      <c r="P36" s="453"/>
      <c r="Q36" s="447"/>
      <c r="R36" s="452"/>
      <c r="S36" s="503"/>
      <c r="T36" s="503"/>
      <c r="U36" s="504"/>
      <c r="V36" s="86"/>
    </row>
    <row r="37" spans="2:22" s="96" customFormat="1" ht="35.25" customHeight="1" thickBot="1" x14ac:dyDescent="0.3">
      <c r="B37" s="94"/>
      <c r="C37" s="51"/>
      <c r="D37" s="67"/>
      <c r="E37" s="68"/>
      <c r="F37" s="69"/>
      <c r="G37" s="70"/>
      <c r="H37" s="441"/>
      <c r="I37" s="441"/>
      <c r="J37" s="441"/>
      <c r="K37" s="441"/>
      <c r="L37" s="71"/>
      <c r="M37" s="70"/>
      <c r="N37" s="76"/>
      <c r="O37" s="468">
        <f>SUM(O35:P36)</f>
        <v>1167.9000000000001</v>
      </c>
      <c r="P37" s="469"/>
      <c r="Q37" s="76"/>
      <c r="R37" s="454"/>
      <c r="S37" s="455"/>
      <c r="T37" s="455"/>
      <c r="U37" s="456"/>
      <c r="V37" s="95"/>
    </row>
    <row r="38" spans="2:22" x14ac:dyDescent="0.2">
      <c r="B38" s="83"/>
      <c r="C38" s="53"/>
      <c r="D38" s="53"/>
      <c r="E38" s="15"/>
      <c r="F38" s="15"/>
      <c r="G38" s="15"/>
      <c r="H38" s="15"/>
      <c r="I38" s="15"/>
      <c r="J38" s="15"/>
      <c r="K38" s="15"/>
      <c r="L38" s="18"/>
      <c r="M38" s="18"/>
      <c r="N38" s="22"/>
      <c r="O38" s="22"/>
      <c r="P38" s="23"/>
      <c r="Q38" s="25"/>
      <c r="R38" s="25"/>
      <c r="S38" s="25"/>
      <c r="T38" s="85"/>
      <c r="U38" s="85"/>
      <c r="V38" s="86"/>
    </row>
    <row r="39" spans="2:22" x14ac:dyDescent="0.2">
      <c r="B39" s="83"/>
      <c r="C39" s="53"/>
      <c r="D39" s="53"/>
      <c r="E39" s="15"/>
      <c r="F39" s="15"/>
      <c r="G39" s="15"/>
      <c r="H39" s="15"/>
      <c r="I39" s="15"/>
      <c r="J39" s="15"/>
      <c r="K39" s="15"/>
      <c r="L39" s="18"/>
      <c r="M39" s="18"/>
      <c r="N39" s="22"/>
      <c r="O39" s="22"/>
      <c r="P39" s="23"/>
      <c r="Q39" s="25"/>
      <c r="R39" s="25"/>
      <c r="S39" s="25"/>
      <c r="T39" s="85"/>
      <c r="U39" s="85"/>
      <c r="V39" s="86"/>
    </row>
    <row r="40" spans="2:22" ht="15" thickBot="1" x14ac:dyDescent="0.25">
      <c r="B40" s="83"/>
      <c r="C40" s="53"/>
      <c r="D40" s="53"/>
      <c r="E40" s="15"/>
      <c r="F40" s="15"/>
      <c r="G40" s="15"/>
      <c r="H40" s="15"/>
      <c r="I40" s="15"/>
      <c r="J40" s="15"/>
      <c r="K40" s="15"/>
      <c r="L40" s="18"/>
      <c r="M40" s="18"/>
      <c r="N40" s="22"/>
      <c r="O40" s="22"/>
      <c r="P40" s="23"/>
      <c r="Q40" s="25"/>
      <c r="R40" s="25"/>
      <c r="S40" s="25"/>
      <c r="T40" s="85"/>
      <c r="U40" s="85"/>
      <c r="V40" s="86"/>
    </row>
    <row r="41" spans="2:22" ht="99.95" customHeight="1" thickBot="1" x14ac:dyDescent="0.25">
      <c r="B41" s="83"/>
      <c r="C41" s="442" t="s">
        <v>130</v>
      </c>
      <c r="D41" s="443"/>
      <c r="E41" s="443"/>
      <c r="F41" s="443"/>
      <c r="G41" s="443"/>
      <c r="H41" s="443"/>
      <c r="I41" s="443"/>
      <c r="J41" s="443"/>
      <c r="K41" s="443"/>
      <c r="L41" s="443"/>
      <c r="M41" s="443"/>
      <c r="N41" s="443"/>
      <c r="O41" s="443"/>
      <c r="P41" s="444"/>
      <c r="Q41" s="460"/>
      <c r="R41" s="461"/>
      <c r="S41" s="461"/>
      <c r="T41" s="461"/>
      <c r="U41" s="462"/>
      <c r="V41" s="86"/>
    </row>
    <row r="42" spans="2:22" ht="111" customHeight="1" thickBot="1" x14ac:dyDescent="0.25">
      <c r="B42" s="83"/>
      <c r="C42" s="457" t="s">
        <v>131</v>
      </c>
      <c r="D42" s="458"/>
      <c r="E42" s="458"/>
      <c r="F42" s="458"/>
      <c r="G42" s="458"/>
      <c r="H42" s="458"/>
      <c r="I42" s="458"/>
      <c r="J42" s="458"/>
      <c r="K42" s="458"/>
      <c r="L42" s="458"/>
      <c r="M42" s="458"/>
      <c r="N42" s="458"/>
      <c r="O42" s="458"/>
      <c r="P42" s="459"/>
      <c r="Q42" s="463"/>
      <c r="R42" s="464"/>
      <c r="S42" s="464"/>
      <c r="T42" s="464"/>
      <c r="U42" s="465"/>
      <c r="V42" s="86"/>
    </row>
    <row r="43" spans="2:22" ht="81" customHeight="1" x14ac:dyDescent="0.2">
      <c r="B43" s="339"/>
      <c r="C43" s="448" t="s">
        <v>19</v>
      </c>
      <c r="D43" s="450" t="s">
        <v>20</v>
      </c>
      <c r="E43" s="450" t="s">
        <v>21</v>
      </c>
      <c r="F43" s="450" t="s">
        <v>22</v>
      </c>
      <c r="G43" s="450" t="s">
        <v>67</v>
      </c>
      <c r="H43" s="450" t="s">
        <v>23</v>
      </c>
      <c r="I43" s="450"/>
      <c r="J43" s="450"/>
      <c r="K43" s="450"/>
      <c r="L43" s="450" t="s">
        <v>24</v>
      </c>
      <c r="M43" s="450" t="s">
        <v>25</v>
      </c>
      <c r="N43" s="450" t="s">
        <v>29</v>
      </c>
      <c r="O43" s="534" t="s">
        <v>132</v>
      </c>
      <c r="P43" s="535"/>
      <c r="Q43" s="466" t="s">
        <v>98</v>
      </c>
      <c r="R43" s="538" t="s">
        <v>26</v>
      </c>
      <c r="S43" s="539"/>
      <c r="T43" s="539"/>
      <c r="U43" s="540"/>
      <c r="V43" s="86"/>
    </row>
    <row r="44" spans="2:22" ht="42" customHeight="1" x14ac:dyDescent="0.2">
      <c r="B44" s="83"/>
      <c r="C44" s="449"/>
      <c r="D44" s="451"/>
      <c r="E44" s="451"/>
      <c r="F44" s="451"/>
      <c r="G44" s="451"/>
      <c r="H44" s="451"/>
      <c r="I44" s="451"/>
      <c r="J44" s="451"/>
      <c r="K44" s="451"/>
      <c r="L44" s="451"/>
      <c r="M44" s="451"/>
      <c r="N44" s="451"/>
      <c r="O44" s="536">
        <f>P47</f>
        <v>0</v>
      </c>
      <c r="P44" s="537"/>
      <c r="Q44" s="467"/>
      <c r="R44" s="541"/>
      <c r="S44" s="542"/>
      <c r="T44" s="542"/>
      <c r="U44" s="543"/>
      <c r="V44" s="86"/>
    </row>
    <row r="45" spans="2:22" ht="80.25" customHeight="1" x14ac:dyDescent="0.2">
      <c r="B45" s="339">
        <v>182</v>
      </c>
      <c r="C45" s="237">
        <v>1</v>
      </c>
      <c r="D45" s="60" t="s">
        <v>279</v>
      </c>
      <c r="E45" s="60" t="s">
        <v>280</v>
      </c>
      <c r="F45" s="61">
        <v>1</v>
      </c>
      <c r="G45" s="62">
        <v>1167.9000000000001</v>
      </c>
      <c r="H45" s="445" t="s">
        <v>281</v>
      </c>
      <c r="I45" s="445"/>
      <c r="J45" s="445"/>
      <c r="K45" s="445"/>
      <c r="L45" s="64">
        <v>43090</v>
      </c>
      <c r="M45" s="64">
        <v>43434</v>
      </c>
      <c r="N45" s="63">
        <f>G45</f>
        <v>1167.9000000000001</v>
      </c>
      <c r="O45" s="452">
        <v>714</v>
      </c>
      <c r="P45" s="453"/>
      <c r="Q45" s="446">
        <v>24</v>
      </c>
      <c r="R45" s="452"/>
      <c r="S45" s="503"/>
      <c r="T45" s="503"/>
      <c r="U45" s="504"/>
      <c r="V45" s="86"/>
    </row>
    <row r="46" spans="2:22" ht="80.25" customHeight="1" x14ac:dyDescent="0.2">
      <c r="B46" s="83"/>
      <c r="C46" s="237">
        <v>2</v>
      </c>
      <c r="D46" s="60"/>
      <c r="E46" s="60"/>
      <c r="F46" s="61"/>
      <c r="G46" s="62"/>
      <c r="H46" s="445"/>
      <c r="I46" s="445"/>
      <c r="J46" s="445"/>
      <c r="K46" s="445"/>
      <c r="L46" s="64"/>
      <c r="M46" s="64"/>
      <c r="N46" s="63">
        <f>G46</f>
        <v>0</v>
      </c>
      <c r="O46" s="452"/>
      <c r="P46" s="453"/>
      <c r="Q46" s="447"/>
      <c r="R46" s="452"/>
      <c r="S46" s="503"/>
      <c r="T46" s="503"/>
      <c r="U46" s="504"/>
      <c r="V46" s="86"/>
    </row>
    <row r="47" spans="2:22" ht="35.25" customHeight="1" thickBot="1" x14ac:dyDescent="0.25">
      <c r="B47" s="83"/>
      <c r="C47" s="51"/>
      <c r="D47" s="67"/>
      <c r="E47" s="259"/>
      <c r="F47" s="69"/>
      <c r="G47" s="70"/>
      <c r="H47" s="441"/>
      <c r="I47" s="441"/>
      <c r="J47" s="441"/>
      <c r="K47" s="441"/>
      <c r="L47" s="235"/>
      <c r="M47" s="70"/>
      <c r="N47" s="76"/>
      <c r="O47" s="76"/>
      <c r="P47" s="72">
        <f>SUM(P45:P46)</f>
        <v>0</v>
      </c>
      <c r="Q47" s="76"/>
      <c r="R47" s="454"/>
      <c r="S47" s="455"/>
      <c r="T47" s="455"/>
      <c r="U47" s="456"/>
      <c r="V47" s="86"/>
    </row>
    <row r="48" spans="2:22" x14ac:dyDescent="0.2">
      <c r="B48" s="83"/>
      <c r="C48" s="53"/>
      <c r="D48" s="53"/>
      <c r="E48" s="15"/>
      <c r="F48" s="15"/>
      <c r="G48" s="15"/>
      <c r="H48" s="15"/>
      <c r="I48" s="15"/>
      <c r="J48" s="15"/>
      <c r="K48" s="15"/>
      <c r="L48" s="18"/>
      <c r="M48" s="18"/>
      <c r="N48" s="22"/>
      <c r="O48" s="22"/>
      <c r="P48" s="23"/>
      <c r="Q48" s="25"/>
      <c r="R48" s="25"/>
      <c r="S48" s="25"/>
      <c r="T48" s="85"/>
      <c r="U48" s="85"/>
      <c r="V48" s="86"/>
    </row>
    <row r="49" spans="2:22" ht="15" thickBot="1" x14ac:dyDescent="0.25">
      <c r="B49" s="98"/>
      <c r="C49" s="99"/>
      <c r="D49" s="77"/>
      <c r="E49" s="99"/>
      <c r="F49" s="99"/>
      <c r="G49" s="99"/>
      <c r="H49" s="99"/>
      <c r="I49" s="99"/>
      <c r="J49" s="99"/>
      <c r="K49" s="99"/>
      <c r="L49" s="99"/>
      <c r="M49" s="99"/>
      <c r="N49" s="99"/>
      <c r="O49" s="99"/>
      <c r="P49" s="99"/>
      <c r="Q49" s="99"/>
      <c r="R49" s="99"/>
      <c r="S49" s="99"/>
      <c r="T49" s="99"/>
      <c r="U49" s="99"/>
      <c r="V49" s="100"/>
    </row>
    <row r="50" spans="2:22" ht="15" thickTop="1" x14ac:dyDescent="0.2">
      <c r="D50" s="7"/>
      <c r="E50" s="85"/>
      <c r="F50" s="85"/>
      <c r="G50" s="85"/>
      <c r="H50" s="85"/>
      <c r="I50" s="85"/>
      <c r="J50" s="85"/>
      <c r="K50" s="85"/>
    </row>
    <row r="51" spans="2:22" x14ac:dyDescent="0.2">
      <c r="D51" s="85"/>
      <c r="E51" s="85"/>
      <c r="F51" s="85"/>
      <c r="G51" s="85"/>
      <c r="H51" s="85"/>
      <c r="I51" s="85"/>
      <c r="J51" s="85"/>
      <c r="K51" s="85"/>
    </row>
    <row r="52" spans="2:22" x14ac:dyDescent="0.2">
      <c r="C52" s="78"/>
      <c r="D52" s="78"/>
      <c r="E52" s="78"/>
      <c r="F52" s="78"/>
      <c r="G52" s="78"/>
    </row>
    <row r="53" spans="2:22" x14ac:dyDescent="0.2">
      <c r="C53" s="78"/>
      <c r="D53" s="78"/>
      <c r="E53" s="78"/>
      <c r="F53" s="78"/>
      <c r="G53" s="78"/>
    </row>
    <row r="54" spans="2:22" x14ac:dyDescent="0.2">
      <c r="C54" s="78"/>
      <c r="D54" s="78"/>
      <c r="E54" s="78"/>
      <c r="F54" s="78"/>
      <c r="G54" s="78"/>
    </row>
    <row r="55" spans="2:22" x14ac:dyDescent="0.2">
      <c r="C55" s="78"/>
      <c r="D55" s="78"/>
      <c r="E55" s="78"/>
      <c r="F55" s="78"/>
      <c r="G55" s="78"/>
    </row>
    <row r="56" spans="2:22" x14ac:dyDescent="0.2">
      <c r="C56" s="78"/>
      <c r="D56" s="78"/>
      <c r="E56" s="78"/>
      <c r="F56" s="78"/>
      <c r="G56" s="78"/>
    </row>
    <row r="57" spans="2:22" x14ac:dyDescent="0.2">
      <c r="C57" s="78"/>
      <c r="D57" s="78"/>
      <c r="E57" s="78"/>
      <c r="F57" s="78"/>
      <c r="G57" s="78"/>
    </row>
    <row r="58" spans="2:22" x14ac:dyDescent="0.2">
      <c r="C58" s="78"/>
      <c r="D58" s="78"/>
      <c r="E58" s="78"/>
      <c r="F58" s="78"/>
      <c r="G58" s="78"/>
    </row>
    <row r="59" spans="2:22" x14ac:dyDescent="0.2">
      <c r="C59" s="78"/>
      <c r="D59" s="78"/>
      <c r="E59" s="78"/>
      <c r="F59" s="78"/>
      <c r="G59" s="78"/>
    </row>
    <row r="60" spans="2:22" x14ac:dyDescent="0.2">
      <c r="C60" s="78"/>
      <c r="D60" s="78"/>
      <c r="E60" s="78"/>
      <c r="F60" s="78"/>
      <c r="G60" s="78"/>
    </row>
    <row r="61" spans="2:22" x14ac:dyDescent="0.2">
      <c r="C61" s="78"/>
      <c r="D61" s="78"/>
      <c r="E61" s="78"/>
      <c r="F61" s="78"/>
      <c r="G61" s="78"/>
    </row>
    <row r="62" spans="2:22" x14ac:dyDescent="0.2">
      <c r="C62" s="78"/>
      <c r="D62" s="78"/>
      <c r="E62" s="78"/>
      <c r="F62" s="78"/>
      <c r="G62" s="78"/>
    </row>
    <row r="63" spans="2:22" x14ac:dyDescent="0.2">
      <c r="C63" s="78"/>
      <c r="D63" s="78"/>
      <c r="E63" s="78"/>
      <c r="F63" s="78"/>
      <c r="G63" s="78"/>
    </row>
    <row r="64" spans="2:22" x14ac:dyDescent="0.2">
      <c r="C64" s="78"/>
      <c r="D64" s="78"/>
      <c r="E64" s="78"/>
      <c r="F64" s="78"/>
      <c r="G64" s="78"/>
    </row>
    <row r="65" spans="3:7" x14ac:dyDescent="0.2">
      <c r="C65" s="78"/>
      <c r="D65" s="78"/>
      <c r="E65" s="78"/>
      <c r="F65" s="78"/>
      <c r="G65" s="78"/>
    </row>
    <row r="66" spans="3:7" x14ac:dyDescent="0.2">
      <c r="C66" s="78"/>
      <c r="D66" s="78"/>
      <c r="E66" s="78"/>
      <c r="F66" s="78"/>
      <c r="G66" s="78"/>
    </row>
    <row r="67" spans="3:7" ht="15" x14ac:dyDescent="0.25">
      <c r="C67" s="101"/>
      <c r="D67" s="78"/>
      <c r="E67" s="78"/>
      <c r="F67" s="78"/>
      <c r="G67" s="78"/>
    </row>
    <row r="68" spans="3:7" x14ac:dyDescent="0.2">
      <c r="C68" s="78"/>
      <c r="D68" s="78"/>
      <c r="E68" s="78"/>
      <c r="F68" s="78"/>
      <c r="G68" s="78"/>
    </row>
    <row r="69" spans="3:7" x14ac:dyDescent="0.2">
      <c r="C69" s="78"/>
      <c r="D69" s="78"/>
      <c r="E69" s="78"/>
      <c r="F69" s="78"/>
      <c r="G69" s="78"/>
    </row>
    <row r="70" spans="3:7" x14ac:dyDescent="0.2">
      <c r="C70" s="78"/>
      <c r="D70" s="78"/>
      <c r="E70" s="78"/>
      <c r="F70" s="78"/>
      <c r="G70" s="78"/>
    </row>
    <row r="71" spans="3:7" x14ac:dyDescent="0.2">
      <c r="C71" s="78"/>
      <c r="D71" s="78"/>
      <c r="E71" s="78"/>
      <c r="F71" s="78"/>
      <c r="G71" s="78"/>
    </row>
    <row r="72" spans="3:7" x14ac:dyDescent="0.2">
      <c r="C72" s="78"/>
      <c r="D72" s="78"/>
      <c r="E72" s="78"/>
      <c r="F72" s="78"/>
      <c r="G72" s="78"/>
    </row>
  </sheetData>
  <mergeCells count="94">
    <mergeCell ref="R47:U47"/>
    <mergeCell ref="O43:P43"/>
    <mergeCell ref="O44:P44"/>
    <mergeCell ref="O45:P45"/>
    <mergeCell ref="O46:P46"/>
    <mergeCell ref="R43:U44"/>
    <mergeCell ref="R45:U45"/>
    <mergeCell ref="R46:U46"/>
    <mergeCell ref="C29:U29"/>
    <mergeCell ref="C32:P32"/>
    <mergeCell ref="Q31:U32"/>
    <mergeCell ref="O33:P33"/>
    <mergeCell ref="O34:P34"/>
    <mergeCell ref="R33:U34"/>
    <mergeCell ref="M13:P13"/>
    <mergeCell ref="L14:P14"/>
    <mergeCell ref="T23:U23"/>
    <mergeCell ref="H23:K23"/>
    <mergeCell ref="H22:K22"/>
    <mergeCell ref="T22:U22"/>
    <mergeCell ref="T24:U24"/>
    <mergeCell ref="H25:K25"/>
    <mergeCell ref="T25:U25"/>
    <mergeCell ref="C16:U16"/>
    <mergeCell ref="G18:G20"/>
    <mergeCell ref="T21:U21"/>
    <mergeCell ref="T18:U20"/>
    <mergeCell ref="N18:N19"/>
    <mergeCell ref="O18:O19"/>
    <mergeCell ref="P18:P19"/>
    <mergeCell ref="Q18:Q19"/>
    <mergeCell ref="R18:S18"/>
    <mergeCell ref="P21:P24"/>
    <mergeCell ref="B18:B20"/>
    <mergeCell ref="C18:C20"/>
    <mergeCell ref="D18:D20"/>
    <mergeCell ref="E18:E20"/>
    <mergeCell ref="F18:F20"/>
    <mergeCell ref="R35:U35"/>
    <mergeCell ref="R36:U36"/>
    <mergeCell ref="C3:U6"/>
    <mergeCell ref="H7:U7"/>
    <mergeCell ref="C8:U8"/>
    <mergeCell ref="H33:K34"/>
    <mergeCell ref="L33:L34"/>
    <mergeCell ref="M33:M34"/>
    <mergeCell ref="N33:N34"/>
    <mergeCell ref="Q33:Q34"/>
    <mergeCell ref="H35:K35"/>
    <mergeCell ref="H36:K36"/>
    <mergeCell ref="C33:C34"/>
    <mergeCell ref="D33:D34"/>
    <mergeCell ref="E33:E34"/>
    <mergeCell ref="F33:F34"/>
    <mergeCell ref="C7:G7"/>
    <mergeCell ref="Q21:Q24"/>
    <mergeCell ref="G33:G34"/>
    <mergeCell ref="L18:L20"/>
    <mergeCell ref="M18:M20"/>
    <mergeCell ref="H21:K21"/>
    <mergeCell ref="C12:D12"/>
    <mergeCell ref="I13:K13"/>
    <mergeCell ref="C10:U10"/>
    <mergeCell ref="F12:U12"/>
    <mergeCell ref="C13:E14"/>
    <mergeCell ref="C28:U28"/>
    <mergeCell ref="F14:G14"/>
    <mergeCell ref="H14:K14"/>
    <mergeCell ref="H18:K20"/>
    <mergeCell ref="H24:K24"/>
    <mergeCell ref="R37:U37"/>
    <mergeCell ref="C42:P42"/>
    <mergeCell ref="Q41:U42"/>
    <mergeCell ref="F43:F44"/>
    <mergeCell ref="G43:G44"/>
    <mergeCell ref="H43:K44"/>
    <mergeCell ref="L43:L44"/>
    <mergeCell ref="M43:M44"/>
    <mergeCell ref="N43:N44"/>
    <mergeCell ref="Q43:Q44"/>
    <mergeCell ref="O37:P37"/>
    <mergeCell ref="H37:K37"/>
    <mergeCell ref="H47:K47"/>
    <mergeCell ref="C31:P31"/>
    <mergeCell ref="C41:P41"/>
    <mergeCell ref="H45:K45"/>
    <mergeCell ref="Q45:Q46"/>
    <mergeCell ref="H46:K46"/>
    <mergeCell ref="C43:C44"/>
    <mergeCell ref="D43:D44"/>
    <mergeCell ref="E43:E44"/>
    <mergeCell ref="O35:P35"/>
    <mergeCell ref="O36:P36"/>
    <mergeCell ref="Q35:Q36"/>
  </mergeCells>
  <conditionalFormatting sqref="N38:P40 P21 N27:P27 N48:P48 Q37:R37 O37">
    <cfRule type="containsText" dxfId="243" priority="173" operator="containsText" text="FUERA DE TIEMPO">
      <formula>NOT(ISERROR(SEARCH("FUERA DE TIEMPO",N21)))</formula>
    </cfRule>
  </conditionalFormatting>
  <conditionalFormatting sqref="L21:L22 L24">
    <cfRule type="cellIs" dxfId="242" priority="160" operator="lessThan">
      <formula>37387</formula>
    </cfRule>
  </conditionalFormatting>
  <conditionalFormatting sqref="O34">
    <cfRule type="cellIs" dxfId="241" priority="159" operator="lessThan">
      <formula>1</formula>
    </cfRule>
  </conditionalFormatting>
  <conditionalFormatting sqref="L21:L22 L24">
    <cfRule type="cellIs" dxfId="240" priority="133" operator="lessThan">
      <formula>37387</formula>
    </cfRule>
  </conditionalFormatting>
  <conditionalFormatting sqref="M21:M22 M24">
    <cfRule type="cellIs" dxfId="239" priority="132" operator="lessThan">
      <formula>37387</formula>
    </cfRule>
  </conditionalFormatting>
  <conditionalFormatting sqref="N21">
    <cfRule type="containsText" dxfId="238" priority="92" operator="containsText" text="FUERA DE TIEMPO">
      <formula>NOT(ISERROR(SEARCH("FUERA DE TIEMPO",N21)))</formula>
    </cfRule>
  </conditionalFormatting>
  <conditionalFormatting sqref="O35">
    <cfRule type="containsText" dxfId="237" priority="90" operator="containsText" text="FUERA DE TIEMPO">
      <formula>NOT(ISERROR(SEARCH("FUERA DE TIEMPO",O35)))</formula>
    </cfRule>
  </conditionalFormatting>
  <conditionalFormatting sqref="N24">
    <cfRule type="containsText" dxfId="236" priority="85" operator="containsText" text="FUERA DE TIEMPO">
      <formula>NOT(ISERROR(SEARCH("FUERA DE TIEMPO",N24)))</formula>
    </cfRule>
  </conditionalFormatting>
  <conditionalFormatting sqref="N35">
    <cfRule type="containsText" dxfId="235" priority="81" operator="containsText" text="FUERA DE TIEMPO">
      <formula>NOT(ISERROR(SEARCH("FUERA DE TIEMPO",N35)))</formula>
    </cfRule>
  </conditionalFormatting>
  <conditionalFormatting sqref="N36">
    <cfRule type="containsText" dxfId="234" priority="80" operator="containsText" text="FUERA DE TIEMPO">
      <formula>NOT(ISERROR(SEARCH("FUERA DE TIEMPO",N36)))</formula>
    </cfRule>
  </conditionalFormatting>
  <conditionalFormatting sqref="O36">
    <cfRule type="containsText" dxfId="233" priority="78" operator="containsText" text="FUERA DE TIEMPO">
      <formula>NOT(ISERROR(SEARCH("FUERA DE TIEMPO",O36)))</formula>
    </cfRule>
  </conditionalFormatting>
  <conditionalFormatting sqref="Q35:R35">
    <cfRule type="containsText" dxfId="232" priority="76" operator="containsText" text="FUERA DE TIEMPO">
      <formula>NOT(ISERROR(SEARCH("FUERA DE TIEMPO",Q35)))</formula>
    </cfRule>
  </conditionalFormatting>
  <conditionalFormatting sqref="N37">
    <cfRule type="containsText" dxfId="231" priority="53" operator="containsText" text="FUERA DE TIEMPO">
      <formula>NOT(ISERROR(SEARCH("FUERA DE TIEMPO",N37)))</formula>
    </cfRule>
  </conditionalFormatting>
  <conditionalFormatting sqref="N25 P25:S25">
    <cfRule type="containsText" dxfId="230" priority="56" operator="containsText" text="FUERA DE TIEMPO">
      <formula>NOT(ISERROR(SEARCH("FUERA DE TIEMPO",N25)))</formula>
    </cfRule>
  </conditionalFormatting>
  <conditionalFormatting sqref="L23">
    <cfRule type="cellIs" dxfId="229" priority="51" operator="lessThan">
      <formula>37387</formula>
    </cfRule>
  </conditionalFormatting>
  <conditionalFormatting sqref="L23">
    <cfRule type="cellIs" dxfId="228" priority="50" operator="lessThan">
      <formula>37387</formula>
    </cfRule>
  </conditionalFormatting>
  <conditionalFormatting sqref="M23">
    <cfRule type="cellIs" dxfId="227" priority="49" operator="lessThan">
      <formula>37387</formula>
    </cfRule>
  </conditionalFormatting>
  <conditionalFormatting sqref="R45">
    <cfRule type="containsText" dxfId="226" priority="26" operator="containsText" text="FUERA DE TIEMPO">
      <formula>NOT(ISERROR(SEARCH("FUERA DE TIEMPO",R45)))</formula>
    </cfRule>
  </conditionalFormatting>
  <conditionalFormatting sqref="L35:L36">
    <cfRule type="cellIs" dxfId="225" priority="40" operator="lessThan">
      <formula>37387</formula>
    </cfRule>
  </conditionalFormatting>
  <conditionalFormatting sqref="L35:L36">
    <cfRule type="cellIs" dxfId="224" priority="39" operator="lessThan">
      <formula>37387</formula>
    </cfRule>
  </conditionalFormatting>
  <conditionalFormatting sqref="M35:M36">
    <cfRule type="cellIs" dxfId="223" priority="38" operator="lessThan">
      <formula>37387</formula>
    </cfRule>
  </conditionalFormatting>
  <conditionalFormatting sqref="Q21:S21">
    <cfRule type="containsText" dxfId="222" priority="37" operator="containsText" text="FUERA DE TIEMPO">
      <formula>NOT(ISERROR(SEARCH("FUERA DE TIEMPO",Q21)))</formula>
    </cfRule>
  </conditionalFormatting>
  <conditionalFormatting sqref="O44">
    <cfRule type="cellIs" dxfId="221" priority="36" operator="lessThan">
      <formula>1</formula>
    </cfRule>
  </conditionalFormatting>
  <conditionalFormatting sqref="O45">
    <cfRule type="containsText" dxfId="220" priority="31" operator="containsText" text="FUERA DE TIEMPO">
      <formula>NOT(ISERROR(SEARCH("FUERA DE TIEMPO",O45)))</formula>
    </cfRule>
  </conditionalFormatting>
  <conditionalFormatting sqref="N46:O46">
    <cfRule type="containsText" dxfId="219" priority="30" operator="containsText" text="FUERA DE TIEMPO">
      <formula>NOT(ISERROR(SEARCH("FUERA DE TIEMPO",N46)))</formula>
    </cfRule>
  </conditionalFormatting>
  <conditionalFormatting sqref="N47:R47">
    <cfRule type="containsText" dxfId="218" priority="25" operator="containsText" text="FUERA DE TIEMPO">
      <formula>NOT(ISERROR(SEARCH("FUERA DE TIEMPO",N47)))</formula>
    </cfRule>
  </conditionalFormatting>
  <conditionalFormatting sqref="L46">
    <cfRule type="cellIs" dxfId="217" priority="19" operator="lessThan">
      <formula>37387</formula>
    </cfRule>
  </conditionalFormatting>
  <conditionalFormatting sqref="L46">
    <cfRule type="cellIs" dxfId="216" priority="18" operator="lessThan">
      <formula>37387</formula>
    </cfRule>
  </conditionalFormatting>
  <conditionalFormatting sqref="M46">
    <cfRule type="cellIs" dxfId="215" priority="17" operator="lessThan">
      <formula>37387</formula>
    </cfRule>
  </conditionalFormatting>
  <conditionalFormatting sqref="O21">
    <cfRule type="containsText" dxfId="214" priority="16" operator="containsText" text="FUERA DE TIEMPO">
      <formula>NOT(ISERROR(SEARCH("FUERA DE TIEMPO",O21)))</formula>
    </cfRule>
  </conditionalFormatting>
  <conditionalFormatting sqref="O22">
    <cfRule type="containsText" dxfId="213" priority="15" operator="containsText" text="FUERA DE TIEMPO">
      <formula>NOT(ISERROR(SEARCH("FUERA DE TIEMPO",O22)))</formula>
    </cfRule>
  </conditionalFormatting>
  <conditionalFormatting sqref="O24">
    <cfRule type="containsText" dxfId="212" priority="14" operator="containsText" text="FUERA DE TIEMPO">
      <formula>NOT(ISERROR(SEARCH("FUERA DE TIEMPO",O24)))</formula>
    </cfRule>
  </conditionalFormatting>
  <conditionalFormatting sqref="O25">
    <cfRule type="containsText" dxfId="211" priority="13" operator="containsText" text="FUERA DE TIEMPO">
      <formula>NOT(ISERROR(SEARCH("FUERA DE TIEMPO",O25)))</formula>
    </cfRule>
  </conditionalFormatting>
  <conditionalFormatting sqref="O23">
    <cfRule type="containsText" dxfId="210" priority="12" operator="containsText" text="FUERA DE TIEMPO">
      <formula>NOT(ISERROR(SEARCH("FUERA DE TIEMPO",O23)))</formula>
    </cfRule>
  </conditionalFormatting>
  <conditionalFormatting sqref="Q45">
    <cfRule type="containsText" dxfId="209" priority="11" operator="containsText" text="FUERA DE TIEMPO">
      <formula>NOT(ISERROR(SEARCH("FUERA DE TIEMPO",Q45)))</formula>
    </cfRule>
  </conditionalFormatting>
  <conditionalFormatting sqref="S22">
    <cfRule type="containsText" dxfId="208" priority="10" operator="containsText" text="FUERA DE TIEMPO">
      <formula>NOT(ISERROR(SEARCH("FUERA DE TIEMPO",S22)))</formula>
    </cfRule>
  </conditionalFormatting>
  <conditionalFormatting sqref="R22">
    <cfRule type="containsText" dxfId="207" priority="9" operator="containsText" text="FUERA DE TIEMPO">
      <formula>NOT(ISERROR(SEARCH("FUERA DE TIEMPO",R22)))</formula>
    </cfRule>
  </conditionalFormatting>
  <conditionalFormatting sqref="N22">
    <cfRule type="containsText" dxfId="206" priority="8" operator="containsText" text="FUERA DE TIEMPO">
      <formula>NOT(ISERROR(SEARCH("FUERA DE TIEMPO",N22)))</formula>
    </cfRule>
  </conditionalFormatting>
  <conditionalFormatting sqref="N23">
    <cfRule type="containsText" dxfId="205" priority="7" operator="containsText" text="FUERA DE TIEMPO">
      <formula>NOT(ISERROR(SEARCH("FUERA DE TIEMPO",N23)))</formula>
    </cfRule>
  </conditionalFormatting>
  <conditionalFormatting sqref="S23">
    <cfRule type="containsText" dxfId="204" priority="6" operator="containsText" text="FUERA DE TIEMPO">
      <formula>NOT(ISERROR(SEARCH("FUERA DE TIEMPO",S23)))</formula>
    </cfRule>
  </conditionalFormatting>
  <conditionalFormatting sqref="R23">
    <cfRule type="containsText" dxfId="203" priority="5" operator="containsText" text="FUERA DE TIEMPO">
      <formula>NOT(ISERROR(SEARCH("FUERA DE TIEMPO",R23)))</formula>
    </cfRule>
  </conditionalFormatting>
  <conditionalFormatting sqref="N45">
    <cfRule type="containsText" dxfId="202" priority="4" operator="containsText" text="FUERA DE TIEMPO">
      <formula>NOT(ISERROR(SEARCH("FUERA DE TIEMPO",N45)))</formula>
    </cfRule>
  </conditionalFormatting>
  <conditionalFormatting sqref="L45">
    <cfRule type="cellIs" dxfId="201" priority="3" operator="lessThan">
      <formula>37387</formula>
    </cfRule>
  </conditionalFormatting>
  <conditionalFormatting sqref="L45">
    <cfRule type="cellIs" dxfId="200" priority="2" operator="lessThan">
      <formula>37387</formula>
    </cfRule>
  </conditionalFormatting>
  <conditionalFormatting sqref="M45">
    <cfRule type="cellIs" dxfId="199" priority="1" operator="lessThan">
      <formula>37387</formula>
    </cfRule>
  </conditionalFormatting>
  <dataValidations disablePrompts="1" count="1">
    <dataValidation type="list" allowBlank="1" showInputMessage="1" showErrorMessage="1" sqref="E37 E47" xr:uid="{00000000-0002-0000-0200-000000000000}">
      <formula1>$N$2:$Q$2</formula1>
    </dataValidation>
  </dataValidations>
  <printOptions horizontalCentered="1" verticalCentered="1"/>
  <pageMargins left="0.25" right="0.25" top="0.75" bottom="0.75" header="0.3" footer="0.3"/>
  <pageSetup scale="23" orientation="landscape" r:id="rId1"/>
  <rowBreaks count="1" manualBreakCount="1">
    <brk id="25" max="19" man="1"/>
  </rowBreaks>
  <colBreaks count="1" manualBreakCount="1">
    <brk id="22" max="50" man="1"/>
  </colBreaks>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0200-000001000000}">
          <x14:formula1>
            <xm:f>'\Users\edwinulloacalvo\Documents\EDWIN ULLOA\T&amp;H CONSTRUCCIONES SAS\C:\Users\edwinulloacalvo\Desktop\G:\EVALUACION PROCESO\PROCESO 02\OMAR Y JULIE\[FORMATO EVALUACION SDHT-CM-SA-002-2017 (1) (Reparado) (Recuperado).xlsx]OFERENTES'!#REF!</xm:f>
          </x14:formula1>
          <xm:sqref>E25</xm:sqref>
        </x14:dataValidation>
        <x14:dataValidation type="list" allowBlank="1" showInputMessage="1" showErrorMessage="1" xr:uid="{00000000-0002-0000-0200-000002000000}">
          <x14:formula1>
            <xm:f>'\Users\edwinulloacalvo\Documents\EDWIN ULLOA\T&amp;H CONSTRUCCIONES SAS\C:\Users\edwinulloacalvo\Desktop\G:\EVALUACION PROCESO\PROCESO 02\OMAR Y JULIE\[FORMATO EVALUACION SDHT-CM-SA-002-2017 (1) (Reparado) (Recuperado).xlsx]DESPLEGABLES'!#REF!</xm:f>
          </x14:formula1>
          <xm:sqref>K22:K24 K36 K46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T110"/>
  <sheetViews>
    <sheetView view="pageBreakPreview" topLeftCell="H1" zoomScale="81" zoomScaleNormal="70" zoomScaleSheetLayoutView="50" workbookViewId="0">
      <selection activeCell="U84" sqref="U84"/>
    </sheetView>
  </sheetViews>
  <sheetFormatPr baseColWidth="10" defaultColWidth="11.42578125" defaultRowHeight="14.25" x14ac:dyDescent="0.2"/>
  <cols>
    <col min="1" max="1" width="4.140625" style="79" customWidth="1"/>
    <col min="2" max="2" width="3.7109375" style="79" customWidth="1"/>
    <col min="3" max="3" width="23.28515625" style="79" customWidth="1"/>
    <col min="4" max="4" width="19" style="79" customWidth="1"/>
    <col min="5" max="5" width="22" style="79" customWidth="1"/>
    <col min="6" max="6" width="17.140625" style="79" customWidth="1"/>
    <col min="7" max="7" width="21.140625" style="79" bestFit="1" customWidth="1"/>
    <col min="8" max="8" width="23.42578125" style="79" customWidth="1"/>
    <col min="9" max="9" width="21.42578125" style="79" bestFit="1" customWidth="1"/>
    <col min="10" max="10" width="47" style="79" customWidth="1"/>
    <col min="11" max="11" width="40.42578125" style="79" customWidth="1"/>
    <col min="12" max="12" width="22.7109375" style="79" customWidth="1"/>
    <col min="13" max="13" width="17.140625" style="79" customWidth="1"/>
    <col min="14" max="14" width="13.85546875" style="79" customWidth="1"/>
    <col min="15" max="15" width="12.28515625" style="79" customWidth="1"/>
    <col min="16" max="16" width="15.85546875" style="79" customWidth="1"/>
    <col min="17" max="17" width="14.140625" style="79" customWidth="1"/>
    <col min="18" max="18" width="21.85546875" style="79" customWidth="1"/>
    <col min="19" max="19" width="16" style="79" customWidth="1"/>
    <col min="20" max="20" width="22.85546875" style="79" customWidth="1"/>
    <col min="21" max="21" width="26.42578125" style="79" bestFit="1" customWidth="1"/>
    <col min="22" max="22" width="26.42578125" style="79" customWidth="1"/>
    <col min="23" max="23" width="18.42578125" style="79" customWidth="1"/>
    <col min="24" max="24" width="6.85546875" style="79" customWidth="1"/>
    <col min="25" max="25" width="33.42578125" style="79" customWidth="1"/>
    <col min="26" max="26" width="34.140625" style="79" customWidth="1"/>
    <col min="27" max="32" width="15.7109375" style="79" customWidth="1"/>
    <col min="33" max="33" width="18.42578125" style="79" customWidth="1"/>
    <col min="34" max="34" width="18.7109375" style="79" customWidth="1"/>
    <col min="35" max="35" width="17.42578125" style="79" customWidth="1"/>
    <col min="36" max="37" width="11.42578125" style="79" customWidth="1"/>
    <col min="38" max="38" width="4.28515625" style="79" customWidth="1"/>
    <col min="39" max="39" width="4.42578125" style="79" customWidth="1"/>
    <col min="40" max="40" width="20.42578125" style="79" customWidth="1"/>
    <col min="41" max="41" width="18.140625" style="79" customWidth="1"/>
    <col min="42" max="42" width="17.140625" style="79" customWidth="1"/>
    <col min="43" max="43" width="15.85546875" style="79" customWidth="1"/>
    <col min="44" max="44" width="18.42578125" style="79" customWidth="1"/>
    <col min="45" max="45" width="19" style="79" customWidth="1"/>
    <col min="46" max="46" width="18.42578125" style="79" customWidth="1"/>
    <col min="47" max="16384" width="11.42578125" style="79"/>
  </cols>
  <sheetData>
    <row r="1" spans="1:46" ht="15" thickBot="1" x14ac:dyDescent="0.25"/>
    <row r="2" spans="1:46" ht="49.5" customHeight="1" thickBot="1" x14ac:dyDescent="0.25">
      <c r="A2" s="78"/>
      <c r="B2" s="478" t="s">
        <v>27</v>
      </c>
      <c r="C2" s="479"/>
      <c r="D2" s="56">
        <f>OFERENTES!A9</f>
        <v>1</v>
      </c>
      <c r="E2" s="485" t="str">
        <f>OFERENTES!B9</f>
        <v>INPLAYCO S.A.S.</v>
      </c>
      <c r="F2" s="486"/>
      <c r="G2" s="486"/>
      <c r="H2" s="486"/>
      <c r="I2" s="486"/>
      <c r="J2" s="487"/>
      <c r="K2" s="487"/>
      <c r="L2" s="487"/>
      <c r="M2" s="487"/>
      <c r="N2" s="487"/>
      <c r="O2" s="487"/>
      <c r="P2" s="487"/>
      <c r="Q2" s="487"/>
      <c r="R2" s="487"/>
      <c r="S2" s="486"/>
      <c r="T2" s="486"/>
      <c r="U2" s="486"/>
      <c r="V2" s="486"/>
      <c r="W2" s="486"/>
      <c r="X2" s="488"/>
    </row>
    <row r="3" spans="1:46" ht="37.5" customHeight="1" x14ac:dyDescent="0.2">
      <c r="B3" s="489" t="s">
        <v>86</v>
      </c>
      <c r="C3" s="490"/>
      <c r="D3" s="491"/>
      <c r="E3" s="88">
        <v>1</v>
      </c>
      <c r="F3" s="529">
        <f>OFERENTES!F9</f>
        <v>1</v>
      </c>
      <c r="G3" s="667"/>
      <c r="H3" s="667"/>
      <c r="I3" s="667"/>
      <c r="J3" s="247">
        <v>2</v>
      </c>
      <c r="K3" s="480">
        <f>OFERENTES!H9</f>
        <v>0</v>
      </c>
      <c r="L3" s="480"/>
      <c r="M3" s="529"/>
      <c r="N3" s="675">
        <v>3</v>
      </c>
      <c r="O3" s="676"/>
      <c r="P3" s="480">
        <f>OFERENTES!J9</f>
        <v>0</v>
      </c>
      <c r="Q3" s="480"/>
      <c r="R3" s="481"/>
      <c r="S3" s="85"/>
      <c r="T3" s="85"/>
      <c r="U3" s="85"/>
      <c r="V3" s="85"/>
    </row>
    <row r="4" spans="1:46" ht="38.25" customHeight="1" thickBot="1" x14ac:dyDescent="0.25">
      <c r="B4" s="492"/>
      <c r="C4" s="493"/>
      <c r="D4" s="494"/>
      <c r="E4" s="498" t="str">
        <f>OFERENTES!E9</f>
        <v>INPLAYCO S.A.S.</v>
      </c>
      <c r="F4" s="499"/>
      <c r="G4" s="499"/>
      <c r="H4" s="499"/>
      <c r="I4" s="499"/>
      <c r="J4" s="500">
        <f>OFERENTES!G9</f>
        <v>0</v>
      </c>
      <c r="K4" s="501"/>
      <c r="L4" s="501"/>
      <c r="M4" s="530"/>
      <c r="N4" s="500">
        <f>OFERENTES!I9</f>
        <v>0</v>
      </c>
      <c r="O4" s="501"/>
      <c r="P4" s="501"/>
      <c r="Q4" s="501"/>
      <c r="R4" s="502"/>
      <c r="S4" s="85"/>
      <c r="T4" s="85"/>
      <c r="U4" s="85"/>
      <c r="V4" s="85"/>
    </row>
    <row r="5" spans="1:46" ht="21" customHeight="1" thickBot="1" x14ac:dyDescent="0.25">
      <c r="B5" s="53"/>
      <c r="C5" s="13"/>
      <c r="D5" s="14"/>
      <c r="E5" s="54"/>
      <c r="F5" s="54"/>
      <c r="G5" s="54"/>
      <c r="H5" s="54"/>
      <c r="I5" s="54"/>
      <c r="J5" s="55"/>
      <c r="K5" s="55"/>
      <c r="L5" s="55"/>
      <c r="M5" s="55"/>
      <c r="N5" s="55"/>
      <c r="O5" s="55"/>
      <c r="P5" s="55"/>
      <c r="Q5" s="55"/>
      <c r="R5" s="55"/>
    </row>
    <row r="6" spans="1:46" ht="30.75" thickBot="1" x14ac:dyDescent="0.45">
      <c r="B6" s="668" t="s">
        <v>59</v>
      </c>
      <c r="C6" s="669"/>
      <c r="D6" s="669"/>
      <c r="E6" s="669"/>
      <c r="F6" s="669"/>
      <c r="G6" s="669"/>
      <c r="H6" s="669"/>
      <c r="I6" s="669"/>
      <c r="J6" s="669"/>
      <c r="K6" s="669"/>
      <c r="L6" s="670"/>
      <c r="M6" s="102"/>
      <c r="N6" s="668" t="s">
        <v>60</v>
      </c>
      <c r="O6" s="669"/>
      <c r="P6" s="669"/>
      <c r="Q6" s="669"/>
      <c r="R6" s="669"/>
      <c r="S6" s="669"/>
      <c r="T6" s="669"/>
      <c r="U6" s="669"/>
      <c r="V6" s="669"/>
      <c r="W6" s="669"/>
      <c r="X6" s="670"/>
      <c r="Y6" s="102"/>
      <c r="Z6" s="102"/>
      <c r="AA6" s="102"/>
      <c r="AB6" s="102"/>
      <c r="AC6" s="102"/>
      <c r="AD6" s="102"/>
      <c r="AE6" s="102"/>
      <c r="AF6" s="102"/>
      <c r="AG6" s="102"/>
      <c r="AH6" s="102"/>
      <c r="AI6" s="102"/>
      <c r="AJ6" s="102"/>
      <c r="AK6" s="102"/>
      <c r="AL6" s="102"/>
      <c r="AM6" s="102"/>
      <c r="AN6" s="102"/>
      <c r="AO6" s="102"/>
      <c r="AP6" s="102"/>
      <c r="AQ6" s="102"/>
      <c r="AR6" s="102"/>
      <c r="AS6" s="102"/>
      <c r="AT6" s="102"/>
    </row>
    <row r="7" spans="1:46" s="97" customFormat="1" ht="16.5" customHeight="1" x14ac:dyDescent="0.4">
      <c r="B7" s="103"/>
      <c r="C7" s="103"/>
      <c r="D7" s="103"/>
      <c r="E7" s="103"/>
      <c r="F7" s="103"/>
      <c r="G7" s="103"/>
      <c r="H7" s="103"/>
      <c r="I7" s="103"/>
      <c r="J7" s="103"/>
      <c r="K7" s="103"/>
      <c r="L7" s="103"/>
      <c r="M7" s="102"/>
      <c r="N7" s="103"/>
      <c r="O7" s="103"/>
      <c r="P7" s="103"/>
      <c r="Q7" s="103"/>
      <c r="R7" s="103"/>
      <c r="S7" s="103"/>
      <c r="T7" s="103"/>
      <c r="U7" s="103"/>
      <c r="V7" s="103"/>
      <c r="W7" s="103"/>
      <c r="X7" s="103"/>
      <c r="Y7" s="102"/>
      <c r="Z7" s="102"/>
      <c r="AA7" s="102"/>
      <c r="AB7" s="102"/>
      <c r="AC7" s="102"/>
      <c r="AD7" s="102"/>
      <c r="AE7" s="102"/>
      <c r="AF7" s="102"/>
      <c r="AG7" s="102"/>
      <c r="AH7" s="102"/>
      <c r="AI7" s="102"/>
      <c r="AJ7" s="102"/>
      <c r="AK7" s="102"/>
      <c r="AL7" s="102"/>
      <c r="AM7" s="102"/>
      <c r="AN7" s="102"/>
      <c r="AO7" s="102"/>
      <c r="AP7" s="102"/>
      <c r="AQ7" s="102"/>
      <c r="AR7" s="102"/>
      <c r="AS7" s="102"/>
      <c r="AT7" s="102"/>
    </row>
    <row r="8" spans="1:46" ht="15" thickBot="1" x14ac:dyDescent="0.25"/>
    <row r="9" spans="1:46" ht="18.75" customHeight="1" thickBot="1" x14ac:dyDescent="0.3">
      <c r="B9" s="104"/>
      <c r="C9" s="105"/>
      <c r="D9" s="105"/>
      <c r="E9" s="106"/>
      <c r="F9" s="106"/>
      <c r="G9" s="106"/>
      <c r="H9" s="106"/>
      <c r="I9" s="106"/>
      <c r="J9" s="106"/>
      <c r="K9" s="106"/>
      <c r="L9" s="107"/>
      <c r="M9" s="108"/>
      <c r="N9" s="107"/>
      <c r="O9" s="107"/>
      <c r="P9" s="107"/>
      <c r="Q9" s="107"/>
      <c r="R9" s="107"/>
      <c r="S9" s="107"/>
      <c r="T9" s="107"/>
      <c r="U9" s="107"/>
      <c r="V9" s="107"/>
      <c r="W9" s="107"/>
      <c r="X9" s="109"/>
      <c r="Y9" s="110"/>
      <c r="Z9" s="110" t="s">
        <v>141</v>
      </c>
      <c r="AA9" s="110"/>
      <c r="AB9" s="110"/>
      <c r="AC9" s="110"/>
    </row>
    <row r="10" spans="1:46" ht="62.25" customHeight="1" thickBot="1" x14ac:dyDescent="0.3">
      <c r="B10" s="111"/>
      <c r="C10" s="571" t="s">
        <v>99</v>
      </c>
      <c r="D10" s="571"/>
      <c r="E10" s="571"/>
      <c r="F10" s="571"/>
      <c r="G10" s="571"/>
      <c r="H10" s="571"/>
      <c r="I10" s="571"/>
      <c r="J10" s="112"/>
      <c r="K10" s="113">
        <v>1</v>
      </c>
      <c r="L10" s="312" t="s">
        <v>141</v>
      </c>
      <c r="M10" s="111"/>
      <c r="N10" s="552" t="s">
        <v>7</v>
      </c>
      <c r="O10" s="553"/>
      <c r="P10" s="554" t="s">
        <v>66</v>
      </c>
      <c r="Q10" s="554"/>
      <c r="R10" s="554"/>
      <c r="S10" s="554"/>
      <c r="T10" s="555"/>
      <c r="U10" s="85"/>
      <c r="V10" s="113">
        <v>1</v>
      </c>
      <c r="W10" s="312" t="s">
        <v>141</v>
      </c>
      <c r="X10" s="114"/>
      <c r="Y10" s="79" t="s">
        <v>142</v>
      </c>
      <c r="Z10" s="301">
        <v>3724135319</v>
      </c>
      <c r="AC10" s="115"/>
      <c r="AD10" s="115"/>
    </row>
    <row r="11" spans="1:46" ht="21.75" customHeight="1" thickBot="1" x14ac:dyDescent="0.35">
      <c r="B11" s="111"/>
      <c r="C11" s="571"/>
      <c r="D11" s="571"/>
      <c r="E11" s="571"/>
      <c r="F11" s="571"/>
      <c r="G11" s="571"/>
      <c r="H11" s="571"/>
      <c r="I11" s="571"/>
      <c r="J11" s="112"/>
      <c r="K11" s="85"/>
      <c r="L11" s="85"/>
      <c r="M11" s="111"/>
      <c r="N11" s="556" t="s">
        <v>6</v>
      </c>
      <c r="O11" s="557"/>
      <c r="P11" s="558" t="str">
        <f>E14</f>
        <v>EDNA SOLEY RICO MAYORGA</v>
      </c>
      <c r="Q11" s="558"/>
      <c r="R11" s="558"/>
      <c r="S11" s="558"/>
      <c r="T11" s="559"/>
      <c r="U11" s="85"/>
      <c r="V11" s="85"/>
      <c r="W11" s="85"/>
      <c r="X11" s="114"/>
      <c r="Y11" s="79" t="s">
        <v>143</v>
      </c>
      <c r="Z11" s="303">
        <f>Z10*12%</f>
        <v>446896238.27999997</v>
      </c>
      <c r="AC11" s="110"/>
      <c r="AD11" s="110"/>
    </row>
    <row r="12" spans="1:46" ht="18.75" thickBot="1" x14ac:dyDescent="0.3">
      <c r="B12" s="111"/>
      <c r="C12" s="112"/>
      <c r="D12" s="112"/>
      <c r="E12" s="112"/>
      <c r="F12" s="112"/>
      <c r="G12" s="112"/>
      <c r="H12" s="112"/>
      <c r="I12" s="112"/>
      <c r="J12" s="112"/>
      <c r="L12" s="85"/>
      <c r="M12" s="111"/>
      <c r="N12" s="85"/>
      <c r="O12" s="85"/>
      <c r="P12" s="84"/>
      <c r="Q12" s="84"/>
      <c r="R12" s="85"/>
      <c r="S12" s="85"/>
      <c r="T12" s="85"/>
      <c r="U12" s="85"/>
      <c r="V12" s="85"/>
      <c r="W12" s="85"/>
      <c r="X12" s="114"/>
      <c r="Y12" s="79" t="s">
        <v>144</v>
      </c>
      <c r="Z12" s="301">
        <v>877803</v>
      </c>
      <c r="AC12" s="110"/>
      <c r="AD12" s="110"/>
    </row>
    <row r="13" spans="1:46" ht="21" thickBot="1" x14ac:dyDescent="0.35">
      <c r="B13" s="111"/>
      <c r="C13" s="552" t="s">
        <v>7</v>
      </c>
      <c r="D13" s="553"/>
      <c r="E13" s="554" t="s">
        <v>66</v>
      </c>
      <c r="F13" s="554"/>
      <c r="G13" s="554"/>
      <c r="H13" s="554"/>
      <c r="I13" s="555"/>
      <c r="J13" s="116"/>
      <c r="K13" s="572" t="s">
        <v>42</v>
      </c>
      <c r="L13" s="573"/>
      <c r="M13" s="111"/>
      <c r="N13" s="85"/>
      <c r="O13" s="85"/>
      <c r="P13" s="84"/>
      <c r="Q13" s="84"/>
      <c r="R13" s="85"/>
      <c r="S13" s="85"/>
      <c r="T13" s="85"/>
      <c r="U13" s="85"/>
      <c r="V13" s="85"/>
      <c r="W13" s="85"/>
      <c r="X13" s="114"/>
      <c r="Z13" s="302">
        <f>Z11/Z12</f>
        <v>509.10766798473003</v>
      </c>
      <c r="AC13" s="117"/>
      <c r="AD13" s="117"/>
    </row>
    <row r="14" spans="1:46" ht="21" thickBot="1" x14ac:dyDescent="0.35">
      <c r="B14" s="111"/>
      <c r="C14" s="574" t="s">
        <v>6</v>
      </c>
      <c r="D14" s="575"/>
      <c r="E14" s="680" t="s">
        <v>161</v>
      </c>
      <c r="F14" s="680"/>
      <c r="G14" s="680"/>
      <c r="H14" s="680"/>
      <c r="I14" s="681"/>
      <c r="J14" s="331">
        <v>44095</v>
      </c>
      <c r="K14" s="614" t="s">
        <v>107</v>
      </c>
      <c r="L14" s="616">
        <f>F17</f>
        <v>9</v>
      </c>
      <c r="M14" s="85"/>
      <c r="N14" s="85"/>
      <c r="O14" s="85"/>
      <c r="P14" s="85"/>
      <c r="Q14" s="85"/>
      <c r="R14" s="85"/>
      <c r="S14" s="85"/>
      <c r="T14" s="85"/>
      <c r="U14" s="85"/>
      <c r="V14" s="85"/>
      <c r="W14" s="85"/>
      <c r="X14" s="114"/>
      <c r="AC14" s="117"/>
      <c r="AD14" s="117"/>
    </row>
    <row r="15" spans="1:46" ht="15.75" customHeight="1" x14ac:dyDescent="0.25">
      <c r="B15" s="111"/>
      <c r="C15" s="333" t="s">
        <v>33</v>
      </c>
      <c r="D15" s="677" t="s">
        <v>162</v>
      </c>
      <c r="E15" s="678"/>
      <c r="F15" s="578" t="s">
        <v>91</v>
      </c>
      <c r="G15" s="578"/>
      <c r="H15" s="334">
        <v>35688</v>
      </c>
      <c r="I15" s="335">
        <f>(J14-H15)/360</f>
        <v>23.352777777777778</v>
      </c>
      <c r="J15" s="118"/>
      <c r="K15" s="615"/>
      <c r="L15" s="617"/>
      <c r="M15" s="85"/>
      <c r="N15" s="602" t="s">
        <v>133</v>
      </c>
      <c r="O15" s="603"/>
      <c r="P15" s="603"/>
      <c r="Q15" s="603"/>
      <c r="R15" s="603"/>
      <c r="S15" s="603"/>
      <c r="T15" s="603"/>
      <c r="U15" s="603"/>
      <c r="V15" s="603"/>
      <c r="W15" s="604"/>
      <c r="X15" s="114"/>
      <c r="AC15" s="119"/>
      <c r="AD15" s="85"/>
    </row>
    <row r="16" spans="1:46" ht="26.25" customHeight="1" thickBot="1" x14ac:dyDescent="0.3">
      <c r="B16" s="111"/>
      <c r="C16" s="206" t="s">
        <v>37</v>
      </c>
      <c r="D16" s="679" t="s">
        <v>46</v>
      </c>
      <c r="E16" s="679"/>
      <c r="F16" s="679"/>
      <c r="G16" s="679"/>
      <c r="H16" s="207" t="s">
        <v>44</v>
      </c>
      <c r="I16" s="354" t="s">
        <v>42</v>
      </c>
      <c r="J16" s="118"/>
      <c r="K16" s="173" t="s">
        <v>185</v>
      </c>
      <c r="L16" s="175" t="str">
        <f>I16</f>
        <v>CUMPLE</v>
      </c>
      <c r="M16" s="85"/>
      <c r="N16" s="605"/>
      <c r="O16" s="606"/>
      <c r="P16" s="606"/>
      <c r="Q16" s="606"/>
      <c r="R16" s="606"/>
      <c r="S16" s="606"/>
      <c r="T16" s="606"/>
      <c r="U16" s="606"/>
      <c r="V16" s="606"/>
      <c r="W16" s="607"/>
      <c r="X16" s="114"/>
      <c r="AC16" s="120"/>
      <c r="AD16" s="85"/>
    </row>
    <row r="17" spans="2:30" ht="26.25" customHeight="1" thickBot="1" x14ac:dyDescent="0.3">
      <c r="B17" s="111"/>
      <c r="C17" s="566" t="s">
        <v>100</v>
      </c>
      <c r="D17" s="567"/>
      <c r="E17" s="568"/>
      <c r="F17" s="176">
        <f>+G45</f>
        <v>9</v>
      </c>
      <c r="G17" s="89"/>
      <c r="H17" s="89"/>
      <c r="I17" s="89"/>
      <c r="J17" s="118"/>
      <c r="K17" s="173" t="s">
        <v>72</v>
      </c>
      <c r="L17" s="175" t="s">
        <v>46</v>
      </c>
      <c r="M17" s="85"/>
      <c r="N17" s="85"/>
      <c r="O17" s="85"/>
      <c r="P17" s="85"/>
      <c r="Q17" s="85"/>
      <c r="R17" s="85"/>
      <c r="S17" s="85"/>
      <c r="T17" s="85"/>
      <c r="U17" s="85"/>
      <c r="V17" s="85"/>
      <c r="W17" s="85"/>
      <c r="X17" s="114"/>
      <c r="AC17" s="118"/>
      <c r="AD17" s="85"/>
    </row>
    <row r="18" spans="2:30" ht="20.25" customHeight="1" thickBot="1" x14ac:dyDescent="0.3">
      <c r="B18" s="111"/>
      <c r="C18" s="336"/>
      <c r="D18" s="336"/>
      <c r="E18" s="336"/>
      <c r="F18" s="336"/>
      <c r="G18" s="336"/>
      <c r="H18" s="336"/>
      <c r="I18" s="336"/>
      <c r="J18" s="78"/>
      <c r="K18" s="332" t="s">
        <v>139</v>
      </c>
      <c r="L18" s="300">
        <f>K56</f>
        <v>714</v>
      </c>
      <c r="M18" s="111"/>
      <c r="N18" s="596" t="s">
        <v>101</v>
      </c>
      <c r="O18" s="597"/>
      <c r="P18" s="597"/>
      <c r="Q18" s="597"/>
      <c r="R18" s="597"/>
      <c r="S18" s="597"/>
      <c r="T18" s="597"/>
      <c r="U18" s="600" t="s">
        <v>62</v>
      </c>
      <c r="V18" s="263"/>
      <c r="W18" s="85"/>
      <c r="X18" s="114"/>
      <c r="Y18" s="110"/>
      <c r="Z18" s="110" t="s">
        <v>145</v>
      </c>
      <c r="AC18" s="85"/>
      <c r="AD18" s="85"/>
    </row>
    <row r="19" spans="2:30" ht="18.75" customHeight="1" thickBot="1" x14ac:dyDescent="0.3">
      <c r="B19" s="111"/>
      <c r="C19" s="544" t="s">
        <v>111</v>
      </c>
      <c r="D19" s="545"/>
      <c r="E19" s="545"/>
      <c r="F19" s="545"/>
      <c r="G19" s="545"/>
      <c r="H19" s="545"/>
      <c r="I19" s="545"/>
      <c r="J19" s="546"/>
      <c r="K19" s="343" t="s">
        <v>108</v>
      </c>
      <c r="L19" s="244" t="str">
        <f>L52</f>
        <v xml:space="preserve">CUMPLE  </v>
      </c>
      <c r="M19" s="122"/>
      <c r="N19" s="598"/>
      <c r="O19" s="599"/>
      <c r="P19" s="599"/>
      <c r="Q19" s="599"/>
      <c r="R19" s="599"/>
      <c r="S19" s="599"/>
      <c r="T19" s="599"/>
      <c r="U19" s="601"/>
      <c r="V19" s="263"/>
      <c r="W19" s="85"/>
      <c r="X19" s="114"/>
      <c r="Y19" s="79" t="s">
        <v>142</v>
      </c>
      <c r="Z19" s="301">
        <v>3728543251</v>
      </c>
      <c r="AC19" s="123"/>
    </row>
    <row r="20" spans="2:30" ht="24.75" customHeight="1" thickBot="1" x14ac:dyDescent="0.3">
      <c r="B20" s="111"/>
      <c r="C20" s="208" t="s">
        <v>6</v>
      </c>
      <c r="D20" s="578" t="str">
        <f>E14</f>
        <v>EDNA SOLEY RICO MAYORGA</v>
      </c>
      <c r="E20" s="578"/>
      <c r="F20" s="578"/>
      <c r="G20" s="578"/>
      <c r="H20" s="578"/>
      <c r="I20" s="578"/>
      <c r="J20" s="547" t="s">
        <v>202</v>
      </c>
      <c r="L20" s="121"/>
      <c r="M20" s="122"/>
      <c r="N20" s="653" t="s">
        <v>135</v>
      </c>
      <c r="O20" s="654"/>
      <c r="P20" s="654"/>
      <c r="Q20" s="654"/>
      <c r="R20" s="654"/>
      <c r="S20" s="654"/>
      <c r="T20" s="655"/>
      <c r="U20" s="292" t="s">
        <v>134</v>
      </c>
      <c r="V20" s="263"/>
      <c r="W20" s="85"/>
      <c r="X20" s="114"/>
      <c r="Y20" s="79" t="s">
        <v>143</v>
      </c>
      <c r="Z20" s="303">
        <f>Z19*12%</f>
        <v>447425190.12</v>
      </c>
      <c r="AC20" s="124"/>
    </row>
    <row r="21" spans="2:30" ht="15" customHeight="1" x14ac:dyDescent="0.25">
      <c r="B21" s="111"/>
      <c r="C21" s="208" t="s">
        <v>5</v>
      </c>
      <c r="D21" s="209" t="s">
        <v>0</v>
      </c>
      <c r="E21" s="210" t="s">
        <v>1</v>
      </c>
      <c r="F21" s="210" t="s">
        <v>9</v>
      </c>
      <c r="G21" s="209" t="s">
        <v>2</v>
      </c>
      <c r="H21" s="209" t="s">
        <v>3</v>
      </c>
      <c r="I21" s="209" t="s">
        <v>4</v>
      </c>
      <c r="J21" s="547"/>
      <c r="L21" s="121"/>
      <c r="M21" s="122"/>
      <c r="N21" s="656"/>
      <c r="O21" s="657"/>
      <c r="P21" s="657"/>
      <c r="Q21" s="657"/>
      <c r="R21" s="657"/>
      <c r="S21" s="657"/>
      <c r="T21" s="657"/>
      <c r="U21" s="660">
        <v>5</v>
      </c>
      <c r="V21" s="263"/>
      <c r="W21" s="85"/>
      <c r="X21" s="114"/>
      <c r="Z21" s="302" t="e">
        <f>Z20/#REF!</f>
        <v>#REF!</v>
      </c>
      <c r="AC21" s="125"/>
    </row>
    <row r="22" spans="2:30" ht="18.75" customHeight="1" thickBot="1" x14ac:dyDescent="0.25">
      <c r="B22" s="111"/>
      <c r="C22" s="211">
        <v>1</v>
      </c>
      <c r="D22" s="212">
        <v>35079</v>
      </c>
      <c r="E22" s="212">
        <v>35505</v>
      </c>
      <c r="F22" s="213">
        <f>+E22-D22</f>
        <v>426</v>
      </c>
      <c r="G22" s="177">
        <f t="shared" ref="G22" si="0">DATEDIF(D22,E22,"Y")</f>
        <v>1</v>
      </c>
      <c r="H22" s="177">
        <f t="shared" ref="H22" si="1">DATEDIF(D22,E22,"YM")</f>
        <v>2</v>
      </c>
      <c r="I22" s="177">
        <f t="shared" ref="I22" si="2">DATEDIF(D22,E22,"MD")</f>
        <v>1</v>
      </c>
      <c r="J22" s="352" t="s">
        <v>204</v>
      </c>
      <c r="K22" s="341"/>
      <c r="L22" s="342"/>
      <c r="M22" s="122"/>
      <c r="N22" s="658"/>
      <c r="O22" s="659"/>
      <c r="P22" s="659"/>
      <c r="Q22" s="659"/>
      <c r="R22" s="659"/>
      <c r="S22" s="659"/>
      <c r="T22" s="659"/>
      <c r="U22" s="660"/>
      <c r="V22" s="263"/>
      <c r="W22" s="85"/>
      <c r="X22" s="114"/>
      <c r="AC22" s="126"/>
    </row>
    <row r="23" spans="2:30" ht="15.75" customHeight="1" x14ac:dyDescent="0.2">
      <c r="B23" s="111"/>
      <c r="C23" s="211">
        <v>2</v>
      </c>
      <c r="D23" s="212">
        <v>35782</v>
      </c>
      <c r="E23" s="212">
        <v>36298</v>
      </c>
      <c r="F23" s="213">
        <f t="shared" ref="F23:F39" si="3">+E23-D23</f>
        <v>516</v>
      </c>
      <c r="G23" s="177">
        <f t="shared" ref="G23:G39" si="4">DATEDIF(D23,E23,"Y")</f>
        <v>1</v>
      </c>
      <c r="H23" s="177">
        <f t="shared" ref="H23:H39" si="5">DATEDIF(D23,E23,"YM")</f>
        <v>5</v>
      </c>
      <c r="I23" s="177">
        <f t="shared" ref="I23:I39" si="6">DATEDIF(D23,E23,"MD")</f>
        <v>0</v>
      </c>
      <c r="J23" s="352" t="s">
        <v>205</v>
      </c>
      <c r="K23" s="341"/>
      <c r="L23" s="342"/>
      <c r="M23" s="122"/>
      <c r="N23" s="579" t="s">
        <v>61</v>
      </c>
      <c r="O23" s="580"/>
      <c r="P23" s="580" t="s">
        <v>277</v>
      </c>
      <c r="Q23" s="580"/>
      <c r="R23" s="580"/>
      <c r="S23" s="580"/>
      <c r="T23" s="293" t="s">
        <v>49</v>
      </c>
      <c r="U23" s="660"/>
      <c r="V23" s="263"/>
      <c r="W23" s="85"/>
      <c r="X23" s="114"/>
      <c r="AC23" s="127"/>
    </row>
    <row r="24" spans="2:30" ht="17.25" customHeight="1" thickBot="1" x14ac:dyDescent="0.25">
      <c r="B24" s="111"/>
      <c r="C24" s="211">
        <v>3</v>
      </c>
      <c r="D24" s="212">
        <v>36321</v>
      </c>
      <c r="E24" s="212">
        <v>36890</v>
      </c>
      <c r="F24" s="213">
        <f t="shared" si="3"/>
        <v>569</v>
      </c>
      <c r="G24" s="177">
        <f t="shared" si="4"/>
        <v>1</v>
      </c>
      <c r="H24" s="177">
        <f t="shared" si="5"/>
        <v>6</v>
      </c>
      <c r="I24" s="177">
        <f t="shared" si="6"/>
        <v>20</v>
      </c>
      <c r="J24" s="353" t="s">
        <v>203</v>
      </c>
      <c r="K24" s="121"/>
      <c r="L24" s="121"/>
      <c r="M24" s="122"/>
      <c r="N24" s="581"/>
      <c r="O24" s="582"/>
      <c r="P24" s="582"/>
      <c r="Q24" s="582"/>
      <c r="R24" s="582"/>
      <c r="S24" s="582"/>
      <c r="T24" s="279" t="s">
        <v>158</v>
      </c>
      <c r="U24" s="660"/>
      <c r="V24" s="263"/>
      <c r="W24" s="85"/>
      <c r="X24" s="114"/>
      <c r="AC24" s="126"/>
    </row>
    <row r="25" spans="2:30" ht="15.75" customHeight="1" x14ac:dyDescent="0.2">
      <c r="B25" s="111"/>
      <c r="C25" s="211">
        <v>4</v>
      </c>
      <c r="D25" s="212">
        <v>37545</v>
      </c>
      <c r="E25" s="212">
        <v>38374</v>
      </c>
      <c r="F25" s="213">
        <f t="shared" si="3"/>
        <v>829</v>
      </c>
      <c r="G25" s="177">
        <f t="shared" si="4"/>
        <v>2</v>
      </c>
      <c r="H25" s="177">
        <f t="shared" si="5"/>
        <v>3</v>
      </c>
      <c r="I25" s="177">
        <f t="shared" si="6"/>
        <v>6</v>
      </c>
      <c r="J25" s="353" t="s">
        <v>206</v>
      </c>
      <c r="K25" s="121"/>
      <c r="L25" s="121"/>
      <c r="M25" s="122"/>
      <c r="N25" s="653" t="s">
        <v>102</v>
      </c>
      <c r="O25" s="654"/>
      <c r="P25" s="654"/>
      <c r="Q25" s="654"/>
      <c r="R25" s="654"/>
      <c r="S25" s="654"/>
      <c r="T25" s="654"/>
      <c r="U25" s="660"/>
      <c r="V25" s="263"/>
      <c r="W25" s="85"/>
      <c r="X25" s="114"/>
      <c r="AC25" s="126"/>
    </row>
    <row r="26" spans="2:30" ht="19.5" customHeight="1" x14ac:dyDescent="0.2">
      <c r="B26" s="111"/>
      <c r="C26" s="211">
        <v>5</v>
      </c>
      <c r="D26" s="212">
        <v>38418</v>
      </c>
      <c r="E26" s="212">
        <v>38989</v>
      </c>
      <c r="F26" s="213">
        <f t="shared" si="3"/>
        <v>571</v>
      </c>
      <c r="G26" s="177">
        <f t="shared" si="4"/>
        <v>1</v>
      </c>
      <c r="H26" s="177">
        <f t="shared" si="5"/>
        <v>6</v>
      </c>
      <c r="I26" s="177">
        <f t="shared" si="6"/>
        <v>22</v>
      </c>
      <c r="J26" s="353" t="s">
        <v>207</v>
      </c>
      <c r="K26" s="121"/>
      <c r="L26" s="121"/>
      <c r="M26" s="122"/>
      <c r="N26" s="656"/>
      <c r="O26" s="657"/>
      <c r="P26" s="657"/>
      <c r="Q26" s="657"/>
      <c r="R26" s="657"/>
      <c r="S26" s="657"/>
      <c r="T26" s="657"/>
      <c r="U26" s="660"/>
      <c r="V26" s="263"/>
      <c r="W26" s="85"/>
      <c r="X26" s="114"/>
      <c r="AC26" s="126"/>
    </row>
    <row r="27" spans="2:30" ht="15" x14ac:dyDescent="0.2">
      <c r="B27" s="111"/>
      <c r="C27" s="211">
        <v>6</v>
      </c>
      <c r="D27" s="212">
        <v>38991</v>
      </c>
      <c r="E27" s="212">
        <v>39043</v>
      </c>
      <c r="F27" s="213">
        <f t="shared" si="3"/>
        <v>52</v>
      </c>
      <c r="G27" s="177">
        <f t="shared" si="4"/>
        <v>0</v>
      </c>
      <c r="H27" s="177">
        <f t="shared" si="5"/>
        <v>1</v>
      </c>
      <c r="I27" s="177">
        <f t="shared" si="6"/>
        <v>21</v>
      </c>
      <c r="J27" s="353" t="s">
        <v>208</v>
      </c>
      <c r="K27" s="121"/>
      <c r="L27" s="121"/>
      <c r="M27" s="122"/>
      <c r="N27" s="656"/>
      <c r="O27" s="657"/>
      <c r="P27" s="657"/>
      <c r="Q27" s="657"/>
      <c r="R27" s="657"/>
      <c r="S27" s="657"/>
      <c r="T27" s="657"/>
      <c r="U27" s="660"/>
      <c r="V27" s="85"/>
      <c r="W27" s="85"/>
      <c r="X27" s="114"/>
      <c r="AC27" s="126"/>
    </row>
    <row r="28" spans="2:30" ht="15.75" thickBot="1" x14ac:dyDescent="0.25">
      <c r="B28" s="111"/>
      <c r="C28" s="211">
        <v>7</v>
      </c>
      <c r="D28" s="212">
        <v>39916</v>
      </c>
      <c r="E28" s="212">
        <v>39944</v>
      </c>
      <c r="F28" s="213">
        <f t="shared" si="3"/>
        <v>28</v>
      </c>
      <c r="G28" s="177">
        <f t="shared" si="4"/>
        <v>0</v>
      </c>
      <c r="H28" s="177">
        <f t="shared" si="5"/>
        <v>0</v>
      </c>
      <c r="I28" s="177">
        <f t="shared" si="6"/>
        <v>28</v>
      </c>
      <c r="J28" s="353" t="s">
        <v>209</v>
      </c>
      <c r="K28" s="121"/>
      <c r="L28" s="121"/>
      <c r="M28" s="122"/>
      <c r="N28" s="658"/>
      <c r="O28" s="659"/>
      <c r="P28" s="659"/>
      <c r="Q28" s="659"/>
      <c r="R28" s="659"/>
      <c r="S28" s="659"/>
      <c r="T28" s="659"/>
      <c r="U28" s="660"/>
      <c r="V28" s="85"/>
      <c r="W28" s="85"/>
      <c r="X28" s="114"/>
      <c r="AC28" s="126"/>
    </row>
    <row r="29" spans="2:30" ht="15" x14ac:dyDescent="0.2">
      <c r="B29" s="111"/>
      <c r="C29" s="211">
        <v>8</v>
      </c>
      <c r="D29" s="212"/>
      <c r="E29" s="212"/>
      <c r="F29" s="213">
        <f t="shared" si="3"/>
        <v>0</v>
      </c>
      <c r="G29" s="177">
        <f t="shared" si="4"/>
        <v>0</v>
      </c>
      <c r="H29" s="177">
        <f t="shared" si="5"/>
        <v>0</v>
      </c>
      <c r="I29" s="177">
        <f t="shared" si="6"/>
        <v>0</v>
      </c>
      <c r="J29" s="353"/>
      <c r="K29" s="121"/>
      <c r="L29" s="121"/>
      <c r="M29" s="122"/>
      <c r="N29" s="579" t="s">
        <v>103</v>
      </c>
      <c r="O29" s="580"/>
      <c r="P29" s="580"/>
      <c r="Q29" s="580"/>
      <c r="R29" s="580"/>
      <c r="S29" s="580"/>
      <c r="T29" s="293" t="s">
        <v>49</v>
      </c>
      <c r="U29" s="660"/>
      <c r="V29" s="85"/>
      <c r="W29" s="85"/>
      <c r="X29" s="114"/>
      <c r="AC29" s="126"/>
    </row>
    <row r="30" spans="2:30" ht="25.5" customHeight="1" thickBot="1" x14ac:dyDescent="0.25">
      <c r="B30" s="111"/>
      <c r="C30" s="211">
        <v>9</v>
      </c>
      <c r="D30" s="212">
        <v>41043</v>
      </c>
      <c r="E30" s="212">
        <v>41355</v>
      </c>
      <c r="F30" s="213">
        <f t="shared" si="3"/>
        <v>312</v>
      </c>
      <c r="G30" s="177">
        <f t="shared" si="4"/>
        <v>0</v>
      </c>
      <c r="H30" s="177">
        <f t="shared" si="5"/>
        <v>10</v>
      </c>
      <c r="I30" s="177">
        <f t="shared" si="6"/>
        <v>8</v>
      </c>
      <c r="J30" s="353" t="s">
        <v>210</v>
      </c>
      <c r="K30" s="121"/>
      <c r="L30" s="121"/>
      <c r="M30" s="122"/>
      <c r="N30" s="662"/>
      <c r="O30" s="663"/>
      <c r="P30" s="663"/>
      <c r="Q30" s="663"/>
      <c r="R30" s="663"/>
      <c r="S30" s="663"/>
      <c r="T30" s="280"/>
      <c r="U30" s="661"/>
      <c r="V30" s="85"/>
      <c r="W30" s="85"/>
      <c r="X30" s="114"/>
      <c r="AC30" s="126"/>
    </row>
    <row r="31" spans="2:30" ht="15" x14ac:dyDescent="0.2">
      <c r="B31" s="111"/>
      <c r="C31" s="211">
        <v>10</v>
      </c>
      <c r="D31" s="212">
        <v>43095</v>
      </c>
      <c r="E31" s="212">
        <v>43434</v>
      </c>
      <c r="F31" s="213">
        <f t="shared" si="3"/>
        <v>339</v>
      </c>
      <c r="G31" s="177">
        <f t="shared" si="4"/>
        <v>0</v>
      </c>
      <c r="H31" s="177">
        <f t="shared" si="5"/>
        <v>11</v>
      </c>
      <c r="I31" s="177">
        <f t="shared" si="6"/>
        <v>4</v>
      </c>
      <c r="J31" s="353" t="s">
        <v>211</v>
      </c>
      <c r="K31" s="121"/>
      <c r="L31" s="121"/>
      <c r="M31" s="122"/>
      <c r="N31" s="121"/>
      <c r="O31" s="121"/>
      <c r="P31" s="121"/>
      <c r="Q31" s="85"/>
      <c r="R31" s="85"/>
      <c r="S31" s="85"/>
      <c r="T31" s="85"/>
      <c r="U31" s="85"/>
      <c r="V31" s="85"/>
      <c r="W31" s="85"/>
      <c r="X31" s="114"/>
      <c r="AC31" s="126"/>
    </row>
    <row r="32" spans="2:30" ht="15" x14ac:dyDescent="0.2">
      <c r="B32" s="111"/>
      <c r="C32" s="211">
        <v>11</v>
      </c>
      <c r="D32" s="212"/>
      <c r="E32" s="212"/>
      <c r="F32" s="213">
        <f t="shared" si="3"/>
        <v>0</v>
      </c>
      <c r="G32" s="177">
        <f t="shared" si="4"/>
        <v>0</v>
      </c>
      <c r="H32" s="177">
        <f t="shared" si="5"/>
        <v>0</v>
      </c>
      <c r="I32" s="177">
        <f t="shared" si="6"/>
        <v>0</v>
      </c>
      <c r="J32" s="346"/>
      <c r="K32" s="121"/>
      <c r="L32" s="121"/>
      <c r="M32" s="122"/>
      <c r="N32" s="121"/>
      <c r="O32" s="121"/>
      <c r="P32" s="121"/>
      <c r="Q32" s="85"/>
      <c r="R32" s="85"/>
      <c r="S32" s="85"/>
      <c r="T32" s="85"/>
      <c r="U32" s="85"/>
      <c r="V32" s="85"/>
      <c r="W32" s="85"/>
      <c r="X32" s="114"/>
      <c r="AC32" s="126"/>
    </row>
    <row r="33" spans="2:29" ht="15" x14ac:dyDescent="0.2">
      <c r="B33" s="111"/>
      <c r="C33" s="211">
        <v>12</v>
      </c>
      <c r="D33" s="212"/>
      <c r="E33" s="212"/>
      <c r="F33" s="213">
        <f t="shared" si="3"/>
        <v>0</v>
      </c>
      <c r="G33" s="177">
        <f t="shared" si="4"/>
        <v>0</v>
      </c>
      <c r="H33" s="177">
        <f t="shared" si="5"/>
        <v>0</v>
      </c>
      <c r="I33" s="177">
        <f t="shared" si="6"/>
        <v>0</v>
      </c>
      <c r="J33" s="346"/>
      <c r="K33" s="121"/>
      <c r="L33" s="121"/>
      <c r="M33" s="122"/>
      <c r="N33" s="121"/>
      <c r="O33" s="121"/>
      <c r="P33" s="121"/>
      <c r="Q33" s="85"/>
      <c r="R33" s="85"/>
      <c r="S33" s="85"/>
      <c r="T33" s="85"/>
      <c r="U33" s="85"/>
      <c r="V33" s="85"/>
      <c r="W33" s="85"/>
      <c r="X33" s="114"/>
      <c r="AC33" s="126"/>
    </row>
    <row r="34" spans="2:29" ht="15" x14ac:dyDescent="0.2">
      <c r="B34" s="111"/>
      <c r="C34" s="211">
        <v>13</v>
      </c>
      <c r="D34" s="212"/>
      <c r="E34" s="212"/>
      <c r="F34" s="213">
        <f t="shared" si="3"/>
        <v>0</v>
      </c>
      <c r="G34" s="177">
        <f t="shared" si="4"/>
        <v>0</v>
      </c>
      <c r="H34" s="177">
        <f t="shared" si="5"/>
        <v>0</v>
      </c>
      <c r="I34" s="177">
        <f t="shared" si="6"/>
        <v>0</v>
      </c>
      <c r="J34" s="346"/>
      <c r="K34" s="121"/>
      <c r="L34" s="121"/>
      <c r="M34" s="122"/>
      <c r="N34" s="121"/>
      <c r="O34" s="121"/>
      <c r="P34" s="121"/>
      <c r="Q34" s="85"/>
      <c r="R34" s="85"/>
      <c r="S34" s="85"/>
      <c r="T34" s="85"/>
      <c r="U34" s="85"/>
      <c r="V34" s="85"/>
      <c r="W34" s="85"/>
      <c r="X34" s="114"/>
      <c r="AC34" s="126"/>
    </row>
    <row r="35" spans="2:29" ht="15" x14ac:dyDescent="0.2">
      <c r="B35" s="111"/>
      <c r="C35" s="211">
        <v>14</v>
      </c>
      <c r="D35" s="212"/>
      <c r="E35" s="212"/>
      <c r="F35" s="213">
        <f t="shared" si="3"/>
        <v>0</v>
      </c>
      <c r="G35" s="177">
        <f t="shared" si="4"/>
        <v>0</v>
      </c>
      <c r="H35" s="177">
        <f t="shared" si="5"/>
        <v>0</v>
      </c>
      <c r="I35" s="177">
        <f t="shared" si="6"/>
        <v>0</v>
      </c>
      <c r="J35" s="346"/>
      <c r="K35" s="121"/>
      <c r="L35" s="121"/>
      <c r="M35" s="122"/>
      <c r="N35" s="121"/>
      <c r="O35" s="121"/>
      <c r="P35" s="121"/>
      <c r="Q35" s="85"/>
      <c r="R35" s="85"/>
      <c r="S35" s="85"/>
      <c r="T35" s="85"/>
      <c r="U35" s="85"/>
      <c r="V35" s="85"/>
      <c r="W35" s="85"/>
      <c r="X35" s="114"/>
      <c r="AC35" s="126"/>
    </row>
    <row r="36" spans="2:29" ht="15" x14ac:dyDescent="0.2">
      <c r="B36" s="111"/>
      <c r="C36" s="211">
        <v>15</v>
      </c>
      <c r="D36" s="212"/>
      <c r="E36" s="212"/>
      <c r="F36" s="213">
        <f t="shared" si="3"/>
        <v>0</v>
      </c>
      <c r="G36" s="177">
        <f t="shared" si="4"/>
        <v>0</v>
      </c>
      <c r="H36" s="177">
        <f t="shared" si="5"/>
        <v>0</v>
      </c>
      <c r="I36" s="177">
        <f t="shared" si="6"/>
        <v>0</v>
      </c>
      <c r="J36" s="346"/>
      <c r="K36" s="121"/>
      <c r="L36" s="121"/>
      <c r="M36" s="122"/>
      <c r="N36" s="121"/>
      <c r="O36" s="121"/>
      <c r="P36" s="121"/>
      <c r="Q36" s="85"/>
      <c r="R36" s="85"/>
      <c r="S36" s="85"/>
      <c r="T36" s="85"/>
      <c r="U36" s="85"/>
      <c r="V36" s="85"/>
      <c r="W36" s="85"/>
      <c r="X36" s="114"/>
      <c r="AC36" s="126"/>
    </row>
    <row r="37" spans="2:29" ht="15" x14ac:dyDescent="0.2">
      <c r="B37" s="111"/>
      <c r="C37" s="211">
        <v>16</v>
      </c>
      <c r="D37" s="212"/>
      <c r="E37" s="212"/>
      <c r="F37" s="213">
        <f t="shared" si="3"/>
        <v>0</v>
      </c>
      <c r="G37" s="177">
        <f t="shared" si="4"/>
        <v>0</v>
      </c>
      <c r="H37" s="177">
        <f t="shared" si="5"/>
        <v>0</v>
      </c>
      <c r="I37" s="177">
        <f t="shared" si="6"/>
        <v>0</v>
      </c>
      <c r="J37" s="346"/>
      <c r="K37" s="121"/>
      <c r="L37" s="121"/>
      <c r="M37" s="122"/>
      <c r="N37" s="121"/>
      <c r="O37" s="121"/>
      <c r="P37" s="121"/>
      <c r="Q37" s="85"/>
      <c r="R37" s="85"/>
      <c r="S37" s="85"/>
      <c r="T37" s="85"/>
      <c r="U37" s="85"/>
      <c r="V37" s="85"/>
      <c r="W37" s="85"/>
      <c r="X37" s="114"/>
      <c r="AC37" s="126"/>
    </row>
    <row r="38" spans="2:29" ht="15" x14ac:dyDescent="0.2">
      <c r="B38" s="111"/>
      <c r="C38" s="211">
        <v>17</v>
      </c>
      <c r="D38" s="212"/>
      <c r="E38" s="212"/>
      <c r="F38" s="213">
        <f t="shared" si="3"/>
        <v>0</v>
      </c>
      <c r="G38" s="177">
        <f t="shared" si="4"/>
        <v>0</v>
      </c>
      <c r="H38" s="177">
        <f t="shared" si="5"/>
        <v>0</v>
      </c>
      <c r="I38" s="177">
        <f t="shared" si="6"/>
        <v>0</v>
      </c>
      <c r="J38" s="346"/>
      <c r="K38" s="121"/>
      <c r="L38" s="121"/>
      <c r="M38" s="122"/>
      <c r="N38" s="121"/>
      <c r="O38" s="121"/>
      <c r="P38" s="121"/>
      <c r="Q38" s="85"/>
      <c r="R38" s="85"/>
      <c r="S38" s="85"/>
      <c r="T38" s="85"/>
      <c r="U38" s="85"/>
      <c r="V38" s="85"/>
      <c r="W38" s="85"/>
      <c r="X38" s="114"/>
      <c r="AC38" s="126"/>
    </row>
    <row r="39" spans="2:29" ht="15.75" thickBot="1" x14ac:dyDescent="0.25">
      <c r="B39" s="111"/>
      <c r="C39" s="347">
        <v>18</v>
      </c>
      <c r="D39" s="348"/>
      <c r="E39" s="348"/>
      <c r="F39" s="349">
        <f t="shared" si="3"/>
        <v>0</v>
      </c>
      <c r="G39" s="350">
        <f t="shared" si="4"/>
        <v>0</v>
      </c>
      <c r="H39" s="350">
        <f t="shared" si="5"/>
        <v>0</v>
      </c>
      <c r="I39" s="350">
        <f t="shared" si="6"/>
        <v>0</v>
      </c>
      <c r="J39" s="351"/>
      <c r="K39" s="121"/>
      <c r="L39" s="121"/>
      <c r="M39" s="122"/>
      <c r="N39" s="121"/>
      <c r="O39" s="121"/>
      <c r="P39" s="121"/>
      <c r="Q39" s="85"/>
      <c r="R39" s="85"/>
      <c r="S39" s="85"/>
      <c r="T39" s="85"/>
      <c r="U39" s="85"/>
      <c r="V39" s="85"/>
      <c r="W39" s="85"/>
      <c r="X39" s="114"/>
      <c r="AC39" s="126"/>
    </row>
    <row r="40" spans="2:29" ht="20.25" x14ac:dyDescent="0.2">
      <c r="B40" s="111"/>
      <c r="C40" s="626" t="s">
        <v>89</v>
      </c>
      <c r="D40" s="627"/>
      <c r="E40" s="627"/>
      <c r="F40" s="628"/>
      <c r="G40" s="344">
        <f>SUM(G22:G39)</f>
        <v>6</v>
      </c>
      <c r="H40" s="344">
        <f>SUM(H22:H39)</f>
        <v>44</v>
      </c>
      <c r="I40" s="345">
        <f>SUM(I22:I39)</f>
        <v>110</v>
      </c>
      <c r="J40" s="128"/>
      <c r="K40" s="129"/>
      <c r="L40" s="121"/>
      <c r="M40" s="122"/>
      <c r="N40" s="121"/>
      <c r="O40" s="121"/>
      <c r="P40" s="121"/>
      <c r="Q40" s="85"/>
      <c r="R40" s="85"/>
      <c r="S40" s="85"/>
      <c r="T40" s="85"/>
      <c r="U40" s="85"/>
      <c r="V40" s="85"/>
      <c r="W40" s="85"/>
      <c r="X40" s="114"/>
      <c r="AC40" s="128"/>
    </row>
    <row r="41" spans="2:29" ht="15.75" hidden="1" customHeight="1" x14ac:dyDescent="0.2">
      <c r="B41" s="111"/>
      <c r="C41" s="626"/>
      <c r="D41" s="627"/>
      <c r="E41" s="628"/>
      <c r="F41" s="141"/>
      <c r="G41" s="178">
        <f>+H42-H43</f>
        <v>3</v>
      </c>
      <c r="H41" s="181">
        <f>+I42-I43</f>
        <v>3</v>
      </c>
      <c r="I41" s="179"/>
      <c r="J41" s="131"/>
      <c r="K41" s="121"/>
      <c r="L41" s="121"/>
      <c r="M41" s="122"/>
      <c r="N41" s="121"/>
      <c r="O41" s="121"/>
      <c r="P41" s="121"/>
      <c r="Q41" s="85"/>
      <c r="R41" s="85"/>
      <c r="S41" s="85"/>
      <c r="T41" s="85"/>
      <c r="U41" s="85"/>
      <c r="V41" s="85"/>
      <c r="W41" s="85"/>
      <c r="X41" s="114"/>
      <c r="AC41" s="131"/>
    </row>
    <row r="42" spans="2:29" ht="15.75" hidden="1" customHeight="1" x14ac:dyDescent="0.2">
      <c r="B42" s="111"/>
      <c r="C42" s="182"/>
      <c r="D42" s="183"/>
      <c r="E42" s="184"/>
      <c r="F42" s="141"/>
      <c r="G42" s="178">
        <f>+G40+G41</f>
        <v>9</v>
      </c>
      <c r="H42" s="178">
        <f>(H40+H41)/12</f>
        <v>3.9166666666666665</v>
      </c>
      <c r="I42" s="180">
        <f>+I40/30</f>
        <v>3.6666666666666665</v>
      </c>
      <c r="J42" s="133"/>
      <c r="K42" s="121"/>
      <c r="L42" s="121"/>
      <c r="M42" s="122"/>
      <c r="N42" s="121"/>
      <c r="O42" s="121"/>
      <c r="P42" s="121"/>
      <c r="Q42" s="85"/>
      <c r="R42" s="85"/>
      <c r="S42" s="85"/>
      <c r="T42" s="85"/>
      <c r="U42" s="85"/>
      <c r="V42" s="85"/>
      <c r="W42" s="85"/>
      <c r="X42" s="114"/>
      <c r="AC42" s="133"/>
    </row>
    <row r="43" spans="2:29" ht="21" hidden="1" customHeight="1" x14ac:dyDescent="0.2">
      <c r="B43" s="111"/>
      <c r="C43" s="629" t="s">
        <v>8</v>
      </c>
      <c r="D43" s="630"/>
      <c r="E43" s="631"/>
      <c r="F43" s="141"/>
      <c r="G43" s="181"/>
      <c r="H43" s="178">
        <f>H42-INT(H42)</f>
        <v>0.91666666666666652</v>
      </c>
      <c r="I43" s="180">
        <f>I42-INT(I42)</f>
        <v>0.66666666666666652</v>
      </c>
      <c r="J43" s="133"/>
      <c r="K43" s="121"/>
      <c r="L43" s="121"/>
      <c r="M43" s="122"/>
      <c r="N43" s="121"/>
      <c r="O43" s="121"/>
      <c r="P43" s="121"/>
      <c r="Q43" s="85"/>
      <c r="R43" s="85"/>
      <c r="S43" s="85"/>
      <c r="T43" s="85"/>
      <c r="U43" s="85"/>
      <c r="V43" s="85"/>
      <c r="W43" s="85"/>
      <c r="X43" s="114"/>
      <c r="AC43" s="133"/>
    </row>
    <row r="44" spans="2:29" ht="24.75" customHeight="1" thickBot="1" x14ac:dyDescent="0.25">
      <c r="B44" s="111"/>
      <c r="C44" s="632" t="s">
        <v>88</v>
      </c>
      <c r="D44" s="633"/>
      <c r="E44" s="633"/>
      <c r="F44" s="634"/>
      <c r="G44" s="185" t="s">
        <v>2</v>
      </c>
      <c r="H44" s="185" t="s">
        <v>3</v>
      </c>
      <c r="I44" s="186" t="s">
        <v>4</v>
      </c>
      <c r="J44" s="134"/>
      <c r="K44" s="121"/>
      <c r="L44" s="121"/>
      <c r="M44" s="122"/>
      <c r="N44" s="121"/>
      <c r="O44" s="121"/>
      <c r="P44" s="121"/>
      <c r="Q44" s="85"/>
      <c r="R44" s="85"/>
      <c r="S44" s="85"/>
      <c r="T44" s="85"/>
      <c r="U44" s="85"/>
      <c r="V44" s="85"/>
      <c r="W44" s="85"/>
      <c r="X44" s="114"/>
      <c r="AC44" s="134"/>
    </row>
    <row r="45" spans="2:29" ht="32.25" customHeight="1" thickBot="1" x14ac:dyDescent="0.25">
      <c r="B45" s="111"/>
      <c r="C45" s="635"/>
      <c r="D45" s="636"/>
      <c r="E45" s="636"/>
      <c r="F45" s="637"/>
      <c r="G45" s="187">
        <f>+G42</f>
        <v>9</v>
      </c>
      <c r="H45" s="187">
        <f>(H43)*12</f>
        <v>10.999999999999998</v>
      </c>
      <c r="I45" s="188">
        <f>+I43*30</f>
        <v>19.999999999999996</v>
      </c>
      <c r="J45" s="134"/>
      <c r="K45" s="121"/>
      <c r="L45" s="121"/>
      <c r="M45" s="122"/>
      <c r="N45" s="638" t="s">
        <v>136</v>
      </c>
      <c r="O45" s="639"/>
      <c r="P45" s="639"/>
      <c r="Q45" s="639"/>
      <c r="R45" s="639"/>
      <c r="S45" s="639"/>
      <c r="T45" s="639"/>
      <c r="U45" s="639"/>
      <c r="V45" s="639"/>
      <c r="W45" s="640"/>
      <c r="X45" s="114"/>
      <c r="AC45" s="134"/>
    </row>
    <row r="46" spans="2:29" ht="15.75" customHeight="1" thickBot="1" x14ac:dyDescent="0.25">
      <c r="B46" s="111"/>
      <c r="C46" s="85"/>
      <c r="D46" s="85"/>
      <c r="E46" s="85"/>
      <c r="F46" s="85"/>
      <c r="G46" s="85"/>
      <c r="H46" s="85"/>
      <c r="I46" s="85"/>
      <c r="J46" s="85"/>
      <c r="K46" s="121"/>
      <c r="L46" s="121"/>
      <c r="M46" s="122"/>
      <c r="N46" s="121"/>
      <c r="O46" s="121"/>
      <c r="P46" s="121"/>
      <c r="Q46" s="85"/>
      <c r="R46" s="85"/>
      <c r="S46" s="85"/>
      <c r="T46" s="85"/>
      <c r="U46" s="85"/>
      <c r="V46" s="85"/>
      <c r="W46" s="85"/>
      <c r="X46" s="114"/>
      <c r="AC46" s="85"/>
    </row>
    <row r="47" spans="2:29" ht="84" customHeight="1" thickBot="1" x14ac:dyDescent="0.25">
      <c r="B47" s="111"/>
      <c r="C47" s="664" t="s">
        <v>150</v>
      </c>
      <c r="D47" s="665"/>
      <c r="E47" s="665"/>
      <c r="F47" s="665"/>
      <c r="G47" s="665"/>
      <c r="H47" s="665"/>
      <c r="I47" s="665"/>
      <c r="J47" s="665"/>
      <c r="K47" s="665"/>
      <c r="L47" s="666"/>
      <c r="M47" s="122"/>
      <c r="N47" s="505" t="s">
        <v>137</v>
      </c>
      <c r="O47" s="506"/>
      <c r="P47" s="506"/>
      <c r="Q47" s="506"/>
      <c r="R47" s="506"/>
      <c r="S47" s="506"/>
      <c r="T47" s="506"/>
      <c r="U47" s="506"/>
      <c r="V47" s="506"/>
      <c r="W47" s="507"/>
      <c r="X47" s="114"/>
      <c r="AC47" s="85"/>
    </row>
    <row r="48" spans="2:29" ht="15.75" customHeight="1" thickBot="1" x14ac:dyDescent="0.25">
      <c r="B48" s="111"/>
      <c r="C48" s="85"/>
      <c r="D48" s="85"/>
      <c r="E48" s="85"/>
      <c r="F48" s="85"/>
      <c r="G48" s="85"/>
      <c r="H48" s="85"/>
      <c r="I48" s="85"/>
      <c r="J48" s="85"/>
      <c r="K48" s="121"/>
      <c r="L48" s="121"/>
      <c r="M48" s="122"/>
      <c r="N48" s="470"/>
      <c r="O48" s="471"/>
      <c r="P48" s="471"/>
      <c r="Q48" s="471"/>
      <c r="R48" s="471"/>
      <c r="S48" s="471"/>
      <c r="T48" s="471"/>
      <c r="U48" s="471"/>
      <c r="V48" s="471"/>
      <c r="W48" s="508"/>
      <c r="X48" s="114"/>
      <c r="AC48" s="85"/>
    </row>
    <row r="49" spans="2:46" ht="114" customHeight="1" thickBot="1" x14ac:dyDescent="0.25">
      <c r="B49" s="111"/>
      <c r="C49" s="647" t="s">
        <v>146</v>
      </c>
      <c r="D49" s="648"/>
      <c r="E49" s="648"/>
      <c r="F49" s="648"/>
      <c r="G49" s="648"/>
      <c r="H49" s="648"/>
      <c r="I49" s="648"/>
      <c r="J49" s="648"/>
      <c r="K49" s="648"/>
      <c r="L49" s="649"/>
      <c r="M49" s="135"/>
      <c r="N49" s="511"/>
      <c r="O49" s="512"/>
      <c r="P49" s="512"/>
      <c r="Q49" s="512"/>
      <c r="R49" s="512"/>
      <c r="S49" s="512"/>
      <c r="T49" s="512"/>
      <c r="U49" s="512"/>
      <c r="V49" s="512"/>
      <c r="W49" s="513"/>
      <c r="X49" s="114"/>
      <c r="AC49" s="136"/>
    </row>
    <row r="50" spans="2:46" ht="46.5" customHeight="1" x14ac:dyDescent="0.2">
      <c r="B50" s="111"/>
      <c r="C50" s="298" t="s">
        <v>41</v>
      </c>
      <c r="D50" s="641" t="s">
        <v>45</v>
      </c>
      <c r="E50" s="641"/>
      <c r="F50" s="641" t="s">
        <v>73</v>
      </c>
      <c r="G50" s="299" t="s">
        <v>47</v>
      </c>
      <c r="H50" s="299" t="s">
        <v>48</v>
      </c>
      <c r="I50" s="299" t="s">
        <v>53</v>
      </c>
      <c r="J50" s="299" t="s">
        <v>138</v>
      </c>
      <c r="K50" s="299" t="s">
        <v>140</v>
      </c>
      <c r="L50" s="650" t="s">
        <v>49</v>
      </c>
      <c r="M50" s="135"/>
      <c r="N50" s="327" t="s">
        <v>41</v>
      </c>
      <c r="O50" s="585" t="s">
        <v>45</v>
      </c>
      <c r="P50" s="585"/>
      <c r="Q50" s="585" t="s">
        <v>73</v>
      </c>
      <c r="R50" s="314" t="s">
        <v>47</v>
      </c>
      <c r="S50" s="587" t="s">
        <v>48</v>
      </c>
      <c r="T50" s="314" t="s">
        <v>53</v>
      </c>
      <c r="U50" s="314" t="s">
        <v>138</v>
      </c>
      <c r="V50" s="587" t="s">
        <v>93</v>
      </c>
      <c r="W50" s="643" t="s">
        <v>58</v>
      </c>
      <c r="X50" s="114"/>
      <c r="AC50" s="137"/>
    </row>
    <row r="51" spans="2:46" ht="64.5" customHeight="1" x14ac:dyDescent="0.2">
      <c r="B51" s="111"/>
      <c r="C51" s="194">
        <v>0</v>
      </c>
      <c r="D51" s="645" t="s">
        <v>55</v>
      </c>
      <c r="E51" s="645"/>
      <c r="F51" s="642"/>
      <c r="G51" s="195" t="s">
        <v>54</v>
      </c>
      <c r="H51" s="195" t="s">
        <v>56</v>
      </c>
      <c r="I51" s="196">
        <f>+I56-509.11</f>
        <v>727.70574370659745</v>
      </c>
      <c r="J51" s="196">
        <f>+J56-446896238.28</f>
        <v>638784331.99288249</v>
      </c>
      <c r="K51" s="305">
        <f>K56-254</f>
        <v>460</v>
      </c>
      <c r="L51" s="651"/>
      <c r="M51" s="135"/>
      <c r="N51" s="191">
        <v>0</v>
      </c>
      <c r="O51" s="646" t="s">
        <v>55</v>
      </c>
      <c r="P51" s="646"/>
      <c r="Q51" s="586"/>
      <c r="R51" s="236" t="s">
        <v>54</v>
      </c>
      <c r="S51" s="588"/>
      <c r="T51" s="294">
        <f>T54</f>
        <v>1285.7089957737976</v>
      </c>
      <c r="U51" s="294">
        <f>U54</f>
        <v>1128599213.6172268</v>
      </c>
      <c r="V51" s="588"/>
      <c r="W51" s="644"/>
      <c r="X51" s="114"/>
      <c r="AC51" s="137"/>
    </row>
    <row r="52" spans="2:46" ht="99.95" customHeight="1" x14ac:dyDescent="0.2">
      <c r="B52" s="111"/>
      <c r="C52" s="140">
        <v>1</v>
      </c>
      <c r="D52" s="608" t="s">
        <v>163</v>
      </c>
      <c r="E52" s="608"/>
      <c r="F52" s="141">
        <v>2017</v>
      </c>
      <c r="G52" s="192">
        <v>912420000</v>
      </c>
      <c r="H52" s="142">
        <v>737717</v>
      </c>
      <c r="I52" s="193">
        <f>G52/H52</f>
        <v>1236.8157437065975</v>
      </c>
      <c r="J52" s="138">
        <f>I52*877803</f>
        <v>1085680570.2728825</v>
      </c>
      <c r="K52" s="319">
        <v>714</v>
      </c>
      <c r="L52" s="671" t="s">
        <v>158</v>
      </c>
      <c r="M52" s="139"/>
      <c r="N52" s="618">
        <v>1</v>
      </c>
      <c r="O52" s="620" t="s">
        <v>271</v>
      </c>
      <c r="P52" s="620"/>
      <c r="Q52" s="622">
        <v>2009</v>
      </c>
      <c r="R52" s="593">
        <v>638868800</v>
      </c>
      <c r="S52" s="624">
        <v>496900</v>
      </c>
      <c r="T52" s="591">
        <f>R52/S52</f>
        <v>1285.7089957737976</v>
      </c>
      <c r="U52" s="593">
        <f>T52*877803</f>
        <v>1128599213.6172268</v>
      </c>
      <c r="V52" s="583">
        <f>U54/894321429</f>
        <v>1.2619615017826291</v>
      </c>
      <c r="W52" s="589">
        <v>3</v>
      </c>
      <c r="X52" s="114"/>
      <c r="AC52" s="89"/>
    </row>
    <row r="53" spans="2:46" ht="99.95" customHeight="1" thickBot="1" x14ac:dyDescent="0.25">
      <c r="B53" s="111"/>
      <c r="C53" s="140">
        <v>2</v>
      </c>
      <c r="D53" s="608"/>
      <c r="E53" s="608"/>
      <c r="F53" s="141"/>
      <c r="G53" s="142"/>
      <c r="H53" s="142"/>
      <c r="I53" s="193"/>
      <c r="J53" s="138"/>
      <c r="K53" s="295"/>
      <c r="L53" s="671"/>
      <c r="M53" s="111" t="s">
        <v>50</v>
      </c>
      <c r="N53" s="619"/>
      <c r="O53" s="621"/>
      <c r="P53" s="621"/>
      <c r="Q53" s="623"/>
      <c r="R53" s="594"/>
      <c r="S53" s="625"/>
      <c r="T53" s="592"/>
      <c r="U53" s="594"/>
      <c r="V53" s="584"/>
      <c r="W53" s="590"/>
      <c r="X53" s="114"/>
      <c r="AC53" s="89"/>
    </row>
    <row r="54" spans="2:46" ht="99.95" customHeight="1" thickBot="1" x14ac:dyDescent="0.25">
      <c r="B54" s="111"/>
      <c r="C54" s="276">
        <v>3</v>
      </c>
      <c r="D54" s="608"/>
      <c r="E54" s="608"/>
      <c r="F54" s="141"/>
      <c r="G54" s="142"/>
      <c r="H54" s="142"/>
      <c r="I54" s="257"/>
      <c r="J54" s="138"/>
      <c r="K54" s="295"/>
      <c r="L54" s="671"/>
      <c r="M54" s="111"/>
      <c r="N54" s="609" t="s">
        <v>71</v>
      </c>
      <c r="O54" s="610"/>
      <c r="P54" s="610"/>
      <c r="Q54" s="610"/>
      <c r="R54" s="610"/>
      <c r="S54" s="610"/>
      <c r="T54" s="199">
        <f>SUM(T52:T53)</f>
        <v>1285.7089957737976</v>
      </c>
      <c r="U54" s="200">
        <f>SUM(U52:U53)</f>
        <v>1128599213.6172268</v>
      </c>
      <c r="V54" s="264"/>
      <c r="W54" s="277"/>
      <c r="X54" s="114"/>
      <c r="AC54" s="89"/>
    </row>
    <row r="55" spans="2:46" ht="99.95" customHeight="1" thickBot="1" x14ac:dyDescent="0.25">
      <c r="B55" s="111"/>
      <c r="C55" s="143">
        <v>4</v>
      </c>
      <c r="D55" s="611"/>
      <c r="E55" s="611"/>
      <c r="F55" s="144"/>
      <c r="G55" s="145"/>
      <c r="H55" s="145"/>
      <c r="I55" s="146"/>
      <c r="J55" s="138"/>
      <c r="K55" s="296"/>
      <c r="L55" s="672"/>
      <c r="M55" s="111"/>
      <c r="X55" s="114"/>
      <c r="AC55" s="89"/>
    </row>
    <row r="56" spans="2:46" ht="81" customHeight="1" thickBot="1" x14ac:dyDescent="0.25">
      <c r="B56" s="111"/>
      <c r="C56" s="612" t="s">
        <v>213</v>
      </c>
      <c r="D56" s="613"/>
      <c r="E56" s="613"/>
      <c r="F56" s="613"/>
      <c r="G56" s="613"/>
      <c r="H56" s="613"/>
      <c r="I56" s="197">
        <f>SUM(I52:I55)</f>
        <v>1236.8157437065975</v>
      </c>
      <c r="J56" s="198">
        <f>SUM(J52:J55)</f>
        <v>1085680570.2728825</v>
      </c>
      <c r="K56" s="297">
        <f>SUM(K52:K55)</f>
        <v>714</v>
      </c>
      <c r="L56" s="85"/>
      <c r="M56" s="149"/>
      <c r="N56" s="87"/>
      <c r="O56" s="595"/>
      <c r="P56" s="595"/>
      <c r="Q56" s="87"/>
      <c r="R56" s="150"/>
      <c r="S56" s="89"/>
      <c r="T56" s="89"/>
      <c r="U56" s="89"/>
      <c r="V56" s="89"/>
      <c r="W56" s="151"/>
      <c r="X56" s="114"/>
      <c r="Z56" s="89"/>
      <c r="AA56" s="89"/>
      <c r="AB56" s="89"/>
      <c r="AC56" s="89"/>
      <c r="AD56" s="89"/>
    </row>
    <row r="57" spans="2:46" ht="15.75" customHeight="1" thickBot="1" x14ac:dyDescent="0.25">
      <c r="B57" s="152"/>
      <c r="C57" s="153"/>
      <c r="D57" s="153"/>
      <c r="E57" s="153"/>
      <c r="F57" s="153"/>
      <c r="G57" s="154"/>
      <c r="H57" s="154"/>
      <c r="I57" s="154"/>
      <c r="J57" s="155"/>
      <c r="K57" s="155"/>
      <c r="L57" s="155"/>
      <c r="M57" s="158"/>
      <c r="N57" s="153"/>
      <c r="O57" s="153"/>
      <c r="P57" s="153"/>
      <c r="Q57" s="153"/>
      <c r="R57" s="154"/>
      <c r="S57" s="154"/>
      <c r="T57" s="159"/>
      <c r="U57" s="160"/>
      <c r="V57" s="160"/>
      <c r="W57" s="170"/>
      <c r="X57" s="161"/>
      <c r="Z57" s="89"/>
      <c r="AA57" s="89"/>
      <c r="AB57" s="89"/>
      <c r="AC57" s="89"/>
      <c r="AD57" s="89"/>
      <c r="AN57" s="87"/>
      <c r="AO57" s="87"/>
      <c r="AP57" s="87"/>
      <c r="AQ57" s="87"/>
      <c r="AR57" s="89"/>
      <c r="AS57" s="89"/>
      <c r="AT57" s="137"/>
    </row>
    <row r="58" spans="2:46" ht="15" x14ac:dyDescent="0.2">
      <c r="B58" s="85"/>
      <c r="C58" s="87"/>
      <c r="D58" s="87"/>
      <c r="E58" s="87"/>
      <c r="F58" s="87"/>
      <c r="G58" s="89"/>
      <c r="H58" s="89"/>
      <c r="I58" s="89"/>
      <c r="J58" s="85"/>
      <c r="K58" s="85"/>
      <c r="L58" s="85"/>
      <c r="M58" s="87"/>
      <c r="N58" s="87"/>
      <c r="O58" s="87"/>
      <c r="P58" s="87"/>
      <c r="Q58" s="87"/>
      <c r="R58" s="89"/>
      <c r="S58" s="89"/>
      <c r="T58" s="156"/>
      <c r="U58" s="157"/>
      <c r="V58" s="157"/>
      <c r="W58" s="85"/>
      <c r="X58" s="114"/>
      <c r="Z58" s="89"/>
      <c r="AA58" s="89"/>
      <c r="AB58" s="89"/>
      <c r="AC58" s="89"/>
      <c r="AD58" s="89"/>
      <c r="AN58" s="87"/>
      <c r="AO58" s="87"/>
      <c r="AP58" s="87"/>
      <c r="AQ58" s="87"/>
      <c r="AR58" s="89"/>
      <c r="AS58" s="89"/>
      <c r="AT58" s="137"/>
    </row>
    <row r="59" spans="2:46" ht="15" x14ac:dyDescent="0.2">
      <c r="B59" s="85"/>
      <c r="C59" s="87"/>
      <c r="D59" s="87"/>
      <c r="E59" s="87"/>
      <c r="F59" s="87"/>
      <c r="G59" s="89"/>
      <c r="H59" s="89"/>
      <c r="I59" s="89"/>
      <c r="J59" s="85"/>
      <c r="K59" s="85"/>
      <c r="L59" s="85"/>
      <c r="M59" s="87"/>
      <c r="N59" s="87"/>
      <c r="O59" s="87"/>
      <c r="P59" s="87"/>
      <c r="Q59" s="87"/>
      <c r="R59" s="89"/>
      <c r="S59" s="89"/>
      <c r="T59" s="156"/>
      <c r="U59" s="157"/>
      <c r="V59" s="157"/>
      <c r="Z59" s="89"/>
      <c r="AA59" s="89"/>
      <c r="AB59" s="89"/>
      <c r="AC59" s="89"/>
      <c r="AD59" s="89"/>
      <c r="AN59" s="87"/>
      <c r="AO59" s="87"/>
      <c r="AP59" s="87"/>
      <c r="AQ59" s="87"/>
      <c r="AR59" s="89"/>
      <c r="AS59" s="89"/>
      <c r="AT59" s="137"/>
    </row>
    <row r="60" spans="2:46" ht="15" x14ac:dyDescent="0.2">
      <c r="B60" s="85"/>
      <c r="C60" s="87"/>
      <c r="D60" s="87"/>
      <c r="E60" s="87"/>
      <c r="F60" s="87"/>
      <c r="G60" s="89"/>
      <c r="H60" s="89"/>
      <c r="I60" s="89"/>
      <c r="J60" s="85"/>
      <c r="K60" s="85"/>
      <c r="L60" s="85"/>
      <c r="M60" s="87"/>
      <c r="N60" s="87"/>
      <c r="O60" s="87"/>
      <c r="P60" s="87"/>
      <c r="Q60" s="87"/>
      <c r="R60" s="89"/>
      <c r="S60" s="89"/>
      <c r="T60" s="156"/>
      <c r="U60" s="157"/>
      <c r="V60" s="157"/>
      <c r="Z60" s="89"/>
      <c r="AA60" s="89"/>
      <c r="AB60" s="89"/>
      <c r="AC60" s="89"/>
      <c r="AD60" s="89"/>
      <c r="AN60" s="87"/>
      <c r="AO60" s="87"/>
      <c r="AP60" s="87"/>
      <c r="AQ60" s="87"/>
      <c r="AR60" s="89"/>
      <c r="AS60" s="89"/>
      <c r="AT60" s="137"/>
    </row>
    <row r="61" spans="2:46" ht="15.75" thickBot="1" x14ac:dyDescent="0.25">
      <c r="C61" s="87"/>
      <c r="D61" s="87"/>
      <c r="E61" s="87"/>
      <c r="F61" s="87"/>
      <c r="G61" s="89"/>
      <c r="H61" s="89"/>
      <c r="I61" s="89"/>
      <c r="M61" s="87"/>
      <c r="N61" s="87"/>
      <c r="O61" s="87"/>
      <c r="P61" s="87"/>
      <c r="Z61" s="89"/>
      <c r="AA61" s="89"/>
      <c r="AB61" s="89"/>
      <c r="AC61" s="89"/>
      <c r="AD61" s="89"/>
      <c r="AN61" s="87"/>
      <c r="AO61" s="87"/>
      <c r="AP61" s="87"/>
      <c r="AQ61" s="87"/>
      <c r="AR61" s="89"/>
      <c r="AS61" s="89"/>
      <c r="AT61" s="137"/>
    </row>
    <row r="62" spans="2:46" ht="18.75" thickBot="1" x14ac:dyDescent="0.3">
      <c r="B62" s="104"/>
      <c r="C62" s="105"/>
      <c r="D62" s="105"/>
      <c r="E62" s="106"/>
      <c r="F62" s="106"/>
      <c r="G62" s="106"/>
      <c r="H62" s="106"/>
      <c r="I62" s="106"/>
      <c r="J62" s="106"/>
      <c r="K62" s="106"/>
      <c r="L62" s="107"/>
      <c r="M62" s="108"/>
      <c r="N62" s="107"/>
      <c r="O62" s="107"/>
      <c r="P62" s="107"/>
      <c r="Q62" s="107"/>
      <c r="R62" s="107"/>
      <c r="S62" s="107"/>
      <c r="T62" s="107"/>
      <c r="U62" s="107"/>
      <c r="V62" s="107"/>
      <c r="W62" s="107"/>
      <c r="X62" s="109"/>
    </row>
    <row r="63" spans="2:46" ht="84.75" customHeight="1" thickBot="1" x14ac:dyDescent="0.3">
      <c r="B63" s="111"/>
      <c r="C63" s="571" t="s">
        <v>99</v>
      </c>
      <c r="D63" s="571"/>
      <c r="E63" s="571"/>
      <c r="F63" s="571"/>
      <c r="G63" s="571"/>
      <c r="H63" s="571"/>
      <c r="I63" s="571"/>
      <c r="J63" s="112"/>
      <c r="K63" s="113">
        <v>2</v>
      </c>
      <c r="L63" s="312" t="s">
        <v>145</v>
      </c>
      <c r="M63" s="111"/>
      <c r="N63" s="552" t="s">
        <v>7</v>
      </c>
      <c r="O63" s="553"/>
      <c r="P63" s="554" t="s">
        <v>66</v>
      </c>
      <c r="Q63" s="554"/>
      <c r="R63" s="554"/>
      <c r="S63" s="554"/>
      <c r="T63" s="555"/>
      <c r="U63" s="85"/>
      <c r="V63" s="113">
        <v>2</v>
      </c>
      <c r="W63" s="312" t="s">
        <v>145</v>
      </c>
      <c r="X63" s="114"/>
    </row>
    <row r="64" spans="2:46" ht="21" thickBot="1" x14ac:dyDescent="0.35">
      <c r="B64" s="111"/>
      <c r="C64" s="571"/>
      <c r="D64" s="571"/>
      <c r="E64" s="571"/>
      <c r="F64" s="571"/>
      <c r="G64" s="571"/>
      <c r="H64" s="571"/>
      <c r="I64" s="571"/>
      <c r="J64" s="112"/>
      <c r="K64" s="85"/>
      <c r="L64" s="85"/>
      <c r="M64" s="111"/>
      <c r="N64" s="556" t="s">
        <v>6</v>
      </c>
      <c r="O64" s="557"/>
      <c r="P64" s="558" t="str">
        <f>E67</f>
        <v>EDGAR EDUARDO ROA CASTILLO</v>
      </c>
      <c r="Q64" s="558"/>
      <c r="R64" s="558"/>
      <c r="S64" s="558"/>
      <c r="T64" s="559"/>
      <c r="U64" s="85"/>
      <c r="V64" s="85"/>
      <c r="W64" s="85"/>
      <c r="X64" s="114"/>
    </row>
    <row r="65" spans="2:24" ht="18.75" thickBot="1" x14ac:dyDescent="0.3">
      <c r="B65" s="111"/>
      <c r="C65" s="112"/>
      <c r="D65" s="112"/>
      <c r="E65" s="112"/>
      <c r="F65" s="112"/>
      <c r="G65" s="112"/>
      <c r="H65" s="112"/>
      <c r="I65" s="112"/>
      <c r="J65" s="112"/>
      <c r="L65" s="85"/>
      <c r="M65" s="111"/>
      <c r="N65" s="85"/>
      <c r="O65" s="85"/>
      <c r="P65" s="84"/>
      <c r="Q65" s="84"/>
      <c r="R65" s="85"/>
      <c r="S65" s="85"/>
      <c r="T65" s="85"/>
      <c r="U65" s="85"/>
      <c r="V65" s="85"/>
      <c r="W65" s="85"/>
      <c r="X65" s="114"/>
    </row>
    <row r="66" spans="2:24" ht="27.95" customHeight="1" thickBot="1" x14ac:dyDescent="0.35">
      <c r="B66" s="111"/>
      <c r="C66" s="552" t="s">
        <v>7</v>
      </c>
      <c r="D66" s="553"/>
      <c r="E66" s="569" t="s">
        <v>66</v>
      </c>
      <c r="F66" s="569"/>
      <c r="G66" s="569"/>
      <c r="H66" s="569"/>
      <c r="I66" s="570"/>
      <c r="J66" s="116"/>
      <c r="K66" s="572" t="s">
        <v>42</v>
      </c>
      <c r="L66" s="573"/>
      <c r="M66" s="111"/>
      <c r="N66" s="85"/>
      <c r="O66" s="85"/>
      <c r="P66" s="84"/>
      <c r="Q66" s="84"/>
      <c r="R66" s="85"/>
      <c r="S66" s="85"/>
      <c r="T66" s="85"/>
      <c r="U66" s="85"/>
      <c r="V66" s="85"/>
      <c r="W66" s="85"/>
      <c r="X66" s="114"/>
    </row>
    <row r="67" spans="2:24" ht="20.25" customHeight="1" thickBot="1" x14ac:dyDescent="0.35">
      <c r="B67" s="111"/>
      <c r="C67" s="574" t="s">
        <v>6</v>
      </c>
      <c r="D67" s="575"/>
      <c r="E67" s="576" t="s">
        <v>173</v>
      </c>
      <c r="F67" s="576"/>
      <c r="G67" s="576"/>
      <c r="H67" s="576"/>
      <c r="I67" s="577"/>
      <c r="J67" s="331">
        <v>44095</v>
      </c>
      <c r="K67" s="614" t="s">
        <v>107</v>
      </c>
      <c r="L67" s="673">
        <f>F70</f>
        <v>11</v>
      </c>
      <c r="M67" s="85"/>
      <c r="N67" s="85"/>
      <c r="O67" s="85"/>
      <c r="P67" s="85"/>
      <c r="Q67" s="85"/>
      <c r="R67" s="85"/>
      <c r="S67" s="85"/>
      <c r="T67" s="85"/>
      <c r="U67" s="85"/>
      <c r="V67" s="85"/>
      <c r="W67" s="85"/>
      <c r="X67" s="114"/>
    </row>
    <row r="68" spans="2:24" ht="20.25" customHeight="1" x14ac:dyDescent="0.25">
      <c r="B68" s="111"/>
      <c r="C68" s="202" t="s">
        <v>33</v>
      </c>
      <c r="D68" s="560" t="s">
        <v>34</v>
      </c>
      <c r="E68" s="561"/>
      <c r="F68" s="562" t="s">
        <v>91</v>
      </c>
      <c r="G68" s="562"/>
      <c r="H68" s="203">
        <v>37053</v>
      </c>
      <c r="I68" s="204">
        <f>(J67-H68)/360</f>
        <v>19.56111111111111</v>
      </c>
      <c r="J68" s="118"/>
      <c r="K68" s="615"/>
      <c r="L68" s="674"/>
      <c r="M68" s="85"/>
      <c r="N68" s="602" t="s">
        <v>133</v>
      </c>
      <c r="O68" s="603"/>
      <c r="P68" s="603"/>
      <c r="Q68" s="603"/>
      <c r="R68" s="603"/>
      <c r="S68" s="603"/>
      <c r="T68" s="603"/>
      <c r="U68" s="603"/>
      <c r="V68" s="603"/>
      <c r="W68" s="604"/>
      <c r="X68" s="114"/>
    </row>
    <row r="69" spans="2:24" ht="26.25" customHeight="1" thickBot="1" x14ac:dyDescent="0.3">
      <c r="B69" s="111"/>
      <c r="C69" s="206" t="s">
        <v>37</v>
      </c>
      <c r="D69" s="563" t="s">
        <v>46</v>
      </c>
      <c r="E69" s="564"/>
      <c r="F69" s="564"/>
      <c r="G69" s="565"/>
      <c r="H69" s="207" t="s">
        <v>44</v>
      </c>
      <c r="I69" s="354" t="s">
        <v>42</v>
      </c>
      <c r="J69" s="118"/>
      <c r="K69" s="173" t="s">
        <v>185</v>
      </c>
      <c r="L69" s="175" t="str">
        <f>I69</f>
        <v>CUMPLE</v>
      </c>
      <c r="M69" s="85"/>
      <c r="N69" s="605"/>
      <c r="O69" s="606"/>
      <c r="P69" s="606"/>
      <c r="Q69" s="606"/>
      <c r="R69" s="606"/>
      <c r="S69" s="606"/>
      <c r="T69" s="606"/>
      <c r="U69" s="606"/>
      <c r="V69" s="606"/>
      <c r="W69" s="607"/>
      <c r="X69" s="114"/>
    </row>
    <row r="70" spans="2:24" ht="27.75" customHeight="1" thickBot="1" x14ac:dyDescent="0.3">
      <c r="B70" s="111"/>
      <c r="C70" s="566" t="s">
        <v>100</v>
      </c>
      <c r="D70" s="567"/>
      <c r="E70" s="568"/>
      <c r="F70" s="176">
        <f>+G98</f>
        <v>11</v>
      </c>
      <c r="G70" s="118"/>
      <c r="H70" s="118"/>
      <c r="I70" s="118"/>
      <c r="J70" s="118"/>
      <c r="K70" s="173" t="s">
        <v>72</v>
      </c>
      <c r="L70" s="175" t="s">
        <v>46</v>
      </c>
      <c r="M70" s="85"/>
      <c r="N70" s="85"/>
      <c r="O70" s="85"/>
      <c r="P70" s="85"/>
      <c r="Q70" s="85"/>
      <c r="R70" s="85"/>
      <c r="S70" s="85"/>
      <c r="T70" s="85"/>
      <c r="U70" s="85"/>
      <c r="V70" s="85"/>
      <c r="W70" s="85"/>
      <c r="X70" s="114"/>
    </row>
    <row r="71" spans="2:24" ht="29.25" customHeight="1" thickBot="1" x14ac:dyDescent="0.25">
      <c r="B71" s="111"/>
      <c r="C71" s="85"/>
      <c r="D71" s="85"/>
      <c r="E71" s="85"/>
      <c r="F71" s="85"/>
      <c r="G71" s="85"/>
      <c r="H71" s="85"/>
      <c r="I71" s="85"/>
      <c r="J71" s="78"/>
      <c r="K71" s="332" t="s">
        <v>139</v>
      </c>
      <c r="L71" s="300">
        <f>K109</f>
        <v>966</v>
      </c>
      <c r="M71" s="111"/>
      <c r="N71" s="596" t="s">
        <v>101</v>
      </c>
      <c r="O71" s="597"/>
      <c r="P71" s="597"/>
      <c r="Q71" s="597"/>
      <c r="R71" s="597"/>
      <c r="S71" s="597"/>
      <c r="T71" s="597"/>
      <c r="U71" s="600" t="s">
        <v>62</v>
      </c>
      <c r="V71" s="263"/>
      <c r="W71" s="85"/>
      <c r="X71" s="114"/>
    </row>
    <row r="72" spans="2:24" ht="27" customHeight="1" thickBot="1" x14ac:dyDescent="0.3">
      <c r="B72" s="111"/>
      <c r="C72" s="549" t="s">
        <v>111</v>
      </c>
      <c r="D72" s="550"/>
      <c r="E72" s="550"/>
      <c r="F72" s="550"/>
      <c r="G72" s="550"/>
      <c r="H72" s="550"/>
      <c r="I72" s="550"/>
      <c r="J72" s="551"/>
      <c r="K72" s="174" t="s">
        <v>108</v>
      </c>
      <c r="L72" s="244" t="str">
        <f>L105</f>
        <v xml:space="preserve">CUMPLE  </v>
      </c>
      <c r="M72" s="122"/>
      <c r="N72" s="598"/>
      <c r="O72" s="599"/>
      <c r="P72" s="599"/>
      <c r="Q72" s="599"/>
      <c r="R72" s="599"/>
      <c r="S72" s="599"/>
      <c r="T72" s="599"/>
      <c r="U72" s="601"/>
      <c r="V72" s="263"/>
      <c r="W72" s="85"/>
      <c r="X72" s="114"/>
    </row>
    <row r="73" spans="2:24" ht="15" customHeight="1" thickBot="1" x14ac:dyDescent="0.25">
      <c r="B73" s="111"/>
      <c r="C73" s="357" t="s">
        <v>6</v>
      </c>
      <c r="D73" s="652" t="str">
        <f>E67</f>
        <v>EDGAR EDUARDO ROA CASTILLO</v>
      </c>
      <c r="E73" s="652"/>
      <c r="F73" s="652"/>
      <c r="G73" s="652"/>
      <c r="H73" s="652"/>
      <c r="I73" s="652"/>
      <c r="J73" s="548" t="s">
        <v>202</v>
      </c>
      <c r="L73" s="121"/>
      <c r="M73" s="122"/>
      <c r="N73" s="653" t="s">
        <v>135</v>
      </c>
      <c r="O73" s="654"/>
      <c r="P73" s="654"/>
      <c r="Q73" s="654"/>
      <c r="R73" s="654"/>
      <c r="S73" s="654"/>
      <c r="T73" s="655"/>
      <c r="U73" s="292" t="s">
        <v>134</v>
      </c>
      <c r="V73" s="263"/>
      <c r="W73" s="85"/>
      <c r="X73" s="114"/>
    </row>
    <row r="74" spans="2:24" ht="15.75" customHeight="1" x14ac:dyDescent="0.2">
      <c r="B74" s="111"/>
      <c r="C74" s="208" t="s">
        <v>5</v>
      </c>
      <c r="D74" s="209" t="s">
        <v>0</v>
      </c>
      <c r="E74" s="210" t="s">
        <v>1</v>
      </c>
      <c r="F74" s="210" t="s">
        <v>9</v>
      </c>
      <c r="G74" s="209" t="s">
        <v>2</v>
      </c>
      <c r="H74" s="209" t="s">
        <v>3</v>
      </c>
      <c r="I74" s="209" t="s">
        <v>4</v>
      </c>
      <c r="J74" s="547"/>
      <c r="L74" s="121"/>
      <c r="M74" s="122"/>
      <c r="N74" s="656"/>
      <c r="O74" s="657"/>
      <c r="P74" s="657"/>
      <c r="Q74" s="657"/>
      <c r="R74" s="657"/>
      <c r="S74" s="657"/>
      <c r="T74" s="657"/>
      <c r="U74" s="660">
        <v>5</v>
      </c>
      <c r="V74" s="263"/>
      <c r="W74" s="85"/>
      <c r="X74" s="114"/>
    </row>
    <row r="75" spans="2:24" ht="18.75" customHeight="1" thickBot="1" x14ac:dyDescent="0.25">
      <c r="B75" s="111"/>
      <c r="C75" s="211">
        <v>1</v>
      </c>
      <c r="D75" s="212">
        <v>36925</v>
      </c>
      <c r="E75" s="212">
        <v>37153</v>
      </c>
      <c r="F75" s="213">
        <f t="shared" ref="F75:F92" si="7">+E75-D75</f>
        <v>228</v>
      </c>
      <c r="G75" s="177">
        <f t="shared" ref="G75:G92" si="8">DATEDIF(D75,E75,"Y")</f>
        <v>0</v>
      </c>
      <c r="H75" s="177">
        <f t="shared" ref="H75:H92" si="9">DATEDIF(D75,E75,"YM")</f>
        <v>7</v>
      </c>
      <c r="I75" s="177">
        <f t="shared" ref="I75:I92" si="10">DATEDIF(D75,E75,"MD")</f>
        <v>16</v>
      </c>
      <c r="J75" s="352" t="s">
        <v>241</v>
      </c>
      <c r="L75" s="121"/>
      <c r="M75" s="122"/>
      <c r="N75" s="658"/>
      <c r="O75" s="659"/>
      <c r="P75" s="659"/>
      <c r="Q75" s="659"/>
      <c r="R75" s="659"/>
      <c r="S75" s="659"/>
      <c r="T75" s="659"/>
      <c r="U75" s="660"/>
      <c r="V75" s="263"/>
      <c r="W75" s="85"/>
      <c r="X75" s="114"/>
    </row>
    <row r="76" spans="2:24" ht="15.75" customHeight="1" x14ac:dyDescent="0.2">
      <c r="B76" s="111"/>
      <c r="C76" s="211">
        <v>2</v>
      </c>
      <c r="D76" s="212">
        <v>37350</v>
      </c>
      <c r="E76" s="212">
        <v>37558</v>
      </c>
      <c r="F76" s="213">
        <f t="shared" si="7"/>
        <v>208</v>
      </c>
      <c r="G76" s="177">
        <f t="shared" si="8"/>
        <v>0</v>
      </c>
      <c r="H76" s="177">
        <f t="shared" si="9"/>
        <v>6</v>
      </c>
      <c r="I76" s="177">
        <f t="shared" si="10"/>
        <v>25</v>
      </c>
      <c r="J76" s="352" t="s">
        <v>242</v>
      </c>
      <c r="L76" s="121"/>
      <c r="M76" s="122"/>
      <c r="N76" s="579" t="s">
        <v>61</v>
      </c>
      <c r="O76" s="580"/>
      <c r="P76" s="580" t="s">
        <v>278</v>
      </c>
      <c r="Q76" s="580"/>
      <c r="R76" s="580"/>
      <c r="S76" s="580"/>
      <c r="T76" s="293" t="s">
        <v>49</v>
      </c>
      <c r="U76" s="660"/>
      <c r="V76" s="263"/>
      <c r="W76" s="85"/>
      <c r="X76" s="114"/>
    </row>
    <row r="77" spans="2:24" ht="19.5" customHeight="1" thickBot="1" x14ac:dyDescent="0.25">
      <c r="B77" s="111"/>
      <c r="C77" s="211">
        <v>3</v>
      </c>
      <c r="D77" s="212">
        <v>37572</v>
      </c>
      <c r="E77" s="212">
        <v>37741</v>
      </c>
      <c r="F77" s="213">
        <f t="shared" si="7"/>
        <v>169</v>
      </c>
      <c r="G77" s="177">
        <f t="shared" si="8"/>
        <v>0</v>
      </c>
      <c r="H77" s="177">
        <f t="shared" si="9"/>
        <v>5</v>
      </c>
      <c r="I77" s="177">
        <f t="shared" si="10"/>
        <v>18</v>
      </c>
      <c r="J77" s="353" t="s">
        <v>243</v>
      </c>
      <c r="K77" s="121"/>
      <c r="L77" s="121"/>
      <c r="M77" s="122"/>
      <c r="N77" s="581"/>
      <c r="O77" s="582"/>
      <c r="P77" s="582"/>
      <c r="Q77" s="582"/>
      <c r="R77" s="582"/>
      <c r="S77" s="582"/>
      <c r="T77" s="279" t="s">
        <v>158</v>
      </c>
      <c r="U77" s="660"/>
      <c r="V77" s="263"/>
      <c r="W77" s="85"/>
      <c r="X77" s="114"/>
    </row>
    <row r="78" spans="2:24" ht="15.75" customHeight="1" x14ac:dyDescent="0.2">
      <c r="B78" s="111"/>
      <c r="C78" s="211">
        <v>4</v>
      </c>
      <c r="D78" s="212">
        <v>37743</v>
      </c>
      <c r="E78" s="212">
        <v>38069</v>
      </c>
      <c r="F78" s="213">
        <f t="shared" si="7"/>
        <v>326</v>
      </c>
      <c r="G78" s="177">
        <f t="shared" si="8"/>
        <v>0</v>
      </c>
      <c r="H78" s="177">
        <f t="shared" si="9"/>
        <v>10</v>
      </c>
      <c r="I78" s="177">
        <f t="shared" si="10"/>
        <v>21</v>
      </c>
      <c r="J78" s="353" t="s">
        <v>244</v>
      </c>
      <c r="K78" s="121"/>
      <c r="L78" s="121"/>
      <c r="M78" s="122"/>
      <c r="N78" s="653" t="s">
        <v>102</v>
      </c>
      <c r="O78" s="654"/>
      <c r="P78" s="654"/>
      <c r="Q78" s="654"/>
      <c r="R78" s="654"/>
      <c r="S78" s="654"/>
      <c r="T78" s="654"/>
      <c r="U78" s="660"/>
      <c r="V78" s="263"/>
      <c r="W78" s="85"/>
      <c r="X78" s="114"/>
    </row>
    <row r="79" spans="2:24" ht="17.25" customHeight="1" x14ac:dyDescent="0.2">
      <c r="B79" s="111"/>
      <c r="C79" s="211">
        <v>5</v>
      </c>
      <c r="D79" s="212">
        <v>38080</v>
      </c>
      <c r="E79" s="212">
        <v>38256</v>
      </c>
      <c r="F79" s="213">
        <f t="shared" si="7"/>
        <v>176</v>
      </c>
      <c r="G79" s="177">
        <f t="shared" si="8"/>
        <v>0</v>
      </c>
      <c r="H79" s="177">
        <f t="shared" si="9"/>
        <v>5</v>
      </c>
      <c r="I79" s="177">
        <f t="shared" si="10"/>
        <v>23</v>
      </c>
      <c r="J79" s="353" t="s">
        <v>245</v>
      </c>
      <c r="K79" s="121"/>
      <c r="L79" s="121"/>
      <c r="M79" s="122"/>
      <c r="N79" s="656"/>
      <c r="O79" s="657"/>
      <c r="P79" s="657"/>
      <c r="Q79" s="657"/>
      <c r="R79" s="657"/>
      <c r="S79" s="657"/>
      <c r="T79" s="657"/>
      <c r="U79" s="660"/>
      <c r="V79" s="263"/>
      <c r="W79" s="85"/>
      <c r="X79" s="114"/>
    </row>
    <row r="80" spans="2:24" ht="15.95" customHeight="1" x14ac:dyDescent="0.2">
      <c r="B80" s="111"/>
      <c r="C80" s="211">
        <v>6</v>
      </c>
      <c r="D80" s="212">
        <v>38270</v>
      </c>
      <c r="E80" s="212">
        <v>38711</v>
      </c>
      <c r="F80" s="213">
        <f t="shared" si="7"/>
        <v>441</v>
      </c>
      <c r="G80" s="177">
        <f t="shared" si="8"/>
        <v>1</v>
      </c>
      <c r="H80" s="177">
        <f t="shared" si="9"/>
        <v>2</v>
      </c>
      <c r="I80" s="177">
        <f t="shared" si="10"/>
        <v>15</v>
      </c>
      <c r="J80" s="353" t="s">
        <v>246</v>
      </c>
      <c r="K80" s="121"/>
      <c r="L80" s="121"/>
      <c r="M80" s="122"/>
      <c r="N80" s="656"/>
      <c r="O80" s="657"/>
      <c r="P80" s="657"/>
      <c r="Q80" s="657"/>
      <c r="R80" s="657"/>
      <c r="S80" s="657"/>
      <c r="T80" s="657"/>
      <c r="U80" s="660"/>
      <c r="V80" s="85"/>
      <c r="W80" s="85"/>
      <c r="X80" s="114"/>
    </row>
    <row r="81" spans="2:24" ht="17.25" customHeight="1" thickBot="1" x14ac:dyDescent="0.25">
      <c r="B81" s="111"/>
      <c r="C81" s="211">
        <v>7</v>
      </c>
      <c r="D81" s="212">
        <v>38725</v>
      </c>
      <c r="E81" s="212">
        <v>38817</v>
      </c>
      <c r="F81" s="213">
        <f t="shared" si="7"/>
        <v>92</v>
      </c>
      <c r="G81" s="177">
        <f t="shared" si="8"/>
        <v>0</v>
      </c>
      <c r="H81" s="177">
        <f t="shared" si="9"/>
        <v>3</v>
      </c>
      <c r="I81" s="177">
        <f t="shared" si="10"/>
        <v>2</v>
      </c>
      <c r="J81" s="353" t="s">
        <v>247</v>
      </c>
      <c r="K81" s="121"/>
      <c r="L81" s="121"/>
      <c r="M81" s="122"/>
      <c r="N81" s="658"/>
      <c r="O81" s="659"/>
      <c r="P81" s="659"/>
      <c r="Q81" s="659"/>
      <c r="R81" s="659"/>
      <c r="S81" s="659"/>
      <c r="T81" s="659"/>
      <c r="U81" s="660"/>
      <c r="V81" s="85"/>
      <c r="W81" s="85"/>
      <c r="X81" s="114"/>
    </row>
    <row r="82" spans="2:24" ht="15" customHeight="1" x14ac:dyDescent="0.2">
      <c r="B82" s="111"/>
      <c r="C82" s="211">
        <v>8</v>
      </c>
      <c r="D82" s="212">
        <v>39387</v>
      </c>
      <c r="E82" s="212">
        <v>39994</v>
      </c>
      <c r="F82" s="213">
        <f t="shared" si="7"/>
        <v>607</v>
      </c>
      <c r="G82" s="177">
        <f t="shared" si="8"/>
        <v>1</v>
      </c>
      <c r="H82" s="177">
        <f t="shared" si="9"/>
        <v>7</v>
      </c>
      <c r="I82" s="177">
        <f t="shared" si="10"/>
        <v>29</v>
      </c>
      <c r="J82" s="353" t="s">
        <v>248</v>
      </c>
      <c r="K82" s="121"/>
      <c r="L82" s="121"/>
      <c r="M82" s="122"/>
      <c r="N82" s="579" t="s">
        <v>103</v>
      </c>
      <c r="O82" s="580"/>
      <c r="P82" s="580"/>
      <c r="Q82" s="580"/>
      <c r="R82" s="580"/>
      <c r="S82" s="580"/>
      <c r="T82" s="293" t="s">
        <v>49</v>
      </c>
      <c r="U82" s="660"/>
      <c r="V82" s="85"/>
      <c r="W82" s="85"/>
      <c r="X82" s="114"/>
    </row>
    <row r="83" spans="2:24" ht="17.25" customHeight="1" thickBot="1" x14ac:dyDescent="0.25">
      <c r="B83" s="111"/>
      <c r="C83" s="211">
        <v>9</v>
      </c>
      <c r="D83" s="212">
        <v>39995</v>
      </c>
      <c r="E83" s="212">
        <v>40170</v>
      </c>
      <c r="F83" s="213">
        <f t="shared" si="7"/>
        <v>175</v>
      </c>
      <c r="G83" s="177">
        <f t="shared" si="8"/>
        <v>0</v>
      </c>
      <c r="H83" s="177">
        <f t="shared" si="9"/>
        <v>5</v>
      </c>
      <c r="I83" s="177">
        <f t="shared" si="10"/>
        <v>22</v>
      </c>
      <c r="J83" s="353" t="s">
        <v>249</v>
      </c>
      <c r="K83" s="121"/>
      <c r="L83" s="121"/>
      <c r="M83" s="122"/>
      <c r="N83" s="662"/>
      <c r="O83" s="663"/>
      <c r="P83" s="663"/>
      <c r="Q83" s="663"/>
      <c r="R83" s="663"/>
      <c r="S83" s="663"/>
      <c r="T83" s="280"/>
      <c r="U83" s="661"/>
      <c r="V83" s="85"/>
      <c r="W83" s="85"/>
      <c r="X83" s="114"/>
    </row>
    <row r="84" spans="2:24" ht="15" customHeight="1" x14ac:dyDescent="0.2">
      <c r="B84" s="111"/>
      <c r="C84" s="211">
        <v>10</v>
      </c>
      <c r="D84" s="212">
        <v>40191</v>
      </c>
      <c r="E84" s="212">
        <v>40541</v>
      </c>
      <c r="F84" s="213">
        <f t="shared" si="7"/>
        <v>350</v>
      </c>
      <c r="G84" s="177">
        <f t="shared" si="8"/>
        <v>0</v>
      </c>
      <c r="H84" s="177">
        <f t="shared" si="9"/>
        <v>11</v>
      </c>
      <c r="I84" s="177">
        <f t="shared" si="10"/>
        <v>16</v>
      </c>
      <c r="J84" s="353" t="s">
        <v>250</v>
      </c>
      <c r="K84" s="121"/>
      <c r="L84" s="121"/>
      <c r="M84" s="122"/>
      <c r="N84" s="121"/>
      <c r="O84" s="121"/>
      <c r="P84" s="121"/>
      <c r="Q84" s="85"/>
      <c r="R84" s="85"/>
      <c r="S84" s="85"/>
      <c r="T84" s="85"/>
      <c r="U84" s="85"/>
      <c r="V84" s="85"/>
      <c r="W84" s="85"/>
      <c r="X84" s="114"/>
    </row>
    <row r="85" spans="2:24" ht="15" x14ac:dyDescent="0.2">
      <c r="B85" s="111"/>
      <c r="C85" s="211">
        <v>11</v>
      </c>
      <c r="D85" s="212">
        <v>40679</v>
      </c>
      <c r="E85" s="212">
        <v>41076</v>
      </c>
      <c r="F85" s="213">
        <f t="shared" si="7"/>
        <v>397</v>
      </c>
      <c r="G85" s="177">
        <f t="shared" si="8"/>
        <v>1</v>
      </c>
      <c r="H85" s="177">
        <f t="shared" si="9"/>
        <v>1</v>
      </c>
      <c r="I85" s="177">
        <f t="shared" si="10"/>
        <v>0</v>
      </c>
      <c r="J85" s="353" t="s">
        <v>251</v>
      </c>
      <c r="K85" s="121"/>
      <c r="L85" s="121"/>
      <c r="M85" s="122"/>
      <c r="N85" s="121"/>
      <c r="O85" s="121"/>
      <c r="P85" s="121"/>
      <c r="Q85" s="85"/>
      <c r="R85" s="85"/>
      <c r="S85" s="85"/>
      <c r="T85" s="85"/>
      <c r="U85" s="85"/>
      <c r="V85" s="85"/>
      <c r="W85" s="85"/>
      <c r="X85" s="114"/>
    </row>
    <row r="86" spans="2:24" ht="15" x14ac:dyDescent="0.2">
      <c r="B86" s="111"/>
      <c r="C86" s="211">
        <v>12</v>
      </c>
      <c r="D86" s="212">
        <v>41086</v>
      </c>
      <c r="E86" s="212">
        <v>41212</v>
      </c>
      <c r="F86" s="213">
        <f t="shared" si="7"/>
        <v>126</v>
      </c>
      <c r="G86" s="177">
        <f t="shared" si="8"/>
        <v>0</v>
      </c>
      <c r="H86" s="177">
        <f t="shared" si="9"/>
        <v>4</v>
      </c>
      <c r="I86" s="177">
        <f t="shared" si="10"/>
        <v>4</v>
      </c>
      <c r="J86" s="353" t="s">
        <v>252</v>
      </c>
      <c r="K86" s="121"/>
      <c r="L86" s="121"/>
      <c r="M86" s="122"/>
      <c r="N86" s="121"/>
      <c r="O86" s="121"/>
      <c r="P86" s="121"/>
      <c r="Q86" s="85"/>
      <c r="R86" s="85"/>
      <c r="S86" s="85"/>
      <c r="T86" s="85"/>
      <c r="U86" s="85"/>
      <c r="V86" s="85"/>
      <c r="W86" s="85"/>
      <c r="X86" s="114"/>
    </row>
    <row r="87" spans="2:24" ht="15" x14ac:dyDescent="0.2">
      <c r="B87" s="111"/>
      <c r="C87" s="211">
        <v>13</v>
      </c>
      <c r="D87" s="212">
        <v>41228</v>
      </c>
      <c r="E87" s="212">
        <v>41577</v>
      </c>
      <c r="F87" s="213">
        <f t="shared" si="7"/>
        <v>349</v>
      </c>
      <c r="G87" s="177">
        <f t="shared" si="8"/>
        <v>0</v>
      </c>
      <c r="H87" s="177">
        <f t="shared" si="9"/>
        <v>11</v>
      </c>
      <c r="I87" s="177">
        <f t="shared" si="10"/>
        <v>15</v>
      </c>
      <c r="J87" s="353" t="s">
        <v>253</v>
      </c>
      <c r="K87" s="121"/>
      <c r="L87" s="121"/>
      <c r="M87" s="122"/>
      <c r="N87" s="121"/>
      <c r="O87" s="121"/>
      <c r="P87" s="121"/>
      <c r="Q87" s="85"/>
      <c r="R87" s="85"/>
      <c r="S87" s="85"/>
      <c r="T87" s="85"/>
      <c r="U87" s="85"/>
      <c r="V87" s="85"/>
      <c r="W87" s="85"/>
      <c r="X87" s="114"/>
    </row>
    <row r="88" spans="2:24" ht="15" x14ac:dyDescent="0.2">
      <c r="B88" s="111"/>
      <c r="C88" s="211">
        <v>14</v>
      </c>
      <c r="D88" s="212">
        <v>41660</v>
      </c>
      <c r="E88" s="212">
        <v>41963</v>
      </c>
      <c r="F88" s="213">
        <f t="shared" si="7"/>
        <v>303</v>
      </c>
      <c r="G88" s="177">
        <f t="shared" si="8"/>
        <v>0</v>
      </c>
      <c r="H88" s="177">
        <f t="shared" si="9"/>
        <v>9</v>
      </c>
      <c r="I88" s="177">
        <f t="shared" si="10"/>
        <v>30</v>
      </c>
      <c r="J88" s="353" t="s">
        <v>254</v>
      </c>
      <c r="K88" s="121"/>
      <c r="L88" s="121"/>
      <c r="M88" s="122"/>
      <c r="N88" s="121"/>
      <c r="O88" s="121"/>
      <c r="P88" s="121"/>
      <c r="Q88" s="85"/>
      <c r="R88" s="85"/>
      <c r="S88" s="85"/>
      <c r="T88" s="85"/>
      <c r="U88" s="85"/>
      <c r="V88" s="85"/>
      <c r="W88" s="85"/>
      <c r="X88" s="114"/>
    </row>
    <row r="89" spans="2:24" ht="15" x14ac:dyDescent="0.2">
      <c r="B89" s="111"/>
      <c r="C89" s="211">
        <v>15</v>
      </c>
      <c r="D89" s="212">
        <v>42029</v>
      </c>
      <c r="E89" s="212">
        <v>42201</v>
      </c>
      <c r="F89" s="213">
        <f t="shared" si="7"/>
        <v>172</v>
      </c>
      <c r="G89" s="177">
        <f t="shared" si="8"/>
        <v>0</v>
      </c>
      <c r="H89" s="177">
        <f t="shared" si="9"/>
        <v>5</v>
      </c>
      <c r="I89" s="177">
        <f t="shared" si="10"/>
        <v>21</v>
      </c>
      <c r="J89" s="353"/>
      <c r="K89" s="121"/>
      <c r="L89" s="121"/>
      <c r="M89" s="122"/>
      <c r="N89" s="121"/>
      <c r="O89" s="121"/>
      <c r="P89" s="121"/>
      <c r="Q89" s="85"/>
      <c r="R89" s="85"/>
      <c r="S89" s="85"/>
      <c r="T89" s="85"/>
      <c r="U89" s="85"/>
      <c r="V89" s="85"/>
      <c r="W89" s="85"/>
      <c r="X89" s="114"/>
    </row>
    <row r="90" spans="2:24" ht="15" x14ac:dyDescent="0.2">
      <c r="B90" s="111"/>
      <c r="C90" s="211">
        <v>16</v>
      </c>
      <c r="D90" s="212"/>
      <c r="E90" s="212"/>
      <c r="F90" s="213">
        <f t="shared" si="7"/>
        <v>0</v>
      </c>
      <c r="G90" s="177">
        <f t="shared" si="8"/>
        <v>0</v>
      </c>
      <c r="H90" s="177">
        <f t="shared" si="9"/>
        <v>0</v>
      </c>
      <c r="I90" s="177">
        <f t="shared" si="10"/>
        <v>0</v>
      </c>
      <c r="J90" s="353"/>
      <c r="K90" s="121"/>
      <c r="L90" s="121"/>
      <c r="M90" s="122"/>
      <c r="N90" s="121"/>
      <c r="O90" s="121"/>
      <c r="P90" s="121"/>
      <c r="Q90" s="85"/>
      <c r="R90" s="85"/>
      <c r="S90" s="85"/>
      <c r="T90" s="85"/>
      <c r="U90" s="85"/>
      <c r="V90" s="85"/>
      <c r="W90" s="85"/>
      <c r="X90" s="114"/>
    </row>
    <row r="91" spans="2:24" ht="15" x14ac:dyDescent="0.2">
      <c r="B91" s="111"/>
      <c r="C91" s="211">
        <v>17</v>
      </c>
      <c r="D91" s="212"/>
      <c r="E91" s="212"/>
      <c r="F91" s="213">
        <f t="shared" si="7"/>
        <v>0</v>
      </c>
      <c r="G91" s="177">
        <f t="shared" si="8"/>
        <v>0</v>
      </c>
      <c r="H91" s="177">
        <f t="shared" si="9"/>
        <v>0</v>
      </c>
      <c r="I91" s="177">
        <f t="shared" si="10"/>
        <v>0</v>
      </c>
      <c r="J91" s="353"/>
      <c r="K91" s="121"/>
      <c r="L91" s="121"/>
      <c r="M91" s="122"/>
      <c r="N91" s="121"/>
      <c r="O91" s="121"/>
      <c r="P91" s="121"/>
      <c r="Q91" s="85"/>
      <c r="R91" s="85"/>
      <c r="S91" s="85"/>
      <c r="T91" s="85"/>
      <c r="U91" s="85"/>
      <c r="V91" s="85"/>
      <c r="W91" s="85"/>
      <c r="X91" s="114"/>
    </row>
    <row r="92" spans="2:24" ht="15.75" thickBot="1" x14ac:dyDescent="0.25">
      <c r="B92" s="111"/>
      <c r="C92" s="347">
        <v>18</v>
      </c>
      <c r="D92" s="348"/>
      <c r="E92" s="348"/>
      <c r="F92" s="349">
        <f t="shared" si="7"/>
        <v>0</v>
      </c>
      <c r="G92" s="350">
        <f t="shared" si="8"/>
        <v>0</v>
      </c>
      <c r="H92" s="350">
        <f t="shared" si="9"/>
        <v>0</v>
      </c>
      <c r="I92" s="350">
        <f t="shared" si="10"/>
        <v>0</v>
      </c>
      <c r="J92" s="351"/>
      <c r="K92" s="121"/>
      <c r="L92" s="121"/>
      <c r="M92" s="122"/>
      <c r="N92" s="121"/>
      <c r="O92" s="121"/>
      <c r="P92" s="121"/>
      <c r="Q92" s="85"/>
      <c r="R92" s="85"/>
      <c r="S92" s="85"/>
      <c r="T92" s="85"/>
      <c r="U92" s="85"/>
      <c r="V92" s="85"/>
      <c r="W92" s="85"/>
      <c r="X92" s="114"/>
    </row>
    <row r="93" spans="2:24" ht="20.25" x14ac:dyDescent="0.2">
      <c r="B93" s="111"/>
      <c r="C93" s="626" t="s">
        <v>89</v>
      </c>
      <c r="D93" s="627"/>
      <c r="E93" s="627"/>
      <c r="F93" s="628"/>
      <c r="G93" s="344">
        <f>SUM(G75:G92)</f>
        <v>3</v>
      </c>
      <c r="H93" s="344">
        <f>SUM(H75:H92)</f>
        <v>91</v>
      </c>
      <c r="I93" s="345">
        <f>SUM(I75:I92)</f>
        <v>257</v>
      </c>
      <c r="J93" s="128"/>
      <c r="K93" s="129"/>
      <c r="L93" s="121"/>
      <c r="M93" s="122"/>
      <c r="N93" s="121"/>
      <c r="O93" s="121"/>
      <c r="P93" s="121"/>
      <c r="Q93" s="85"/>
      <c r="R93" s="85"/>
      <c r="S93" s="85"/>
      <c r="T93" s="85"/>
      <c r="U93" s="85"/>
      <c r="V93" s="85"/>
      <c r="W93" s="85"/>
      <c r="X93" s="114"/>
    </row>
    <row r="94" spans="2:24" ht="20.25" hidden="1" customHeight="1" x14ac:dyDescent="0.2">
      <c r="B94" s="111"/>
      <c r="C94" s="626"/>
      <c r="D94" s="627"/>
      <c r="E94" s="628"/>
      <c r="F94" s="141"/>
      <c r="G94" s="178">
        <f>+H95-H96</f>
        <v>8</v>
      </c>
      <c r="H94" s="181">
        <f>+I95-I96</f>
        <v>8</v>
      </c>
      <c r="I94" s="179"/>
      <c r="J94" s="131"/>
      <c r="K94" s="121"/>
      <c r="L94" s="121"/>
      <c r="M94" s="122"/>
      <c r="N94" s="121"/>
      <c r="O94" s="121"/>
      <c r="P94" s="121"/>
      <c r="Q94" s="85"/>
      <c r="R94" s="85"/>
      <c r="S94" s="85"/>
      <c r="T94" s="85"/>
      <c r="U94" s="85"/>
      <c r="V94" s="85"/>
      <c r="W94" s="85"/>
      <c r="X94" s="114"/>
    </row>
    <row r="95" spans="2:24" ht="20.25" hidden="1" customHeight="1" x14ac:dyDescent="0.2">
      <c r="B95" s="111"/>
      <c r="C95" s="182"/>
      <c r="D95" s="183"/>
      <c r="E95" s="184"/>
      <c r="F95" s="141"/>
      <c r="G95" s="178">
        <f>+G93+G94</f>
        <v>11</v>
      </c>
      <c r="H95" s="178">
        <f>(H93+H94)/12</f>
        <v>8.25</v>
      </c>
      <c r="I95" s="180">
        <f>+I93/30</f>
        <v>8.5666666666666664</v>
      </c>
      <c r="J95" s="133"/>
      <c r="K95" s="121"/>
      <c r="L95" s="121"/>
      <c r="M95" s="122"/>
      <c r="N95" s="121"/>
      <c r="O95" s="121"/>
      <c r="P95" s="121"/>
      <c r="Q95" s="85"/>
      <c r="R95" s="85"/>
      <c r="S95" s="85"/>
      <c r="T95" s="85"/>
      <c r="U95" s="85"/>
      <c r="V95" s="85"/>
      <c r="W95" s="85"/>
      <c r="X95" s="114"/>
    </row>
    <row r="96" spans="2:24" ht="20.25" hidden="1" customHeight="1" x14ac:dyDescent="0.2">
      <c r="B96" s="111"/>
      <c r="C96" s="629" t="s">
        <v>8</v>
      </c>
      <c r="D96" s="630"/>
      <c r="E96" s="631"/>
      <c r="F96" s="141"/>
      <c r="G96" s="181"/>
      <c r="H96" s="178">
        <f>H95-INT(H95)</f>
        <v>0.25</v>
      </c>
      <c r="I96" s="180">
        <f>I95-INT(I95)</f>
        <v>0.56666666666666643</v>
      </c>
      <c r="J96" s="133"/>
      <c r="K96" s="121"/>
      <c r="L96" s="121"/>
      <c r="M96" s="122"/>
      <c r="N96" s="121"/>
      <c r="O96" s="121"/>
      <c r="P96" s="121"/>
      <c r="Q96" s="85"/>
      <c r="R96" s="85"/>
      <c r="S96" s="85"/>
      <c r="T96" s="85"/>
      <c r="U96" s="85"/>
      <c r="V96" s="85"/>
      <c r="W96" s="85"/>
      <c r="X96" s="114"/>
    </row>
    <row r="97" spans="2:24" ht="18.75" customHeight="1" thickBot="1" x14ac:dyDescent="0.25">
      <c r="B97" s="111"/>
      <c r="C97" s="632" t="s">
        <v>88</v>
      </c>
      <c r="D97" s="633"/>
      <c r="E97" s="633"/>
      <c r="F97" s="634"/>
      <c r="G97" s="185" t="s">
        <v>2</v>
      </c>
      <c r="H97" s="185" t="s">
        <v>3</v>
      </c>
      <c r="I97" s="186" t="s">
        <v>4</v>
      </c>
      <c r="J97" s="134"/>
      <c r="K97" s="121"/>
      <c r="L97" s="121"/>
      <c r="M97" s="122"/>
      <c r="N97" s="121"/>
      <c r="O97" s="121"/>
      <c r="P97" s="121"/>
      <c r="Q97" s="85"/>
      <c r="R97" s="85"/>
      <c r="S97" s="85"/>
      <c r="T97" s="85"/>
      <c r="U97" s="85"/>
      <c r="V97" s="85"/>
      <c r="W97" s="85"/>
      <c r="X97" s="114"/>
    </row>
    <row r="98" spans="2:24" ht="33.75" customHeight="1" thickBot="1" x14ac:dyDescent="0.25">
      <c r="B98" s="111"/>
      <c r="C98" s="635"/>
      <c r="D98" s="636"/>
      <c r="E98" s="636"/>
      <c r="F98" s="637"/>
      <c r="G98" s="187">
        <f>+G95</f>
        <v>11</v>
      </c>
      <c r="H98" s="187">
        <f>(H96)*12</f>
        <v>3</v>
      </c>
      <c r="I98" s="188">
        <f>+I96*30</f>
        <v>16.999999999999993</v>
      </c>
      <c r="J98" s="134"/>
      <c r="K98" s="121"/>
      <c r="L98" s="121"/>
      <c r="M98" s="122"/>
      <c r="N98" s="638" t="s">
        <v>136</v>
      </c>
      <c r="O98" s="639"/>
      <c r="P98" s="639"/>
      <c r="Q98" s="639"/>
      <c r="R98" s="639"/>
      <c r="S98" s="639"/>
      <c r="T98" s="639"/>
      <c r="U98" s="639"/>
      <c r="V98" s="639"/>
      <c r="W98" s="640"/>
      <c r="X98" s="114"/>
    </row>
    <row r="99" spans="2:24" ht="15.75" thickBot="1" x14ac:dyDescent="0.25">
      <c r="B99" s="111"/>
      <c r="C99" s="85"/>
      <c r="D99" s="85"/>
      <c r="E99" s="85"/>
      <c r="F99" s="85"/>
      <c r="G99" s="85"/>
      <c r="H99" s="85"/>
      <c r="I99" s="85"/>
      <c r="J99" s="85"/>
      <c r="K99" s="121"/>
      <c r="L99" s="121"/>
      <c r="M99" s="122"/>
      <c r="N99" s="121"/>
      <c r="O99" s="121"/>
      <c r="P99" s="121"/>
      <c r="Q99" s="85"/>
      <c r="R99" s="85"/>
      <c r="S99" s="85"/>
      <c r="T99" s="85"/>
      <c r="U99" s="85"/>
      <c r="V99" s="85"/>
      <c r="W99" s="85"/>
      <c r="X99" s="114"/>
    </row>
    <row r="100" spans="2:24" ht="87.95" customHeight="1" thickBot="1" x14ac:dyDescent="0.25">
      <c r="B100" s="111"/>
      <c r="C100" s="664" t="s">
        <v>150</v>
      </c>
      <c r="D100" s="665"/>
      <c r="E100" s="665"/>
      <c r="F100" s="665"/>
      <c r="G100" s="665"/>
      <c r="H100" s="665"/>
      <c r="I100" s="665"/>
      <c r="J100" s="665"/>
      <c r="K100" s="665"/>
      <c r="L100" s="666"/>
      <c r="M100" s="122"/>
      <c r="N100" s="505" t="s">
        <v>137</v>
      </c>
      <c r="O100" s="506"/>
      <c r="P100" s="506"/>
      <c r="Q100" s="506"/>
      <c r="R100" s="506"/>
      <c r="S100" s="506"/>
      <c r="T100" s="506"/>
      <c r="U100" s="506"/>
      <c r="V100" s="506"/>
      <c r="W100" s="507"/>
      <c r="X100" s="114"/>
    </row>
    <row r="101" spans="2:24" ht="15.75" thickBot="1" x14ac:dyDescent="0.25">
      <c r="B101" s="111"/>
      <c r="C101" s="85"/>
      <c r="D101" s="85"/>
      <c r="E101" s="85"/>
      <c r="F101" s="85"/>
      <c r="G101" s="85"/>
      <c r="H101" s="85"/>
      <c r="I101" s="85"/>
      <c r="J101" s="85"/>
      <c r="K101" s="121"/>
      <c r="L101" s="121"/>
      <c r="M101" s="122"/>
      <c r="N101" s="470"/>
      <c r="O101" s="471"/>
      <c r="P101" s="471"/>
      <c r="Q101" s="471"/>
      <c r="R101" s="471"/>
      <c r="S101" s="471"/>
      <c r="T101" s="471"/>
      <c r="U101" s="471"/>
      <c r="V101" s="471"/>
      <c r="W101" s="508"/>
      <c r="X101" s="114"/>
    </row>
    <row r="102" spans="2:24" ht="141" customHeight="1" thickBot="1" x14ac:dyDescent="0.25">
      <c r="B102" s="111"/>
      <c r="C102" s="647" t="s">
        <v>147</v>
      </c>
      <c r="D102" s="648"/>
      <c r="E102" s="648"/>
      <c r="F102" s="648"/>
      <c r="G102" s="648"/>
      <c r="H102" s="648"/>
      <c r="I102" s="648"/>
      <c r="J102" s="648"/>
      <c r="K102" s="648"/>
      <c r="L102" s="649"/>
      <c r="M102" s="135"/>
      <c r="N102" s="511"/>
      <c r="O102" s="512"/>
      <c r="P102" s="512"/>
      <c r="Q102" s="512"/>
      <c r="R102" s="512"/>
      <c r="S102" s="512"/>
      <c r="T102" s="512"/>
      <c r="U102" s="512"/>
      <c r="V102" s="512"/>
      <c r="W102" s="513"/>
      <c r="X102" s="114"/>
    </row>
    <row r="103" spans="2:24" ht="58.5" customHeight="1" x14ac:dyDescent="0.2">
      <c r="B103" s="111"/>
      <c r="C103" s="298" t="s">
        <v>41</v>
      </c>
      <c r="D103" s="641" t="s">
        <v>45</v>
      </c>
      <c r="E103" s="641"/>
      <c r="F103" s="641" t="s">
        <v>73</v>
      </c>
      <c r="G103" s="299" t="s">
        <v>47</v>
      </c>
      <c r="H103" s="299" t="s">
        <v>48</v>
      </c>
      <c r="I103" s="299" t="s">
        <v>53</v>
      </c>
      <c r="J103" s="299" t="s">
        <v>138</v>
      </c>
      <c r="K103" s="299" t="s">
        <v>140</v>
      </c>
      <c r="L103" s="650" t="s">
        <v>49</v>
      </c>
      <c r="M103" s="135"/>
      <c r="N103" s="327" t="s">
        <v>41</v>
      </c>
      <c r="O103" s="585" t="s">
        <v>45</v>
      </c>
      <c r="P103" s="585"/>
      <c r="Q103" s="585" t="s">
        <v>73</v>
      </c>
      <c r="R103" s="340" t="s">
        <v>47</v>
      </c>
      <c r="S103" s="587" t="s">
        <v>48</v>
      </c>
      <c r="T103" s="340" t="s">
        <v>53</v>
      </c>
      <c r="U103" s="340" t="s">
        <v>138</v>
      </c>
      <c r="V103" s="587" t="s">
        <v>93</v>
      </c>
      <c r="W103" s="643" t="s">
        <v>58</v>
      </c>
      <c r="X103" s="114"/>
    </row>
    <row r="104" spans="2:24" ht="58.5" customHeight="1" x14ac:dyDescent="0.2">
      <c r="B104" s="111"/>
      <c r="C104" s="194">
        <v>0</v>
      </c>
      <c r="D104" s="645" t="s">
        <v>55</v>
      </c>
      <c r="E104" s="645"/>
      <c r="F104" s="642"/>
      <c r="G104" s="284" t="s">
        <v>54</v>
      </c>
      <c r="H104" s="284" t="s">
        <v>56</v>
      </c>
      <c r="I104" s="196">
        <f>+I109-509.71</f>
        <v>1720.8327861803186</v>
      </c>
      <c r="J104" s="196">
        <f>+J109-447425190.12</f>
        <v>1510551959.2174425</v>
      </c>
      <c r="K104" s="305">
        <f>K109-254</f>
        <v>712</v>
      </c>
      <c r="L104" s="651"/>
      <c r="M104" s="135"/>
      <c r="N104" s="191">
        <v>0</v>
      </c>
      <c r="O104" s="646" t="s">
        <v>55</v>
      </c>
      <c r="P104" s="646"/>
      <c r="Q104" s="586"/>
      <c r="R104" s="287" t="s">
        <v>54</v>
      </c>
      <c r="S104" s="588"/>
      <c r="T104" s="294">
        <f>T107</f>
        <v>944.18687022900758</v>
      </c>
      <c r="U104" s="294">
        <f>U107</f>
        <v>828810067.24763358</v>
      </c>
      <c r="V104" s="588"/>
      <c r="W104" s="644"/>
      <c r="X104" s="114"/>
    </row>
    <row r="105" spans="2:24" ht="134.1" customHeight="1" x14ac:dyDescent="0.2">
      <c r="B105" s="111"/>
      <c r="C105" s="140">
        <v>1</v>
      </c>
      <c r="D105" s="608" t="s">
        <v>174</v>
      </c>
      <c r="E105" s="608"/>
      <c r="F105" s="141">
        <v>2003</v>
      </c>
      <c r="G105" s="192">
        <v>102825000</v>
      </c>
      <c r="H105" s="142">
        <v>332000</v>
      </c>
      <c r="I105" s="285">
        <f>G105/H105</f>
        <v>309.71385542168673</v>
      </c>
      <c r="J105" s="138">
        <f t="shared" ref="J105:J107" si="11">I105*877803</f>
        <v>271867751.43072289</v>
      </c>
      <c r="K105" s="319">
        <f>12*6*2</f>
        <v>144</v>
      </c>
      <c r="L105" s="671" t="s">
        <v>158</v>
      </c>
      <c r="M105" s="139"/>
      <c r="N105" s="618">
        <v>1</v>
      </c>
      <c r="O105" s="620" t="s">
        <v>272</v>
      </c>
      <c r="P105" s="620"/>
      <c r="Q105" s="622">
        <v>2013</v>
      </c>
      <c r="R105" s="593">
        <v>556598160</v>
      </c>
      <c r="S105" s="624">
        <v>589500</v>
      </c>
      <c r="T105" s="591">
        <f>R105/S105</f>
        <v>944.18687022900758</v>
      </c>
      <c r="U105" s="593">
        <f>T105*877803</f>
        <v>828810067.24763358</v>
      </c>
      <c r="V105" s="583">
        <f>U107/894321429</f>
        <v>0.92674740912155151</v>
      </c>
      <c r="W105" s="589">
        <v>3</v>
      </c>
      <c r="X105" s="114"/>
    </row>
    <row r="106" spans="2:24" ht="132" customHeight="1" thickBot="1" x14ac:dyDescent="0.25">
      <c r="B106" s="111"/>
      <c r="C106" s="140">
        <v>2</v>
      </c>
      <c r="D106" s="608" t="s">
        <v>175</v>
      </c>
      <c r="E106" s="608"/>
      <c r="F106" s="141">
        <v>2004</v>
      </c>
      <c r="G106" s="142">
        <v>98985000</v>
      </c>
      <c r="H106" s="142">
        <v>358000</v>
      </c>
      <c r="I106" s="285">
        <f>G106/H106</f>
        <v>276.49441340782124</v>
      </c>
      <c r="J106" s="138">
        <f t="shared" si="11"/>
        <v>242707625.5726257</v>
      </c>
      <c r="K106" s="319">
        <v>52</v>
      </c>
      <c r="L106" s="671"/>
      <c r="M106" s="111" t="s">
        <v>50</v>
      </c>
      <c r="N106" s="619"/>
      <c r="O106" s="621"/>
      <c r="P106" s="621"/>
      <c r="Q106" s="623"/>
      <c r="R106" s="594"/>
      <c r="S106" s="625"/>
      <c r="T106" s="592"/>
      <c r="U106" s="594"/>
      <c r="V106" s="584"/>
      <c r="W106" s="590"/>
      <c r="X106" s="114"/>
    </row>
    <row r="107" spans="2:24" ht="97.5" customHeight="1" thickBot="1" x14ac:dyDescent="0.25">
      <c r="B107" s="111"/>
      <c r="C107" s="276">
        <v>3</v>
      </c>
      <c r="D107" s="608" t="s">
        <v>176</v>
      </c>
      <c r="E107" s="608"/>
      <c r="F107" s="141">
        <v>2012</v>
      </c>
      <c r="G107" s="142">
        <v>90617935</v>
      </c>
      <c r="H107" s="142">
        <v>566700</v>
      </c>
      <c r="I107" s="285">
        <f>G107/H107</f>
        <v>159.90459678842421</v>
      </c>
      <c r="J107" s="138">
        <f t="shared" si="11"/>
        <v>140364734.77466914</v>
      </c>
      <c r="K107" s="319">
        <v>2</v>
      </c>
      <c r="L107" s="671"/>
      <c r="M107" s="111"/>
      <c r="N107" s="609" t="s">
        <v>71</v>
      </c>
      <c r="O107" s="610"/>
      <c r="P107" s="610"/>
      <c r="Q107" s="610"/>
      <c r="R107" s="610"/>
      <c r="S107" s="610"/>
      <c r="T107" s="199">
        <f>SUM(T105:T106)</f>
        <v>944.18687022900758</v>
      </c>
      <c r="U107" s="200">
        <f>SUM(U105:U106)</f>
        <v>828810067.24763358</v>
      </c>
      <c r="V107" s="264"/>
      <c r="W107" s="277"/>
      <c r="X107" s="114"/>
    </row>
    <row r="108" spans="2:24" ht="99.95" customHeight="1" thickBot="1" x14ac:dyDescent="0.25">
      <c r="B108" s="111"/>
      <c r="C108" s="143">
        <v>4</v>
      </c>
      <c r="D108" s="611" t="s">
        <v>177</v>
      </c>
      <c r="E108" s="611"/>
      <c r="F108" s="144">
        <v>2018</v>
      </c>
      <c r="G108" s="145">
        <v>1159699000</v>
      </c>
      <c r="H108" s="145">
        <v>781242</v>
      </c>
      <c r="I108" s="286">
        <f>G108/H108</f>
        <v>1484.4299205623865</v>
      </c>
      <c r="J108" s="138">
        <f>I108*877803</f>
        <v>1303037037.5594246</v>
      </c>
      <c r="K108" s="329">
        <v>768</v>
      </c>
      <c r="L108" s="672"/>
      <c r="M108" s="111"/>
      <c r="X108" s="114"/>
    </row>
    <row r="109" spans="2:24" ht="136.5" customHeight="1" thickBot="1" x14ac:dyDescent="0.25">
      <c r="B109" s="111"/>
      <c r="C109" s="612" t="s">
        <v>255</v>
      </c>
      <c r="D109" s="613"/>
      <c r="E109" s="613"/>
      <c r="F109" s="613"/>
      <c r="G109" s="613"/>
      <c r="H109" s="613"/>
      <c r="I109" s="197">
        <f>SUM(I105:I108)</f>
        <v>2230.5427861803187</v>
      </c>
      <c r="J109" s="198">
        <f>SUM(J105:J108)</f>
        <v>1957977149.3374424</v>
      </c>
      <c r="K109" s="297">
        <f>SUM(K105:K108)</f>
        <v>966</v>
      </c>
      <c r="L109" s="85"/>
      <c r="M109" s="149"/>
      <c r="N109" s="87"/>
      <c r="O109" s="595"/>
      <c r="P109" s="595"/>
      <c r="Q109" s="87"/>
      <c r="R109" s="150"/>
      <c r="S109" s="89"/>
      <c r="T109" s="89"/>
      <c r="U109" s="89"/>
      <c r="V109" s="89"/>
      <c r="W109" s="151"/>
      <c r="X109" s="114"/>
    </row>
    <row r="110" spans="2:24" ht="45" thickBot="1" x14ac:dyDescent="0.25">
      <c r="B110" s="152"/>
      <c r="C110" s="153"/>
      <c r="D110" s="153"/>
      <c r="E110" s="153"/>
      <c r="F110" s="153"/>
      <c r="G110" s="154"/>
      <c r="H110" s="154"/>
      <c r="I110" s="154"/>
      <c r="J110" s="155"/>
      <c r="K110" s="155"/>
      <c r="L110" s="155"/>
      <c r="M110" s="158"/>
      <c r="N110" s="153"/>
      <c r="O110" s="153"/>
      <c r="P110" s="153"/>
      <c r="Q110" s="153"/>
      <c r="R110" s="154"/>
      <c r="S110" s="154"/>
      <c r="T110" s="159"/>
      <c r="U110" s="160"/>
      <c r="V110" s="160"/>
      <c r="W110" s="170"/>
      <c r="X110" s="161"/>
    </row>
  </sheetData>
  <mergeCells count="140">
    <mergeCell ref="L105:L108"/>
    <mergeCell ref="K67:K68"/>
    <mergeCell ref="L67:L68"/>
    <mergeCell ref="N3:O3"/>
    <mergeCell ref="P3:R3"/>
    <mergeCell ref="N4:R4"/>
    <mergeCell ref="D15:E15"/>
    <mergeCell ref="C56:H56"/>
    <mergeCell ref="N15:W16"/>
    <mergeCell ref="D16:G16"/>
    <mergeCell ref="C17:E17"/>
    <mergeCell ref="N18:T19"/>
    <mergeCell ref="U18:U19"/>
    <mergeCell ref="W50:W51"/>
    <mergeCell ref="D51:E51"/>
    <mergeCell ref="F50:F51"/>
    <mergeCell ref="Q50:Q51"/>
    <mergeCell ref="C14:D14"/>
    <mergeCell ref="E14:I14"/>
    <mergeCell ref="O51:P51"/>
    <mergeCell ref="D52:E52"/>
    <mergeCell ref="P23:S24"/>
    <mergeCell ref="T52:T53"/>
    <mergeCell ref="U52:U53"/>
    <mergeCell ref="L50:L51"/>
    <mergeCell ref="L52:L55"/>
    <mergeCell ref="C49:L49"/>
    <mergeCell ref="C43:E43"/>
    <mergeCell ref="V52:V53"/>
    <mergeCell ref="V50:V51"/>
    <mergeCell ref="N52:N53"/>
    <mergeCell ref="O52:P53"/>
    <mergeCell ref="D50:E50"/>
    <mergeCell ref="O50:P50"/>
    <mergeCell ref="Q52:Q53"/>
    <mergeCell ref="D53:E53"/>
    <mergeCell ref="D55:E55"/>
    <mergeCell ref="N54:S54"/>
    <mergeCell ref="R52:R53"/>
    <mergeCell ref="S52:S53"/>
    <mergeCell ref="C47:L47"/>
    <mergeCell ref="B2:C2"/>
    <mergeCell ref="F3:I3"/>
    <mergeCell ref="K3:M3"/>
    <mergeCell ref="E4:I4"/>
    <mergeCell ref="J4:M4"/>
    <mergeCell ref="B3:D4"/>
    <mergeCell ref="E2:X2"/>
    <mergeCell ref="K13:L13"/>
    <mergeCell ref="D54:E54"/>
    <mergeCell ref="N20:T22"/>
    <mergeCell ref="N25:T28"/>
    <mergeCell ref="N29:O30"/>
    <mergeCell ref="P29:S30"/>
    <mergeCell ref="U21:U30"/>
    <mergeCell ref="N45:W45"/>
    <mergeCell ref="C41:E41"/>
    <mergeCell ref="C40:F40"/>
    <mergeCell ref="C44:F45"/>
    <mergeCell ref="B6:L6"/>
    <mergeCell ref="N6:X6"/>
    <mergeCell ref="C10:I11"/>
    <mergeCell ref="C13:D13"/>
    <mergeCell ref="E13:I13"/>
    <mergeCell ref="F15:G15"/>
    <mergeCell ref="C102:L102"/>
    <mergeCell ref="L103:L104"/>
    <mergeCell ref="D73:I73"/>
    <mergeCell ref="N73:T75"/>
    <mergeCell ref="U74:U83"/>
    <mergeCell ref="N78:T81"/>
    <mergeCell ref="N82:O83"/>
    <mergeCell ref="P82:S83"/>
    <mergeCell ref="C93:F93"/>
    <mergeCell ref="N76:O77"/>
    <mergeCell ref="P76:S77"/>
    <mergeCell ref="C100:L100"/>
    <mergeCell ref="D106:E106"/>
    <mergeCell ref="D107:E107"/>
    <mergeCell ref="N107:S107"/>
    <mergeCell ref="D108:E108"/>
    <mergeCell ref="C109:H109"/>
    <mergeCell ref="O109:P109"/>
    <mergeCell ref="K14:K15"/>
    <mergeCell ref="L14:L15"/>
    <mergeCell ref="D105:E105"/>
    <mergeCell ref="N105:N106"/>
    <mergeCell ref="O105:P106"/>
    <mergeCell ref="Q105:Q106"/>
    <mergeCell ref="R105:R106"/>
    <mergeCell ref="S105:S106"/>
    <mergeCell ref="C94:E94"/>
    <mergeCell ref="C96:E96"/>
    <mergeCell ref="C97:F98"/>
    <mergeCell ref="N98:W98"/>
    <mergeCell ref="D103:E103"/>
    <mergeCell ref="F103:F104"/>
    <mergeCell ref="W103:W104"/>
    <mergeCell ref="D104:E104"/>
    <mergeCell ref="O104:P104"/>
    <mergeCell ref="S103:S104"/>
    <mergeCell ref="V105:V106"/>
    <mergeCell ref="O103:P103"/>
    <mergeCell ref="Q103:Q104"/>
    <mergeCell ref="V103:V104"/>
    <mergeCell ref="N47:W49"/>
    <mergeCell ref="N100:W102"/>
    <mergeCell ref="W105:W106"/>
    <mergeCell ref="T105:T106"/>
    <mergeCell ref="U105:U106"/>
    <mergeCell ref="O56:P56"/>
    <mergeCell ref="N71:T72"/>
    <mergeCell ref="U71:U72"/>
    <mergeCell ref="N68:W69"/>
    <mergeCell ref="W52:W53"/>
    <mergeCell ref="S50:S51"/>
    <mergeCell ref="C19:J19"/>
    <mergeCell ref="J20:J21"/>
    <mergeCell ref="J73:J74"/>
    <mergeCell ref="C72:J72"/>
    <mergeCell ref="N10:O10"/>
    <mergeCell ref="P10:T10"/>
    <mergeCell ref="N11:O11"/>
    <mergeCell ref="P11:T11"/>
    <mergeCell ref="N63:O63"/>
    <mergeCell ref="P63:T63"/>
    <mergeCell ref="N64:O64"/>
    <mergeCell ref="P64:T64"/>
    <mergeCell ref="D68:E68"/>
    <mergeCell ref="F68:G68"/>
    <mergeCell ref="D69:G69"/>
    <mergeCell ref="C70:E70"/>
    <mergeCell ref="C66:D66"/>
    <mergeCell ref="E66:I66"/>
    <mergeCell ref="C63:I64"/>
    <mergeCell ref="K66:L66"/>
    <mergeCell ref="C67:D67"/>
    <mergeCell ref="E67:I67"/>
    <mergeCell ref="D20:I20"/>
    <mergeCell ref="N23:O24"/>
  </mergeCells>
  <conditionalFormatting sqref="F22">
    <cfRule type="timePeriod" dxfId="198" priority="356" timePeriod="lastWeek">
      <formula>AND(TODAY()-ROUNDDOWN(F22,0)&gt;=(WEEKDAY(TODAY())),TODAY()-ROUNDDOWN(F22,0)&lt;(WEEKDAY(TODAY())+7))</formula>
    </cfRule>
  </conditionalFormatting>
  <conditionalFormatting sqref="I15">
    <cfRule type="cellIs" dxfId="197" priority="338" operator="lessThan">
      <formula>10</formula>
    </cfRule>
    <cfRule type="cellIs" dxfId="196" priority="353" operator="lessThan">
      <formula>10</formula>
    </cfRule>
  </conditionalFormatting>
  <conditionalFormatting sqref="G57:G61 AR57:AS61 Z56:AD61 S56:V56">
    <cfRule type="containsText" dxfId="195" priority="351" operator="containsText" text="NO CUMPLE">
      <formula>NOT(ISERROR(SEARCH("NO CUMPLE",G56)))</formula>
    </cfRule>
  </conditionalFormatting>
  <conditionalFormatting sqref="H57:H61">
    <cfRule type="containsText" dxfId="194" priority="350" operator="containsText" text="NO CUMPLE">
      <formula>NOT(ISERROR(SEARCH("NO CUMPLE",H57)))</formula>
    </cfRule>
  </conditionalFormatting>
  <conditionalFormatting sqref="I56:I61">
    <cfRule type="containsText" dxfId="193" priority="349" operator="containsText" text="NO CUMPLE">
      <formula>NOT(ISERROR(SEARCH("NO CUMPLE",I56)))</formula>
    </cfRule>
  </conditionalFormatting>
  <conditionalFormatting sqref="AC52">
    <cfRule type="containsText" dxfId="192" priority="348" operator="containsText" text="NO CUMPLE">
      <formula>NOT(ISERROR(SEARCH("NO CUMPLE",AC52)))</formula>
    </cfRule>
  </conditionalFormatting>
  <conditionalFormatting sqref="AC53:AC55">
    <cfRule type="containsText" dxfId="191" priority="347" operator="containsText" text="NO CUMPLE">
      <formula>NOT(ISERROR(SEARCH("NO CUMPLE",AC53)))</formula>
    </cfRule>
  </conditionalFormatting>
  <conditionalFormatting sqref="F17">
    <cfRule type="cellIs" dxfId="190" priority="345" operator="lessThan">
      <formula>10</formula>
    </cfRule>
  </conditionalFormatting>
  <conditionalFormatting sqref="J51">
    <cfRule type="cellIs" dxfId="189" priority="336" operator="lessThan">
      <formula>0</formula>
    </cfRule>
  </conditionalFormatting>
  <conditionalFormatting sqref="R56">
    <cfRule type="containsText" dxfId="188" priority="332" operator="containsText" text="NO CUMPLE">
      <formula>NOT(ISERROR(SEARCH("NO CUMPLE",R56)))</formula>
    </cfRule>
  </conditionalFormatting>
  <conditionalFormatting sqref="S56:V56">
    <cfRule type="containsText" dxfId="187" priority="330" operator="containsText" text="NO CUMPLE">
      <formula>NOT(ISERROR(SEARCH("NO CUMPLE",S56)))</formula>
    </cfRule>
  </conditionalFormatting>
  <conditionalFormatting sqref="R57:R60">
    <cfRule type="containsText" dxfId="186" priority="327" operator="containsText" text="NO CUMPLE">
      <formula>NOT(ISERROR(SEARCH("NO CUMPLE",R57)))</formula>
    </cfRule>
  </conditionalFormatting>
  <conditionalFormatting sqref="S57:S60">
    <cfRule type="containsText" dxfId="185" priority="326" operator="containsText" text="NO CUMPLE">
      <formula>NOT(ISERROR(SEARCH("NO CUMPLE",S57)))</formula>
    </cfRule>
  </conditionalFormatting>
  <conditionalFormatting sqref="T57:T60">
    <cfRule type="containsText" dxfId="184" priority="325" operator="containsText" text="NO CUMPLE">
      <formula>NOT(ISERROR(SEARCH("NO CUMPLE",T57)))</formula>
    </cfRule>
  </conditionalFormatting>
  <conditionalFormatting sqref="T54">
    <cfRule type="containsText" dxfId="183" priority="288" operator="containsText" text="NO CUMPLE">
      <formula>NOT(ISERROR(SEARCH("NO CUMPLE",T54)))</formula>
    </cfRule>
  </conditionalFormatting>
  <conditionalFormatting sqref="I51">
    <cfRule type="cellIs" dxfId="182" priority="218" operator="lessThan">
      <formula>0</formula>
    </cfRule>
  </conditionalFormatting>
  <conditionalFormatting sqref="D22:E39">
    <cfRule type="timePeriod" dxfId="181" priority="210" timePeriod="lastWeek">
      <formula>AND(TODAY()-ROUNDDOWN(D22,0)&gt;=(WEEKDAY(TODAY())),TODAY()-ROUNDDOWN(D22,0)&lt;(WEEKDAY(TODAY())+7))</formula>
    </cfRule>
  </conditionalFormatting>
  <conditionalFormatting sqref="G110 S109:V109">
    <cfRule type="containsText" dxfId="180" priority="71" operator="containsText" text="NO CUMPLE">
      <formula>NOT(ISERROR(SEARCH("NO CUMPLE",G109)))</formula>
    </cfRule>
  </conditionalFormatting>
  <conditionalFormatting sqref="H110">
    <cfRule type="containsText" dxfId="179" priority="70" operator="containsText" text="NO CUMPLE">
      <formula>NOT(ISERROR(SEARCH("NO CUMPLE",H110)))</formula>
    </cfRule>
  </conditionalFormatting>
  <conditionalFormatting sqref="I110">
    <cfRule type="containsText" dxfId="178" priority="69" operator="containsText" text="NO CUMPLE">
      <formula>NOT(ISERROR(SEARCH("NO CUMPLE",I110)))</formula>
    </cfRule>
  </conditionalFormatting>
  <conditionalFormatting sqref="F70">
    <cfRule type="cellIs" dxfId="177" priority="68" operator="lessThan">
      <formula>10</formula>
    </cfRule>
  </conditionalFormatting>
  <conditionalFormatting sqref="R109">
    <cfRule type="containsText" dxfId="176" priority="65" operator="containsText" text="NO CUMPLE">
      <formula>NOT(ISERROR(SEARCH("NO CUMPLE",R109)))</formula>
    </cfRule>
  </conditionalFormatting>
  <conditionalFormatting sqref="S109:V109">
    <cfRule type="containsText" dxfId="175" priority="64" operator="containsText" text="NO CUMPLE">
      <formula>NOT(ISERROR(SEARCH("NO CUMPLE",S109)))</formula>
    </cfRule>
  </conditionalFormatting>
  <conditionalFormatting sqref="R110">
    <cfRule type="containsText" dxfId="174" priority="63" operator="containsText" text="NO CUMPLE">
      <formula>NOT(ISERROR(SEARCH("NO CUMPLE",R110)))</formula>
    </cfRule>
  </conditionalFormatting>
  <conditionalFormatting sqref="S110">
    <cfRule type="containsText" dxfId="173" priority="62" operator="containsText" text="NO CUMPLE">
      <formula>NOT(ISERROR(SEARCH("NO CUMPLE",S110)))</formula>
    </cfRule>
  </conditionalFormatting>
  <conditionalFormatting sqref="T110">
    <cfRule type="containsText" dxfId="172" priority="61" operator="containsText" text="NO CUMPLE">
      <formula>NOT(ISERROR(SEARCH("NO CUMPLE",T110)))</formula>
    </cfRule>
  </conditionalFormatting>
  <conditionalFormatting sqref="T51">
    <cfRule type="cellIs" dxfId="171" priority="37" operator="lessThan">
      <formula>0</formula>
    </cfRule>
  </conditionalFormatting>
  <conditionalFormatting sqref="D75:E92">
    <cfRule type="timePeriod" dxfId="170" priority="54" timePeriod="lastWeek">
      <formula>AND(TODAY()-ROUNDDOWN(D75,0)&gt;=(WEEKDAY(TODAY())),TODAY()-ROUNDDOWN(D75,0)&lt;(WEEKDAY(TODAY())+7))</formula>
    </cfRule>
  </conditionalFormatting>
  <conditionalFormatting sqref="F23:F39">
    <cfRule type="timePeriod" dxfId="169" priority="46" timePeriod="lastWeek">
      <formula>AND(TODAY()-ROUNDDOWN(F23,0)&gt;=(WEEKDAY(TODAY())),TODAY()-ROUNDDOWN(F23,0)&lt;(WEEKDAY(TODAY())+7))</formula>
    </cfRule>
  </conditionalFormatting>
  <conditionalFormatting sqref="F75:F92">
    <cfRule type="timePeriod" dxfId="168" priority="45" timePeriod="lastWeek">
      <formula>AND(TODAY()-ROUNDDOWN(F75,0)&gt;=(WEEKDAY(TODAY())),TODAY()-ROUNDDOWN(F75,0)&lt;(WEEKDAY(TODAY())+7))</formula>
    </cfRule>
  </conditionalFormatting>
  <conditionalFormatting sqref="U51">
    <cfRule type="cellIs" dxfId="167" priority="44" operator="lessThan">
      <formula>0</formula>
    </cfRule>
  </conditionalFormatting>
  <conditionalFormatting sqref="I68">
    <cfRule type="cellIs" dxfId="166" priority="42" operator="lessThan">
      <formula>10</formula>
    </cfRule>
    <cfRule type="cellIs" dxfId="165" priority="43" operator="lessThan">
      <formula>10</formula>
    </cfRule>
  </conditionalFormatting>
  <conditionalFormatting sqref="T107">
    <cfRule type="containsText" dxfId="164" priority="36" operator="containsText" text="NO CUMPLE">
      <formula>NOT(ISERROR(SEARCH("NO CUMPLE",T107)))</formula>
    </cfRule>
  </conditionalFormatting>
  <conditionalFormatting sqref="U104">
    <cfRule type="cellIs" dxfId="163" priority="35" operator="lessThan">
      <formula>0</formula>
    </cfRule>
  </conditionalFormatting>
  <conditionalFormatting sqref="T104">
    <cfRule type="cellIs" dxfId="162" priority="34" operator="lessThan">
      <formula>0</formula>
    </cfRule>
  </conditionalFormatting>
  <conditionalFormatting sqref="I109">
    <cfRule type="containsText" dxfId="161" priority="33" operator="containsText" text="NO CUMPLE">
      <formula>NOT(ISERROR(SEARCH("NO CUMPLE",I109)))</formula>
    </cfRule>
  </conditionalFormatting>
  <conditionalFormatting sqref="L14">
    <cfRule type="cellIs" dxfId="160" priority="19" operator="lessThan">
      <formula>10</formula>
    </cfRule>
    <cfRule type="cellIs" dxfId="159" priority="20" operator="lessThan">
      <formula>10</formula>
    </cfRule>
  </conditionalFormatting>
  <conditionalFormatting sqref="L17">
    <cfRule type="cellIs" dxfId="158" priority="17" operator="lessThan">
      <formula>10</formula>
    </cfRule>
    <cfRule type="cellIs" dxfId="157" priority="18" operator="lessThan">
      <formula>10</formula>
    </cfRule>
  </conditionalFormatting>
  <conditionalFormatting sqref="L18">
    <cfRule type="cellIs" dxfId="156" priority="15" operator="lessThan">
      <formula>10</formula>
    </cfRule>
    <cfRule type="cellIs" dxfId="155" priority="16" operator="lessThan">
      <formula>10</formula>
    </cfRule>
  </conditionalFormatting>
  <conditionalFormatting sqref="L19">
    <cfRule type="cellIs" dxfId="154" priority="13" operator="lessThan">
      <formula>10</formula>
    </cfRule>
    <cfRule type="cellIs" dxfId="153" priority="14" operator="lessThan">
      <formula>10</formula>
    </cfRule>
  </conditionalFormatting>
  <conditionalFormatting sqref="J104">
    <cfRule type="cellIs" dxfId="152" priority="22" operator="lessThan">
      <formula>0</formula>
    </cfRule>
  </conditionalFormatting>
  <conditionalFormatting sqref="I104">
    <cfRule type="cellIs" dxfId="151" priority="21" operator="lessThan">
      <formula>0</formula>
    </cfRule>
  </conditionalFormatting>
  <conditionalFormatting sqref="L16">
    <cfRule type="cellIs" dxfId="150" priority="11" operator="lessThan">
      <formula>10</formula>
    </cfRule>
    <cfRule type="cellIs" dxfId="149" priority="12" operator="lessThan">
      <formula>10</formula>
    </cfRule>
  </conditionalFormatting>
  <conditionalFormatting sqref="L67">
    <cfRule type="cellIs" dxfId="148" priority="9" operator="lessThan">
      <formula>10</formula>
    </cfRule>
    <cfRule type="cellIs" dxfId="147" priority="10" operator="lessThan">
      <formula>10</formula>
    </cfRule>
  </conditionalFormatting>
  <conditionalFormatting sqref="L70">
    <cfRule type="cellIs" dxfId="146" priority="7" operator="lessThan">
      <formula>10</formula>
    </cfRule>
    <cfRule type="cellIs" dxfId="145" priority="8" operator="lessThan">
      <formula>10</formula>
    </cfRule>
  </conditionalFormatting>
  <conditionalFormatting sqref="L71">
    <cfRule type="cellIs" dxfId="144" priority="5" operator="lessThan">
      <formula>10</formula>
    </cfRule>
    <cfRule type="cellIs" dxfId="143" priority="6" operator="lessThan">
      <formula>10</formula>
    </cfRule>
  </conditionalFormatting>
  <conditionalFormatting sqref="L72">
    <cfRule type="cellIs" dxfId="142" priority="3" operator="lessThan">
      <formula>10</formula>
    </cfRule>
    <cfRule type="cellIs" dxfId="141" priority="4" operator="lessThan">
      <formula>10</formula>
    </cfRule>
  </conditionalFormatting>
  <conditionalFormatting sqref="L69">
    <cfRule type="cellIs" dxfId="140" priority="1" operator="lessThan">
      <formula>10</formula>
    </cfRule>
    <cfRule type="cellIs" dxfId="139" priority="2" operator="lessThan">
      <formula>10</formula>
    </cfRule>
  </conditionalFormatting>
  <dataValidations disablePrompts="1" count="1">
    <dataValidation type="list" allowBlank="1" showInputMessage="1" showErrorMessage="1" sqref="G57:I61 AA56:AB61 AC52:AC61 R57:S60 AR57:AS61 G110:I110 R110:S110" xr:uid="{00000000-0002-0000-0300-000000000000}">
      <formula1>$AI$3:$AI$3</formula1>
    </dataValidation>
  </dataValidations>
  <printOptions horizontalCentered="1" verticalCentered="1"/>
  <pageMargins left="0.70866141732283472" right="0.70866141732283472" top="0.74803149606299213" bottom="0.74803149606299213" header="0.31496062992125984" footer="0.31496062992125984"/>
  <pageSetup scale="32" orientation="portrait" r:id="rId1"/>
  <rowBreaks count="1" manualBreakCount="1">
    <brk id="59" max="23" man="1"/>
  </rowBreaks>
  <colBreaks count="2" manualBreakCount="2">
    <brk id="12" max="110" man="1"/>
    <brk id="24" max="1048575" man="1"/>
  </col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300-000001000000}">
          <x14:formula1>
            <xm:f>'\Users\edwinulloacalvo\Documents\EDWIN ULLOA\T&amp;H CONSTRUCCIONES SAS\C:\Users\edwinulloacalvo\Desktop\G:\EVALUACION PROCESO\PROCESO 02\OMAR Y JULIE\[FORMATO EVALUACION SDHT-CM-SA-002-2017 (1) (Reparado) (Recuperado).xlsx]DESPLEGABLES'!#REF!</xm:f>
          </x14:formula1>
          <xm:sqref>S109:V109 S56:V56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T264"/>
  <sheetViews>
    <sheetView view="pageBreakPreview" topLeftCell="A167" zoomScale="91" zoomScaleNormal="70" workbookViewId="0">
      <selection activeCell="F16" sqref="F16"/>
    </sheetView>
  </sheetViews>
  <sheetFormatPr baseColWidth="10" defaultColWidth="11.42578125" defaultRowHeight="14.25" x14ac:dyDescent="0.2"/>
  <cols>
    <col min="1" max="1" width="4.140625" style="79" customWidth="1"/>
    <col min="2" max="2" width="3.7109375" style="79" customWidth="1"/>
    <col min="3" max="3" width="23.28515625" style="79" customWidth="1"/>
    <col min="4" max="4" width="19" style="79" customWidth="1"/>
    <col min="5" max="5" width="22" style="79" customWidth="1"/>
    <col min="6" max="6" width="17.140625" style="79" customWidth="1"/>
    <col min="7" max="7" width="21.140625" style="79" bestFit="1" customWidth="1"/>
    <col min="8" max="8" width="23.42578125" style="79" customWidth="1"/>
    <col min="9" max="9" width="21.42578125" style="79" bestFit="1" customWidth="1"/>
    <col min="10" max="10" width="48.7109375" style="79" customWidth="1"/>
    <col min="11" max="11" width="43.7109375" style="79" customWidth="1"/>
    <col min="12" max="12" width="22.7109375" style="79" customWidth="1"/>
    <col min="13" max="13" width="17.140625" style="79" customWidth="1"/>
    <col min="14" max="14" width="13.85546875" style="79" customWidth="1"/>
    <col min="15" max="15" width="12.28515625" style="79" customWidth="1"/>
    <col min="16" max="16" width="15.85546875" style="79" customWidth="1"/>
    <col min="17" max="17" width="14.140625" style="79" customWidth="1"/>
    <col min="18" max="18" width="21.85546875" style="79" customWidth="1"/>
    <col min="19" max="19" width="16" style="79" customWidth="1"/>
    <col min="20" max="20" width="22.85546875" style="79" customWidth="1"/>
    <col min="21" max="21" width="26.42578125" style="79" bestFit="1" customWidth="1"/>
    <col min="22" max="22" width="26.42578125" style="79" customWidth="1"/>
    <col min="23" max="23" width="18.42578125" style="79" customWidth="1"/>
    <col min="24" max="24" width="6.85546875" style="79" customWidth="1"/>
    <col min="25" max="32" width="15.7109375" style="79" customWidth="1"/>
    <col min="33" max="33" width="18.42578125" style="79" customWidth="1"/>
    <col min="34" max="34" width="18.7109375" style="79" customWidth="1"/>
    <col min="35" max="35" width="17.42578125" style="79" customWidth="1"/>
    <col min="36" max="37" width="11.42578125" style="79" customWidth="1"/>
    <col min="38" max="38" width="4.28515625" style="79" customWidth="1"/>
    <col min="39" max="39" width="4.42578125" style="79" customWidth="1"/>
    <col min="40" max="40" width="20.42578125" style="79" customWidth="1"/>
    <col min="41" max="41" width="18.140625" style="79" customWidth="1"/>
    <col min="42" max="42" width="17.140625" style="79" customWidth="1"/>
    <col min="43" max="43" width="15.85546875" style="79" customWidth="1"/>
    <col min="44" max="44" width="18.42578125" style="79" customWidth="1"/>
    <col min="45" max="45" width="19" style="79" customWidth="1"/>
    <col min="46" max="46" width="18.42578125" style="79" customWidth="1"/>
    <col min="47" max="16384" width="11.42578125" style="79"/>
  </cols>
  <sheetData>
    <row r="1" spans="1:46" ht="15" thickBot="1" x14ac:dyDescent="0.25"/>
    <row r="2" spans="1:46" ht="49.5" customHeight="1" thickBot="1" x14ac:dyDescent="0.25">
      <c r="A2" s="78"/>
      <c r="B2" s="478" t="s">
        <v>27</v>
      </c>
      <c r="C2" s="479"/>
      <c r="D2" s="56">
        <f>OFERENTES!A9</f>
        <v>1</v>
      </c>
      <c r="E2" s="485" t="str">
        <f>OFERENTES!B9</f>
        <v>INPLAYCO S.A.S.</v>
      </c>
      <c r="F2" s="486"/>
      <c r="G2" s="486"/>
      <c r="H2" s="486"/>
      <c r="I2" s="486"/>
      <c r="J2" s="487"/>
      <c r="K2" s="487"/>
      <c r="L2" s="487"/>
      <c r="M2" s="487"/>
      <c r="N2" s="487"/>
      <c r="O2" s="487"/>
      <c r="P2" s="487"/>
      <c r="Q2" s="487"/>
      <c r="R2" s="487"/>
      <c r="S2" s="486"/>
      <c r="T2" s="486"/>
      <c r="U2" s="486"/>
      <c r="V2" s="486"/>
      <c r="W2" s="486"/>
      <c r="X2" s="488"/>
    </row>
    <row r="3" spans="1:46" ht="37.5" customHeight="1" x14ac:dyDescent="0.2">
      <c r="B3" s="489" t="s">
        <v>86</v>
      </c>
      <c r="C3" s="490"/>
      <c r="D3" s="491"/>
      <c r="E3" s="255">
        <v>1</v>
      </c>
      <c r="F3" s="529">
        <f>OFERENTES!F9</f>
        <v>1</v>
      </c>
      <c r="G3" s="667"/>
      <c r="H3" s="667"/>
      <c r="I3" s="667"/>
      <c r="J3" s="267">
        <v>2</v>
      </c>
      <c r="K3" s="480">
        <f>OFERENTES!H9</f>
        <v>0</v>
      </c>
      <c r="L3" s="480"/>
      <c r="M3" s="529"/>
      <c r="N3" s="675">
        <v>3</v>
      </c>
      <c r="O3" s="676"/>
      <c r="P3" s="480">
        <f>OFERENTES!J9</f>
        <v>0</v>
      </c>
      <c r="Q3" s="480"/>
      <c r="R3" s="481"/>
      <c r="S3" s="85"/>
      <c r="T3" s="85"/>
      <c r="U3" s="85"/>
      <c r="V3" s="85"/>
    </row>
    <row r="4" spans="1:46" ht="38.25" customHeight="1" thickBot="1" x14ac:dyDescent="0.25">
      <c r="B4" s="492"/>
      <c r="C4" s="493"/>
      <c r="D4" s="494"/>
      <c r="E4" s="498" t="str">
        <f>OFERENTES!E9</f>
        <v>INPLAYCO S.A.S.</v>
      </c>
      <c r="F4" s="499"/>
      <c r="G4" s="499"/>
      <c r="H4" s="499"/>
      <c r="I4" s="499"/>
      <c r="J4" s="500">
        <f>OFERENTES!G9</f>
        <v>0</v>
      </c>
      <c r="K4" s="501"/>
      <c r="L4" s="501"/>
      <c r="M4" s="530"/>
      <c r="N4" s="500">
        <f>OFERENTES!I9</f>
        <v>0</v>
      </c>
      <c r="O4" s="501"/>
      <c r="P4" s="501"/>
      <c r="Q4" s="501"/>
      <c r="R4" s="502"/>
      <c r="S4" s="85"/>
      <c r="T4" s="85"/>
      <c r="U4" s="85"/>
      <c r="V4" s="85"/>
    </row>
    <row r="5" spans="1:46" ht="21" customHeight="1" thickBot="1" x14ac:dyDescent="0.25">
      <c r="B5" s="53"/>
      <c r="C5" s="13"/>
      <c r="D5" s="14"/>
      <c r="E5" s="54"/>
      <c r="F5" s="54"/>
      <c r="G5" s="54"/>
      <c r="H5" s="54"/>
      <c r="I5" s="54"/>
      <c r="J5" s="254"/>
      <c r="K5" s="254"/>
      <c r="L5" s="254"/>
      <c r="M5" s="254"/>
      <c r="N5" s="254"/>
      <c r="O5" s="254"/>
      <c r="P5" s="254"/>
      <c r="Q5" s="254"/>
      <c r="R5" s="254"/>
    </row>
    <row r="6" spans="1:46" ht="30.75" thickBot="1" x14ac:dyDescent="0.45">
      <c r="B6" s="668" t="s">
        <v>59</v>
      </c>
      <c r="C6" s="669"/>
      <c r="D6" s="669"/>
      <c r="E6" s="669"/>
      <c r="F6" s="669"/>
      <c r="G6" s="669"/>
      <c r="H6" s="669"/>
      <c r="I6" s="669"/>
      <c r="J6" s="669"/>
      <c r="K6" s="669"/>
      <c r="L6" s="670"/>
      <c r="M6" s="102"/>
      <c r="N6" s="668" t="s">
        <v>60</v>
      </c>
      <c r="O6" s="669"/>
      <c r="P6" s="669"/>
      <c r="Q6" s="669"/>
      <c r="R6" s="669"/>
      <c r="S6" s="669"/>
      <c r="T6" s="669"/>
      <c r="U6" s="669"/>
      <c r="V6" s="669"/>
      <c r="W6" s="669"/>
      <c r="X6" s="670"/>
      <c r="Y6" s="102"/>
      <c r="Z6" s="102"/>
      <c r="AA6" s="102"/>
      <c r="AB6" s="102"/>
      <c r="AC6" s="102"/>
      <c r="AD6" s="102"/>
      <c r="AE6" s="102"/>
      <c r="AF6" s="102"/>
      <c r="AG6" s="102"/>
      <c r="AH6" s="102"/>
      <c r="AI6" s="102"/>
      <c r="AJ6" s="102"/>
      <c r="AK6" s="102"/>
      <c r="AL6" s="102"/>
      <c r="AM6" s="102"/>
      <c r="AN6" s="102"/>
      <c r="AO6" s="102"/>
      <c r="AP6" s="102"/>
      <c r="AQ6" s="102"/>
      <c r="AR6" s="102"/>
      <c r="AS6" s="102"/>
      <c r="AT6" s="102"/>
    </row>
    <row r="7" spans="1:46" s="97" customFormat="1" ht="16.5" customHeight="1" x14ac:dyDescent="0.4">
      <c r="B7" s="103"/>
      <c r="C7" s="103"/>
      <c r="D7" s="103"/>
      <c r="E7" s="103"/>
      <c r="F7" s="103"/>
      <c r="G7" s="103"/>
      <c r="H7" s="103"/>
      <c r="I7" s="103"/>
      <c r="J7" s="103"/>
      <c r="K7" s="103"/>
      <c r="L7" s="103"/>
      <c r="M7" s="102"/>
      <c r="N7" s="103"/>
      <c r="O7" s="103"/>
      <c r="P7" s="103"/>
      <c r="Q7" s="103"/>
      <c r="R7" s="103"/>
      <c r="S7" s="103"/>
      <c r="T7" s="103"/>
      <c r="U7" s="103"/>
      <c r="V7" s="103"/>
      <c r="W7" s="103"/>
      <c r="X7" s="103"/>
      <c r="Y7" s="102"/>
      <c r="Z7" s="102"/>
      <c r="AA7" s="102"/>
      <c r="AB7" s="102"/>
      <c r="AC7" s="102"/>
      <c r="AD7" s="102"/>
      <c r="AE7" s="102"/>
      <c r="AF7" s="102"/>
      <c r="AG7" s="102"/>
      <c r="AH7" s="102"/>
      <c r="AI7" s="102"/>
      <c r="AJ7" s="102"/>
      <c r="AK7" s="102"/>
      <c r="AL7" s="102"/>
      <c r="AM7" s="102"/>
      <c r="AN7" s="102"/>
      <c r="AO7" s="102"/>
      <c r="AP7" s="102"/>
      <c r="AQ7" s="102"/>
      <c r="AR7" s="102"/>
      <c r="AS7" s="102"/>
      <c r="AT7" s="102"/>
    </row>
    <row r="8" spans="1:46" ht="15" thickBot="1" x14ac:dyDescent="0.25"/>
    <row r="9" spans="1:46" ht="15" thickBot="1" x14ac:dyDescent="0.25">
      <c r="B9" s="104"/>
      <c r="C9" s="105"/>
      <c r="D9" s="105"/>
      <c r="E9" s="105"/>
      <c r="F9" s="105"/>
      <c r="G9" s="105"/>
      <c r="H9" s="105"/>
      <c r="I9" s="105"/>
      <c r="J9" s="105"/>
      <c r="K9" s="105"/>
      <c r="L9" s="105"/>
      <c r="M9" s="104"/>
      <c r="N9" s="105"/>
      <c r="O9" s="105"/>
      <c r="P9" s="105"/>
      <c r="Q9" s="105"/>
      <c r="R9" s="105"/>
      <c r="S9" s="105"/>
      <c r="T9" s="105"/>
      <c r="U9" s="105"/>
      <c r="V9" s="105"/>
      <c r="W9" s="105"/>
      <c r="X9" s="162"/>
    </row>
    <row r="10" spans="1:46" ht="84.95" customHeight="1" thickBot="1" x14ac:dyDescent="0.25">
      <c r="B10" s="111"/>
      <c r="C10" s="722" t="s">
        <v>106</v>
      </c>
      <c r="D10" s="722"/>
      <c r="E10" s="722"/>
      <c r="F10" s="722"/>
      <c r="G10" s="722"/>
      <c r="H10" s="722"/>
      <c r="I10" s="722"/>
      <c r="J10" s="85"/>
      <c r="K10" s="113">
        <v>1</v>
      </c>
      <c r="L10" s="312" t="s">
        <v>141</v>
      </c>
      <c r="M10" s="111"/>
      <c r="N10" s="717" t="s">
        <v>7</v>
      </c>
      <c r="O10" s="718"/>
      <c r="P10" s="597" t="s">
        <v>69</v>
      </c>
      <c r="Q10" s="597"/>
      <c r="R10" s="597"/>
      <c r="S10" s="597"/>
      <c r="T10" s="719"/>
      <c r="U10" s="85"/>
      <c r="V10" s="312" t="s">
        <v>141</v>
      </c>
      <c r="W10" s="113">
        <v>1</v>
      </c>
      <c r="X10" s="114"/>
    </row>
    <row r="11" spans="1:46" ht="21" thickBot="1" x14ac:dyDescent="0.35">
      <c r="B11" s="111"/>
      <c r="C11" s="112"/>
      <c r="D11" s="112"/>
      <c r="E11" s="112"/>
      <c r="F11" s="112"/>
      <c r="G11" s="112"/>
      <c r="H11" s="112"/>
      <c r="I11" s="112"/>
      <c r="J11" s="85"/>
      <c r="K11" s="85"/>
      <c r="L11" s="85"/>
      <c r="M11" s="111"/>
      <c r="N11" s="556" t="s">
        <v>6</v>
      </c>
      <c r="O11" s="557"/>
      <c r="P11" s="558" t="str">
        <f>E13</f>
        <v>MARIO HERNAN ORJUELA MALDONADO</v>
      </c>
      <c r="Q11" s="558"/>
      <c r="R11" s="558"/>
      <c r="S11" s="558"/>
      <c r="T11" s="559"/>
      <c r="U11" s="85"/>
      <c r="V11" s="85"/>
      <c r="W11" s="85"/>
      <c r="X11" s="114"/>
    </row>
    <row r="12" spans="1:46" ht="21" thickBot="1" x14ac:dyDescent="0.35">
      <c r="B12" s="111"/>
      <c r="C12" s="717" t="s">
        <v>7</v>
      </c>
      <c r="D12" s="718"/>
      <c r="E12" s="720" t="s">
        <v>69</v>
      </c>
      <c r="F12" s="720"/>
      <c r="G12" s="720"/>
      <c r="H12" s="720"/>
      <c r="I12" s="721"/>
      <c r="J12" s="85"/>
      <c r="K12" s="733" t="s">
        <v>42</v>
      </c>
      <c r="L12" s="734"/>
      <c r="M12" s="111"/>
      <c r="N12" s="85"/>
      <c r="O12" s="85"/>
      <c r="P12" s="85"/>
      <c r="Q12" s="85"/>
      <c r="R12" s="85"/>
      <c r="S12" s="85"/>
      <c r="T12" s="85"/>
      <c r="U12" s="85"/>
      <c r="V12" s="85"/>
      <c r="W12" s="85"/>
      <c r="X12" s="114"/>
    </row>
    <row r="13" spans="1:46" ht="27" customHeight="1" x14ac:dyDescent="0.25">
      <c r="B13" s="111"/>
      <c r="C13" s="574" t="s">
        <v>6</v>
      </c>
      <c r="D13" s="575"/>
      <c r="E13" s="738" t="s">
        <v>164</v>
      </c>
      <c r="F13" s="739"/>
      <c r="G13" s="739"/>
      <c r="H13" s="739"/>
      <c r="I13" s="740"/>
      <c r="J13" s="331">
        <v>44095</v>
      </c>
      <c r="K13" s="317" t="s">
        <v>109</v>
      </c>
      <c r="L13" s="362">
        <f>F16</f>
        <v>5</v>
      </c>
      <c r="M13" s="111"/>
      <c r="N13" s="366" t="s">
        <v>105</v>
      </c>
      <c r="O13" s="367"/>
      <c r="P13" s="367"/>
      <c r="Q13" s="367"/>
      <c r="R13" s="367"/>
      <c r="S13" s="367"/>
      <c r="T13" s="367"/>
      <c r="U13" s="367"/>
      <c r="V13" s="367"/>
      <c r="W13" s="368"/>
      <c r="X13" s="114"/>
    </row>
    <row r="14" spans="1:46" ht="22.5" customHeight="1" thickBot="1" x14ac:dyDescent="0.3">
      <c r="B14" s="111"/>
      <c r="C14" s="202" t="s">
        <v>33</v>
      </c>
      <c r="D14" s="560" t="s">
        <v>165</v>
      </c>
      <c r="E14" s="561"/>
      <c r="F14" s="562" t="s">
        <v>91</v>
      </c>
      <c r="G14" s="562"/>
      <c r="H14" s="203">
        <v>34837</v>
      </c>
      <c r="I14" s="204">
        <f>(J13-H14)/360</f>
        <v>25.716666666666665</v>
      </c>
      <c r="J14" s="118"/>
      <c r="K14" s="173" t="s">
        <v>185</v>
      </c>
      <c r="L14" s="175" t="str">
        <f>I15</f>
        <v>CUMPLE</v>
      </c>
      <c r="M14" s="111"/>
      <c r="N14" s="723"/>
      <c r="O14" s="724"/>
      <c r="P14" s="724"/>
      <c r="Q14" s="724"/>
      <c r="R14" s="724"/>
      <c r="S14" s="724"/>
      <c r="T14" s="724"/>
      <c r="U14" s="724"/>
      <c r="V14" s="724"/>
      <c r="W14" s="725"/>
      <c r="X14" s="114"/>
    </row>
    <row r="15" spans="1:46" ht="23.25" customHeight="1" thickBot="1" x14ac:dyDescent="0.3">
      <c r="B15" s="111"/>
      <c r="C15" s="205" t="s">
        <v>37</v>
      </c>
      <c r="D15" s="679" t="s">
        <v>46</v>
      </c>
      <c r="E15" s="679"/>
      <c r="F15" s="679"/>
      <c r="G15" s="679"/>
      <c r="H15" s="207" t="s">
        <v>44</v>
      </c>
      <c r="I15" s="354" t="s">
        <v>42</v>
      </c>
      <c r="J15" s="85"/>
      <c r="K15" s="173" t="s">
        <v>72</v>
      </c>
      <c r="L15" s="175" t="s">
        <v>46</v>
      </c>
      <c r="M15" s="111"/>
      <c r="N15" s="85"/>
      <c r="O15" s="85"/>
      <c r="P15" s="85"/>
      <c r="Q15" s="85"/>
      <c r="R15" s="85"/>
      <c r="S15" s="85"/>
      <c r="T15" s="85"/>
      <c r="U15" s="85"/>
      <c r="V15" s="85"/>
      <c r="W15" s="85"/>
      <c r="X15" s="114"/>
    </row>
    <row r="16" spans="1:46" ht="26.25" customHeight="1" thickBot="1" x14ac:dyDescent="0.3">
      <c r="B16" s="111"/>
      <c r="C16" s="566" t="s">
        <v>68</v>
      </c>
      <c r="D16" s="567"/>
      <c r="E16" s="568"/>
      <c r="F16" s="176">
        <f>+G37</f>
        <v>5</v>
      </c>
      <c r="G16" s="118"/>
      <c r="H16" s="118"/>
      <c r="I16" s="118"/>
      <c r="J16" s="85"/>
      <c r="K16" s="332" t="s">
        <v>139</v>
      </c>
      <c r="L16" s="328">
        <f>K49</f>
        <v>491.28239999999994</v>
      </c>
      <c r="M16" s="164"/>
      <c r="N16" s="596" t="s">
        <v>101</v>
      </c>
      <c r="O16" s="597"/>
      <c r="P16" s="597"/>
      <c r="Q16" s="597"/>
      <c r="R16" s="597"/>
      <c r="S16" s="597"/>
      <c r="T16" s="597"/>
      <c r="U16" s="600" t="s">
        <v>62</v>
      </c>
      <c r="V16" s="263"/>
      <c r="W16" s="85"/>
      <c r="X16" s="114"/>
    </row>
    <row r="17" spans="2:24" ht="21.75" customHeight="1" thickBot="1" x14ac:dyDescent="0.25">
      <c r="B17" s="111"/>
      <c r="C17" s="85"/>
      <c r="D17" s="85"/>
      <c r="E17" s="85"/>
      <c r="F17" s="85"/>
      <c r="G17" s="85"/>
      <c r="H17" s="85"/>
      <c r="I17" s="85"/>
      <c r="J17" s="85"/>
      <c r="K17" s="174" t="s">
        <v>108</v>
      </c>
      <c r="L17" s="244" t="str">
        <f>L44</f>
        <v xml:space="preserve">CUMPLE  </v>
      </c>
      <c r="M17" s="164"/>
      <c r="N17" s="598"/>
      <c r="O17" s="599"/>
      <c r="P17" s="599"/>
      <c r="Q17" s="599"/>
      <c r="R17" s="599"/>
      <c r="S17" s="599"/>
      <c r="T17" s="599"/>
      <c r="U17" s="689"/>
      <c r="V17" s="263"/>
      <c r="W17" s="85"/>
      <c r="X17" s="114"/>
    </row>
    <row r="18" spans="2:24" ht="18.75" customHeight="1" thickBot="1" x14ac:dyDescent="0.3">
      <c r="B18" s="111"/>
      <c r="C18" s="682" t="s">
        <v>111</v>
      </c>
      <c r="D18" s="683"/>
      <c r="E18" s="683"/>
      <c r="F18" s="683"/>
      <c r="G18" s="683"/>
      <c r="H18" s="683"/>
      <c r="I18" s="683"/>
      <c r="J18" s="684"/>
      <c r="M18" s="164"/>
      <c r="N18" s="653" t="s">
        <v>104</v>
      </c>
      <c r="O18" s="654"/>
      <c r="P18" s="654"/>
      <c r="Q18" s="654"/>
      <c r="R18" s="654"/>
      <c r="S18" s="654"/>
      <c r="T18" s="655"/>
      <c r="U18" s="113"/>
      <c r="V18" s="263"/>
      <c r="W18" s="85"/>
      <c r="X18" s="114"/>
    </row>
    <row r="19" spans="2:24" ht="39.950000000000003" customHeight="1" x14ac:dyDescent="0.2">
      <c r="B19" s="111"/>
      <c r="C19" s="357" t="s">
        <v>6</v>
      </c>
      <c r="D19" s="652" t="str">
        <f>E13</f>
        <v>MARIO HERNAN ORJUELA MALDONADO</v>
      </c>
      <c r="E19" s="652"/>
      <c r="F19" s="652"/>
      <c r="G19" s="652"/>
      <c r="H19" s="652"/>
      <c r="I19" s="735"/>
      <c r="J19" s="548" t="s">
        <v>202</v>
      </c>
      <c r="M19" s="164"/>
      <c r="N19" s="656"/>
      <c r="O19" s="657"/>
      <c r="P19" s="657"/>
      <c r="Q19" s="657"/>
      <c r="R19" s="657"/>
      <c r="S19" s="657"/>
      <c r="T19" s="657"/>
      <c r="U19" s="690" t="s">
        <v>46</v>
      </c>
      <c r="V19" s="263"/>
      <c r="W19" s="85"/>
      <c r="X19" s="114"/>
    </row>
    <row r="20" spans="2:24" ht="34.5" customHeight="1" thickBot="1" x14ac:dyDescent="0.25">
      <c r="B20" s="111"/>
      <c r="C20" s="208" t="s">
        <v>5</v>
      </c>
      <c r="D20" s="209" t="s">
        <v>0</v>
      </c>
      <c r="E20" s="209" t="s">
        <v>1</v>
      </c>
      <c r="F20" s="214" t="s">
        <v>57</v>
      </c>
      <c r="G20" s="209" t="s">
        <v>2</v>
      </c>
      <c r="H20" s="209" t="s">
        <v>3</v>
      </c>
      <c r="I20" s="355" t="s">
        <v>4</v>
      </c>
      <c r="J20" s="547"/>
      <c r="K20" s="164"/>
      <c r="L20" s="164"/>
      <c r="M20" s="163"/>
      <c r="N20" s="658"/>
      <c r="O20" s="659"/>
      <c r="P20" s="659"/>
      <c r="Q20" s="659"/>
      <c r="R20" s="659"/>
      <c r="S20" s="659"/>
      <c r="T20" s="659"/>
      <c r="U20" s="660"/>
      <c r="V20" s="263"/>
      <c r="W20" s="85"/>
      <c r="X20" s="114"/>
    </row>
    <row r="21" spans="2:24" ht="15.75" customHeight="1" x14ac:dyDescent="0.2">
      <c r="B21" s="111"/>
      <c r="C21" s="211">
        <v>1</v>
      </c>
      <c r="D21" s="212">
        <v>37827</v>
      </c>
      <c r="E21" s="212">
        <v>38087</v>
      </c>
      <c r="F21" s="213">
        <f t="shared" ref="F21" si="0">+E21-D21</f>
        <v>260</v>
      </c>
      <c r="G21" s="177">
        <f t="shared" ref="G21" si="1">DATEDIF(D21,E21,"Y")</f>
        <v>0</v>
      </c>
      <c r="H21" s="177">
        <f t="shared" ref="H21" si="2">DATEDIF(D21,E21,"YM")</f>
        <v>8</v>
      </c>
      <c r="I21" s="356">
        <f t="shared" ref="I21" si="3">DATEDIF(D21,E21,"MD")</f>
        <v>16</v>
      </c>
      <c r="J21" s="358" t="s">
        <v>214</v>
      </c>
      <c r="K21" s="164"/>
      <c r="L21" s="164"/>
      <c r="M21" s="163"/>
      <c r="N21" s="579" t="s">
        <v>61</v>
      </c>
      <c r="O21" s="580"/>
      <c r="P21" s="691" t="s">
        <v>46</v>
      </c>
      <c r="Q21" s="691"/>
      <c r="R21" s="691"/>
      <c r="S21" s="691"/>
      <c r="T21" s="278" t="s">
        <v>49</v>
      </c>
      <c r="U21" s="660"/>
      <c r="V21" s="263"/>
      <c r="W21" s="85"/>
      <c r="X21" s="114"/>
    </row>
    <row r="22" spans="2:24" ht="18.75" customHeight="1" thickBot="1" x14ac:dyDescent="0.25">
      <c r="B22" s="111"/>
      <c r="C22" s="211">
        <v>2</v>
      </c>
      <c r="D22" s="212">
        <v>38193</v>
      </c>
      <c r="E22" s="212">
        <v>38229</v>
      </c>
      <c r="F22" s="213">
        <f t="shared" ref="F22:F31" si="4">+E22-D22</f>
        <v>36</v>
      </c>
      <c r="G22" s="177">
        <f t="shared" ref="G22:G31" si="5">DATEDIF(D22,E22,"Y")</f>
        <v>0</v>
      </c>
      <c r="H22" s="177">
        <f t="shared" ref="H22:H31" si="6">DATEDIF(D22,E22,"YM")</f>
        <v>1</v>
      </c>
      <c r="I22" s="356">
        <f t="shared" ref="I22:I31" si="7">DATEDIF(D22,E22,"MD")</f>
        <v>5</v>
      </c>
      <c r="J22" s="358" t="s">
        <v>215</v>
      </c>
      <c r="K22" s="164"/>
      <c r="L22" s="164"/>
      <c r="M22" s="163"/>
      <c r="N22" s="581"/>
      <c r="O22" s="582"/>
      <c r="P22" s="692"/>
      <c r="Q22" s="692"/>
      <c r="R22" s="692"/>
      <c r="S22" s="692"/>
      <c r="T22" s="279"/>
      <c r="U22" s="660"/>
      <c r="V22" s="263"/>
      <c r="W22" s="85"/>
      <c r="X22" s="114"/>
    </row>
    <row r="23" spans="2:24" ht="15.75" customHeight="1" x14ac:dyDescent="0.2">
      <c r="B23" s="111"/>
      <c r="C23" s="211">
        <v>3</v>
      </c>
      <c r="D23" s="361">
        <v>38231</v>
      </c>
      <c r="E23" s="212">
        <v>38313</v>
      </c>
      <c r="F23" s="213">
        <f t="shared" si="4"/>
        <v>82</v>
      </c>
      <c r="G23" s="177">
        <f t="shared" si="5"/>
        <v>0</v>
      </c>
      <c r="H23" s="177">
        <f t="shared" si="6"/>
        <v>2</v>
      </c>
      <c r="I23" s="356">
        <f t="shared" si="7"/>
        <v>21</v>
      </c>
      <c r="J23" s="358" t="s">
        <v>216</v>
      </c>
      <c r="K23" s="164"/>
      <c r="L23" s="164"/>
      <c r="M23" s="163"/>
      <c r="N23" s="653" t="s">
        <v>102</v>
      </c>
      <c r="O23" s="654"/>
      <c r="P23" s="654"/>
      <c r="Q23" s="654"/>
      <c r="R23" s="654"/>
      <c r="S23" s="654"/>
      <c r="T23" s="655"/>
      <c r="U23" s="660"/>
      <c r="V23" s="263"/>
      <c r="W23" s="85"/>
      <c r="X23" s="114"/>
    </row>
    <row r="24" spans="2:24" ht="15.75" customHeight="1" x14ac:dyDescent="0.2">
      <c r="B24" s="111"/>
      <c r="C24" s="211">
        <v>4</v>
      </c>
      <c r="D24" s="212">
        <v>38545</v>
      </c>
      <c r="E24" s="212">
        <v>38738</v>
      </c>
      <c r="F24" s="213">
        <f t="shared" ref="F24" si="8">+E24-D24</f>
        <v>193</v>
      </c>
      <c r="G24" s="177">
        <f t="shared" ref="G24" si="9">DATEDIF(D24,E24,"Y")</f>
        <v>0</v>
      </c>
      <c r="H24" s="177">
        <f t="shared" ref="H24" si="10">DATEDIF(D24,E24,"YM")</f>
        <v>6</v>
      </c>
      <c r="I24" s="356">
        <f t="shared" ref="I24" si="11">DATEDIF(D24,E24,"MD")</f>
        <v>9</v>
      </c>
      <c r="J24" s="358" t="s">
        <v>217</v>
      </c>
      <c r="K24" s="164"/>
      <c r="L24" s="164"/>
      <c r="M24" s="163"/>
      <c r="N24" s="656"/>
      <c r="O24" s="657"/>
      <c r="P24" s="657"/>
      <c r="Q24" s="657"/>
      <c r="R24" s="657"/>
      <c r="S24" s="657"/>
      <c r="T24" s="736"/>
      <c r="U24" s="660"/>
      <c r="V24" s="263"/>
      <c r="W24" s="85"/>
      <c r="X24" s="114"/>
    </row>
    <row r="25" spans="2:24" ht="15.75" customHeight="1" x14ac:dyDescent="0.2">
      <c r="B25" s="111"/>
      <c r="C25" s="211">
        <v>5</v>
      </c>
      <c r="D25" s="212">
        <v>40739</v>
      </c>
      <c r="E25" s="212">
        <v>41073</v>
      </c>
      <c r="F25" s="213">
        <f t="shared" si="4"/>
        <v>334</v>
      </c>
      <c r="G25" s="177">
        <f t="shared" si="5"/>
        <v>0</v>
      </c>
      <c r="H25" s="177">
        <f t="shared" si="6"/>
        <v>10</v>
      </c>
      <c r="I25" s="356">
        <f t="shared" si="7"/>
        <v>29</v>
      </c>
      <c r="J25" s="358" t="s">
        <v>218</v>
      </c>
      <c r="K25" s="164"/>
      <c r="L25" s="164"/>
      <c r="M25" s="163"/>
      <c r="N25" s="656"/>
      <c r="O25" s="657"/>
      <c r="P25" s="657"/>
      <c r="Q25" s="657"/>
      <c r="R25" s="657"/>
      <c r="S25" s="657"/>
      <c r="T25" s="736"/>
      <c r="U25" s="660"/>
      <c r="V25" s="85"/>
      <c r="W25" s="85"/>
      <c r="X25" s="114"/>
    </row>
    <row r="26" spans="2:24" ht="17.25" customHeight="1" x14ac:dyDescent="0.2">
      <c r="B26" s="111"/>
      <c r="C26" s="211">
        <v>6</v>
      </c>
      <c r="D26" s="212">
        <v>41443</v>
      </c>
      <c r="E26" s="212">
        <v>41805</v>
      </c>
      <c r="F26" s="213">
        <f t="shared" si="4"/>
        <v>362</v>
      </c>
      <c r="G26" s="177">
        <f t="shared" si="5"/>
        <v>0</v>
      </c>
      <c r="H26" s="177">
        <f t="shared" si="6"/>
        <v>11</v>
      </c>
      <c r="I26" s="356">
        <f t="shared" si="7"/>
        <v>28</v>
      </c>
      <c r="J26" s="358" t="s">
        <v>219</v>
      </c>
      <c r="K26" s="164"/>
      <c r="L26" s="164"/>
      <c r="M26" s="163"/>
      <c r="N26" s="656"/>
      <c r="O26" s="657"/>
      <c r="P26" s="657"/>
      <c r="Q26" s="657"/>
      <c r="R26" s="657"/>
      <c r="S26" s="657"/>
      <c r="T26" s="736"/>
      <c r="U26" s="660"/>
      <c r="V26" s="85"/>
      <c r="W26" s="85"/>
      <c r="X26" s="114"/>
    </row>
    <row r="27" spans="2:24" ht="17.25" customHeight="1" x14ac:dyDescent="0.2">
      <c r="B27" s="111"/>
      <c r="C27" s="211">
        <v>7</v>
      </c>
      <c r="D27" s="212">
        <v>41879</v>
      </c>
      <c r="E27" s="212">
        <v>42180</v>
      </c>
      <c r="F27" s="213">
        <f t="shared" ref="F27:F30" si="12">+E27-D27</f>
        <v>301</v>
      </c>
      <c r="G27" s="177">
        <f t="shared" ref="G27:G30" si="13">DATEDIF(D27,E27,"Y")</f>
        <v>0</v>
      </c>
      <c r="H27" s="177">
        <f t="shared" ref="H27:H30" si="14">DATEDIF(D27,E27,"YM")</f>
        <v>9</v>
      </c>
      <c r="I27" s="356">
        <f t="shared" ref="I27:I30" si="15">DATEDIF(D27,E27,"MD")</f>
        <v>28</v>
      </c>
      <c r="J27" s="358" t="s">
        <v>220</v>
      </c>
      <c r="K27" s="164"/>
      <c r="L27" s="164"/>
      <c r="M27" s="163"/>
      <c r="N27" s="656"/>
      <c r="O27" s="657"/>
      <c r="P27" s="657"/>
      <c r="Q27" s="657"/>
      <c r="R27" s="657"/>
      <c r="S27" s="657"/>
      <c r="T27" s="736"/>
      <c r="U27" s="660"/>
      <c r="V27" s="85"/>
      <c r="W27" s="85"/>
      <c r="X27" s="114"/>
    </row>
    <row r="28" spans="2:24" ht="17.25" customHeight="1" x14ac:dyDescent="0.2">
      <c r="B28" s="111"/>
      <c r="C28" s="211">
        <v>8</v>
      </c>
      <c r="D28" s="212">
        <v>42382</v>
      </c>
      <c r="E28" s="212">
        <v>42628</v>
      </c>
      <c r="F28" s="213">
        <f t="shared" si="12"/>
        <v>246</v>
      </c>
      <c r="G28" s="177">
        <f t="shared" si="13"/>
        <v>0</v>
      </c>
      <c r="H28" s="177">
        <f t="shared" si="14"/>
        <v>8</v>
      </c>
      <c r="I28" s="356">
        <f t="shared" si="15"/>
        <v>2</v>
      </c>
      <c r="J28" s="358" t="s">
        <v>221</v>
      </c>
      <c r="K28" s="164"/>
      <c r="L28" s="164"/>
      <c r="M28" s="163"/>
      <c r="N28" s="656"/>
      <c r="O28" s="657"/>
      <c r="P28" s="657"/>
      <c r="Q28" s="657"/>
      <c r="R28" s="657"/>
      <c r="S28" s="657"/>
      <c r="T28" s="736"/>
      <c r="U28" s="660"/>
      <c r="V28" s="85"/>
      <c r="W28" s="85"/>
      <c r="X28" s="114"/>
    </row>
    <row r="29" spans="2:24" ht="17.25" customHeight="1" x14ac:dyDescent="0.2">
      <c r="B29" s="111"/>
      <c r="C29" s="211">
        <v>9</v>
      </c>
      <c r="D29" s="212">
        <v>43081</v>
      </c>
      <c r="E29" s="212">
        <v>43266</v>
      </c>
      <c r="F29" s="213">
        <f t="shared" si="12"/>
        <v>185</v>
      </c>
      <c r="G29" s="177">
        <f t="shared" si="13"/>
        <v>0</v>
      </c>
      <c r="H29" s="177">
        <f t="shared" si="14"/>
        <v>6</v>
      </c>
      <c r="I29" s="356">
        <f t="shared" si="15"/>
        <v>3</v>
      </c>
      <c r="J29" s="358" t="s">
        <v>222</v>
      </c>
      <c r="K29" s="164"/>
      <c r="L29" s="164"/>
      <c r="M29" s="163"/>
      <c r="N29" s="656"/>
      <c r="O29" s="657"/>
      <c r="P29" s="657"/>
      <c r="Q29" s="657"/>
      <c r="R29" s="657"/>
      <c r="S29" s="657"/>
      <c r="T29" s="736"/>
      <c r="U29" s="660"/>
      <c r="V29" s="85"/>
      <c r="W29" s="85"/>
      <c r="X29" s="114"/>
    </row>
    <row r="30" spans="2:24" ht="17.25" customHeight="1" thickBot="1" x14ac:dyDescent="0.25">
      <c r="B30" s="111"/>
      <c r="C30" s="211">
        <v>10</v>
      </c>
      <c r="D30" s="212"/>
      <c r="E30" s="212"/>
      <c r="F30" s="213">
        <f t="shared" si="12"/>
        <v>0</v>
      </c>
      <c r="G30" s="177">
        <f t="shared" si="13"/>
        <v>0</v>
      </c>
      <c r="H30" s="177">
        <f t="shared" si="14"/>
        <v>0</v>
      </c>
      <c r="I30" s="356">
        <f t="shared" si="15"/>
        <v>0</v>
      </c>
      <c r="J30" s="358"/>
      <c r="K30" s="164"/>
      <c r="L30" s="164"/>
      <c r="M30" s="163"/>
      <c r="N30" s="658"/>
      <c r="O30" s="659"/>
      <c r="P30" s="659"/>
      <c r="Q30" s="659"/>
      <c r="R30" s="659"/>
      <c r="S30" s="659"/>
      <c r="T30" s="737"/>
      <c r="U30" s="660"/>
      <c r="V30" s="85"/>
      <c r="W30" s="85"/>
      <c r="X30" s="114"/>
    </row>
    <row r="31" spans="2:24" ht="15" customHeight="1" thickBot="1" x14ac:dyDescent="0.25">
      <c r="B31" s="111"/>
      <c r="C31" s="347">
        <v>11</v>
      </c>
      <c r="D31" s="348"/>
      <c r="E31" s="348"/>
      <c r="F31" s="349">
        <f t="shared" si="4"/>
        <v>0</v>
      </c>
      <c r="G31" s="350">
        <f t="shared" si="5"/>
        <v>0</v>
      </c>
      <c r="H31" s="350">
        <f t="shared" si="6"/>
        <v>0</v>
      </c>
      <c r="I31" s="359">
        <f t="shared" si="7"/>
        <v>0</v>
      </c>
      <c r="J31" s="360"/>
      <c r="K31" s="304"/>
      <c r="L31" s="164"/>
      <c r="M31" s="163"/>
      <c r="N31" s="579" t="s">
        <v>103</v>
      </c>
      <c r="O31" s="580"/>
      <c r="P31" s="691" t="s">
        <v>46</v>
      </c>
      <c r="Q31" s="691"/>
      <c r="R31" s="691"/>
      <c r="S31" s="691"/>
      <c r="T31" s="278" t="s">
        <v>49</v>
      </c>
      <c r="U31" s="660"/>
      <c r="V31" s="85"/>
      <c r="W31" s="85"/>
      <c r="X31" s="114"/>
    </row>
    <row r="32" spans="2:24" ht="21" customHeight="1" thickBot="1" x14ac:dyDescent="0.25">
      <c r="B32" s="111"/>
      <c r="C32" s="706" t="s">
        <v>89</v>
      </c>
      <c r="D32" s="707"/>
      <c r="E32" s="707"/>
      <c r="F32" s="707"/>
      <c r="G32" s="344">
        <f>SUM(G21:G31)</f>
        <v>0</v>
      </c>
      <c r="H32" s="344">
        <f>SUM(H21:H31)</f>
        <v>61</v>
      </c>
      <c r="I32" s="345">
        <f>SUM(I21:I31)</f>
        <v>141</v>
      </c>
      <c r="J32" s="85"/>
      <c r="K32" s="85"/>
      <c r="L32" s="85"/>
      <c r="M32" s="111"/>
      <c r="N32" s="662"/>
      <c r="O32" s="663"/>
      <c r="P32" s="693"/>
      <c r="Q32" s="693"/>
      <c r="R32" s="693"/>
      <c r="S32" s="693"/>
      <c r="T32" s="280"/>
      <c r="U32" s="661"/>
      <c r="V32" s="85"/>
      <c r="W32" s="85"/>
      <c r="X32" s="114"/>
    </row>
    <row r="33" spans="2:24" ht="15" hidden="1" x14ac:dyDescent="0.2">
      <c r="B33" s="111"/>
      <c r="C33" s="260"/>
      <c r="D33" s="261"/>
      <c r="E33" s="261"/>
      <c r="F33" s="261"/>
      <c r="G33" s="130">
        <f>+H34-H35</f>
        <v>5</v>
      </c>
      <c r="H33" s="130">
        <f>+I34-I35</f>
        <v>4</v>
      </c>
      <c r="I33" s="165"/>
      <c r="J33" s="85"/>
      <c r="K33" s="85"/>
      <c r="L33" s="85"/>
      <c r="M33" s="111"/>
      <c r="N33" s="121"/>
      <c r="O33" s="121"/>
      <c r="P33" s="121"/>
      <c r="Q33" s="85"/>
      <c r="R33" s="85"/>
      <c r="S33" s="85"/>
      <c r="T33" s="85"/>
      <c r="U33" s="85"/>
      <c r="V33" s="85"/>
      <c r="W33" s="85"/>
      <c r="X33" s="114"/>
    </row>
    <row r="34" spans="2:24" ht="15" hidden="1" x14ac:dyDescent="0.2">
      <c r="B34" s="111"/>
      <c r="C34" s="260"/>
      <c r="D34" s="261"/>
      <c r="E34" s="261"/>
      <c r="F34" s="261"/>
      <c r="G34" s="130">
        <f>+G32+G33</f>
        <v>5</v>
      </c>
      <c r="H34" s="130">
        <f>(H32+H33)/12</f>
        <v>5.416666666666667</v>
      </c>
      <c r="I34" s="132">
        <f>+I32/30</f>
        <v>4.7</v>
      </c>
      <c r="J34" s="85"/>
      <c r="K34" s="129"/>
      <c r="L34" s="85"/>
      <c r="M34" s="111"/>
      <c r="N34" s="121"/>
      <c r="O34" s="121"/>
      <c r="P34" s="121"/>
      <c r="Q34" s="85"/>
      <c r="R34" s="85"/>
      <c r="S34" s="85"/>
      <c r="T34" s="85"/>
      <c r="U34" s="85"/>
      <c r="V34" s="85"/>
      <c r="W34" s="85"/>
      <c r="X34" s="114"/>
    </row>
    <row r="35" spans="2:24" ht="15" hidden="1" x14ac:dyDescent="0.2">
      <c r="B35" s="111"/>
      <c r="C35" s="708" t="s">
        <v>8</v>
      </c>
      <c r="D35" s="709"/>
      <c r="E35" s="709"/>
      <c r="F35" s="261"/>
      <c r="G35" s="130"/>
      <c r="H35" s="130">
        <f>H34-INT(H34)</f>
        <v>0.41666666666666696</v>
      </c>
      <c r="I35" s="132">
        <f>I34-INT(I34)</f>
        <v>0.70000000000000018</v>
      </c>
      <c r="J35" s="85"/>
      <c r="K35" s="121"/>
      <c r="L35" s="121"/>
      <c r="M35" s="111"/>
      <c r="N35" s="121"/>
      <c r="O35" s="121"/>
      <c r="P35" s="121"/>
      <c r="Q35" s="85"/>
      <c r="R35" s="85"/>
      <c r="S35" s="85"/>
      <c r="T35" s="85"/>
      <c r="U35" s="85"/>
      <c r="V35" s="85"/>
      <c r="W35" s="85"/>
      <c r="X35" s="114"/>
    </row>
    <row r="36" spans="2:24" ht="21" thickBot="1" x14ac:dyDescent="0.25">
      <c r="B36" s="111"/>
      <c r="C36" s="710" t="s">
        <v>88</v>
      </c>
      <c r="D36" s="711"/>
      <c r="E36" s="711"/>
      <c r="F36" s="711"/>
      <c r="G36" s="185" t="s">
        <v>2</v>
      </c>
      <c r="H36" s="185" t="s">
        <v>3</v>
      </c>
      <c r="I36" s="186" t="s">
        <v>4</v>
      </c>
      <c r="J36" s="85"/>
      <c r="K36" s="85"/>
      <c r="L36" s="85"/>
      <c r="M36" s="111"/>
      <c r="N36" s="121"/>
      <c r="O36" s="121"/>
      <c r="P36" s="121"/>
      <c r="Q36" s="85"/>
      <c r="R36" s="85"/>
      <c r="S36" s="85"/>
      <c r="T36" s="85"/>
      <c r="U36" s="85"/>
      <c r="V36" s="85"/>
      <c r="W36" s="85"/>
      <c r="X36" s="114"/>
    </row>
    <row r="37" spans="2:24" ht="27" thickBot="1" x14ac:dyDescent="0.25">
      <c r="B37" s="111"/>
      <c r="C37" s="712"/>
      <c r="D37" s="713"/>
      <c r="E37" s="713"/>
      <c r="F37" s="713"/>
      <c r="G37" s="187">
        <f>+G34</f>
        <v>5</v>
      </c>
      <c r="H37" s="187">
        <f>(H35)*12</f>
        <v>5.0000000000000036</v>
      </c>
      <c r="I37" s="188">
        <f>+I35*30</f>
        <v>21.000000000000007</v>
      </c>
      <c r="J37" s="85"/>
      <c r="K37" s="85"/>
      <c r="L37" s="85"/>
      <c r="M37" s="111"/>
      <c r="N37" s="638" t="s">
        <v>136</v>
      </c>
      <c r="O37" s="639"/>
      <c r="P37" s="639"/>
      <c r="Q37" s="639"/>
      <c r="R37" s="639"/>
      <c r="S37" s="639"/>
      <c r="T37" s="639"/>
      <c r="U37" s="639"/>
      <c r="V37" s="639"/>
      <c r="W37" s="640"/>
      <c r="X37" s="114"/>
    </row>
    <row r="38" spans="2:24" ht="15.75" thickBot="1" x14ac:dyDescent="0.25">
      <c r="B38" s="111"/>
      <c r="C38" s="85"/>
      <c r="D38" s="85"/>
      <c r="E38" s="85"/>
      <c r="F38" s="85"/>
      <c r="G38" s="85"/>
      <c r="H38" s="85"/>
      <c r="I38" s="85"/>
      <c r="J38" s="85"/>
      <c r="K38" s="6"/>
      <c r="L38" s="6"/>
      <c r="M38" s="111"/>
      <c r="N38" s="685"/>
      <c r="O38" s="685"/>
      <c r="P38" s="685"/>
      <c r="Q38" s="685"/>
      <c r="R38" s="685"/>
      <c r="S38" s="685"/>
      <c r="T38" s="685"/>
      <c r="U38" s="685"/>
      <c r="V38" s="685"/>
      <c r="W38" s="685"/>
      <c r="X38" s="114"/>
    </row>
    <row r="39" spans="2:24" ht="83.25" customHeight="1" thickBot="1" x14ac:dyDescent="0.25">
      <c r="B39" s="111"/>
      <c r="C39" s="664" t="s">
        <v>150</v>
      </c>
      <c r="D39" s="665"/>
      <c r="E39" s="665"/>
      <c r="F39" s="665"/>
      <c r="G39" s="665"/>
      <c r="H39" s="665"/>
      <c r="I39" s="665"/>
      <c r="J39" s="665"/>
      <c r="K39" s="665"/>
      <c r="L39" s="666"/>
      <c r="M39" s="111"/>
      <c r="N39" s="726" t="s">
        <v>197</v>
      </c>
      <c r="O39" s="727"/>
      <c r="P39" s="727"/>
      <c r="Q39" s="727"/>
      <c r="R39" s="727"/>
      <c r="S39" s="727"/>
      <c r="T39" s="727"/>
      <c r="U39" s="727"/>
      <c r="V39" s="727"/>
      <c r="W39" s="728"/>
      <c r="X39" s="114"/>
    </row>
    <row r="40" spans="2:24" ht="15.95" customHeight="1" thickBot="1" x14ac:dyDescent="0.25">
      <c r="B40" s="111"/>
      <c r="C40" s="85"/>
      <c r="D40" s="85"/>
      <c r="E40" s="85"/>
      <c r="F40" s="85"/>
      <c r="G40" s="85"/>
      <c r="H40" s="85"/>
      <c r="I40" s="85"/>
      <c r="J40" s="85"/>
      <c r="K40" s="6"/>
      <c r="L40" s="6"/>
      <c r="M40" s="111"/>
      <c r="N40" s="729"/>
      <c r="O40" s="509"/>
      <c r="P40" s="509"/>
      <c r="Q40" s="509"/>
      <c r="R40" s="509"/>
      <c r="S40" s="509"/>
      <c r="T40" s="509"/>
      <c r="U40" s="509"/>
      <c r="V40" s="509"/>
      <c r="W40" s="510"/>
      <c r="X40" s="114"/>
    </row>
    <row r="41" spans="2:24" ht="116.25" customHeight="1" thickBot="1" x14ac:dyDescent="0.25">
      <c r="B41" s="111"/>
      <c r="C41" s="694" t="s">
        <v>148</v>
      </c>
      <c r="D41" s="695"/>
      <c r="E41" s="695"/>
      <c r="F41" s="695"/>
      <c r="G41" s="695"/>
      <c r="H41" s="695"/>
      <c r="I41" s="695"/>
      <c r="J41" s="695"/>
      <c r="K41" s="695"/>
      <c r="L41" s="696"/>
      <c r="M41" s="166"/>
      <c r="N41" s="730"/>
      <c r="O41" s="731"/>
      <c r="P41" s="731"/>
      <c r="Q41" s="731"/>
      <c r="R41" s="731"/>
      <c r="S41" s="731"/>
      <c r="T41" s="731"/>
      <c r="U41" s="731"/>
      <c r="V41" s="731"/>
      <c r="W41" s="732"/>
      <c r="X41" s="114"/>
    </row>
    <row r="42" spans="2:24" ht="46.5" customHeight="1" x14ac:dyDescent="0.2">
      <c r="B42" s="111"/>
      <c r="C42" s="306" t="s">
        <v>41</v>
      </c>
      <c r="D42" s="705" t="s">
        <v>45</v>
      </c>
      <c r="E42" s="705"/>
      <c r="F42" s="705" t="s">
        <v>73</v>
      </c>
      <c r="G42" s="307" t="s">
        <v>47</v>
      </c>
      <c r="H42" s="307" t="s">
        <v>48</v>
      </c>
      <c r="I42" s="307" t="s">
        <v>53</v>
      </c>
      <c r="J42" s="307" t="s">
        <v>138</v>
      </c>
      <c r="K42" s="307" t="s">
        <v>140</v>
      </c>
      <c r="L42" s="704" t="s">
        <v>49</v>
      </c>
      <c r="M42" s="309"/>
      <c r="N42" s="327" t="s">
        <v>41</v>
      </c>
      <c r="O42" s="585" t="s">
        <v>45</v>
      </c>
      <c r="P42" s="585"/>
      <c r="Q42" s="585" t="s">
        <v>73</v>
      </c>
      <c r="R42" s="314" t="s">
        <v>47</v>
      </c>
      <c r="S42" s="314" t="s">
        <v>48</v>
      </c>
      <c r="T42" s="314" t="s">
        <v>53</v>
      </c>
      <c r="U42" s="314" t="s">
        <v>138</v>
      </c>
      <c r="V42" s="587" t="s">
        <v>93</v>
      </c>
      <c r="W42" s="643" t="s">
        <v>58</v>
      </c>
      <c r="X42" s="114"/>
    </row>
    <row r="43" spans="2:24" ht="61.5" customHeight="1" x14ac:dyDescent="0.2">
      <c r="B43" s="111"/>
      <c r="C43" s="194">
        <v>0</v>
      </c>
      <c r="D43" s="645" t="s">
        <v>55</v>
      </c>
      <c r="E43" s="645"/>
      <c r="F43" s="642"/>
      <c r="G43" s="284" t="s">
        <v>54</v>
      </c>
      <c r="H43" s="284" t="s">
        <v>56</v>
      </c>
      <c r="I43" s="196">
        <f>+I49-509.11</f>
        <v>781.34895184874665</v>
      </c>
      <c r="J43" s="196">
        <f>+J49-446896238.28</f>
        <v>685872501.02968526</v>
      </c>
      <c r="K43" s="305">
        <f>K49-254</f>
        <v>237.28239999999994</v>
      </c>
      <c r="L43" s="651"/>
      <c r="M43" s="85"/>
      <c r="N43" s="191">
        <v>0</v>
      </c>
      <c r="O43" s="646" t="s">
        <v>55</v>
      </c>
      <c r="P43" s="646"/>
      <c r="Q43" s="586"/>
      <c r="R43" s="258" t="s">
        <v>54</v>
      </c>
      <c r="S43" s="258"/>
      <c r="T43" s="201">
        <f>T46</f>
        <v>1484.4299205623865</v>
      </c>
      <c r="U43" s="294">
        <f>U46</f>
        <v>1229280168.0964413</v>
      </c>
      <c r="V43" s="588"/>
      <c r="W43" s="644"/>
      <c r="X43" s="114"/>
    </row>
    <row r="44" spans="2:24" ht="137.25" customHeight="1" x14ac:dyDescent="0.2">
      <c r="B44" s="111"/>
      <c r="C44" s="140">
        <v>1</v>
      </c>
      <c r="D44" s="608" t="s">
        <v>166</v>
      </c>
      <c r="E44" s="608"/>
      <c r="F44" s="141">
        <v>2005</v>
      </c>
      <c r="G44" s="192">
        <v>78125000</v>
      </c>
      <c r="H44" s="142">
        <v>381500</v>
      </c>
      <c r="I44" s="285">
        <f>G44/H44</f>
        <v>204.78374836173001</v>
      </c>
      <c r="J44" s="138">
        <f>I44*877803</f>
        <v>179759788.66317168</v>
      </c>
      <c r="K44" s="319">
        <v>30</v>
      </c>
      <c r="L44" s="671" t="s">
        <v>158</v>
      </c>
      <c r="M44" s="85"/>
      <c r="N44" s="618">
        <v>1</v>
      </c>
      <c r="O44" s="620" t="s">
        <v>273</v>
      </c>
      <c r="P44" s="620"/>
      <c r="Q44" s="622">
        <v>2018</v>
      </c>
      <c r="R44" s="593">
        <v>1159699000</v>
      </c>
      <c r="S44" s="624">
        <v>781242</v>
      </c>
      <c r="T44" s="591">
        <f t="shared" ref="T44" si="16">R44/S44</f>
        <v>1484.4299205623865</v>
      </c>
      <c r="U44" s="593">
        <f>T44*828116</f>
        <v>1229280168.0964413</v>
      </c>
      <c r="V44" s="583">
        <f>U46/894321429</f>
        <v>1.374539542758112</v>
      </c>
      <c r="W44" s="589">
        <v>4</v>
      </c>
      <c r="X44" s="114"/>
    </row>
    <row r="45" spans="2:24" ht="157.5" customHeight="1" thickBot="1" x14ac:dyDescent="0.25">
      <c r="B45" s="111"/>
      <c r="C45" s="140">
        <v>2</v>
      </c>
      <c r="D45" s="608" t="s">
        <v>167</v>
      </c>
      <c r="E45" s="608"/>
      <c r="F45" s="141">
        <v>2011</v>
      </c>
      <c r="G45" s="142">
        <v>242584096.08000001</v>
      </c>
      <c r="H45" s="142">
        <v>535600</v>
      </c>
      <c r="I45" s="285">
        <f t="shared" ref="I45" si="17">G45/H45</f>
        <v>452.92026900672147</v>
      </c>
      <c r="J45" s="138">
        <f t="shared" ref="J45" si="18">I45*877803</f>
        <v>397574770.89490712</v>
      </c>
      <c r="K45" s="319">
        <f>32*3</f>
        <v>96</v>
      </c>
      <c r="L45" s="671"/>
      <c r="M45" s="85"/>
      <c r="N45" s="619"/>
      <c r="O45" s="621"/>
      <c r="P45" s="621"/>
      <c r="Q45" s="623"/>
      <c r="R45" s="594"/>
      <c r="S45" s="625"/>
      <c r="T45" s="592"/>
      <c r="U45" s="594"/>
      <c r="V45" s="584"/>
      <c r="W45" s="590"/>
      <c r="X45" s="114"/>
    </row>
    <row r="46" spans="2:24" ht="99.95" customHeight="1" thickBot="1" x14ac:dyDescent="0.25">
      <c r="B46" s="111"/>
      <c r="C46" s="140">
        <v>3</v>
      </c>
      <c r="D46" s="608" t="s">
        <v>168</v>
      </c>
      <c r="E46" s="608"/>
      <c r="F46" s="141">
        <v>2017</v>
      </c>
      <c r="G46" s="142">
        <f>912420000*51.16%</f>
        <v>466794071.99999994</v>
      </c>
      <c r="H46" s="142">
        <v>737717</v>
      </c>
      <c r="I46" s="285">
        <f>G46/H46</f>
        <v>632.75493448029522</v>
      </c>
      <c r="J46" s="138">
        <f>I46*877803</f>
        <v>555434179.75160658</v>
      </c>
      <c r="K46" s="325">
        <f>714*51.16%</f>
        <v>365.28239999999994</v>
      </c>
      <c r="L46" s="671"/>
      <c r="M46" s="85"/>
      <c r="N46" s="697" t="s">
        <v>71</v>
      </c>
      <c r="O46" s="698"/>
      <c r="P46" s="698"/>
      <c r="Q46" s="698"/>
      <c r="R46" s="698"/>
      <c r="S46" s="699"/>
      <c r="T46" s="147">
        <f>SUM(T44:T45)</f>
        <v>1484.4299205623865</v>
      </c>
      <c r="U46" s="148">
        <f>SUM(U44:U45)</f>
        <v>1229280168.0964413</v>
      </c>
      <c r="V46" s="264"/>
      <c r="W46" s="277"/>
      <c r="X46" s="114"/>
    </row>
    <row r="47" spans="2:24" ht="59.25" customHeight="1" x14ac:dyDescent="0.2">
      <c r="B47" s="111"/>
      <c r="C47" s="140">
        <v>4</v>
      </c>
      <c r="D47" s="608"/>
      <c r="E47" s="608"/>
      <c r="F47" s="141"/>
      <c r="G47" s="142"/>
      <c r="H47" s="142"/>
      <c r="I47" s="285"/>
      <c r="J47" s="138"/>
      <c r="K47" s="295"/>
      <c r="L47" s="671"/>
      <c r="M47" s="85"/>
      <c r="N47" s="322">
        <v>43090</v>
      </c>
      <c r="O47" s="323">
        <v>43266</v>
      </c>
      <c r="P47" s="262">
        <f>O47-N47</f>
        <v>176</v>
      </c>
      <c r="Q47" s="87"/>
      <c r="R47" s="281"/>
      <c r="S47" s="282"/>
      <c r="T47" s="283"/>
      <c r="U47" s="283"/>
      <c r="V47" s="283"/>
      <c r="W47" s="277"/>
      <c r="X47" s="114"/>
    </row>
    <row r="48" spans="2:24" ht="59.25" customHeight="1" thickBot="1" x14ac:dyDescent="0.25">
      <c r="B48" s="111"/>
      <c r="C48" s="143">
        <v>5</v>
      </c>
      <c r="D48" s="703"/>
      <c r="E48" s="703"/>
      <c r="F48" s="144"/>
      <c r="G48" s="145"/>
      <c r="H48" s="145"/>
      <c r="I48" s="286"/>
      <c r="J48" s="308"/>
      <c r="K48" s="296"/>
      <c r="L48" s="672"/>
      <c r="M48" s="85"/>
      <c r="N48" s="337">
        <v>43090</v>
      </c>
      <c r="O48" s="337">
        <v>43434</v>
      </c>
      <c r="P48" s="96">
        <f>O48-N48</f>
        <v>344</v>
      </c>
      <c r="Q48" s="338">
        <f>P47/P48</f>
        <v>0.51162790697674421</v>
      </c>
      <c r="W48" s="151"/>
      <c r="X48" s="114"/>
    </row>
    <row r="49" spans="2:24" ht="99" customHeight="1" thickBot="1" x14ac:dyDescent="0.25">
      <c r="B49" s="111"/>
      <c r="C49" s="612" t="s">
        <v>223</v>
      </c>
      <c r="D49" s="613"/>
      <c r="E49" s="613"/>
      <c r="F49" s="613"/>
      <c r="G49" s="613"/>
      <c r="H49" s="613"/>
      <c r="I49" s="310">
        <f>SUM(I44:I48)</f>
        <v>1290.4589518487467</v>
      </c>
      <c r="J49" s="311">
        <f>SUM(J44:J48)</f>
        <v>1132768739.3096852</v>
      </c>
      <c r="K49" s="326">
        <f>SUM(K44:K48)</f>
        <v>491.28239999999994</v>
      </c>
      <c r="L49" s="85"/>
      <c r="M49" s="152"/>
      <c r="N49" s="153"/>
      <c r="O49" s="701"/>
      <c r="P49" s="701"/>
      <c r="Q49" s="153"/>
      <c r="R49" s="168"/>
      <c r="S49" s="154"/>
      <c r="T49" s="169"/>
      <c r="U49" s="160"/>
      <c r="V49" s="160"/>
      <c r="W49" s="170"/>
      <c r="X49" s="161"/>
    </row>
    <row r="50" spans="2:24" ht="17.25" customHeight="1" thickBot="1" x14ac:dyDescent="0.25">
      <c r="B50" s="152"/>
      <c r="C50" s="153"/>
      <c r="D50" s="153"/>
      <c r="E50" s="153"/>
      <c r="F50" s="153"/>
      <c r="G50" s="154"/>
      <c r="H50" s="154"/>
      <c r="I50" s="159"/>
      <c r="J50" s="160"/>
      <c r="K50" s="160"/>
      <c r="L50" s="155"/>
      <c r="M50" s="111"/>
      <c r="N50" s="87"/>
      <c r="O50" s="702"/>
      <c r="P50" s="702"/>
      <c r="Q50" s="87"/>
      <c r="R50" s="171"/>
      <c r="S50" s="89"/>
      <c r="T50" s="172"/>
      <c r="U50" s="157"/>
      <c r="V50" s="157"/>
      <c r="W50" s="151"/>
      <c r="X50" s="85"/>
    </row>
    <row r="51" spans="2:24" ht="15.75" customHeight="1" x14ac:dyDescent="0.2">
      <c r="B51" s="85"/>
      <c r="C51" s="87"/>
      <c r="D51" s="87"/>
      <c r="E51" s="87"/>
      <c r="F51" s="87"/>
      <c r="G51" s="89"/>
      <c r="H51" s="89"/>
      <c r="I51" s="156"/>
      <c r="J51" s="157"/>
      <c r="K51" s="157"/>
      <c r="L51" s="85"/>
      <c r="M51" s="85"/>
      <c r="N51" s="87"/>
      <c r="O51" s="87"/>
      <c r="P51" s="87"/>
      <c r="Q51" s="87"/>
      <c r="R51" s="89"/>
      <c r="S51" s="89"/>
      <c r="T51" s="156"/>
      <c r="U51" s="157"/>
      <c r="V51" s="157"/>
      <c r="W51" s="151"/>
      <c r="X51" s="85"/>
    </row>
    <row r="52" spans="2:24" ht="15.75" customHeight="1" x14ac:dyDescent="0.2">
      <c r="B52" s="85"/>
      <c r="C52" s="87"/>
      <c r="D52" s="87"/>
      <c r="E52" s="87"/>
      <c r="F52" s="87"/>
      <c r="G52" s="89"/>
      <c r="H52" s="89"/>
      <c r="I52" s="156"/>
      <c r="J52" s="157"/>
      <c r="K52" s="157"/>
      <c r="L52" s="85"/>
      <c r="M52" s="85"/>
      <c r="N52" s="87"/>
      <c r="O52" s="87"/>
      <c r="P52" s="87"/>
      <c r="Q52" s="87"/>
      <c r="R52" s="89"/>
      <c r="S52" s="89"/>
      <c r="T52" s="156"/>
      <c r="U52" s="157"/>
      <c r="V52" s="157"/>
      <c r="W52" s="151"/>
      <c r="X52" s="85"/>
    </row>
    <row r="53" spans="2:24" ht="15.75" customHeight="1" x14ac:dyDescent="0.2">
      <c r="B53" s="85"/>
      <c r="C53" s="87"/>
      <c r="D53" s="87"/>
      <c r="E53" s="87"/>
      <c r="F53" s="87"/>
      <c r="G53" s="89"/>
      <c r="H53" s="89"/>
      <c r="I53" s="156"/>
      <c r="J53" s="157"/>
      <c r="K53" s="157"/>
      <c r="L53" s="85"/>
      <c r="M53" s="85"/>
      <c r="N53" s="87"/>
      <c r="O53" s="87"/>
      <c r="P53" s="87"/>
      <c r="Q53" s="87"/>
      <c r="R53" s="89"/>
      <c r="S53" s="89"/>
      <c r="T53" s="156"/>
      <c r="U53" s="157"/>
      <c r="V53" s="157"/>
      <c r="W53" s="151"/>
      <c r="X53" s="85"/>
    </row>
    <row r="54" spans="2:24" ht="15.75" customHeight="1" thickBot="1" x14ac:dyDescent="0.25">
      <c r="B54" s="85"/>
      <c r="C54" s="87"/>
      <c r="D54" s="87"/>
      <c r="E54" s="87"/>
      <c r="F54" s="87"/>
      <c r="G54" s="89"/>
      <c r="H54" s="89"/>
      <c r="I54" s="156"/>
      <c r="J54" s="157"/>
      <c r="K54" s="157"/>
      <c r="L54" s="85"/>
      <c r="M54" s="85"/>
      <c r="N54" s="87"/>
      <c r="O54" s="87"/>
      <c r="P54" s="87"/>
      <c r="Q54" s="87"/>
      <c r="R54" s="89"/>
      <c r="S54" s="89"/>
      <c r="T54" s="156"/>
      <c r="U54" s="157"/>
      <c r="V54" s="157"/>
      <c r="W54" s="151"/>
      <c r="X54" s="85"/>
    </row>
    <row r="55" spans="2:24" ht="15" thickBot="1" x14ac:dyDescent="0.25">
      <c r="B55" s="104"/>
      <c r="C55" s="105"/>
      <c r="D55" s="105"/>
      <c r="E55" s="105"/>
      <c r="F55" s="105"/>
      <c r="G55" s="105"/>
      <c r="H55" s="105"/>
      <c r="I55" s="105"/>
      <c r="J55" s="105"/>
      <c r="K55" s="105"/>
      <c r="L55" s="105"/>
      <c r="M55" s="104"/>
      <c r="N55" s="105"/>
      <c r="O55" s="105"/>
      <c r="P55" s="105"/>
      <c r="Q55" s="105"/>
      <c r="R55" s="105"/>
      <c r="S55" s="105"/>
      <c r="T55" s="105"/>
      <c r="U55" s="105"/>
      <c r="V55" s="105"/>
      <c r="W55" s="105"/>
      <c r="X55" s="162"/>
    </row>
    <row r="56" spans="2:24" ht="84.95" customHeight="1" thickBot="1" x14ac:dyDescent="0.25">
      <c r="B56" s="111"/>
      <c r="C56" s="722" t="s">
        <v>106</v>
      </c>
      <c r="D56" s="722"/>
      <c r="E56" s="722"/>
      <c r="F56" s="722"/>
      <c r="G56" s="722"/>
      <c r="H56" s="722"/>
      <c r="I56" s="722"/>
      <c r="J56" s="85"/>
      <c r="K56" s="113">
        <v>2</v>
      </c>
      <c r="L56" s="312" t="s">
        <v>141</v>
      </c>
      <c r="M56" s="111"/>
      <c r="N56" s="717" t="s">
        <v>7</v>
      </c>
      <c r="O56" s="718"/>
      <c r="P56" s="597" t="s">
        <v>69</v>
      </c>
      <c r="Q56" s="597"/>
      <c r="R56" s="597"/>
      <c r="S56" s="597"/>
      <c r="T56" s="719"/>
      <c r="U56" s="85"/>
      <c r="V56" s="312" t="s">
        <v>141</v>
      </c>
      <c r="W56" s="113">
        <v>2</v>
      </c>
      <c r="X56" s="114"/>
    </row>
    <row r="57" spans="2:24" ht="21" thickBot="1" x14ac:dyDescent="0.35">
      <c r="B57" s="111"/>
      <c r="C57" s="112"/>
      <c r="D57" s="112"/>
      <c r="E57" s="112"/>
      <c r="F57" s="112"/>
      <c r="G57" s="112"/>
      <c r="H57" s="112"/>
      <c r="I57" s="112"/>
      <c r="J57" s="85"/>
      <c r="K57" s="85"/>
      <c r="L57" s="85"/>
      <c r="M57" s="111"/>
      <c r="N57" s="556" t="s">
        <v>6</v>
      </c>
      <c r="O57" s="557"/>
      <c r="P57" s="558" t="str">
        <f>E59</f>
        <v>EDWIN ALBERTO BAEZ SEPULVEDA</v>
      </c>
      <c r="Q57" s="558"/>
      <c r="R57" s="558"/>
      <c r="S57" s="558"/>
      <c r="T57" s="559"/>
      <c r="U57" s="85"/>
      <c r="V57" s="85"/>
      <c r="W57" s="85"/>
      <c r="X57" s="114"/>
    </row>
    <row r="58" spans="2:24" ht="21" thickBot="1" x14ac:dyDescent="0.35">
      <c r="B58" s="111"/>
      <c r="C58" s="717" t="s">
        <v>7</v>
      </c>
      <c r="D58" s="718"/>
      <c r="E58" s="720" t="s">
        <v>69</v>
      </c>
      <c r="F58" s="720"/>
      <c r="G58" s="720"/>
      <c r="H58" s="720"/>
      <c r="I58" s="721"/>
      <c r="J58" s="85"/>
      <c r="K58" s="733" t="s">
        <v>42</v>
      </c>
      <c r="L58" s="734"/>
      <c r="M58" s="111"/>
      <c r="N58" s="85"/>
      <c r="O58" s="85"/>
      <c r="P58" s="85"/>
      <c r="Q58" s="85"/>
      <c r="R58" s="85"/>
      <c r="S58" s="85"/>
      <c r="T58" s="85"/>
      <c r="U58" s="85"/>
      <c r="V58" s="85"/>
      <c r="W58" s="85"/>
      <c r="X58" s="114"/>
    </row>
    <row r="59" spans="2:24" ht="20.25" x14ac:dyDescent="0.3">
      <c r="B59" s="111"/>
      <c r="C59" s="574" t="s">
        <v>6</v>
      </c>
      <c r="D59" s="575"/>
      <c r="E59" s="576" t="s">
        <v>169</v>
      </c>
      <c r="F59" s="576"/>
      <c r="G59" s="576"/>
      <c r="H59" s="576"/>
      <c r="I59" s="577"/>
      <c r="J59" s="331">
        <v>44095</v>
      </c>
      <c r="K59" s="317" t="s">
        <v>109</v>
      </c>
      <c r="L59" s="362">
        <f>F62</f>
        <v>5</v>
      </c>
      <c r="M59" s="111"/>
      <c r="N59" s="366" t="s">
        <v>105</v>
      </c>
      <c r="O59" s="367"/>
      <c r="P59" s="367"/>
      <c r="Q59" s="367"/>
      <c r="R59" s="367"/>
      <c r="S59" s="367"/>
      <c r="T59" s="367"/>
      <c r="U59" s="367"/>
      <c r="V59" s="367"/>
      <c r="W59" s="368"/>
      <c r="X59" s="114"/>
    </row>
    <row r="60" spans="2:24" ht="21.75" customHeight="1" thickBot="1" x14ac:dyDescent="0.3">
      <c r="B60" s="111"/>
      <c r="C60" s="202" t="s">
        <v>33</v>
      </c>
      <c r="D60" s="560" t="s">
        <v>34</v>
      </c>
      <c r="E60" s="561"/>
      <c r="F60" s="562" t="s">
        <v>91</v>
      </c>
      <c r="G60" s="562"/>
      <c r="H60" s="203">
        <v>40087</v>
      </c>
      <c r="I60" s="204">
        <f>(J59-H60)/360</f>
        <v>11.133333333333333</v>
      </c>
      <c r="J60" s="118"/>
      <c r="K60" s="173" t="s">
        <v>185</v>
      </c>
      <c r="L60" s="175" t="str">
        <f>I61</f>
        <v>CUMPLE</v>
      </c>
      <c r="M60" s="111"/>
      <c r="N60" s="723"/>
      <c r="O60" s="724"/>
      <c r="P60" s="724"/>
      <c r="Q60" s="724"/>
      <c r="R60" s="724"/>
      <c r="S60" s="724"/>
      <c r="T60" s="724"/>
      <c r="U60" s="724"/>
      <c r="V60" s="724"/>
      <c r="W60" s="725"/>
      <c r="X60" s="114"/>
    </row>
    <row r="61" spans="2:24" ht="18.75" thickBot="1" x14ac:dyDescent="0.3">
      <c r="B61" s="111"/>
      <c r="C61" s="205" t="s">
        <v>37</v>
      </c>
      <c r="D61" s="679" t="s">
        <v>46</v>
      </c>
      <c r="E61" s="679"/>
      <c r="F61" s="679"/>
      <c r="G61" s="679"/>
      <c r="H61" s="207" t="s">
        <v>44</v>
      </c>
      <c r="I61" s="354" t="s">
        <v>42</v>
      </c>
      <c r="J61" s="85"/>
      <c r="K61" s="173" t="s">
        <v>72</v>
      </c>
      <c r="L61" s="175" t="s">
        <v>46</v>
      </c>
      <c r="M61" s="111"/>
      <c r="N61" s="85"/>
      <c r="O61" s="85"/>
      <c r="P61" s="85"/>
      <c r="Q61" s="85"/>
      <c r="R61" s="85"/>
      <c r="S61" s="85"/>
      <c r="T61" s="85"/>
      <c r="U61" s="85"/>
      <c r="V61" s="85"/>
      <c r="W61" s="85"/>
      <c r="X61" s="114"/>
    </row>
    <row r="62" spans="2:24" ht="31.5" customHeight="1" thickBot="1" x14ac:dyDescent="0.3">
      <c r="B62" s="111"/>
      <c r="C62" s="566" t="s">
        <v>110</v>
      </c>
      <c r="D62" s="567"/>
      <c r="E62" s="568"/>
      <c r="F62" s="176">
        <f>+G81</f>
        <v>5</v>
      </c>
      <c r="G62" s="118"/>
      <c r="H62" s="118"/>
      <c r="I62" s="118"/>
      <c r="J62" s="85"/>
      <c r="K62" s="332" t="s">
        <v>139</v>
      </c>
      <c r="L62" s="328">
        <f>K93</f>
        <v>415.70679999999999</v>
      </c>
      <c r="M62" s="164"/>
      <c r="N62" s="596" t="s">
        <v>101</v>
      </c>
      <c r="O62" s="597"/>
      <c r="P62" s="597"/>
      <c r="Q62" s="597"/>
      <c r="R62" s="597"/>
      <c r="S62" s="597"/>
      <c r="T62" s="597"/>
      <c r="U62" s="600" t="s">
        <v>62</v>
      </c>
      <c r="V62" s="263"/>
      <c r="W62" s="85"/>
      <c r="X62" s="114"/>
    </row>
    <row r="63" spans="2:24" ht="23.25" customHeight="1" thickBot="1" x14ac:dyDescent="0.25">
      <c r="B63" s="111"/>
      <c r="C63" s="85"/>
      <c r="D63" s="85"/>
      <c r="E63" s="85"/>
      <c r="F63" s="85"/>
      <c r="G63" s="85"/>
      <c r="H63" s="85"/>
      <c r="I63" s="85"/>
      <c r="J63" s="85"/>
      <c r="K63" s="174" t="s">
        <v>108</v>
      </c>
      <c r="L63" s="244" t="str">
        <f>L88</f>
        <v>CUMPLE</v>
      </c>
      <c r="M63" s="164"/>
      <c r="N63" s="598"/>
      <c r="O63" s="599"/>
      <c r="P63" s="599"/>
      <c r="Q63" s="599"/>
      <c r="R63" s="599"/>
      <c r="S63" s="599"/>
      <c r="T63" s="599"/>
      <c r="U63" s="689"/>
      <c r="V63" s="263"/>
      <c r="W63" s="85"/>
      <c r="X63" s="114"/>
    </row>
    <row r="64" spans="2:24" ht="25.5" customHeight="1" thickBot="1" x14ac:dyDescent="0.3">
      <c r="B64" s="111"/>
      <c r="C64" s="682" t="s">
        <v>111</v>
      </c>
      <c r="D64" s="683"/>
      <c r="E64" s="683"/>
      <c r="F64" s="683"/>
      <c r="G64" s="683"/>
      <c r="H64" s="683"/>
      <c r="I64" s="683"/>
      <c r="J64" s="684"/>
      <c r="M64" s="164"/>
      <c r="N64" s="653" t="s">
        <v>104</v>
      </c>
      <c r="O64" s="654"/>
      <c r="P64" s="654"/>
      <c r="Q64" s="654"/>
      <c r="R64" s="654"/>
      <c r="S64" s="654"/>
      <c r="T64" s="655"/>
      <c r="U64" s="113"/>
      <c r="V64" s="263"/>
      <c r="W64" s="85"/>
      <c r="X64" s="114"/>
    </row>
    <row r="65" spans="2:24" ht="42" customHeight="1" x14ac:dyDescent="0.2">
      <c r="B65" s="111"/>
      <c r="C65" s="357" t="s">
        <v>6</v>
      </c>
      <c r="D65" s="652" t="str">
        <f>E59</f>
        <v>EDWIN ALBERTO BAEZ SEPULVEDA</v>
      </c>
      <c r="E65" s="652"/>
      <c r="F65" s="652"/>
      <c r="G65" s="652"/>
      <c r="H65" s="652"/>
      <c r="I65" s="652"/>
      <c r="J65" s="548" t="s">
        <v>202</v>
      </c>
      <c r="M65" s="164"/>
      <c r="N65" s="656"/>
      <c r="O65" s="657"/>
      <c r="P65" s="657"/>
      <c r="Q65" s="657"/>
      <c r="R65" s="657"/>
      <c r="S65" s="657"/>
      <c r="T65" s="657"/>
      <c r="U65" s="690" t="s">
        <v>46</v>
      </c>
      <c r="V65" s="263"/>
      <c r="W65" s="85"/>
      <c r="X65" s="114"/>
    </row>
    <row r="66" spans="2:24" ht="45" thickBot="1" x14ac:dyDescent="0.25">
      <c r="B66" s="111"/>
      <c r="C66" s="208" t="s">
        <v>5</v>
      </c>
      <c r="D66" s="209" t="s">
        <v>0</v>
      </c>
      <c r="E66" s="209" t="s">
        <v>1</v>
      </c>
      <c r="F66" s="214" t="s">
        <v>57</v>
      </c>
      <c r="G66" s="209" t="s">
        <v>2</v>
      </c>
      <c r="H66" s="209" t="s">
        <v>3</v>
      </c>
      <c r="I66" s="209" t="s">
        <v>4</v>
      </c>
      <c r="J66" s="547"/>
      <c r="K66" s="164"/>
      <c r="L66" s="164"/>
      <c r="M66" s="163"/>
      <c r="N66" s="658"/>
      <c r="O66" s="659"/>
      <c r="P66" s="659"/>
      <c r="Q66" s="659"/>
      <c r="R66" s="659"/>
      <c r="S66" s="659"/>
      <c r="T66" s="659"/>
      <c r="U66" s="660"/>
      <c r="V66" s="263"/>
      <c r="W66" s="85"/>
      <c r="X66" s="114"/>
    </row>
    <row r="67" spans="2:24" ht="17.25" customHeight="1" x14ac:dyDescent="0.2">
      <c r="B67" s="111"/>
      <c r="C67" s="211">
        <v>1</v>
      </c>
      <c r="D67" s="212">
        <v>40238</v>
      </c>
      <c r="E67" s="212">
        <v>40328</v>
      </c>
      <c r="F67" s="213">
        <f t="shared" ref="F67:F75" si="19">+E67-D67</f>
        <v>90</v>
      </c>
      <c r="G67" s="177">
        <f t="shared" ref="G67:G75" si="20">DATEDIF(D67,E67,"Y")</f>
        <v>0</v>
      </c>
      <c r="H67" s="177">
        <f t="shared" ref="H67:H75" si="21">DATEDIF(D67,E67,"YM")</f>
        <v>2</v>
      </c>
      <c r="I67" s="177">
        <f t="shared" ref="I67:I75" si="22">DATEDIF(D67,E67,"MD")</f>
        <v>29</v>
      </c>
      <c r="J67" s="358" t="s">
        <v>224</v>
      </c>
      <c r="K67" s="164"/>
      <c r="L67" s="164"/>
      <c r="M67" s="163"/>
      <c r="N67" s="579" t="s">
        <v>61</v>
      </c>
      <c r="O67" s="580"/>
      <c r="P67" s="691" t="s">
        <v>46</v>
      </c>
      <c r="Q67" s="691"/>
      <c r="R67" s="691"/>
      <c r="S67" s="691"/>
      <c r="T67" s="278" t="s">
        <v>49</v>
      </c>
      <c r="U67" s="660"/>
      <c r="V67" s="263"/>
      <c r="W67" s="85"/>
      <c r="X67" s="114"/>
    </row>
    <row r="68" spans="2:24" ht="17.25" customHeight="1" thickBot="1" x14ac:dyDescent="0.25">
      <c r="B68" s="111"/>
      <c r="C68" s="211">
        <v>2</v>
      </c>
      <c r="D68" s="212">
        <v>40332</v>
      </c>
      <c r="E68" s="212">
        <v>40602</v>
      </c>
      <c r="F68" s="213">
        <f t="shared" si="19"/>
        <v>270</v>
      </c>
      <c r="G68" s="177">
        <f t="shared" si="20"/>
        <v>0</v>
      </c>
      <c r="H68" s="177">
        <f t="shared" si="21"/>
        <v>8</v>
      </c>
      <c r="I68" s="177">
        <f t="shared" si="22"/>
        <v>25</v>
      </c>
      <c r="J68" s="358" t="s">
        <v>225</v>
      </c>
      <c r="K68" s="164"/>
      <c r="L68" s="164"/>
      <c r="M68" s="163"/>
      <c r="N68" s="581"/>
      <c r="O68" s="582"/>
      <c r="P68" s="692"/>
      <c r="Q68" s="692"/>
      <c r="R68" s="692"/>
      <c r="S68" s="692"/>
      <c r="T68" s="279"/>
      <c r="U68" s="660"/>
      <c r="V68" s="263"/>
      <c r="W68" s="85"/>
      <c r="X68" s="114"/>
    </row>
    <row r="69" spans="2:24" ht="17.25" customHeight="1" x14ac:dyDescent="0.2">
      <c r="B69" s="111"/>
      <c r="C69" s="211">
        <v>3</v>
      </c>
      <c r="D69" s="212">
        <v>40610</v>
      </c>
      <c r="E69" s="212">
        <v>41142</v>
      </c>
      <c r="F69" s="213">
        <f t="shared" si="19"/>
        <v>532</v>
      </c>
      <c r="G69" s="177">
        <f t="shared" si="20"/>
        <v>1</v>
      </c>
      <c r="H69" s="177">
        <f t="shared" si="21"/>
        <v>5</v>
      </c>
      <c r="I69" s="177">
        <f t="shared" si="22"/>
        <v>13</v>
      </c>
      <c r="J69" s="358" t="s">
        <v>226</v>
      </c>
      <c r="K69" s="164"/>
      <c r="L69" s="164"/>
      <c r="M69" s="163"/>
      <c r="N69" s="653" t="s">
        <v>102</v>
      </c>
      <c r="O69" s="654"/>
      <c r="P69" s="654"/>
      <c r="Q69" s="654"/>
      <c r="R69" s="654"/>
      <c r="S69" s="654"/>
      <c r="T69" s="654"/>
      <c r="U69" s="660"/>
      <c r="V69" s="263"/>
      <c r="W69" s="85"/>
      <c r="X69" s="114"/>
    </row>
    <row r="70" spans="2:24" ht="17.25" customHeight="1" x14ac:dyDescent="0.2">
      <c r="B70" s="111"/>
      <c r="C70" s="211">
        <v>4</v>
      </c>
      <c r="D70" s="212">
        <v>41764</v>
      </c>
      <c r="E70" s="212">
        <v>42139</v>
      </c>
      <c r="F70" s="213">
        <f t="shared" si="19"/>
        <v>375</v>
      </c>
      <c r="G70" s="177">
        <f t="shared" si="20"/>
        <v>1</v>
      </c>
      <c r="H70" s="177">
        <f t="shared" si="21"/>
        <v>0</v>
      </c>
      <c r="I70" s="177">
        <f t="shared" si="22"/>
        <v>10</v>
      </c>
      <c r="J70" s="358" t="s">
        <v>227</v>
      </c>
      <c r="K70" s="164"/>
      <c r="L70" s="164"/>
      <c r="M70" s="163"/>
      <c r="N70" s="656"/>
      <c r="O70" s="657"/>
      <c r="P70" s="657"/>
      <c r="Q70" s="657"/>
      <c r="R70" s="657"/>
      <c r="S70" s="657"/>
      <c r="T70" s="657"/>
      <c r="U70" s="660"/>
      <c r="V70" s="263"/>
      <c r="W70" s="85"/>
      <c r="X70" s="114"/>
    </row>
    <row r="71" spans="2:24" ht="15" customHeight="1" x14ac:dyDescent="0.2">
      <c r="B71" s="111"/>
      <c r="C71" s="211">
        <v>5</v>
      </c>
      <c r="D71" s="212">
        <v>42160</v>
      </c>
      <c r="E71" s="212">
        <v>42353</v>
      </c>
      <c r="F71" s="213">
        <f t="shared" si="19"/>
        <v>193</v>
      </c>
      <c r="G71" s="177">
        <f t="shared" si="20"/>
        <v>0</v>
      </c>
      <c r="H71" s="177">
        <f t="shared" si="21"/>
        <v>6</v>
      </c>
      <c r="I71" s="177">
        <f t="shared" si="22"/>
        <v>10</v>
      </c>
      <c r="J71" s="358" t="s">
        <v>228</v>
      </c>
      <c r="K71" s="164"/>
      <c r="L71" s="164"/>
      <c r="M71" s="163"/>
      <c r="N71" s="656"/>
      <c r="O71" s="657"/>
      <c r="P71" s="657"/>
      <c r="Q71" s="657"/>
      <c r="R71" s="657"/>
      <c r="S71" s="657"/>
      <c r="T71" s="657"/>
      <c r="U71" s="660"/>
      <c r="V71" s="85"/>
      <c r="W71" s="85"/>
      <c r="X71" s="114"/>
    </row>
    <row r="72" spans="2:24" ht="15" customHeight="1" x14ac:dyDescent="0.2">
      <c r="B72" s="111"/>
      <c r="C72" s="211">
        <v>6</v>
      </c>
      <c r="D72" s="212">
        <v>42495</v>
      </c>
      <c r="E72" s="212">
        <v>42755</v>
      </c>
      <c r="F72" s="213">
        <f t="shared" ref="F72:F73" si="23">+E72-D72</f>
        <v>260</v>
      </c>
      <c r="G72" s="177">
        <f t="shared" ref="G72:G73" si="24">DATEDIF(D72,E72,"Y")</f>
        <v>0</v>
      </c>
      <c r="H72" s="177">
        <f t="shared" ref="H72:H73" si="25">DATEDIF(D72,E72,"YM")</f>
        <v>8</v>
      </c>
      <c r="I72" s="177">
        <f t="shared" ref="I72:I73" si="26">DATEDIF(D72,E72,"MD")</f>
        <v>15</v>
      </c>
      <c r="J72" s="358" t="s">
        <v>229</v>
      </c>
      <c r="K72" s="164"/>
      <c r="L72" s="164"/>
      <c r="M72" s="163"/>
      <c r="N72" s="656"/>
      <c r="O72" s="657"/>
      <c r="P72" s="657"/>
      <c r="Q72" s="657"/>
      <c r="R72" s="657"/>
      <c r="S72" s="657"/>
      <c r="T72" s="657"/>
      <c r="U72" s="660"/>
      <c r="V72" s="85"/>
      <c r="W72" s="85"/>
      <c r="X72" s="114"/>
    </row>
    <row r="73" spans="2:24" ht="15" customHeight="1" x14ac:dyDescent="0.2">
      <c r="B73" s="111"/>
      <c r="C73" s="211">
        <v>7</v>
      </c>
      <c r="D73" s="212">
        <v>42839</v>
      </c>
      <c r="E73" s="212">
        <v>43100</v>
      </c>
      <c r="F73" s="213">
        <f t="shared" si="23"/>
        <v>261</v>
      </c>
      <c r="G73" s="177">
        <f t="shared" si="24"/>
        <v>0</v>
      </c>
      <c r="H73" s="177">
        <f t="shared" si="25"/>
        <v>8</v>
      </c>
      <c r="I73" s="177">
        <f t="shared" si="26"/>
        <v>17</v>
      </c>
      <c r="J73" s="358" t="s">
        <v>230</v>
      </c>
      <c r="K73" s="164"/>
      <c r="L73" s="164"/>
      <c r="M73" s="163"/>
      <c r="N73" s="656"/>
      <c r="O73" s="657"/>
      <c r="P73" s="657"/>
      <c r="Q73" s="657"/>
      <c r="R73" s="657"/>
      <c r="S73" s="657"/>
      <c r="T73" s="657"/>
      <c r="U73" s="660"/>
      <c r="V73" s="85"/>
      <c r="W73" s="85"/>
      <c r="X73" s="114"/>
    </row>
    <row r="74" spans="2:24" ht="15.75" customHeight="1" thickBot="1" x14ac:dyDescent="0.25">
      <c r="B74" s="111"/>
      <c r="C74" s="211">
        <v>8</v>
      </c>
      <c r="D74" s="212">
        <v>43100</v>
      </c>
      <c r="E74" s="212">
        <v>43281</v>
      </c>
      <c r="F74" s="213">
        <f t="shared" si="19"/>
        <v>181</v>
      </c>
      <c r="G74" s="177">
        <f t="shared" si="20"/>
        <v>0</v>
      </c>
      <c r="H74" s="177">
        <f t="shared" si="21"/>
        <v>5</v>
      </c>
      <c r="I74" s="177">
        <f t="shared" si="22"/>
        <v>30</v>
      </c>
      <c r="J74" s="358" t="s">
        <v>231</v>
      </c>
      <c r="K74" s="164"/>
      <c r="L74" s="164"/>
      <c r="M74" s="163"/>
      <c r="N74" s="658"/>
      <c r="O74" s="659"/>
      <c r="P74" s="659"/>
      <c r="Q74" s="659"/>
      <c r="R74" s="659"/>
      <c r="S74" s="659"/>
      <c r="T74" s="659"/>
      <c r="U74" s="660"/>
      <c r="V74" s="85"/>
      <c r="W74" s="85"/>
      <c r="X74" s="114"/>
    </row>
    <row r="75" spans="2:24" ht="15" customHeight="1" thickBot="1" x14ac:dyDescent="0.25">
      <c r="B75" s="111"/>
      <c r="C75" s="347">
        <v>9</v>
      </c>
      <c r="D75" s="348"/>
      <c r="E75" s="348"/>
      <c r="F75" s="349">
        <f t="shared" si="19"/>
        <v>0</v>
      </c>
      <c r="G75" s="350">
        <f t="shared" si="20"/>
        <v>0</v>
      </c>
      <c r="H75" s="350">
        <f t="shared" si="21"/>
        <v>0</v>
      </c>
      <c r="I75" s="350">
        <f t="shared" si="22"/>
        <v>0</v>
      </c>
      <c r="J75" s="360"/>
      <c r="K75" s="164"/>
      <c r="L75" s="164"/>
      <c r="M75" s="163"/>
      <c r="N75" s="579" t="s">
        <v>103</v>
      </c>
      <c r="O75" s="580"/>
      <c r="P75" s="691" t="s">
        <v>46</v>
      </c>
      <c r="Q75" s="691"/>
      <c r="R75" s="691"/>
      <c r="S75" s="691"/>
      <c r="T75" s="278" t="s">
        <v>49</v>
      </c>
      <c r="U75" s="660"/>
      <c r="V75" s="85"/>
      <c r="W75" s="85"/>
      <c r="X75" s="114"/>
    </row>
    <row r="76" spans="2:24" ht="21" customHeight="1" thickBot="1" x14ac:dyDescent="0.25">
      <c r="B76" s="111"/>
      <c r="C76" s="706" t="s">
        <v>89</v>
      </c>
      <c r="D76" s="707"/>
      <c r="E76" s="707"/>
      <c r="F76" s="707"/>
      <c r="G76" s="344">
        <f>SUM(G67:G75)</f>
        <v>2</v>
      </c>
      <c r="H76" s="344">
        <f>SUM(H67:H75)</f>
        <v>42</v>
      </c>
      <c r="I76" s="345">
        <f>SUM(I67:I75)</f>
        <v>149</v>
      </c>
      <c r="J76" s="85"/>
      <c r="K76" s="85"/>
      <c r="L76" s="85"/>
      <c r="M76" s="111"/>
      <c r="N76" s="662"/>
      <c r="O76" s="663"/>
      <c r="P76" s="693"/>
      <c r="Q76" s="693"/>
      <c r="R76" s="693"/>
      <c r="S76" s="693"/>
      <c r="T76" s="280"/>
      <c r="U76" s="661"/>
      <c r="V76" s="85"/>
      <c r="W76" s="85"/>
      <c r="X76" s="114"/>
    </row>
    <row r="77" spans="2:24" ht="15" hidden="1" x14ac:dyDescent="0.2">
      <c r="B77" s="111"/>
      <c r="C77" s="260"/>
      <c r="D77" s="261"/>
      <c r="E77" s="261"/>
      <c r="F77" s="261"/>
      <c r="G77" s="130">
        <f>+H78-H79</f>
        <v>3</v>
      </c>
      <c r="H77" s="130">
        <f>+I78-I79</f>
        <v>4</v>
      </c>
      <c r="I77" s="165"/>
      <c r="J77" s="85"/>
      <c r="K77" s="85"/>
      <c r="L77" s="85"/>
      <c r="M77" s="111"/>
      <c r="N77" s="121"/>
      <c r="O77" s="121"/>
      <c r="P77" s="121"/>
      <c r="Q77" s="85"/>
      <c r="R77" s="85"/>
      <c r="S77" s="85"/>
      <c r="T77" s="85"/>
      <c r="U77" s="85"/>
      <c r="V77" s="85"/>
      <c r="W77" s="85"/>
      <c r="X77" s="114"/>
    </row>
    <row r="78" spans="2:24" ht="15" hidden="1" x14ac:dyDescent="0.2">
      <c r="B78" s="111"/>
      <c r="C78" s="260"/>
      <c r="D78" s="261"/>
      <c r="E78" s="261"/>
      <c r="F78" s="261"/>
      <c r="G78" s="130">
        <f>+G76+G77</f>
        <v>5</v>
      </c>
      <c r="H78" s="130">
        <f>(H76+H77)/12</f>
        <v>3.8333333333333335</v>
      </c>
      <c r="I78" s="132">
        <f>+I76/30</f>
        <v>4.9666666666666668</v>
      </c>
      <c r="J78" s="85"/>
      <c r="K78" s="129"/>
      <c r="L78" s="85"/>
      <c r="M78" s="111"/>
      <c r="N78" s="121"/>
      <c r="O78" s="121"/>
      <c r="P78" s="121"/>
      <c r="Q78" s="85"/>
      <c r="R78" s="85"/>
      <c r="S78" s="85"/>
      <c r="T78" s="85"/>
      <c r="U78" s="85"/>
      <c r="V78" s="85"/>
      <c r="W78" s="85"/>
      <c r="X78" s="114"/>
    </row>
    <row r="79" spans="2:24" ht="15" hidden="1" x14ac:dyDescent="0.2">
      <c r="B79" s="111"/>
      <c r="C79" s="708" t="s">
        <v>8</v>
      </c>
      <c r="D79" s="709"/>
      <c r="E79" s="709"/>
      <c r="F79" s="261"/>
      <c r="G79" s="130"/>
      <c r="H79" s="130">
        <f>H78-INT(H78)</f>
        <v>0.83333333333333348</v>
      </c>
      <c r="I79" s="132">
        <f>I78-INT(I78)</f>
        <v>0.96666666666666679</v>
      </c>
      <c r="J79" s="85"/>
      <c r="K79" s="121"/>
      <c r="L79" s="121"/>
      <c r="M79" s="111"/>
      <c r="N79" s="121"/>
      <c r="O79" s="121"/>
      <c r="P79" s="121"/>
      <c r="Q79" s="85"/>
      <c r="R79" s="85"/>
      <c r="S79" s="85"/>
      <c r="T79" s="85"/>
      <c r="U79" s="85"/>
      <c r="V79" s="85"/>
      <c r="W79" s="85"/>
      <c r="X79" s="114"/>
    </row>
    <row r="80" spans="2:24" ht="21" thickBot="1" x14ac:dyDescent="0.25">
      <c r="B80" s="111"/>
      <c r="C80" s="710" t="s">
        <v>88</v>
      </c>
      <c r="D80" s="711"/>
      <c r="E80" s="711"/>
      <c r="F80" s="711"/>
      <c r="G80" s="185" t="s">
        <v>2</v>
      </c>
      <c r="H80" s="185" t="s">
        <v>3</v>
      </c>
      <c r="I80" s="186" t="s">
        <v>4</v>
      </c>
      <c r="J80" s="85"/>
      <c r="K80" s="85"/>
      <c r="L80" s="85"/>
      <c r="M80" s="111"/>
      <c r="N80" s="121"/>
      <c r="O80" s="121"/>
      <c r="P80" s="121"/>
      <c r="Q80" s="85"/>
      <c r="R80" s="85"/>
      <c r="S80" s="85"/>
      <c r="T80" s="85"/>
      <c r="U80" s="85"/>
      <c r="V80" s="85"/>
      <c r="W80" s="85"/>
      <c r="X80" s="114"/>
    </row>
    <row r="81" spans="2:24" ht="27" thickBot="1" x14ac:dyDescent="0.25">
      <c r="B81" s="111"/>
      <c r="C81" s="712"/>
      <c r="D81" s="713"/>
      <c r="E81" s="713"/>
      <c r="F81" s="713"/>
      <c r="G81" s="187">
        <f>+G78</f>
        <v>5</v>
      </c>
      <c r="H81" s="187">
        <f>(H79)*12</f>
        <v>10.000000000000002</v>
      </c>
      <c r="I81" s="188">
        <f>+I79*30</f>
        <v>29.000000000000004</v>
      </c>
      <c r="J81" s="85"/>
      <c r="K81" s="85"/>
      <c r="L81" s="85"/>
      <c r="M81" s="111"/>
      <c r="N81" s="638" t="s">
        <v>136</v>
      </c>
      <c r="O81" s="639"/>
      <c r="P81" s="639"/>
      <c r="Q81" s="639"/>
      <c r="R81" s="639"/>
      <c r="S81" s="639"/>
      <c r="T81" s="639"/>
      <c r="U81" s="639"/>
      <c r="V81" s="639"/>
      <c r="W81" s="640"/>
      <c r="X81" s="114"/>
    </row>
    <row r="82" spans="2:24" ht="15.75" thickBot="1" x14ac:dyDescent="0.25">
      <c r="B82" s="111"/>
      <c r="C82" s="85"/>
      <c r="D82" s="85"/>
      <c r="E82" s="85"/>
      <c r="F82" s="85"/>
      <c r="G82" s="85"/>
      <c r="H82" s="85"/>
      <c r="I82" s="85"/>
      <c r="J82" s="85"/>
      <c r="K82" s="6"/>
      <c r="L82" s="6"/>
      <c r="M82" s="111"/>
      <c r="N82" s="685"/>
      <c r="O82" s="685"/>
      <c r="P82" s="685"/>
      <c r="Q82" s="685"/>
      <c r="R82" s="685"/>
      <c r="S82" s="685"/>
      <c r="T82" s="685"/>
      <c r="U82" s="685"/>
      <c r="V82" s="685"/>
      <c r="W82" s="685"/>
      <c r="X82" s="114"/>
    </row>
    <row r="83" spans="2:24" ht="80.25" customHeight="1" thickBot="1" x14ac:dyDescent="0.25">
      <c r="B83" s="111"/>
      <c r="C83" s="664" t="s">
        <v>150</v>
      </c>
      <c r="D83" s="665"/>
      <c r="E83" s="665"/>
      <c r="F83" s="665"/>
      <c r="G83" s="665"/>
      <c r="H83" s="665"/>
      <c r="I83" s="665"/>
      <c r="J83" s="665"/>
      <c r="K83" s="665"/>
      <c r="L83" s="666"/>
      <c r="M83" s="111"/>
      <c r="N83" s="726" t="s">
        <v>197</v>
      </c>
      <c r="O83" s="727"/>
      <c r="P83" s="727"/>
      <c r="Q83" s="727"/>
      <c r="R83" s="727"/>
      <c r="S83" s="727"/>
      <c r="T83" s="727"/>
      <c r="U83" s="727"/>
      <c r="V83" s="727"/>
      <c r="W83" s="728"/>
      <c r="X83" s="114"/>
    </row>
    <row r="84" spans="2:24" ht="15.95" customHeight="1" thickBot="1" x14ac:dyDescent="0.25">
      <c r="B84" s="111"/>
      <c r="C84" s="85"/>
      <c r="D84" s="85"/>
      <c r="E84" s="85"/>
      <c r="F84" s="85"/>
      <c r="G84" s="85"/>
      <c r="H84" s="85"/>
      <c r="I84" s="85"/>
      <c r="J84" s="85"/>
      <c r="K84" s="6"/>
      <c r="L84" s="6"/>
      <c r="M84" s="111"/>
      <c r="N84" s="729"/>
      <c r="O84" s="509"/>
      <c r="P84" s="509"/>
      <c r="Q84" s="509"/>
      <c r="R84" s="509"/>
      <c r="S84" s="509"/>
      <c r="T84" s="509"/>
      <c r="U84" s="509"/>
      <c r="V84" s="509"/>
      <c r="W84" s="510"/>
      <c r="X84" s="114"/>
    </row>
    <row r="85" spans="2:24" ht="108" customHeight="1" thickBot="1" x14ac:dyDescent="0.25">
      <c r="B85" s="111"/>
      <c r="C85" s="694" t="s">
        <v>148</v>
      </c>
      <c r="D85" s="695"/>
      <c r="E85" s="695"/>
      <c r="F85" s="695"/>
      <c r="G85" s="695"/>
      <c r="H85" s="695"/>
      <c r="I85" s="695"/>
      <c r="J85" s="695"/>
      <c r="K85" s="695"/>
      <c r="L85" s="696"/>
      <c r="M85" s="166"/>
      <c r="N85" s="730"/>
      <c r="O85" s="731"/>
      <c r="P85" s="731"/>
      <c r="Q85" s="731"/>
      <c r="R85" s="731"/>
      <c r="S85" s="731"/>
      <c r="T85" s="731"/>
      <c r="U85" s="731"/>
      <c r="V85" s="731"/>
      <c r="W85" s="732"/>
      <c r="X85" s="114"/>
    </row>
    <row r="86" spans="2:24" ht="59.25" customHeight="1" x14ac:dyDescent="0.2">
      <c r="B86" s="111"/>
      <c r="C86" s="306" t="s">
        <v>41</v>
      </c>
      <c r="D86" s="705" t="s">
        <v>45</v>
      </c>
      <c r="E86" s="705"/>
      <c r="F86" s="705" t="s">
        <v>73</v>
      </c>
      <c r="G86" s="307" t="s">
        <v>47</v>
      </c>
      <c r="H86" s="307" t="s">
        <v>48</v>
      </c>
      <c r="I86" s="307" t="s">
        <v>53</v>
      </c>
      <c r="J86" s="307" t="s">
        <v>138</v>
      </c>
      <c r="K86" s="307" t="s">
        <v>140</v>
      </c>
      <c r="L86" s="704" t="s">
        <v>49</v>
      </c>
      <c r="M86" s="167"/>
      <c r="N86" s="327" t="s">
        <v>41</v>
      </c>
      <c r="O86" s="585" t="s">
        <v>45</v>
      </c>
      <c r="P86" s="585"/>
      <c r="Q86" s="585" t="s">
        <v>73</v>
      </c>
      <c r="R86" s="314" t="s">
        <v>47</v>
      </c>
      <c r="S86" s="314" t="s">
        <v>48</v>
      </c>
      <c r="T86" s="314" t="s">
        <v>53</v>
      </c>
      <c r="U86" s="314" t="s">
        <v>138</v>
      </c>
      <c r="V86" s="587" t="s">
        <v>93</v>
      </c>
      <c r="W86" s="643" t="s">
        <v>58</v>
      </c>
      <c r="X86" s="114"/>
    </row>
    <row r="87" spans="2:24" ht="54.75" customHeight="1" x14ac:dyDescent="0.2">
      <c r="B87" s="111"/>
      <c r="C87" s="194">
        <v>0</v>
      </c>
      <c r="D87" s="645" t="s">
        <v>55</v>
      </c>
      <c r="E87" s="645"/>
      <c r="F87" s="642"/>
      <c r="G87" s="284" t="s">
        <v>54</v>
      </c>
      <c r="H87" s="284" t="s">
        <v>56</v>
      </c>
      <c r="I87" s="196">
        <f>+I93-509.11</f>
        <v>637.50312409320316</v>
      </c>
      <c r="J87" s="196">
        <f>+J93-446896238.28</f>
        <v>559604201.88838613</v>
      </c>
      <c r="K87" s="305">
        <f>K93-254</f>
        <v>161.70679999999999</v>
      </c>
      <c r="L87" s="651"/>
      <c r="M87" s="111"/>
      <c r="N87" s="191">
        <v>0</v>
      </c>
      <c r="O87" s="646" t="s">
        <v>55</v>
      </c>
      <c r="P87" s="646"/>
      <c r="Q87" s="586"/>
      <c r="R87" s="287" t="s">
        <v>54</v>
      </c>
      <c r="S87" s="287"/>
      <c r="T87" s="201">
        <f>T90</f>
        <v>1484.4299205623865</v>
      </c>
      <c r="U87" s="294">
        <f>U90</f>
        <v>1229280168.0964413</v>
      </c>
      <c r="V87" s="588"/>
      <c r="W87" s="644"/>
      <c r="X87" s="114"/>
    </row>
    <row r="88" spans="2:24" ht="165.75" customHeight="1" x14ac:dyDescent="0.2">
      <c r="B88" s="111"/>
      <c r="C88" s="140">
        <v>1</v>
      </c>
      <c r="D88" s="608" t="s">
        <v>170</v>
      </c>
      <c r="E88" s="608"/>
      <c r="F88" s="141">
        <v>2015</v>
      </c>
      <c r="G88" s="192">
        <v>319469168</v>
      </c>
      <c r="H88" s="142">
        <v>644350</v>
      </c>
      <c r="I88" s="285">
        <f>G88/H88</f>
        <v>495.80067975479164</v>
      </c>
      <c r="J88" s="138">
        <f>I88*877803</f>
        <v>435215324.0907954</v>
      </c>
      <c r="K88" s="319">
        <v>40</v>
      </c>
      <c r="L88" s="671" t="s">
        <v>42</v>
      </c>
      <c r="M88" s="111"/>
      <c r="N88" s="618">
        <v>1</v>
      </c>
      <c r="O88" s="620" t="s">
        <v>273</v>
      </c>
      <c r="P88" s="620"/>
      <c r="Q88" s="622">
        <v>2018</v>
      </c>
      <c r="R88" s="593">
        <v>1159699000</v>
      </c>
      <c r="S88" s="624">
        <v>781242</v>
      </c>
      <c r="T88" s="591">
        <f t="shared" ref="T88" si="27">R88/S88</f>
        <v>1484.4299205623865</v>
      </c>
      <c r="U88" s="593">
        <f>T88*828116</f>
        <v>1229280168.0964413</v>
      </c>
      <c r="V88" s="583">
        <f>U90/894321429</f>
        <v>1.374539542758112</v>
      </c>
      <c r="W88" s="589">
        <v>4</v>
      </c>
      <c r="X88" s="114"/>
    </row>
    <row r="89" spans="2:24" ht="84.95" customHeight="1" thickBot="1" x14ac:dyDescent="0.25">
      <c r="B89" s="111"/>
      <c r="C89" s="140">
        <v>2</v>
      </c>
      <c r="D89" s="608" t="s">
        <v>168</v>
      </c>
      <c r="E89" s="608"/>
      <c r="F89" s="141">
        <v>2017</v>
      </c>
      <c r="G89" s="142">
        <f>912420000*52.62%</f>
        <v>480115404</v>
      </c>
      <c r="H89" s="142">
        <v>737717</v>
      </c>
      <c r="I89" s="315">
        <f t="shared" ref="I89" si="28">G89/H89</f>
        <v>650.81244433841164</v>
      </c>
      <c r="J89" s="138">
        <f>I89*877803</f>
        <v>571285116.0775907</v>
      </c>
      <c r="K89" s="325">
        <f>714*52.62%</f>
        <v>375.70679999999999</v>
      </c>
      <c r="L89" s="671"/>
      <c r="M89" s="111"/>
      <c r="N89" s="619"/>
      <c r="O89" s="621"/>
      <c r="P89" s="621"/>
      <c r="Q89" s="623"/>
      <c r="R89" s="594"/>
      <c r="S89" s="625"/>
      <c r="T89" s="592"/>
      <c r="U89" s="594"/>
      <c r="V89" s="584"/>
      <c r="W89" s="590"/>
      <c r="X89" s="114"/>
    </row>
    <row r="90" spans="2:24" ht="51.95" customHeight="1" thickBot="1" x14ac:dyDescent="0.25">
      <c r="B90" s="111"/>
      <c r="C90" s="140">
        <v>3</v>
      </c>
      <c r="D90" s="608"/>
      <c r="E90" s="608"/>
      <c r="F90" s="141"/>
      <c r="G90" s="142"/>
      <c r="H90" s="142"/>
      <c r="I90" s="285"/>
      <c r="J90" s="138"/>
      <c r="K90" s="295"/>
      <c r="L90" s="671"/>
      <c r="M90" s="111"/>
      <c r="N90" s="697" t="s">
        <v>71</v>
      </c>
      <c r="O90" s="698"/>
      <c r="P90" s="698"/>
      <c r="Q90" s="698"/>
      <c r="R90" s="698"/>
      <c r="S90" s="699"/>
      <c r="T90" s="147">
        <f>SUM(T88:T89)</f>
        <v>1484.4299205623865</v>
      </c>
      <c r="U90" s="148">
        <f>SUM(U88:U89)</f>
        <v>1229280168.0964413</v>
      </c>
      <c r="V90" s="264"/>
      <c r="W90" s="277"/>
      <c r="X90" s="114"/>
    </row>
    <row r="91" spans="2:24" ht="50.25" customHeight="1" x14ac:dyDescent="0.2">
      <c r="B91" s="111"/>
      <c r="C91" s="140">
        <v>4</v>
      </c>
      <c r="D91" s="608"/>
      <c r="E91" s="608"/>
      <c r="F91" s="141"/>
      <c r="G91" s="142"/>
      <c r="H91" s="142"/>
      <c r="I91" s="285"/>
      <c r="J91" s="138"/>
      <c r="K91" s="295"/>
      <c r="L91" s="671"/>
      <c r="M91" s="111"/>
      <c r="N91" s="322">
        <v>43100</v>
      </c>
      <c r="O91" s="323">
        <v>43281</v>
      </c>
      <c r="P91" s="316">
        <f>O91-N91</f>
        <v>181</v>
      </c>
      <c r="Q91" s="87"/>
      <c r="R91" s="281"/>
      <c r="S91" s="282"/>
      <c r="T91" s="283"/>
      <c r="U91" s="283"/>
      <c r="V91" s="283"/>
      <c r="W91" s="277"/>
      <c r="X91" s="114"/>
    </row>
    <row r="92" spans="2:24" ht="50.25" customHeight="1" thickBot="1" x14ac:dyDescent="0.25">
      <c r="B92" s="111"/>
      <c r="C92" s="143">
        <v>5</v>
      </c>
      <c r="D92" s="703"/>
      <c r="E92" s="703"/>
      <c r="F92" s="144"/>
      <c r="G92" s="145"/>
      <c r="H92" s="145"/>
      <c r="I92" s="286"/>
      <c r="J92" s="308"/>
      <c r="K92" s="296"/>
      <c r="L92" s="672"/>
      <c r="M92" s="111"/>
      <c r="N92" s="321">
        <v>43090</v>
      </c>
      <c r="O92" s="321">
        <v>43434</v>
      </c>
      <c r="P92" s="79">
        <f>O92-N92</f>
        <v>344</v>
      </c>
      <c r="Q92" s="324">
        <f>P91/P92</f>
        <v>0.52616279069767447</v>
      </c>
      <c r="W92" s="151"/>
      <c r="X92" s="114"/>
    </row>
    <row r="93" spans="2:24" ht="95.1" customHeight="1" thickBot="1" x14ac:dyDescent="0.25">
      <c r="B93" s="111"/>
      <c r="C93" s="612" t="s">
        <v>232</v>
      </c>
      <c r="D93" s="613"/>
      <c r="E93" s="613"/>
      <c r="F93" s="613"/>
      <c r="G93" s="613"/>
      <c r="H93" s="613"/>
      <c r="I93" s="310">
        <f>SUM(I88:I92)</f>
        <v>1146.6131240932032</v>
      </c>
      <c r="J93" s="311">
        <f>SUM(J88:J92)</f>
        <v>1006500440.1683861</v>
      </c>
      <c r="K93" s="326">
        <f>SUM(K88:K92)</f>
        <v>415.70679999999999</v>
      </c>
      <c r="L93" s="85"/>
      <c r="M93" s="152"/>
      <c r="N93" s="153"/>
      <c r="O93" s="701"/>
      <c r="P93" s="701"/>
      <c r="Q93" s="153"/>
      <c r="R93" s="168"/>
      <c r="S93" s="154"/>
      <c r="T93" s="169"/>
      <c r="U93" s="160"/>
      <c r="V93" s="160"/>
      <c r="W93" s="170"/>
      <c r="X93" s="161"/>
    </row>
    <row r="94" spans="2:24" ht="45" thickBot="1" x14ac:dyDescent="0.25">
      <c r="B94" s="152"/>
      <c r="C94" s="153"/>
      <c r="D94" s="153"/>
      <c r="E94" s="153"/>
      <c r="F94" s="153"/>
      <c r="G94" s="154"/>
      <c r="H94" s="154"/>
      <c r="I94" s="159"/>
      <c r="J94" s="160"/>
      <c r="K94" s="160"/>
      <c r="L94" s="155"/>
      <c r="M94" s="111"/>
      <c r="N94" s="87"/>
      <c r="O94" s="702"/>
      <c r="P94" s="702"/>
      <c r="Q94" s="87"/>
      <c r="R94" s="171"/>
      <c r="S94" s="89"/>
      <c r="T94" s="172"/>
      <c r="U94" s="157"/>
      <c r="V94" s="157"/>
      <c r="W94" s="151"/>
      <c r="X94" s="85"/>
    </row>
    <row r="98" spans="2:24" ht="15" thickBot="1" x14ac:dyDescent="0.25"/>
    <row r="99" spans="2:24" ht="15" thickBot="1" x14ac:dyDescent="0.25">
      <c r="B99" s="104"/>
      <c r="C99" s="105"/>
      <c r="D99" s="105"/>
      <c r="E99" s="105"/>
      <c r="F99" s="105"/>
      <c r="G99" s="105"/>
      <c r="H99" s="105"/>
      <c r="I99" s="105"/>
      <c r="J99" s="105"/>
      <c r="K99" s="105"/>
      <c r="L99" s="105"/>
      <c r="M99" s="104"/>
      <c r="N99" s="105"/>
      <c r="O99" s="105"/>
      <c r="P99" s="105"/>
      <c r="Q99" s="105"/>
      <c r="R99" s="105"/>
      <c r="S99" s="105"/>
      <c r="T99" s="105"/>
      <c r="U99" s="105"/>
      <c r="V99" s="105"/>
      <c r="W99" s="105"/>
      <c r="X99" s="162"/>
    </row>
    <row r="100" spans="2:24" ht="84.95" customHeight="1" thickBot="1" x14ac:dyDescent="0.25">
      <c r="B100" s="111"/>
      <c r="C100" s="722" t="s">
        <v>106</v>
      </c>
      <c r="D100" s="722"/>
      <c r="E100" s="722"/>
      <c r="F100" s="722"/>
      <c r="G100" s="722"/>
      <c r="H100" s="722"/>
      <c r="I100" s="722"/>
      <c r="J100" s="85"/>
      <c r="K100" s="113">
        <v>3</v>
      </c>
      <c r="L100" s="312" t="s">
        <v>141</v>
      </c>
      <c r="M100" s="111"/>
      <c r="N100" s="717" t="s">
        <v>7</v>
      </c>
      <c r="O100" s="718"/>
      <c r="P100" s="597" t="s">
        <v>69</v>
      </c>
      <c r="Q100" s="597"/>
      <c r="R100" s="597"/>
      <c r="S100" s="597"/>
      <c r="T100" s="719"/>
      <c r="U100" s="85"/>
      <c r="V100" s="312" t="s">
        <v>141</v>
      </c>
      <c r="W100" s="113">
        <v>3</v>
      </c>
      <c r="X100" s="114"/>
    </row>
    <row r="101" spans="2:24" ht="21" thickBot="1" x14ac:dyDescent="0.35">
      <c r="B101" s="111"/>
      <c r="C101" s="112"/>
      <c r="D101" s="112"/>
      <c r="E101" s="112"/>
      <c r="F101" s="112"/>
      <c r="G101" s="112"/>
      <c r="H101" s="112"/>
      <c r="I101" s="112"/>
      <c r="J101" s="85"/>
      <c r="K101" s="85"/>
      <c r="L101" s="85"/>
      <c r="M101" s="111"/>
      <c r="N101" s="556" t="s">
        <v>6</v>
      </c>
      <c r="O101" s="557"/>
      <c r="P101" s="558" t="str">
        <f>E103</f>
        <v>ASTRID GONZALEZ GUTIERREZ</v>
      </c>
      <c r="Q101" s="558"/>
      <c r="R101" s="558"/>
      <c r="S101" s="558"/>
      <c r="T101" s="559"/>
      <c r="U101" s="85"/>
      <c r="V101" s="85"/>
      <c r="W101" s="85"/>
      <c r="X101" s="114"/>
    </row>
    <row r="102" spans="2:24" ht="21" thickBot="1" x14ac:dyDescent="0.35">
      <c r="B102" s="111"/>
      <c r="C102" s="717" t="s">
        <v>7</v>
      </c>
      <c r="D102" s="718"/>
      <c r="E102" s="720" t="s">
        <v>69</v>
      </c>
      <c r="F102" s="720"/>
      <c r="G102" s="720"/>
      <c r="H102" s="720"/>
      <c r="I102" s="721"/>
      <c r="J102" s="85"/>
      <c r="K102" s="733" t="s">
        <v>42</v>
      </c>
      <c r="L102" s="734"/>
      <c r="M102" s="111"/>
      <c r="N102" s="85"/>
      <c r="O102" s="85"/>
      <c r="P102" s="85"/>
      <c r="Q102" s="85"/>
      <c r="R102" s="85"/>
      <c r="S102" s="85"/>
      <c r="T102" s="85"/>
      <c r="U102" s="85"/>
      <c r="V102" s="85"/>
      <c r="W102" s="85"/>
      <c r="X102" s="114"/>
    </row>
    <row r="103" spans="2:24" ht="20.25" x14ac:dyDescent="0.3">
      <c r="B103" s="111"/>
      <c r="C103" s="574" t="s">
        <v>6</v>
      </c>
      <c r="D103" s="575"/>
      <c r="E103" s="576" t="s">
        <v>171</v>
      </c>
      <c r="F103" s="576"/>
      <c r="G103" s="576"/>
      <c r="H103" s="576"/>
      <c r="I103" s="577"/>
      <c r="J103" s="288">
        <v>44095</v>
      </c>
      <c r="K103" s="317" t="s">
        <v>109</v>
      </c>
      <c r="L103" s="318">
        <f>F106</f>
        <v>4</v>
      </c>
      <c r="M103" s="111"/>
      <c r="N103" s="366" t="s">
        <v>105</v>
      </c>
      <c r="O103" s="367"/>
      <c r="P103" s="367"/>
      <c r="Q103" s="367"/>
      <c r="R103" s="367"/>
      <c r="S103" s="367"/>
      <c r="T103" s="367"/>
      <c r="U103" s="367"/>
      <c r="V103" s="367"/>
      <c r="W103" s="368"/>
      <c r="X103" s="114"/>
    </row>
    <row r="104" spans="2:24" ht="24" customHeight="1" thickBot="1" x14ac:dyDescent="0.3">
      <c r="B104" s="111"/>
      <c r="C104" s="202" t="s">
        <v>33</v>
      </c>
      <c r="D104" s="560" t="s">
        <v>172</v>
      </c>
      <c r="E104" s="561"/>
      <c r="F104" s="562" t="s">
        <v>91</v>
      </c>
      <c r="G104" s="562"/>
      <c r="H104" s="203">
        <v>36766</v>
      </c>
      <c r="I104" s="204">
        <f>(J103-H104)/360</f>
        <v>20.358333333333334</v>
      </c>
      <c r="J104" s="118"/>
      <c r="K104" s="173" t="s">
        <v>185</v>
      </c>
      <c r="L104" s="175" t="str">
        <f>I105</f>
        <v>CUMPLE</v>
      </c>
      <c r="M104" s="111"/>
      <c r="N104" s="723"/>
      <c r="O104" s="724"/>
      <c r="P104" s="724"/>
      <c r="Q104" s="724"/>
      <c r="R104" s="724"/>
      <c r="S104" s="724"/>
      <c r="T104" s="724"/>
      <c r="U104" s="724"/>
      <c r="V104" s="724"/>
      <c r="W104" s="725"/>
      <c r="X104" s="114"/>
    </row>
    <row r="105" spans="2:24" ht="18.75" thickBot="1" x14ac:dyDescent="0.3">
      <c r="B105" s="111"/>
      <c r="C105" s="205" t="s">
        <v>37</v>
      </c>
      <c r="D105" s="679" t="s">
        <v>46</v>
      </c>
      <c r="E105" s="679"/>
      <c r="F105" s="679"/>
      <c r="G105" s="679"/>
      <c r="H105" s="207" t="s">
        <v>44</v>
      </c>
      <c r="I105" s="354" t="s">
        <v>42</v>
      </c>
      <c r="J105" s="85"/>
      <c r="K105" s="173" t="s">
        <v>72</v>
      </c>
      <c r="L105" s="175" t="s">
        <v>46</v>
      </c>
      <c r="M105" s="111"/>
      <c r="N105" s="85"/>
      <c r="O105" s="85"/>
      <c r="P105" s="85"/>
      <c r="Q105" s="85"/>
      <c r="R105" s="85"/>
      <c r="S105" s="85"/>
      <c r="T105" s="85"/>
      <c r="U105" s="85"/>
      <c r="V105" s="85"/>
      <c r="W105" s="85"/>
      <c r="X105" s="114"/>
    </row>
    <row r="106" spans="2:24" ht="31.5" customHeight="1" thickBot="1" x14ac:dyDescent="0.3">
      <c r="B106" s="111"/>
      <c r="C106" s="566" t="s">
        <v>110</v>
      </c>
      <c r="D106" s="567"/>
      <c r="E106" s="568"/>
      <c r="F106" s="176">
        <f>+G123</f>
        <v>4</v>
      </c>
      <c r="G106" s="118"/>
      <c r="H106" s="118"/>
      <c r="I106" s="118"/>
      <c r="J106" s="85"/>
      <c r="K106" s="332" t="s">
        <v>139</v>
      </c>
      <c r="L106" s="328">
        <f>K135</f>
        <v>365.28239999999994</v>
      </c>
      <c r="M106" s="164"/>
      <c r="N106" s="596" t="s">
        <v>101</v>
      </c>
      <c r="O106" s="597"/>
      <c r="P106" s="597"/>
      <c r="Q106" s="597"/>
      <c r="R106" s="597"/>
      <c r="S106" s="597"/>
      <c r="T106" s="597"/>
      <c r="U106" s="600" t="s">
        <v>62</v>
      </c>
      <c r="V106" s="263"/>
      <c r="W106" s="85"/>
      <c r="X106" s="114"/>
    </row>
    <row r="107" spans="2:24" ht="23.25" customHeight="1" thickBot="1" x14ac:dyDescent="0.25">
      <c r="B107" s="111"/>
      <c r="C107" s="85"/>
      <c r="D107" s="85"/>
      <c r="E107" s="85"/>
      <c r="F107" s="85"/>
      <c r="G107" s="85"/>
      <c r="H107" s="85"/>
      <c r="I107" s="85"/>
      <c r="J107" s="85"/>
      <c r="K107" s="174" t="s">
        <v>108</v>
      </c>
      <c r="L107" s="244" t="str">
        <f>L130</f>
        <v xml:space="preserve">CUMPLE  </v>
      </c>
      <c r="M107" s="164"/>
      <c r="N107" s="598"/>
      <c r="O107" s="599"/>
      <c r="P107" s="599"/>
      <c r="Q107" s="599"/>
      <c r="R107" s="599"/>
      <c r="S107" s="599"/>
      <c r="T107" s="599"/>
      <c r="U107" s="689"/>
      <c r="V107" s="263"/>
      <c r="W107" s="85"/>
      <c r="X107" s="114"/>
    </row>
    <row r="108" spans="2:24" ht="20.25" customHeight="1" thickBot="1" x14ac:dyDescent="0.3">
      <c r="B108" s="111"/>
      <c r="C108" s="682" t="s">
        <v>111</v>
      </c>
      <c r="D108" s="683"/>
      <c r="E108" s="683"/>
      <c r="F108" s="683"/>
      <c r="G108" s="683"/>
      <c r="H108" s="683"/>
      <c r="I108" s="683"/>
      <c r="J108" s="684"/>
      <c r="M108" s="164"/>
      <c r="N108" s="653" t="s">
        <v>104</v>
      </c>
      <c r="O108" s="654"/>
      <c r="P108" s="654"/>
      <c r="Q108" s="654"/>
      <c r="R108" s="654"/>
      <c r="S108" s="654"/>
      <c r="T108" s="655"/>
      <c r="U108" s="113"/>
      <c r="V108" s="263"/>
      <c r="W108" s="85"/>
      <c r="X108" s="114"/>
    </row>
    <row r="109" spans="2:24" ht="26.25" customHeight="1" x14ac:dyDescent="0.2">
      <c r="B109" s="111"/>
      <c r="C109" s="357" t="s">
        <v>6</v>
      </c>
      <c r="D109" s="652" t="str">
        <f>E103</f>
        <v>ASTRID GONZALEZ GUTIERREZ</v>
      </c>
      <c r="E109" s="652"/>
      <c r="F109" s="652"/>
      <c r="G109" s="652"/>
      <c r="H109" s="652"/>
      <c r="I109" s="652"/>
      <c r="J109" s="548" t="s">
        <v>202</v>
      </c>
      <c r="M109" s="164"/>
      <c r="N109" s="656"/>
      <c r="O109" s="657"/>
      <c r="P109" s="657"/>
      <c r="Q109" s="657"/>
      <c r="R109" s="657"/>
      <c r="S109" s="657"/>
      <c r="T109" s="657"/>
      <c r="U109" s="690" t="s">
        <v>46</v>
      </c>
      <c r="V109" s="263"/>
      <c r="W109" s="85"/>
      <c r="X109" s="114"/>
    </row>
    <row r="110" spans="2:24" ht="45" thickBot="1" x14ac:dyDescent="0.25">
      <c r="B110" s="111"/>
      <c r="C110" s="208" t="s">
        <v>5</v>
      </c>
      <c r="D110" s="209" t="s">
        <v>0</v>
      </c>
      <c r="E110" s="209" t="s">
        <v>1</v>
      </c>
      <c r="F110" s="214" t="s">
        <v>57</v>
      </c>
      <c r="G110" s="209" t="s">
        <v>2</v>
      </c>
      <c r="H110" s="209" t="s">
        <v>3</v>
      </c>
      <c r="I110" s="209" t="s">
        <v>4</v>
      </c>
      <c r="J110" s="547"/>
      <c r="K110" s="164"/>
      <c r="L110" s="164"/>
      <c r="M110" s="163"/>
      <c r="N110" s="658"/>
      <c r="O110" s="659"/>
      <c r="P110" s="659"/>
      <c r="Q110" s="659"/>
      <c r="R110" s="659"/>
      <c r="S110" s="659"/>
      <c r="T110" s="659"/>
      <c r="U110" s="660"/>
      <c r="V110" s="263"/>
      <c r="W110" s="85"/>
      <c r="X110" s="114"/>
    </row>
    <row r="111" spans="2:24" ht="21" customHeight="1" x14ac:dyDescent="0.2">
      <c r="B111" s="111"/>
      <c r="C111" s="211">
        <v>1</v>
      </c>
      <c r="D111" s="212">
        <v>36941</v>
      </c>
      <c r="E111" s="212">
        <v>37155</v>
      </c>
      <c r="F111" s="213">
        <f t="shared" ref="F111:F117" si="29">+E111-D111</f>
        <v>214</v>
      </c>
      <c r="G111" s="177">
        <f t="shared" ref="G111:G117" si="30">DATEDIF(D111,E111,"Y")</f>
        <v>0</v>
      </c>
      <c r="H111" s="177">
        <f t="shared" ref="H111:H117" si="31">DATEDIF(D111,E111,"YM")</f>
        <v>7</v>
      </c>
      <c r="I111" s="177">
        <f t="shared" ref="I111:I117" si="32">DATEDIF(D111,E111,"MD")</f>
        <v>2</v>
      </c>
      <c r="J111" s="358" t="s">
        <v>233</v>
      </c>
      <c r="K111" s="164"/>
      <c r="L111" s="164"/>
      <c r="M111" s="163"/>
      <c r="N111" s="579" t="s">
        <v>61</v>
      </c>
      <c r="O111" s="580"/>
      <c r="P111" s="691" t="s">
        <v>46</v>
      </c>
      <c r="Q111" s="691"/>
      <c r="R111" s="691"/>
      <c r="S111" s="691"/>
      <c r="T111" s="278" t="s">
        <v>49</v>
      </c>
      <c r="U111" s="660"/>
      <c r="V111" s="263"/>
      <c r="W111" s="85"/>
      <c r="X111" s="114"/>
    </row>
    <row r="112" spans="2:24" ht="19.5" customHeight="1" thickBot="1" x14ac:dyDescent="0.25">
      <c r="B112" s="111"/>
      <c r="C112" s="211">
        <v>2</v>
      </c>
      <c r="D112" s="212">
        <v>37267</v>
      </c>
      <c r="E112" s="212">
        <v>37502</v>
      </c>
      <c r="F112" s="213">
        <f t="shared" si="29"/>
        <v>235</v>
      </c>
      <c r="G112" s="177">
        <f t="shared" si="30"/>
        <v>0</v>
      </c>
      <c r="H112" s="177">
        <f t="shared" si="31"/>
        <v>7</v>
      </c>
      <c r="I112" s="177">
        <f t="shared" si="32"/>
        <v>23</v>
      </c>
      <c r="J112" s="358" t="s">
        <v>234</v>
      </c>
      <c r="K112" s="164"/>
      <c r="L112" s="164"/>
      <c r="M112" s="163"/>
      <c r="N112" s="581"/>
      <c r="O112" s="582"/>
      <c r="P112" s="692"/>
      <c r="Q112" s="692"/>
      <c r="R112" s="692"/>
      <c r="S112" s="692"/>
      <c r="T112" s="279"/>
      <c r="U112" s="660"/>
      <c r="V112" s="263"/>
      <c r="W112" s="85"/>
      <c r="X112" s="114"/>
    </row>
    <row r="113" spans="2:24" ht="21" customHeight="1" x14ac:dyDescent="0.2">
      <c r="B113" s="111"/>
      <c r="C113" s="211">
        <v>3</v>
      </c>
      <c r="D113" s="212">
        <v>38991</v>
      </c>
      <c r="E113" s="212">
        <v>39230</v>
      </c>
      <c r="F113" s="213">
        <f t="shared" si="29"/>
        <v>239</v>
      </c>
      <c r="G113" s="177">
        <f t="shared" si="30"/>
        <v>0</v>
      </c>
      <c r="H113" s="177">
        <f t="shared" si="31"/>
        <v>7</v>
      </c>
      <c r="I113" s="177">
        <f t="shared" si="32"/>
        <v>27</v>
      </c>
      <c r="J113" s="358" t="s">
        <v>235</v>
      </c>
      <c r="K113" s="164"/>
      <c r="L113" s="164"/>
      <c r="M113" s="163"/>
      <c r="N113" s="653" t="s">
        <v>102</v>
      </c>
      <c r="O113" s="654"/>
      <c r="P113" s="654"/>
      <c r="Q113" s="654"/>
      <c r="R113" s="654"/>
      <c r="S113" s="654"/>
      <c r="T113" s="654"/>
      <c r="U113" s="660"/>
      <c r="V113" s="263"/>
      <c r="W113" s="85"/>
      <c r="X113" s="114"/>
    </row>
    <row r="114" spans="2:24" ht="19.5" customHeight="1" x14ac:dyDescent="0.2">
      <c r="B114" s="111"/>
      <c r="C114" s="211">
        <v>4</v>
      </c>
      <c r="D114" s="212">
        <v>42115</v>
      </c>
      <c r="E114" s="212">
        <v>42459</v>
      </c>
      <c r="F114" s="213">
        <f t="shared" si="29"/>
        <v>344</v>
      </c>
      <c r="G114" s="177">
        <f t="shared" si="30"/>
        <v>0</v>
      </c>
      <c r="H114" s="177">
        <f t="shared" si="31"/>
        <v>11</v>
      </c>
      <c r="I114" s="177">
        <f t="shared" si="32"/>
        <v>9</v>
      </c>
      <c r="J114" s="358" t="s">
        <v>236</v>
      </c>
      <c r="K114" s="164"/>
      <c r="L114" s="164"/>
      <c r="M114" s="163"/>
      <c r="N114" s="656"/>
      <c r="O114" s="657"/>
      <c r="P114" s="657"/>
      <c r="Q114" s="657"/>
      <c r="R114" s="657"/>
      <c r="S114" s="657"/>
      <c r="T114" s="657"/>
      <c r="U114" s="660"/>
      <c r="V114" s="263"/>
      <c r="W114" s="85"/>
      <c r="X114" s="114"/>
    </row>
    <row r="115" spans="2:24" ht="15" customHeight="1" x14ac:dyDescent="0.2">
      <c r="B115" s="111"/>
      <c r="C115" s="211">
        <v>5</v>
      </c>
      <c r="D115" s="212">
        <v>42612</v>
      </c>
      <c r="E115" s="212">
        <v>42733</v>
      </c>
      <c r="F115" s="213">
        <f t="shared" si="29"/>
        <v>121</v>
      </c>
      <c r="G115" s="177">
        <f t="shared" si="30"/>
        <v>0</v>
      </c>
      <c r="H115" s="177">
        <f t="shared" si="31"/>
        <v>3</v>
      </c>
      <c r="I115" s="177">
        <f t="shared" si="32"/>
        <v>29</v>
      </c>
      <c r="J115" s="358" t="s">
        <v>237</v>
      </c>
      <c r="K115" s="164"/>
      <c r="L115" s="164"/>
      <c r="M115" s="163"/>
      <c r="N115" s="656"/>
      <c r="O115" s="657"/>
      <c r="P115" s="657"/>
      <c r="Q115" s="657"/>
      <c r="R115" s="657"/>
      <c r="S115" s="657"/>
      <c r="T115" s="657"/>
      <c r="U115" s="660"/>
      <c r="V115" s="85"/>
      <c r="W115" s="85"/>
      <c r="X115" s="114"/>
    </row>
    <row r="116" spans="2:24" ht="15.75" customHeight="1" thickBot="1" x14ac:dyDescent="0.25">
      <c r="B116" s="111"/>
      <c r="C116" s="211">
        <v>6</v>
      </c>
      <c r="D116" s="212">
        <v>43105</v>
      </c>
      <c r="E116" s="212">
        <v>43281</v>
      </c>
      <c r="F116" s="213">
        <f t="shared" si="29"/>
        <v>176</v>
      </c>
      <c r="G116" s="177">
        <f t="shared" si="30"/>
        <v>0</v>
      </c>
      <c r="H116" s="177">
        <f t="shared" si="31"/>
        <v>5</v>
      </c>
      <c r="I116" s="177">
        <f t="shared" si="32"/>
        <v>25</v>
      </c>
      <c r="J116" s="358" t="s">
        <v>238</v>
      </c>
      <c r="K116" s="164"/>
      <c r="L116" s="164"/>
      <c r="M116" s="163"/>
      <c r="N116" s="658"/>
      <c r="O116" s="659"/>
      <c r="P116" s="659"/>
      <c r="Q116" s="659"/>
      <c r="R116" s="659"/>
      <c r="S116" s="659"/>
      <c r="T116" s="659"/>
      <c r="U116" s="660"/>
      <c r="V116" s="85"/>
      <c r="W116" s="85"/>
      <c r="X116" s="114"/>
    </row>
    <row r="117" spans="2:24" ht="15" customHeight="1" thickBot="1" x14ac:dyDescent="0.25">
      <c r="B117" s="111"/>
      <c r="C117" s="347">
        <v>7</v>
      </c>
      <c r="D117" s="348">
        <v>43726</v>
      </c>
      <c r="E117" s="348">
        <v>43861</v>
      </c>
      <c r="F117" s="349">
        <f t="shared" si="29"/>
        <v>135</v>
      </c>
      <c r="G117" s="350">
        <f t="shared" si="30"/>
        <v>0</v>
      </c>
      <c r="H117" s="350">
        <f t="shared" si="31"/>
        <v>4</v>
      </c>
      <c r="I117" s="350">
        <f t="shared" si="32"/>
        <v>13</v>
      </c>
      <c r="J117" s="360" t="s">
        <v>239</v>
      </c>
      <c r="K117" s="164"/>
      <c r="L117" s="164"/>
      <c r="M117" s="163"/>
      <c r="N117" s="579" t="s">
        <v>103</v>
      </c>
      <c r="O117" s="580"/>
      <c r="P117" s="691" t="s">
        <v>46</v>
      </c>
      <c r="Q117" s="691"/>
      <c r="R117" s="691"/>
      <c r="S117" s="691"/>
      <c r="T117" s="278" t="s">
        <v>49</v>
      </c>
      <c r="U117" s="660"/>
      <c r="V117" s="85"/>
      <c r="W117" s="85"/>
      <c r="X117" s="114"/>
    </row>
    <row r="118" spans="2:24" ht="21" customHeight="1" thickBot="1" x14ac:dyDescent="0.25">
      <c r="B118" s="111"/>
      <c r="C118" s="706" t="s">
        <v>89</v>
      </c>
      <c r="D118" s="707"/>
      <c r="E118" s="707"/>
      <c r="F118" s="707"/>
      <c r="G118" s="344">
        <f>SUM(G111:G117)</f>
        <v>0</v>
      </c>
      <c r="H118" s="344">
        <f>SUM(H111:H117)</f>
        <v>44</v>
      </c>
      <c r="I118" s="345">
        <f>SUM(I111:I117)</f>
        <v>128</v>
      </c>
      <c r="J118" s="85"/>
      <c r="K118" s="85"/>
      <c r="L118" s="85"/>
      <c r="M118" s="111"/>
      <c r="N118" s="662"/>
      <c r="O118" s="663"/>
      <c r="P118" s="693"/>
      <c r="Q118" s="693"/>
      <c r="R118" s="693"/>
      <c r="S118" s="693"/>
      <c r="T118" s="280"/>
      <c r="U118" s="661"/>
      <c r="V118" s="85"/>
      <c r="W118" s="85"/>
      <c r="X118" s="114"/>
    </row>
    <row r="119" spans="2:24" ht="15" hidden="1" x14ac:dyDescent="0.2">
      <c r="B119" s="111"/>
      <c r="C119" s="260"/>
      <c r="D119" s="261"/>
      <c r="E119" s="261"/>
      <c r="F119" s="261"/>
      <c r="G119" s="130">
        <f>+H120-H121</f>
        <v>4</v>
      </c>
      <c r="H119" s="130">
        <f>+I120-I121</f>
        <v>4</v>
      </c>
      <c r="I119" s="165"/>
      <c r="J119" s="85"/>
      <c r="K119" s="85"/>
      <c r="L119" s="85"/>
      <c r="M119" s="111"/>
      <c r="N119" s="121"/>
      <c r="O119" s="121"/>
      <c r="P119" s="121"/>
      <c r="Q119" s="85"/>
      <c r="R119" s="85"/>
      <c r="S119" s="85"/>
      <c r="T119" s="85"/>
      <c r="U119" s="85"/>
      <c r="V119" s="85"/>
      <c r="W119" s="85"/>
      <c r="X119" s="114"/>
    </row>
    <row r="120" spans="2:24" ht="15" hidden="1" x14ac:dyDescent="0.2">
      <c r="B120" s="111"/>
      <c r="C120" s="260"/>
      <c r="D120" s="261"/>
      <c r="E120" s="261"/>
      <c r="F120" s="261"/>
      <c r="G120" s="130">
        <f>+G118+G119</f>
        <v>4</v>
      </c>
      <c r="H120" s="130">
        <f>(H118+H119)/12</f>
        <v>4</v>
      </c>
      <c r="I120" s="132">
        <f>+I118/30</f>
        <v>4.2666666666666666</v>
      </c>
      <c r="J120" s="85"/>
      <c r="K120" s="129"/>
      <c r="L120" s="85"/>
      <c r="M120" s="111"/>
      <c r="N120" s="121"/>
      <c r="O120" s="121"/>
      <c r="P120" s="121"/>
      <c r="Q120" s="85"/>
      <c r="R120" s="85"/>
      <c r="S120" s="85"/>
      <c r="T120" s="85"/>
      <c r="U120" s="85"/>
      <c r="V120" s="85"/>
      <c r="W120" s="85"/>
      <c r="X120" s="114"/>
    </row>
    <row r="121" spans="2:24" ht="15" hidden="1" x14ac:dyDescent="0.2">
      <c r="B121" s="111"/>
      <c r="C121" s="708" t="s">
        <v>8</v>
      </c>
      <c r="D121" s="709"/>
      <c r="E121" s="709"/>
      <c r="F121" s="261"/>
      <c r="G121" s="130"/>
      <c r="H121" s="130">
        <f>H120-INT(H120)</f>
        <v>0</v>
      </c>
      <c r="I121" s="132">
        <f>I120-INT(I120)</f>
        <v>0.26666666666666661</v>
      </c>
      <c r="J121" s="85"/>
      <c r="K121" s="121"/>
      <c r="L121" s="121"/>
      <c r="M121" s="111"/>
      <c r="N121" s="121"/>
      <c r="O121" s="121"/>
      <c r="P121" s="121"/>
      <c r="Q121" s="85"/>
      <c r="R121" s="85"/>
      <c r="S121" s="85"/>
      <c r="T121" s="85"/>
      <c r="U121" s="85"/>
      <c r="V121" s="85"/>
      <c r="W121" s="85"/>
      <c r="X121" s="114"/>
    </row>
    <row r="122" spans="2:24" ht="21" thickBot="1" x14ac:dyDescent="0.25">
      <c r="B122" s="111"/>
      <c r="C122" s="710" t="s">
        <v>88</v>
      </c>
      <c r="D122" s="711"/>
      <c r="E122" s="711"/>
      <c r="F122" s="711"/>
      <c r="G122" s="185" t="s">
        <v>2</v>
      </c>
      <c r="H122" s="185" t="s">
        <v>3</v>
      </c>
      <c r="I122" s="186" t="s">
        <v>4</v>
      </c>
      <c r="J122" s="85"/>
      <c r="K122" s="85"/>
      <c r="L122" s="85"/>
      <c r="M122" s="111"/>
      <c r="N122" s="121"/>
      <c r="O122" s="121"/>
      <c r="P122" s="121"/>
      <c r="Q122" s="85"/>
      <c r="R122" s="85"/>
      <c r="S122" s="85"/>
      <c r="T122" s="85"/>
      <c r="U122" s="85"/>
      <c r="V122" s="85"/>
      <c r="W122" s="85"/>
      <c r="X122" s="114"/>
    </row>
    <row r="123" spans="2:24" ht="27" thickBot="1" x14ac:dyDescent="0.25">
      <c r="B123" s="111"/>
      <c r="C123" s="712"/>
      <c r="D123" s="713"/>
      <c r="E123" s="713"/>
      <c r="F123" s="713"/>
      <c r="G123" s="187">
        <f>+G120</f>
        <v>4</v>
      </c>
      <c r="H123" s="187">
        <f>(H121)*12</f>
        <v>0</v>
      </c>
      <c r="I123" s="188">
        <f>+I121*30</f>
        <v>7.9999999999999982</v>
      </c>
      <c r="J123" s="85"/>
      <c r="K123" s="85"/>
      <c r="L123" s="85"/>
      <c r="M123" s="111"/>
      <c r="N123" s="638" t="s">
        <v>136</v>
      </c>
      <c r="O123" s="639"/>
      <c r="P123" s="639"/>
      <c r="Q123" s="639"/>
      <c r="R123" s="639"/>
      <c r="S123" s="639"/>
      <c r="T123" s="639"/>
      <c r="U123" s="639"/>
      <c r="V123" s="639"/>
      <c r="W123" s="640"/>
      <c r="X123" s="114"/>
    </row>
    <row r="124" spans="2:24" ht="15.75" thickBot="1" x14ac:dyDescent="0.25">
      <c r="B124" s="111"/>
      <c r="C124" s="85"/>
      <c r="D124" s="85"/>
      <c r="E124" s="85"/>
      <c r="F124" s="85"/>
      <c r="G124" s="85"/>
      <c r="H124" s="85"/>
      <c r="I124" s="85"/>
      <c r="J124" s="85"/>
      <c r="K124" s="6"/>
      <c r="L124" s="6"/>
      <c r="M124" s="111"/>
      <c r="N124" s="685"/>
      <c r="O124" s="685"/>
      <c r="P124" s="685"/>
      <c r="Q124" s="685"/>
      <c r="R124" s="685"/>
      <c r="S124" s="685"/>
      <c r="T124" s="685"/>
      <c r="U124" s="685"/>
      <c r="V124" s="685"/>
      <c r="W124" s="685"/>
      <c r="X124" s="114"/>
    </row>
    <row r="125" spans="2:24" ht="92.25" customHeight="1" thickBot="1" x14ac:dyDescent="0.25">
      <c r="B125" s="111"/>
      <c r="C125" s="664" t="s">
        <v>150</v>
      </c>
      <c r="D125" s="665"/>
      <c r="E125" s="665"/>
      <c r="F125" s="665"/>
      <c r="G125" s="665"/>
      <c r="H125" s="665"/>
      <c r="I125" s="665"/>
      <c r="J125" s="665"/>
      <c r="K125" s="665"/>
      <c r="L125" s="666"/>
      <c r="M125" s="111"/>
      <c r="N125" s="313"/>
      <c r="O125" s="313"/>
      <c r="P125" s="313"/>
      <c r="Q125" s="313"/>
      <c r="R125" s="313"/>
      <c r="S125" s="313"/>
      <c r="T125" s="313"/>
      <c r="U125" s="313"/>
      <c r="V125" s="313"/>
      <c r="W125" s="313"/>
      <c r="X125" s="114"/>
    </row>
    <row r="126" spans="2:24" ht="15.75" thickBot="1" x14ac:dyDescent="0.25">
      <c r="B126" s="111"/>
      <c r="C126" s="85"/>
      <c r="D126" s="85"/>
      <c r="E126" s="85"/>
      <c r="F126" s="85"/>
      <c r="G126" s="85"/>
      <c r="H126" s="85"/>
      <c r="I126" s="85"/>
      <c r="J126" s="85"/>
      <c r="K126" s="6"/>
      <c r="L126" s="6"/>
      <c r="M126" s="111"/>
      <c r="N126" s="313"/>
      <c r="O126" s="313"/>
      <c r="P126" s="313"/>
      <c r="Q126" s="313"/>
      <c r="R126" s="313"/>
      <c r="S126" s="313"/>
      <c r="T126" s="313"/>
      <c r="U126" s="313"/>
      <c r="V126" s="313"/>
      <c r="W126" s="313"/>
      <c r="X126" s="114"/>
    </row>
    <row r="127" spans="2:24" ht="205.5" customHeight="1" thickBot="1" x14ac:dyDescent="0.25">
      <c r="B127" s="111"/>
      <c r="C127" s="694" t="s">
        <v>148</v>
      </c>
      <c r="D127" s="695"/>
      <c r="E127" s="695"/>
      <c r="F127" s="695"/>
      <c r="G127" s="695"/>
      <c r="H127" s="695"/>
      <c r="I127" s="695"/>
      <c r="J127" s="695"/>
      <c r="K127" s="695"/>
      <c r="L127" s="696"/>
      <c r="M127" s="166"/>
      <c r="N127" s="686" t="s">
        <v>198</v>
      </c>
      <c r="O127" s="687"/>
      <c r="P127" s="687"/>
      <c r="Q127" s="687"/>
      <c r="R127" s="687"/>
      <c r="S127" s="687"/>
      <c r="T127" s="687"/>
      <c r="U127" s="687"/>
      <c r="V127" s="687"/>
      <c r="W127" s="688"/>
      <c r="X127" s="114"/>
    </row>
    <row r="128" spans="2:24" ht="54.75" customHeight="1" x14ac:dyDescent="0.2">
      <c r="B128" s="111"/>
      <c r="C128" s="306" t="s">
        <v>41</v>
      </c>
      <c r="D128" s="705" t="s">
        <v>45</v>
      </c>
      <c r="E128" s="705"/>
      <c r="F128" s="705" t="s">
        <v>73</v>
      </c>
      <c r="G128" s="307" t="s">
        <v>47</v>
      </c>
      <c r="H128" s="307" t="s">
        <v>48</v>
      </c>
      <c r="I128" s="307" t="s">
        <v>53</v>
      </c>
      <c r="J128" s="307" t="s">
        <v>138</v>
      </c>
      <c r="K128" s="307" t="s">
        <v>140</v>
      </c>
      <c r="L128" s="704" t="s">
        <v>49</v>
      </c>
      <c r="M128" s="167"/>
      <c r="N128" s="189" t="s">
        <v>41</v>
      </c>
      <c r="O128" s="586" t="s">
        <v>45</v>
      </c>
      <c r="P128" s="586"/>
      <c r="Q128" s="586" t="s">
        <v>73</v>
      </c>
      <c r="R128" s="190" t="s">
        <v>47</v>
      </c>
      <c r="S128" s="190" t="s">
        <v>48</v>
      </c>
      <c r="T128" s="190" t="s">
        <v>53</v>
      </c>
      <c r="U128" s="190" t="s">
        <v>138</v>
      </c>
      <c r="V128" s="700" t="s">
        <v>93</v>
      </c>
      <c r="W128" s="644" t="s">
        <v>58</v>
      </c>
      <c r="X128" s="114"/>
    </row>
    <row r="129" spans="1:24" ht="41.25" customHeight="1" x14ac:dyDescent="0.2">
      <c r="B129" s="111"/>
      <c r="C129" s="194">
        <v>0</v>
      </c>
      <c r="D129" s="645" t="s">
        <v>55</v>
      </c>
      <c r="E129" s="645"/>
      <c r="F129" s="642"/>
      <c r="G129" s="284" t="s">
        <v>54</v>
      </c>
      <c r="H129" s="284" t="s">
        <v>56</v>
      </c>
      <c r="I129" s="196">
        <f>+I135-509.11</f>
        <v>123.64493448029521</v>
      </c>
      <c r="J129" s="196">
        <f>+J135-446896238.28</f>
        <v>108537941.47160661</v>
      </c>
      <c r="K129" s="305">
        <f>K135-254</f>
        <v>111.28239999999994</v>
      </c>
      <c r="L129" s="651"/>
      <c r="M129" s="111"/>
      <c r="N129" s="191">
        <v>0</v>
      </c>
      <c r="O129" s="646" t="s">
        <v>55</v>
      </c>
      <c r="P129" s="646"/>
      <c r="Q129" s="586"/>
      <c r="R129" s="287" t="s">
        <v>54</v>
      </c>
      <c r="S129" s="287"/>
      <c r="T129" s="201">
        <f>T132</f>
        <v>1484.4299205623865</v>
      </c>
      <c r="U129" s="294">
        <f>U132</f>
        <v>1229280168.0964413</v>
      </c>
      <c r="V129" s="588"/>
      <c r="W129" s="644"/>
      <c r="X129" s="114"/>
    </row>
    <row r="130" spans="1:24" ht="101.1" customHeight="1" x14ac:dyDescent="0.2">
      <c r="B130" s="111"/>
      <c r="C130" s="140">
        <v>1</v>
      </c>
      <c r="D130" s="608" t="s">
        <v>168</v>
      </c>
      <c r="E130" s="608"/>
      <c r="F130" s="141">
        <v>2017</v>
      </c>
      <c r="G130" s="142">
        <f>912420000*51.16%</f>
        <v>466794071.99999994</v>
      </c>
      <c r="H130" s="142">
        <v>737717</v>
      </c>
      <c r="I130" s="315">
        <f t="shared" ref="I130" si="33">G130/H130</f>
        <v>632.75493448029522</v>
      </c>
      <c r="J130" s="138">
        <f>I130*877803</f>
        <v>555434179.75160658</v>
      </c>
      <c r="K130" s="325">
        <f>714*51.16%</f>
        <v>365.28239999999994</v>
      </c>
      <c r="L130" s="671" t="s">
        <v>158</v>
      </c>
      <c r="M130" s="111"/>
      <c r="N130" s="618">
        <v>1</v>
      </c>
      <c r="O130" s="620" t="s">
        <v>273</v>
      </c>
      <c r="P130" s="620"/>
      <c r="Q130" s="622">
        <v>2018</v>
      </c>
      <c r="R130" s="593">
        <v>1159699000</v>
      </c>
      <c r="S130" s="624">
        <v>781242</v>
      </c>
      <c r="T130" s="591">
        <f t="shared" ref="T130" si="34">R130/S130</f>
        <v>1484.4299205623865</v>
      </c>
      <c r="U130" s="593">
        <f>T130*828116</f>
        <v>1229280168.0964413</v>
      </c>
      <c r="V130" s="583">
        <f>U132/894321429</f>
        <v>1.374539542758112</v>
      </c>
      <c r="W130" s="589">
        <v>4</v>
      </c>
      <c r="X130" s="114"/>
    </row>
    <row r="131" spans="1:24" ht="57" customHeight="1" thickBot="1" x14ac:dyDescent="0.25">
      <c r="B131" s="111"/>
      <c r="C131" s="140">
        <v>2</v>
      </c>
      <c r="D131" s="608"/>
      <c r="E131" s="608"/>
      <c r="F131" s="141"/>
      <c r="G131" s="142"/>
      <c r="H131" s="142"/>
      <c r="I131" s="285"/>
      <c r="J131" s="138"/>
      <c r="K131" s="295"/>
      <c r="L131" s="671"/>
      <c r="M131" s="111"/>
      <c r="N131" s="619"/>
      <c r="O131" s="621"/>
      <c r="P131" s="621"/>
      <c r="Q131" s="623"/>
      <c r="R131" s="594"/>
      <c r="S131" s="625"/>
      <c r="T131" s="592"/>
      <c r="U131" s="594"/>
      <c r="V131" s="584"/>
      <c r="W131" s="590"/>
      <c r="X131" s="114"/>
    </row>
    <row r="132" spans="1:24" ht="60.95" customHeight="1" thickBot="1" x14ac:dyDescent="0.25">
      <c r="B132" s="111"/>
      <c r="C132" s="140">
        <v>3</v>
      </c>
      <c r="D132" s="608"/>
      <c r="E132" s="608"/>
      <c r="F132" s="141"/>
      <c r="G132" s="142"/>
      <c r="H132" s="142"/>
      <c r="I132" s="285"/>
      <c r="J132" s="138"/>
      <c r="K132" s="295"/>
      <c r="L132" s="671"/>
      <c r="M132" s="111"/>
      <c r="N132" s="697" t="s">
        <v>71</v>
      </c>
      <c r="O132" s="698"/>
      <c r="P132" s="698"/>
      <c r="Q132" s="698"/>
      <c r="R132" s="698"/>
      <c r="S132" s="699"/>
      <c r="T132" s="147">
        <f>SUM(T130:T131)</f>
        <v>1484.4299205623865</v>
      </c>
      <c r="U132" s="148">
        <f>SUM(U130:U131)</f>
        <v>1229280168.0964413</v>
      </c>
      <c r="V132" s="264"/>
      <c r="W132" s="277"/>
      <c r="X132" s="114"/>
    </row>
    <row r="133" spans="1:24" ht="62.25" customHeight="1" x14ac:dyDescent="0.2">
      <c r="B133" s="111"/>
      <c r="C133" s="140">
        <v>4</v>
      </c>
      <c r="D133" s="608"/>
      <c r="E133" s="608"/>
      <c r="F133" s="141"/>
      <c r="G133" s="142"/>
      <c r="H133" s="142"/>
      <c r="I133" s="285"/>
      <c r="J133" s="138"/>
      <c r="K133" s="295"/>
      <c r="L133" s="671"/>
      <c r="M133" s="111"/>
      <c r="N133" s="322">
        <v>43105</v>
      </c>
      <c r="O133" s="323">
        <v>43281</v>
      </c>
      <c r="P133" s="316">
        <f>O133-N133</f>
        <v>176</v>
      </c>
      <c r="Q133" s="87"/>
      <c r="R133" s="281"/>
      <c r="S133" s="282"/>
      <c r="T133" s="283"/>
      <c r="U133" s="283"/>
      <c r="V133" s="283"/>
      <c r="W133" s="277"/>
      <c r="X133" s="114"/>
    </row>
    <row r="134" spans="1:24" ht="60" customHeight="1" thickBot="1" x14ac:dyDescent="0.25">
      <c r="B134" s="111"/>
      <c r="C134" s="143">
        <v>5</v>
      </c>
      <c r="D134" s="703"/>
      <c r="E134" s="703"/>
      <c r="F134" s="144"/>
      <c r="G134" s="145"/>
      <c r="H134" s="145"/>
      <c r="I134" s="286"/>
      <c r="J134" s="308"/>
      <c r="K134" s="296"/>
      <c r="L134" s="672"/>
      <c r="M134" s="111"/>
      <c r="N134" s="321">
        <v>43090</v>
      </c>
      <c r="O134" s="321">
        <v>43434</v>
      </c>
      <c r="P134" s="79">
        <f>O134-N134</f>
        <v>344</v>
      </c>
      <c r="Q134" s="324">
        <f>P133/P134</f>
        <v>0.51162790697674421</v>
      </c>
      <c r="W134" s="151"/>
      <c r="X134" s="114"/>
    </row>
    <row r="135" spans="1:24" ht="83.1" customHeight="1" thickBot="1" x14ac:dyDescent="0.25">
      <c r="B135" s="111"/>
      <c r="C135" s="612" t="s">
        <v>240</v>
      </c>
      <c r="D135" s="613"/>
      <c r="E135" s="613"/>
      <c r="F135" s="613"/>
      <c r="G135" s="613"/>
      <c r="H135" s="613"/>
      <c r="I135" s="310">
        <f>SUM(I130:I134)</f>
        <v>632.75493448029522</v>
      </c>
      <c r="J135" s="311">
        <f>SUM(J130:J134)</f>
        <v>555434179.75160658</v>
      </c>
      <c r="K135" s="326">
        <f>SUM(K130:K134)</f>
        <v>365.28239999999994</v>
      </c>
      <c r="L135" s="85"/>
      <c r="M135" s="152"/>
      <c r="N135" s="153"/>
      <c r="O135" s="701"/>
      <c r="P135" s="701"/>
      <c r="Q135" s="153"/>
      <c r="R135" s="168"/>
      <c r="S135" s="154"/>
      <c r="T135" s="169"/>
      <c r="U135" s="160"/>
      <c r="V135" s="160"/>
      <c r="W135" s="170"/>
      <c r="X135" s="161"/>
    </row>
    <row r="136" spans="1:24" ht="45" thickBot="1" x14ac:dyDescent="0.25">
      <c r="B136" s="152"/>
      <c r="C136" s="153"/>
      <c r="D136" s="153"/>
      <c r="E136" s="153"/>
      <c r="F136" s="153"/>
      <c r="G136" s="154"/>
      <c r="H136" s="154"/>
      <c r="I136" s="159"/>
      <c r="J136" s="160"/>
      <c r="K136" s="160"/>
      <c r="L136" s="155"/>
      <c r="M136" s="111"/>
      <c r="N136" s="87"/>
      <c r="O136" s="702"/>
      <c r="P136" s="702"/>
      <c r="Q136" s="87"/>
      <c r="R136" s="171"/>
      <c r="S136" s="89"/>
      <c r="T136" s="172"/>
      <c r="U136" s="157"/>
      <c r="V136" s="157"/>
      <c r="W136" s="151"/>
      <c r="X136" s="85"/>
    </row>
    <row r="137" spans="1:24" ht="21" customHeight="1" x14ac:dyDescent="0.2">
      <c r="A137" s="87"/>
      <c r="B137" s="87"/>
      <c r="C137" s="87"/>
      <c r="D137" s="87"/>
      <c r="E137" s="87"/>
      <c r="F137" s="87"/>
      <c r="G137" s="89"/>
      <c r="H137" s="89"/>
      <c r="I137" s="156"/>
      <c r="J137" s="157"/>
      <c r="K137" s="157"/>
      <c r="L137" s="157"/>
      <c r="M137" s="157"/>
      <c r="N137" s="87"/>
      <c r="O137" s="262"/>
      <c r="P137" s="262"/>
      <c r="Q137" s="87"/>
      <c r="R137" s="171"/>
      <c r="S137" s="89"/>
      <c r="T137" s="172"/>
      <c r="U137" s="157"/>
      <c r="V137" s="157"/>
      <c r="W137" s="151"/>
      <c r="X137" s="85"/>
    </row>
    <row r="138" spans="1:24" ht="21" customHeight="1" x14ac:dyDescent="0.2">
      <c r="A138" s="87"/>
      <c r="B138" s="87"/>
      <c r="C138" s="87"/>
      <c r="D138" s="87"/>
      <c r="E138" s="87"/>
      <c r="F138" s="87"/>
      <c r="G138" s="89"/>
      <c r="H138" s="89"/>
      <c r="I138" s="156"/>
      <c r="J138" s="157"/>
      <c r="K138" s="157"/>
      <c r="L138" s="157"/>
      <c r="M138" s="157"/>
      <c r="N138" s="87"/>
      <c r="O138" s="262"/>
      <c r="P138" s="262"/>
      <c r="Q138" s="87"/>
      <c r="R138" s="171"/>
      <c r="S138" s="89"/>
      <c r="T138" s="172"/>
      <c r="U138" s="157"/>
      <c r="V138" s="157"/>
      <c r="W138" s="151"/>
      <c r="X138" s="85"/>
    </row>
    <row r="139" spans="1:24" ht="19.5" customHeight="1" x14ac:dyDescent="0.2">
      <c r="A139" s="87"/>
      <c r="B139" s="87"/>
      <c r="C139" s="87"/>
      <c r="D139" s="87"/>
      <c r="E139" s="87"/>
      <c r="F139" s="87"/>
      <c r="G139" s="89"/>
      <c r="H139" s="89"/>
      <c r="I139" s="156"/>
      <c r="J139" s="157"/>
      <c r="K139" s="157"/>
      <c r="L139" s="157"/>
      <c r="M139" s="157"/>
      <c r="N139" s="87"/>
      <c r="O139" s="262"/>
      <c r="P139" s="262"/>
      <c r="Q139" s="87"/>
      <c r="R139" s="171"/>
      <c r="S139" s="89"/>
      <c r="T139" s="172"/>
      <c r="U139" s="157"/>
      <c r="V139" s="157"/>
      <c r="W139" s="151"/>
      <c r="X139" s="85"/>
    </row>
    <row r="140" spans="1:24" ht="21.75" customHeight="1" thickBot="1" x14ac:dyDescent="0.25">
      <c r="A140" s="87"/>
      <c r="B140" s="87"/>
      <c r="C140" s="87"/>
      <c r="D140" s="87"/>
      <c r="E140" s="87"/>
      <c r="F140" s="87"/>
      <c r="G140" s="89"/>
      <c r="H140" s="89"/>
      <c r="I140" s="156"/>
      <c r="J140" s="157"/>
      <c r="K140" s="157"/>
      <c r="L140" s="157"/>
      <c r="M140" s="157"/>
      <c r="N140" s="87"/>
      <c r="O140" s="262"/>
      <c r="P140" s="262"/>
      <c r="Q140" s="87"/>
      <c r="R140" s="171"/>
      <c r="S140" s="89"/>
      <c r="T140" s="172"/>
      <c r="U140" s="157"/>
      <c r="V140" s="157"/>
      <c r="W140" s="151"/>
      <c r="X140" s="85"/>
    </row>
    <row r="141" spans="1:24" ht="15" thickBot="1" x14ac:dyDescent="0.25">
      <c r="B141" s="104"/>
      <c r="C141" s="105"/>
      <c r="D141" s="105"/>
      <c r="E141" s="105"/>
      <c r="F141" s="105"/>
      <c r="G141" s="105"/>
      <c r="H141" s="105"/>
      <c r="I141" s="105"/>
      <c r="J141" s="105"/>
      <c r="K141" s="105"/>
      <c r="L141" s="105"/>
      <c r="M141" s="104"/>
      <c r="N141" s="105"/>
      <c r="O141" s="105"/>
      <c r="P141" s="105"/>
      <c r="Q141" s="105"/>
      <c r="R141" s="105"/>
      <c r="S141" s="105"/>
      <c r="T141" s="105"/>
      <c r="U141" s="105"/>
      <c r="V141" s="105"/>
      <c r="W141" s="105"/>
      <c r="X141" s="162"/>
    </row>
    <row r="142" spans="1:24" ht="84.95" customHeight="1" thickBot="1" x14ac:dyDescent="0.25">
      <c r="B142" s="111"/>
      <c r="C142" s="722" t="s">
        <v>106</v>
      </c>
      <c r="D142" s="722"/>
      <c r="E142" s="722"/>
      <c r="F142" s="722"/>
      <c r="G142" s="722"/>
      <c r="H142" s="722"/>
      <c r="I142" s="722"/>
      <c r="J142" s="85"/>
      <c r="K142" s="113">
        <v>1</v>
      </c>
      <c r="L142" s="312" t="s">
        <v>145</v>
      </c>
      <c r="M142" s="111"/>
      <c r="N142" s="717" t="s">
        <v>7</v>
      </c>
      <c r="O142" s="718"/>
      <c r="P142" s="597" t="s">
        <v>69</v>
      </c>
      <c r="Q142" s="597"/>
      <c r="R142" s="597"/>
      <c r="S142" s="597"/>
      <c r="T142" s="719"/>
      <c r="U142" s="85"/>
      <c r="V142" s="312" t="s">
        <v>145</v>
      </c>
      <c r="W142" s="113">
        <v>1</v>
      </c>
      <c r="X142" s="114"/>
    </row>
    <row r="143" spans="1:24" ht="21" thickBot="1" x14ac:dyDescent="0.35">
      <c r="B143" s="111"/>
      <c r="C143" s="112"/>
      <c r="D143" s="112"/>
      <c r="E143" s="112"/>
      <c r="F143" s="112"/>
      <c r="G143" s="112"/>
      <c r="H143" s="112"/>
      <c r="I143" s="112"/>
      <c r="J143" s="85"/>
      <c r="K143" s="85"/>
      <c r="L143" s="85"/>
      <c r="M143" s="111"/>
      <c r="N143" s="556" t="s">
        <v>6</v>
      </c>
      <c r="O143" s="557"/>
      <c r="P143" s="558" t="str">
        <f>E145</f>
        <v>WILLIAM FERNANDO GARZON RODRIGUEZ</v>
      </c>
      <c r="Q143" s="558"/>
      <c r="R143" s="558"/>
      <c r="S143" s="558"/>
      <c r="T143" s="559"/>
      <c r="U143" s="85"/>
      <c r="V143" s="85"/>
      <c r="W143" s="85"/>
      <c r="X143" s="114"/>
    </row>
    <row r="144" spans="1:24" ht="21" thickBot="1" x14ac:dyDescent="0.35">
      <c r="B144" s="111"/>
      <c r="C144" s="717" t="s">
        <v>7</v>
      </c>
      <c r="D144" s="718"/>
      <c r="E144" s="720" t="s">
        <v>69</v>
      </c>
      <c r="F144" s="720"/>
      <c r="G144" s="720"/>
      <c r="H144" s="720"/>
      <c r="I144" s="721"/>
      <c r="J144" s="85"/>
      <c r="K144" s="733" t="s">
        <v>43</v>
      </c>
      <c r="L144" s="734"/>
      <c r="M144" s="111"/>
      <c r="N144" s="85"/>
      <c r="O144" s="85"/>
      <c r="P144" s="85"/>
      <c r="Q144" s="85"/>
      <c r="R144" s="85"/>
      <c r="S144" s="85"/>
      <c r="T144" s="85"/>
      <c r="U144" s="85"/>
      <c r="V144" s="85"/>
      <c r="W144" s="85"/>
      <c r="X144" s="114"/>
    </row>
    <row r="145" spans="2:24" ht="20.25" x14ac:dyDescent="0.3">
      <c r="B145" s="111"/>
      <c r="C145" s="574" t="s">
        <v>6</v>
      </c>
      <c r="D145" s="575"/>
      <c r="E145" s="576" t="s">
        <v>178</v>
      </c>
      <c r="F145" s="576"/>
      <c r="G145" s="576"/>
      <c r="H145" s="576"/>
      <c r="I145" s="577"/>
      <c r="J145" s="288">
        <v>44095</v>
      </c>
      <c r="K145" s="317" t="s">
        <v>109</v>
      </c>
      <c r="L145" s="318">
        <f>F148</f>
        <v>3</v>
      </c>
      <c r="M145" s="111"/>
      <c r="N145" s="366" t="s">
        <v>105</v>
      </c>
      <c r="O145" s="367"/>
      <c r="P145" s="367"/>
      <c r="Q145" s="367"/>
      <c r="R145" s="367"/>
      <c r="S145" s="367"/>
      <c r="T145" s="367"/>
      <c r="U145" s="367"/>
      <c r="V145" s="367"/>
      <c r="W145" s="368"/>
      <c r="X145" s="114"/>
    </row>
    <row r="146" spans="2:24" ht="20.25" customHeight="1" thickBot="1" x14ac:dyDescent="0.3">
      <c r="B146" s="111"/>
      <c r="C146" s="202" t="s">
        <v>33</v>
      </c>
      <c r="D146" s="560" t="s">
        <v>34</v>
      </c>
      <c r="E146" s="561"/>
      <c r="F146" s="562" t="s">
        <v>91</v>
      </c>
      <c r="G146" s="562"/>
      <c r="H146" s="203">
        <v>41620</v>
      </c>
      <c r="I146" s="204">
        <f>(J145-H146)/360</f>
        <v>6.875</v>
      </c>
      <c r="J146" s="118"/>
      <c r="K146" s="173" t="s">
        <v>185</v>
      </c>
      <c r="L146" s="175" t="str">
        <f>I147</f>
        <v>CUMPLE</v>
      </c>
      <c r="M146" s="111"/>
      <c r="N146" s="723"/>
      <c r="O146" s="724"/>
      <c r="P146" s="724"/>
      <c r="Q146" s="724"/>
      <c r="R146" s="724"/>
      <c r="S146" s="724"/>
      <c r="T146" s="724"/>
      <c r="U146" s="724"/>
      <c r="V146" s="724"/>
      <c r="W146" s="725"/>
      <c r="X146" s="114"/>
    </row>
    <row r="147" spans="2:24" ht="30.75" customHeight="1" thickBot="1" x14ac:dyDescent="0.3">
      <c r="B147" s="111"/>
      <c r="C147" s="205" t="s">
        <v>37</v>
      </c>
      <c r="D147" s="679" t="s">
        <v>46</v>
      </c>
      <c r="E147" s="679"/>
      <c r="F147" s="679"/>
      <c r="G147" s="679"/>
      <c r="H147" s="207" t="s">
        <v>44</v>
      </c>
      <c r="I147" s="354" t="s">
        <v>42</v>
      </c>
      <c r="J147" s="85"/>
      <c r="K147" s="173" t="s">
        <v>72</v>
      </c>
      <c r="L147" s="175" t="s">
        <v>46</v>
      </c>
      <c r="M147" s="111"/>
      <c r="N147" s="85"/>
      <c r="O147" s="85"/>
      <c r="P147" s="85"/>
      <c r="Q147" s="85"/>
      <c r="R147" s="85"/>
      <c r="S147" s="85"/>
      <c r="T147" s="85"/>
      <c r="U147" s="85"/>
      <c r="V147" s="85"/>
      <c r="W147" s="85"/>
      <c r="X147" s="114"/>
    </row>
    <row r="148" spans="2:24" ht="26.25" customHeight="1" thickBot="1" x14ac:dyDescent="0.3">
      <c r="B148" s="111"/>
      <c r="C148" s="566" t="s">
        <v>110</v>
      </c>
      <c r="D148" s="567"/>
      <c r="E148" s="568"/>
      <c r="F148" s="176">
        <f>+G165</f>
        <v>3</v>
      </c>
      <c r="G148" s="118"/>
      <c r="H148" s="118"/>
      <c r="I148" s="118"/>
      <c r="J148" s="85"/>
      <c r="K148" s="332" t="s">
        <v>139</v>
      </c>
      <c r="L148" s="328">
        <f>K177</f>
        <v>768</v>
      </c>
      <c r="M148" s="164"/>
      <c r="N148" s="596" t="s">
        <v>101</v>
      </c>
      <c r="O148" s="597"/>
      <c r="P148" s="597"/>
      <c r="Q148" s="597"/>
      <c r="R148" s="597"/>
      <c r="S148" s="597"/>
      <c r="T148" s="597"/>
      <c r="U148" s="600" t="s">
        <v>62</v>
      </c>
      <c r="V148" s="263"/>
      <c r="W148" s="85"/>
      <c r="X148" s="114"/>
    </row>
    <row r="149" spans="2:24" ht="24.75" customHeight="1" thickBot="1" x14ac:dyDescent="0.25">
      <c r="B149" s="111"/>
      <c r="C149" s="85"/>
      <c r="D149" s="85"/>
      <c r="E149" s="85"/>
      <c r="F149" s="85"/>
      <c r="G149" s="85"/>
      <c r="H149" s="85"/>
      <c r="I149" s="85"/>
      <c r="J149" s="85"/>
      <c r="K149" s="174" t="s">
        <v>108</v>
      </c>
      <c r="L149" s="244" t="str">
        <f>L172</f>
        <v xml:space="preserve">CUMPLE  </v>
      </c>
      <c r="M149" s="164"/>
      <c r="N149" s="598"/>
      <c r="O149" s="599"/>
      <c r="P149" s="599"/>
      <c r="Q149" s="599"/>
      <c r="R149" s="599"/>
      <c r="S149" s="599"/>
      <c r="T149" s="599"/>
      <c r="U149" s="689"/>
      <c r="V149" s="263"/>
      <c r="W149" s="85"/>
      <c r="X149" s="114"/>
    </row>
    <row r="150" spans="2:24" ht="18.75" customHeight="1" thickBot="1" x14ac:dyDescent="0.3">
      <c r="B150" s="111"/>
      <c r="C150" s="682" t="s">
        <v>111</v>
      </c>
      <c r="D150" s="683"/>
      <c r="E150" s="683"/>
      <c r="F150" s="683"/>
      <c r="G150" s="683"/>
      <c r="H150" s="683"/>
      <c r="I150" s="683"/>
      <c r="J150" s="684"/>
      <c r="M150" s="164"/>
      <c r="N150" s="653" t="s">
        <v>104</v>
      </c>
      <c r="O150" s="654"/>
      <c r="P150" s="654"/>
      <c r="Q150" s="654"/>
      <c r="R150" s="654"/>
      <c r="S150" s="654"/>
      <c r="T150" s="655"/>
      <c r="U150" s="113"/>
      <c r="V150" s="263"/>
      <c r="W150" s="85"/>
      <c r="X150" s="114"/>
    </row>
    <row r="151" spans="2:24" ht="23.25" customHeight="1" x14ac:dyDescent="0.2">
      <c r="B151" s="111"/>
      <c r="C151" s="357" t="s">
        <v>6</v>
      </c>
      <c r="D151" s="652" t="str">
        <f>E145</f>
        <v>WILLIAM FERNANDO GARZON RODRIGUEZ</v>
      </c>
      <c r="E151" s="652"/>
      <c r="F151" s="652"/>
      <c r="G151" s="652"/>
      <c r="H151" s="652"/>
      <c r="I151" s="652"/>
      <c r="J151" s="548" t="s">
        <v>202</v>
      </c>
      <c r="M151" s="164"/>
      <c r="N151" s="656"/>
      <c r="O151" s="657"/>
      <c r="P151" s="657"/>
      <c r="Q151" s="657"/>
      <c r="R151" s="657"/>
      <c r="S151" s="657"/>
      <c r="T151" s="657"/>
      <c r="U151" s="690" t="s">
        <v>46</v>
      </c>
      <c r="V151" s="263"/>
      <c r="W151" s="85"/>
      <c r="X151" s="114"/>
    </row>
    <row r="152" spans="2:24" ht="45" thickBot="1" x14ac:dyDescent="0.25">
      <c r="B152" s="111"/>
      <c r="C152" s="208" t="s">
        <v>5</v>
      </c>
      <c r="D152" s="209" t="s">
        <v>0</v>
      </c>
      <c r="E152" s="209" t="s">
        <v>1</v>
      </c>
      <c r="F152" s="214" t="s">
        <v>57</v>
      </c>
      <c r="G152" s="209" t="s">
        <v>2</v>
      </c>
      <c r="H152" s="209" t="s">
        <v>3</v>
      </c>
      <c r="I152" s="209" t="s">
        <v>4</v>
      </c>
      <c r="J152" s="547"/>
      <c r="K152" s="164"/>
      <c r="L152" s="164"/>
      <c r="M152" s="163"/>
      <c r="N152" s="658"/>
      <c r="O152" s="659"/>
      <c r="P152" s="659"/>
      <c r="Q152" s="659"/>
      <c r="R152" s="659"/>
      <c r="S152" s="659"/>
      <c r="T152" s="659"/>
      <c r="U152" s="660"/>
      <c r="V152" s="263"/>
      <c r="W152" s="85"/>
      <c r="X152" s="114"/>
    </row>
    <row r="153" spans="2:24" ht="29.25" customHeight="1" x14ac:dyDescent="0.2">
      <c r="B153" s="111"/>
      <c r="C153" s="211">
        <v>1</v>
      </c>
      <c r="D153" s="212">
        <v>41666</v>
      </c>
      <c r="E153" s="212">
        <v>42068</v>
      </c>
      <c r="F153" s="213">
        <f t="shared" ref="F153:F159" si="35">+E153-D153</f>
        <v>402</v>
      </c>
      <c r="G153" s="177">
        <f t="shared" ref="G153:G159" si="36">DATEDIF(D153,E153,"Y")</f>
        <v>1</v>
      </c>
      <c r="H153" s="177">
        <f t="shared" ref="H153:H159" si="37">DATEDIF(D153,E153,"YM")</f>
        <v>1</v>
      </c>
      <c r="I153" s="177">
        <f t="shared" ref="I153:I159" si="38">DATEDIF(D153,E153,"MD")</f>
        <v>6</v>
      </c>
      <c r="J153" s="358" t="s">
        <v>256</v>
      </c>
      <c r="K153" s="164"/>
      <c r="L153" s="164"/>
      <c r="M153" s="163"/>
      <c r="N153" s="579" t="s">
        <v>61</v>
      </c>
      <c r="O153" s="580"/>
      <c r="P153" s="691" t="s">
        <v>46</v>
      </c>
      <c r="Q153" s="691"/>
      <c r="R153" s="691"/>
      <c r="S153" s="691"/>
      <c r="T153" s="278" t="s">
        <v>49</v>
      </c>
      <c r="U153" s="660"/>
      <c r="V153" s="263"/>
      <c r="W153" s="85"/>
      <c r="X153" s="114"/>
    </row>
    <row r="154" spans="2:24" ht="26.25" customHeight="1" thickBot="1" x14ac:dyDescent="0.25">
      <c r="B154" s="111"/>
      <c r="C154" s="211">
        <v>2</v>
      </c>
      <c r="D154" s="212">
        <v>42071</v>
      </c>
      <c r="E154" s="212">
        <v>42113</v>
      </c>
      <c r="F154" s="213">
        <f t="shared" si="35"/>
        <v>42</v>
      </c>
      <c r="G154" s="177">
        <f t="shared" si="36"/>
        <v>0</v>
      </c>
      <c r="H154" s="177">
        <f t="shared" si="37"/>
        <v>1</v>
      </c>
      <c r="I154" s="177">
        <f t="shared" si="38"/>
        <v>11</v>
      </c>
      <c r="J154" s="358" t="s">
        <v>257</v>
      </c>
      <c r="K154" s="164"/>
      <c r="L154" s="164"/>
      <c r="M154" s="163"/>
      <c r="N154" s="581"/>
      <c r="O154" s="582"/>
      <c r="P154" s="692"/>
      <c r="Q154" s="692"/>
      <c r="R154" s="692"/>
      <c r="S154" s="692"/>
      <c r="T154" s="279"/>
      <c r="U154" s="660"/>
      <c r="V154" s="263"/>
      <c r="W154" s="85"/>
      <c r="X154" s="114"/>
    </row>
    <row r="155" spans="2:24" ht="25.5" customHeight="1" x14ac:dyDescent="0.2">
      <c r="B155" s="111"/>
      <c r="C155" s="211">
        <v>3</v>
      </c>
      <c r="D155" s="212">
        <v>42533</v>
      </c>
      <c r="E155" s="212">
        <v>42565</v>
      </c>
      <c r="F155" s="213">
        <f t="shared" si="35"/>
        <v>32</v>
      </c>
      <c r="G155" s="177">
        <f t="shared" si="36"/>
        <v>0</v>
      </c>
      <c r="H155" s="177">
        <f t="shared" si="37"/>
        <v>1</v>
      </c>
      <c r="I155" s="177">
        <f t="shared" si="38"/>
        <v>2</v>
      </c>
      <c r="J155" s="358" t="s">
        <v>258</v>
      </c>
      <c r="K155" s="164"/>
      <c r="L155" s="164"/>
      <c r="M155" s="163"/>
      <c r="N155" s="653" t="s">
        <v>102</v>
      </c>
      <c r="O155" s="654"/>
      <c r="P155" s="654"/>
      <c r="Q155" s="654"/>
      <c r="R155" s="654"/>
      <c r="S155" s="654"/>
      <c r="T155" s="654"/>
      <c r="U155" s="660"/>
      <c r="V155" s="263"/>
      <c r="W155" s="85"/>
      <c r="X155" s="114"/>
    </row>
    <row r="156" spans="2:24" ht="21" customHeight="1" x14ac:dyDescent="0.2">
      <c r="B156" s="111"/>
      <c r="C156" s="211">
        <v>4</v>
      </c>
      <c r="D156" s="212">
        <v>43272</v>
      </c>
      <c r="E156" s="212">
        <v>43469</v>
      </c>
      <c r="F156" s="213">
        <f t="shared" si="35"/>
        <v>197</v>
      </c>
      <c r="G156" s="177">
        <f t="shared" si="36"/>
        <v>0</v>
      </c>
      <c r="H156" s="177">
        <f t="shared" si="37"/>
        <v>6</v>
      </c>
      <c r="I156" s="177">
        <f t="shared" si="38"/>
        <v>14</v>
      </c>
      <c r="J156" s="358" t="s">
        <v>259</v>
      </c>
      <c r="K156" s="164"/>
      <c r="L156" s="164"/>
      <c r="M156" s="163"/>
      <c r="N156" s="656"/>
      <c r="O156" s="657"/>
      <c r="P156" s="657"/>
      <c r="Q156" s="657"/>
      <c r="R156" s="657"/>
      <c r="S156" s="657"/>
      <c r="T156" s="657"/>
      <c r="U156" s="660"/>
      <c r="V156" s="263"/>
      <c r="W156" s="85"/>
      <c r="X156" s="114"/>
    </row>
    <row r="157" spans="2:24" ht="15" customHeight="1" x14ac:dyDescent="0.2">
      <c r="B157" s="111"/>
      <c r="C157" s="211">
        <v>5</v>
      </c>
      <c r="D157" s="212">
        <v>42779</v>
      </c>
      <c r="E157" s="212">
        <v>43404</v>
      </c>
      <c r="F157" s="213">
        <f t="shared" si="35"/>
        <v>625</v>
      </c>
      <c r="G157" s="177">
        <f t="shared" si="36"/>
        <v>1</v>
      </c>
      <c r="H157" s="177">
        <f t="shared" si="37"/>
        <v>8</v>
      </c>
      <c r="I157" s="177">
        <f t="shared" si="38"/>
        <v>18</v>
      </c>
      <c r="J157" s="358" t="s">
        <v>269</v>
      </c>
      <c r="K157" s="164"/>
      <c r="L157" s="164"/>
      <c r="M157" s="163"/>
      <c r="N157" s="656"/>
      <c r="O157" s="657"/>
      <c r="P157" s="657"/>
      <c r="Q157" s="657"/>
      <c r="R157" s="657"/>
      <c r="S157" s="657"/>
      <c r="T157" s="657"/>
      <c r="U157" s="660"/>
      <c r="V157" s="85"/>
      <c r="W157" s="85"/>
      <c r="X157" s="114"/>
    </row>
    <row r="158" spans="2:24" ht="15.75" customHeight="1" thickBot="1" x14ac:dyDescent="0.25">
      <c r="B158" s="111"/>
      <c r="C158" s="211">
        <v>6</v>
      </c>
      <c r="D158" s="212"/>
      <c r="E158" s="212"/>
      <c r="F158" s="213">
        <f t="shared" si="35"/>
        <v>0</v>
      </c>
      <c r="G158" s="177">
        <f t="shared" si="36"/>
        <v>0</v>
      </c>
      <c r="H158" s="177">
        <f t="shared" si="37"/>
        <v>0</v>
      </c>
      <c r="I158" s="177">
        <f t="shared" si="38"/>
        <v>0</v>
      </c>
      <c r="J158" s="358"/>
      <c r="K158" s="164"/>
      <c r="L158" s="164"/>
      <c r="M158" s="163"/>
      <c r="N158" s="658"/>
      <c r="O158" s="659"/>
      <c r="P158" s="659"/>
      <c r="Q158" s="659"/>
      <c r="R158" s="659"/>
      <c r="S158" s="659"/>
      <c r="T158" s="659"/>
      <c r="U158" s="660"/>
      <c r="V158" s="85"/>
      <c r="W158" s="85"/>
      <c r="X158" s="114"/>
    </row>
    <row r="159" spans="2:24" ht="15" customHeight="1" thickBot="1" x14ac:dyDescent="0.25">
      <c r="B159" s="111"/>
      <c r="C159" s="347">
        <v>7</v>
      </c>
      <c r="D159" s="348"/>
      <c r="E159" s="348"/>
      <c r="F159" s="349">
        <f t="shared" si="35"/>
        <v>0</v>
      </c>
      <c r="G159" s="350">
        <f t="shared" si="36"/>
        <v>0</v>
      </c>
      <c r="H159" s="350">
        <f t="shared" si="37"/>
        <v>0</v>
      </c>
      <c r="I159" s="350">
        <f t="shared" si="38"/>
        <v>0</v>
      </c>
      <c r="J159" s="360"/>
      <c r="K159" s="164"/>
      <c r="L159" s="164"/>
      <c r="M159" s="163"/>
      <c r="N159" s="579" t="s">
        <v>103</v>
      </c>
      <c r="O159" s="580"/>
      <c r="P159" s="691" t="s">
        <v>46</v>
      </c>
      <c r="Q159" s="691"/>
      <c r="R159" s="691"/>
      <c r="S159" s="691"/>
      <c r="T159" s="278" t="s">
        <v>49</v>
      </c>
      <c r="U159" s="660"/>
      <c r="V159" s="85"/>
      <c r="W159" s="85"/>
      <c r="X159" s="114"/>
    </row>
    <row r="160" spans="2:24" ht="21" customHeight="1" thickBot="1" x14ac:dyDescent="0.25">
      <c r="B160" s="111"/>
      <c r="C160" s="706" t="s">
        <v>89</v>
      </c>
      <c r="D160" s="707"/>
      <c r="E160" s="707"/>
      <c r="F160" s="707"/>
      <c r="G160" s="344">
        <f>SUM(G153:G159)</f>
        <v>2</v>
      </c>
      <c r="H160" s="344">
        <f>SUM(H153:H159)</f>
        <v>17</v>
      </c>
      <c r="I160" s="345">
        <f>SUM(I153:I159)</f>
        <v>51</v>
      </c>
      <c r="J160" s="85"/>
      <c r="K160" s="85"/>
      <c r="L160" s="85"/>
      <c r="M160" s="111"/>
      <c r="N160" s="662"/>
      <c r="O160" s="663"/>
      <c r="P160" s="693"/>
      <c r="Q160" s="693"/>
      <c r="R160" s="693"/>
      <c r="S160" s="693"/>
      <c r="T160" s="280"/>
      <c r="U160" s="661"/>
      <c r="V160" s="85"/>
      <c r="W160" s="85"/>
      <c r="X160" s="114"/>
    </row>
    <row r="161" spans="2:24" ht="15" hidden="1" x14ac:dyDescent="0.2">
      <c r="B161" s="111"/>
      <c r="C161" s="260"/>
      <c r="D161" s="261"/>
      <c r="E161" s="261"/>
      <c r="F161" s="261"/>
      <c r="G161" s="130">
        <f>+H162-H163</f>
        <v>1</v>
      </c>
      <c r="H161" s="130">
        <f>+I162-I163</f>
        <v>1</v>
      </c>
      <c r="I161" s="165"/>
      <c r="J161" s="85"/>
      <c r="K161" s="85"/>
      <c r="L161" s="85"/>
      <c r="M161" s="111"/>
      <c r="N161" s="121"/>
      <c r="O161" s="121"/>
      <c r="P161" s="121"/>
      <c r="Q161" s="85"/>
      <c r="R161" s="85"/>
      <c r="S161" s="85"/>
      <c r="T161" s="85"/>
      <c r="U161" s="85"/>
      <c r="V161" s="85"/>
      <c r="W161" s="85"/>
      <c r="X161" s="114"/>
    </row>
    <row r="162" spans="2:24" ht="15" hidden="1" x14ac:dyDescent="0.2">
      <c r="B162" s="111"/>
      <c r="C162" s="260"/>
      <c r="D162" s="261"/>
      <c r="E162" s="261"/>
      <c r="F162" s="261"/>
      <c r="G162" s="130">
        <f>+G160+G161</f>
        <v>3</v>
      </c>
      <c r="H162" s="130">
        <f>(H160+H161)/12</f>
        <v>1.5</v>
      </c>
      <c r="I162" s="132">
        <f>+I160/30</f>
        <v>1.7</v>
      </c>
      <c r="J162" s="85"/>
      <c r="K162" s="129"/>
      <c r="L162" s="85"/>
      <c r="M162" s="111"/>
      <c r="N162" s="121"/>
      <c r="O162" s="121"/>
      <c r="P162" s="121"/>
      <c r="Q162" s="85"/>
      <c r="R162" s="85"/>
      <c r="S162" s="85"/>
      <c r="T162" s="85"/>
      <c r="U162" s="85"/>
      <c r="V162" s="85"/>
      <c r="W162" s="85"/>
      <c r="X162" s="114"/>
    </row>
    <row r="163" spans="2:24" ht="15" hidden="1" x14ac:dyDescent="0.2">
      <c r="B163" s="111"/>
      <c r="C163" s="708" t="s">
        <v>8</v>
      </c>
      <c r="D163" s="709"/>
      <c r="E163" s="709"/>
      <c r="F163" s="261"/>
      <c r="G163" s="130"/>
      <c r="H163" s="130">
        <f>H162-INT(H162)</f>
        <v>0.5</v>
      </c>
      <c r="I163" s="132">
        <f>I162-INT(I162)</f>
        <v>0.7</v>
      </c>
      <c r="J163" s="85"/>
      <c r="K163" s="121"/>
      <c r="L163" s="121"/>
      <c r="M163" s="111"/>
      <c r="N163" s="121"/>
      <c r="O163" s="121"/>
      <c r="P163" s="121"/>
      <c r="Q163" s="85"/>
      <c r="R163" s="85"/>
      <c r="S163" s="85"/>
      <c r="T163" s="85"/>
      <c r="U163" s="85"/>
      <c r="V163" s="85"/>
      <c r="W163" s="85"/>
      <c r="X163" s="114"/>
    </row>
    <row r="164" spans="2:24" ht="21" thickBot="1" x14ac:dyDescent="0.25">
      <c r="B164" s="111"/>
      <c r="C164" s="710" t="s">
        <v>88</v>
      </c>
      <c r="D164" s="711"/>
      <c r="E164" s="711"/>
      <c r="F164" s="711"/>
      <c r="G164" s="185" t="s">
        <v>2</v>
      </c>
      <c r="H164" s="185" t="s">
        <v>3</v>
      </c>
      <c r="I164" s="186" t="s">
        <v>4</v>
      </c>
      <c r="J164" s="85"/>
      <c r="K164" s="85"/>
      <c r="L164" s="85"/>
      <c r="M164" s="111"/>
      <c r="N164" s="121"/>
      <c r="O164" s="121"/>
      <c r="P164" s="121"/>
      <c r="Q164" s="85"/>
      <c r="R164" s="85"/>
      <c r="S164" s="85"/>
      <c r="T164" s="85"/>
      <c r="U164" s="85"/>
      <c r="V164" s="85"/>
      <c r="W164" s="85"/>
      <c r="X164" s="114"/>
    </row>
    <row r="165" spans="2:24" ht="27" thickBot="1" x14ac:dyDescent="0.25">
      <c r="B165" s="111"/>
      <c r="C165" s="712"/>
      <c r="D165" s="713"/>
      <c r="E165" s="713"/>
      <c r="F165" s="713"/>
      <c r="G165" s="187">
        <f>+G162</f>
        <v>3</v>
      </c>
      <c r="H165" s="187">
        <f>(H163)*12</f>
        <v>6</v>
      </c>
      <c r="I165" s="188">
        <f>+I163*30</f>
        <v>21</v>
      </c>
      <c r="J165" s="85"/>
      <c r="K165" s="85"/>
      <c r="L165" s="85"/>
      <c r="M165" s="111"/>
      <c r="N165" s="638" t="s">
        <v>136</v>
      </c>
      <c r="O165" s="639"/>
      <c r="P165" s="639"/>
      <c r="Q165" s="639"/>
      <c r="R165" s="639"/>
      <c r="S165" s="639"/>
      <c r="T165" s="639"/>
      <c r="U165" s="639"/>
      <c r="V165" s="639"/>
      <c r="W165" s="640"/>
      <c r="X165" s="114"/>
    </row>
    <row r="166" spans="2:24" ht="15.75" thickBot="1" x14ac:dyDescent="0.25">
      <c r="B166" s="111"/>
      <c r="C166" s="85"/>
      <c r="D166" s="85"/>
      <c r="E166" s="85"/>
      <c r="F166" s="85"/>
      <c r="G166" s="85"/>
      <c r="H166" s="85"/>
      <c r="I166" s="85"/>
      <c r="J166" s="85"/>
      <c r="K166" s="6"/>
      <c r="L166" s="6"/>
      <c r="M166" s="111"/>
      <c r="N166" s="685"/>
      <c r="O166" s="685"/>
      <c r="P166" s="685"/>
      <c r="Q166" s="685"/>
      <c r="R166" s="685"/>
      <c r="S166" s="685"/>
      <c r="T166" s="685"/>
      <c r="U166" s="685"/>
      <c r="V166" s="685"/>
      <c r="W166" s="685"/>
      <c r="X166" s="114"/>
    </row>
    <row r="167" spans="2:24" ht="96" customHeight="1" thickBot="1" x14ac:dyDescent="0.25">
      <c r="B167" s="111"/>
      <c r="C167" s="664" t="s">
        <v>150</v>
      </c>
      <c r="D167" s="665"/>
      <c r="E167" s="665"/>
      <c r="F167" s="665"/>
      <c r="G167" s="665"/>
      <c r="H167" s="665"/>
      <c r="I167" s="665"/>
      <c r="J167" s="665"/>
      <c r="K167" s="665"/>
      <c r="L167" s="666"/>
      <c r="M167" s="111"/>
      <c r="N167" s="726" t="s">
        <v>199</v>
      </c>
      <c r="O167" s="727"/>
      <c r="P167" s="727"/>
      <c r="Q167" s="727"/>
      <c r="R167" s="727"/>
      <c r="S167" s="727"/>
      <c r="T167" s="727"/>
      <c r="U167" s="727"/>
      <c r="V167" s="727"/>
      <c r="W167" s="728"/>
      <c r="X167" s="114"/>
    </row>
    <row r="168" spans="2:24" ht="15.95" customHeight="1" thickBot="1" x14ac:dyDescent="0.25">
      <c r="B168" s="111"/>
      <c r="C168" s="85"/>
      <c r="D168" s="85"/>
      <c r="E168" s="85"/>
      <c r="F168" s="85"/>
      <c r="G168" s="85"/>
      <c r="H168" s="85"/>
      <c r="I168" s="85"/>
      <c r="J168" s="85"/>
      <c r="K168" s="6"/>
      <c r="L168" s="6"/>
      <c r="M168" s="111"/>
      <c r="N168" s="729"/>
      <c r="O168" s="509"/>
      <c r="P168" s="509"/>
      <c r="Q168" s="509"/>
      <c r="R168" s="509"/>
      <c r="S168" s="509"/>
      <c r="T168" s="509"/>
      <c r="U168" s="509"/>
      <c r="V168" s="509"/>
      <c r="W168" s="510"/>
      <c r="X168" s="114"/>
    </row>
    <row r="169" spans="2:24" ht="108" customHeight="1" thickBot="1" x14ac:dyDescent="0.25">
      <c r="B169" s="111"/>
      <c r="C169" s="694" t="s">
        <v>149</v>
      </c>
      <c r="D169" s="695"/>
      <c r="E169" s="695"/>
      <c r="F169" s="695"/>
      <c r="G169" s="695"/>
      <c r="H169" s="695"/>
      <c r="I169" s="695"/>
      <c r="J169" s="695"/>
      <c r="K169" s="695"/>
      <c r="L169" s="696"/>
      <c r="M169" s="166"/>
      <c r="N169" s="730"/>
      <c r="O169" s="731"/>
      <c r="P169" s="731"/>
      <c r="Q169" s="731"/>
      <c r="R169" s="731"/>
      <c r="S169" s="731"/>
      <c r="T169" s="731"/>
      <c r="U169" s="731"/>
      <c r="V169" s="731"/>
      <c r="W169" s="732"/>
      <c r="X169" s="114"/>
    </row>
    <row r="170" spans="2:24" ht="48" customHeight="1" x14ac:dyDescent="0.2">
      <c r="B170" s="111"/>
      <c r="C170" s="306" t="s">
        <v>41</v>
      </c>
      <c r="D170" s="705" t="s">
        <v>45</v>
      </c>
      <c r="E170" s="705"/>
      <c r="F170" s="705" t="s">
        <v>73</v>
      </c>
      <c r="G170" s="307" t="s">
        <v>47</v>
      </c>
      <c r="H170" s="307" t="s">
        <v>48</v>
      </c>
      <c r="I170" s="307" t="s">
        <v>53</v>
      </c>
      <c r="J170" s="307" t="s">
        <v>138</v>
      </c>
      <c r="K170" s="307" t="s">
        <v>140</v>
      </c>
      <c r="L170" s="704" t="s">
        <v>49</v>
      </c>
      <c r="M170" s="167"/>
      <c r="N170" s="327" t="s">
        <v>41</v>
      </c>
      <c r="O170" s="585" t="s">
        <v>45</v>
      </c>
      <c r="P170" s="585"/>
      <c r="Q170" s="585" t="s">
        <v>73</v>
      </c>
      <c r="R170" s="314" t="s">
        <v>47</v>
      </c>
      <c r="S170" s="314" t="s">
        <v>48</v>
      </c>
      <c r="T170" s="314" t="s">
        <v>53</v>
      </c>
      <c r="U170" s="314" t="s">
        <v>138</v>
      </c>
      <c r="V170" s="587" t="s">
        <v>93</v>
      </c>
      <c r="W170" s="643" t="s">
        <v>58</v>
      </c>
      <c r="X170" s="114"/>
    </row>
    <row r="171" spans="2:24" ht="42.75" customHeight="1" x14ac:dyDescent="0.2">
      <c r="B171" s="111"/>
      <c r="C171" s="194">
        <v>0</v>
      </c>
      <c r="D171" s="645" t="s">
        <v>55</v>
      </c>
      <c r="E171" s="645"/>
      <c r="F171" s="642"/>
      <c r="G171" s="284" t="s">
        <v>54</v>
      </c>
      <c r="H171" s="284" t="s">
        <v>56</v>
      </c>
      <c r="I171" s="196">
        <f>+I177-509.11</f>
        <v>975.31992056238653</v>
      </c>
      <c r="J171" s="196">
        <f>+J177-446896238.28</f>
        <v>856140799.27942467</v>
      </c>
      <c r="K171" s="305">
        <f>K177-254</f>
        <v>514</v>
      </c>
      <c r="L171" s="651"/>
      <c r="M171" s="111"/>
      <c r="N171" s="191">
        <v>0</v>
      </c>
      <c r="O171" s="646" t="s">
        <v>55</v>
      </c>
      <c r="P171" s="646"/>
      <c r="Q171" s="586"/>
      <c r="R171" s="287" t="s">
        <v>54</v>
      </c>
      <c r="S171" s="287"/>
      <c r="T171" s="201">
        <f>T174</f>
        <v>1103.5934135174982</v>
      </c>
      <c r="U171" s="294">
        <f>U174</f>
        <v>913903363.2284565</v>
      </c>
      <c r="V171" s="588"/>
      <c r="W171" s="644"/>
      <c r="X171" s="114"/>
    </row>
    <row r="172" spans="2:24" ht="84.95" customHeight="1" x14ac:dyDescent="0.2">
      <c r="B172" s="111"/>
      <c r="C172" s="140">
        <v>1</v>
      </c>
      <c r="D172" s="608" t="s">
        <v>196</v>
      </c>
      <c r="E172" s="608"/>
      <c r="F172" s="141">
        <v>2018</v>
      </c>
      <c r="G172" s="142">
        <v>1159699000</v>
      </c>
      <c r="H172" s="142">
        <v>781242</v>
      </c>
      <c r="I172" s="315">
        <f>G172/H172</f>
        <v>1484.4299205623865</v>
      </c>
      <c r="J172" s="138">
        <f>I172*877803</f>
        <v>1303037037.5594246</v>
      </c>
      <c r="K172" s="319">
        <v>768</v>
      </c>
      <c r="L172" s="671" t="s">
        <v>158</v>
      </c>
      <c r="M172" s="111"/>
      <c r="N172" s="618">
        <v>1</v>
      </c>
      <c r="O172" s="620" t="s">
        <v>274</v>
      </c>
      <c r="P172" s="620"/>
      <c r="Q172" s="622">
        <v>2015</v>
      </c>
      <c r="R172" s="593">
        <v>711100416</v>
      </c>
      <c r="S172" s="624">
        <v>644350</v>
      </c>
      <c r="T172" s="591">
        <f t="shared" ref="T172" si="39">R172/S172</f>
        <v>1103.5934135174982</v>
      </c>
      <c r="U172" s="593">
        <f>T172*828116</f>
        <v>913903363.2284565</v>
      </c>
      <c r="V172" s="583">
        <f>U174/894321429</f>
        <v>1.021895857119685</v>
      </c>
      <c r="W172" s="589">
        <v>4</v>
      </c>
      <c r="X172" s="114"/>
    </row>
    <row r="173" spans="2:24" ht="84.95" customHeight="1" thickBot="1" x14ac:dyDescent="0.25">
      <c r="B173" s="111"/>
      <c r="C173" s="140">
        <v>2</v>
      </c>
      <c r="D173" s="608"/>
      <c r="E173" s="608"/>
      <c r="F173" s="141"/>
      <c r="G173" s="142"/>
      <c r="H173" s="142"/>
      <c r="I173" s="315"/>
      <c r="J173" s="138"/>
      <c r="K173" s="295"/>
      <c r="L173" s="671"/>
      <c r="M173" s="111"/>
      <c r="N173" s="619"/>
      <c r="O173" s="621"/>
      <c r="P173" s="621"/>
      <c r="Q173" s="623"/>
      <c r="R173" s="594"/>
      <c r="S173" s="625"/>
      <c r="T173" s="592"/>
      <c r="U173" s="594"/>
      <c r="V173" s="584"/>
      <c r="W173" s="590"/>
      <c r="X173" s="114"/>
    </row>
    <row r="174" spans="2:24" ht="84.95" customHeight="1" thickBot="1" x14ac:dyDescent="0.25">
      <c r="B174" s="111"/>
      <c r="C174" s="140">
        <v>3</v>
      </c>
      <c r="D174" s="608"/>
      <c r="E174" s="608"/>
      <c r="F174" s="141"/>
      <c r="G174" s="142"/>
      <c r="H174" s="142"/>
      <c r="I174" s="285"/>
      <c r="J174" s="138"/>
      <c r="K174" s="295"/>
      <c r="L174" s="671"/>
      <c r="M174" s="111"/>
      <c r="N174" s="697" t="s">
        <v>71</v>
      </c>
      <c r="O174" s="698"/>
      <c r="P174" s="698"/>
      <c r="Q174" s="698"/>
      <c r="R174" s="698"/>
      <c r="S174" s="699"/>
      <c r="T174" s="147">
        <f>SUM(T172:T173)</f>
        <v>1103.5934135174982</v>
      </c>
      <c r="U174" s="148">
        <f>SUM(U172:U173)</f>
        <v>913903363.2284565</v>
      </c>
      <c r="V174" s="264"/>
      <c r="W174" s="277"/>
      <c r="X174" s="114"/>
    </row>
    <row r="175" spans="2:24" ht="84.95" customHeight="1" x14ac:dyDescent="0.2">
      <c r="B175" s="111"/>
      <c r="C175" s="140">
        <v>4</v>
      </c>
      <c r="D175" s="608"/>
      <c r="E175" s="608"/>
      <c r="F175" s="141"/>
      <c r="G175" s="142"/>
      <c r="H175" s="142"/>
      <c r="I175" s="285"/>
      <c r="J175" s="138"/>
      <c r="K175" s="295"/>
      <c r="L175" s="671"/>
      <c r="M175" s="111"/>
      <c r="N175" s="322">
        <v>43105</v>
      </c>
      <c r="O175" s="323">
        <v>43281</v>
      </c>
      <c r="P175" s="330">
        <f>O175-N175</f>
        <v>176</v>
      </c>
      <c r="Q175" s="87"/>
      <c r="R175" s="281"/>
      <c r="S175" s="282"/>
      <c r="T175" s="283"/>
      <c r="U175" s="283"/>
      <c r="V175" s="283"/>
      <c r="W175" s="277"/>
      <c r="X175" s="114"/>
    </row>
    <row r="176" spans="2:24" ht="84.95" customHeight="1" thickBot="1" x14ac:dyDescent="0.25">
      <c r="B176" s="111"/>
      <c r="C176" s="143">
        <v>5</v>
      </c>
      <c r="D176" s="703"/>
      <c r="E176" s="703"/>
      <c r="F176" s="144"/>
      <c r="G176" s="145"/>
      <c r="H176" s="145"/>
      <c r="I176" s="286"/>
      <c r="J176" s="308"/>
      <c r="K176" s="296"/>
      <c r="L176" s="672"/>
      <c r="M176" s="111"/>
      <c r="N176" s="321">
        <v>43257</v>
      </c>
      <c r="O176" s="321">
        <v>43469</v>
      </c>
      <c r="P176" s="79">
        <f>O176-N176</f>
        <v>212</v>
      </c>
      <c r="Q176" s="324">
        <f>P175/P176</f>
        <v>0.83018867924528306</v>
      </c>
      <c r="W176" s="151"/>
      <c r="X176" s="114"/>
    </row>
    <row r="177" spans="1:24" ht="89.1" customHeight="1" thickBot="1" x14ac:dyDescent="0.25">
      <c r="B177" s="111"/>
      <c r="C177" s="612" t="s">
        <v>270</v>
      </c>
      <c r="D177" s="613"/>
      <c r="E177" s="613"/>
      <c r="F177" s="613"/>
      <c r="G177" s="613"/>
      <c r="H177" s="613"/>
      <c r="I177" s="310">
        <f>SUM(I172:I176)</f>
        <v>1484.4299205623865</v>
      </c>
      <c r="J177" s="311">
        <f>SUM(J172:J176)</f>
        <v>1303037037.5594246</v>
      </c>
      <c r="K177" s="326">
        <f>SUM(K172:K176)</f>
        <v>768</v>
      </c>
      <c r="L177" s="85"/>
      <c r="M177" s="152"/>
      <c r="N177" s="153"/>
      <c r="O177" s="701"/>
      <c r="P177" s="701"/>
      <c r="Q177" s="153"/>
      <c r="R177" s="168"/>
      <c r="S177" s="154"/>
      <c r="T177" s="169"/>
      <c r="U177" s="160"/>
      <c r="V177" s="160"/>
      <c r="W177" s="170"/>
      <c r="X177" s="161"/>
    </row>
    <row r="178" spans="1:24" ht="45" thickBot="1" x14ac:dyDescent="0.25">
      <c r="B178" s="152"/>
      <c r="C178" s="153"/>
      <c r="D178" s="153"/>
      <c r="E178" s="153"/>
      <c r="F178" s="153"/>
      <c r="G178" s="154"/>
      <c r="H178" s="154"/>
      <c r="I178" s="159"/>
      <c r="J178" s="160"/>
      <c r="K178" s="160"/>
      <c r="L178" s="155"/>
      <c r="M178" s="111"/>
      <c r="N178" s="87"/>
      <c r="O178" s="702"/>
      <c r="P178" s="702"/>
      <c r="Q178" s="87"/>
      <c r="R178" s="171"/>
      <c r="S178" s="89"/>
      <c r="T178" s="172"/>
      <c r="U178" s="157"/>
      <c r="V178" s="157"/>
      <c r="W178" s="151"/>
      <c r="X178" s="85"/>
    </row>
    <row r="179" spans="1:24" ht="15" customHeight="1" x14ac:dyDescent="0.2">
      <c r="A179" s="87"/>
      <c r="B179" s="87"/>
      <c r="C179" s="87"/>
      <c r="D179" s="87"/>
      <c r="E179" s="87"/>
      <c r="F179" s="87"/>
      <c r="G179" s="89"/>
      <c r="H179" s="89"/>
      <c r="I179" s="156"/>
      <c r="J179" s="157"/>
      <c r="K179" s="157"/>
      <c r="L179" s="157"/>
      <c r="M179" s="157"/>
      <c r="N179" s="157"/>
      <c r="O179" s="157"/>
      <c r="P179" s="262"/>
      <c r="Q179" s="87"/>
      <c r="R179" s="171"/>
      <c r="S179" s="89"/>
      <c r="T179" s="172"/>
      <c r="U179" s="157"/>
      <c r="V179" s="157"/>
      <c r="W179" s="151"/>
      <c r="X179" s="85"/>
    </row>
    <row r="180" spans="1:24" ht="15" customHeight="1" x14ac:dyDescent="0.2">
      <c r="A180" s="87"/>
      <c r="B180" s="87"/>
      <c r="C180" s="87"/>
      <c r="D180" s="87"/>
      <c r="E180" s="87"/>
      <c r="F180" s="87"/>
      <c r="G180" s="89"/>
      <c r="H180" s="89"/>
      <c r="I180" s="156"/>
      <c r="J180" s="157"/>
      <c r="K180" s="157"/>
      <c r="L180" s="157"/>
      <c r="M180" s="157"/>
      <c r="N180" s="157"/>
      <c r="O180" s="157"/>
      <c r="P180" s="262"/>
      <c r="Q180" s="87"/>
      <c r="R180" s="171"/>
      <c r="S180" s="89"/>
      <c r="T180" s="172"/>
      <c r="U180" s="157"/>
      <c r="V180" s="157"/>
      <c r="W180" s="151"/>
      <c r="X180" s="85"/>
    </row>
    <row r="181" spans="1:24" ht="15" customHeight="1" x14ac:dyDescent="0.2">
      <c r="A181" s="87"/>
      <c r="B181" s="87"/>
      <c r="C181" s="87"/>
      <c r="D181" s="87"/>
      <c r="E181" s="87"/>
      <c r="F181" s="87"/>
      <c r="G181" s="89"/>
      <c r="H181" s="89"/>
      <c r="I181" s="156"/>
      <c r="J181" s="157"/>
      <c r="K181" s="157"/>
      <c r="L181" s="157"/>
      <c r="M181" s="157"/>
      <c r="N181" s="157"/>
      <c r="O181" s="157"/>
      <c r="P181" s="262"/>
      <c r="Q181" s="87"/>
      <c r="R181" s="171"/>
      <c r="S181" s="89"/>
      <c r="T181" s="172"/>
      <c r="U181" s="157"/>
      <c r="V181" s="157"/>
      <c r="W181" s="151"/>
      <c r="X181" s="85"/>
    </row>
    <row r="182" spans="1:24" ht="15" customHeight="1" thickBot="1" x14ac:dyDescent="0.25">
      <c r="A182" s="87"/>
      <c r="B182" s="87"/>
      <c r="C182" s="87"/>
      <c r="D182" s="87"/>
      <c r="E182" s="87"/>
      <c r="F182" s="87"/>
      <c r="G182" s="89"/>
      <c r="H182" s="89"/>
      <c r="I182" s="156"/>
      <c r="J182" s="157"/>
      <c r="K182" s="157"/>
      <c r="L182" s="157"/>
      <c r="M182" s="157"/>
      <c r="N182" s="157"/>
      <c r="O182" s="157"/>
      <c r="P182" s="262"/>
      <c r="Q182" s="87"/>
      <c r="R182" s="171"/>
      <c r="S182" s="89"/>
      <c r="T182" s="172"/>
      <c r="U182" s="157"/>
      <c r="V182" s="157"/>
      <c r="W182" s="151"/>
      <c r="X182" s="85"/>
    </row>
    <row r="183" spans="1:24" ht="15" thickBot="1" x14ac:dyDescent="0.25">
      <c r="B183" s="104"/>
      <c r="C183" s="105"/>
      <c r="D183" s="105"/>
      <c r="E183" s="105"/>
      <c r="F183" s="105"/>
      <c r="G183" s="105"/>
      <c r="H183" s="105"/>
      <c r="I183" s="105"/>
      <c r="J183" s="105"/>
      <c r="K183" s="105"/>
      <c r="L183" s="105"/>
      <c r="M183" s="104"/>
      <c r="N183" s="105"/>
      <c r="O183" s="105"/>
      <c r="P183" s="105"/>
      <c r="Q183" s="105"/>
      <c r="R183" s="105"/>
      <c r="S183" s="105"/>
      <c r="T183" s="105"/>
      <c r="U183" s="105"/>
      <c r="V183" s="105"/>
      <c r="W183" s="105"/>
      <c r="X183" s="162"/>
    </row>
    <row r="184" spans="1:24" ht="84.95" customHeight="1" thickBot="1" x14ac:dyDescent="0.25">
      <c r="B184" s="111"/>
      <c r="C184" s="722" t="s">
        <v>106</v>
      </c>
      <c r="D184" s="722"/>
      <c r="E184" s="722"/>
      <c r="F184" s="722"/>
      <c r="G184" s="722"/>
      <c r="H184" s="722"/>
      <c r="I184" s="722"/>
      <c r="J184" s="85"/>
      <c r="K184" s="113">
        <v>2</v>
      </c>
      <c r="L184" s="312" t="s">
        <v>145</v>
      </c>
      <c r="M184" s="111"/>
      <c r="N184" s="717" t="s">
        <v>7</v>
      </c>
      <c r="O184" s="718"/>
      <c r="P184" s="597" t="s">
        <v>69</v>
      </c>
      <c r="Q184" s="597"/>
      <c r="R184" s="597"/>
      <c r="S184" s="597"/>
      <c r="T184" s="719"/>
      <c r="U184" s="85"/>
      <c r="V184" s="312" t="s">
        <v>145</v>
      </c>
      <c r="W184" s="113">
        <v>2</v>
      </c>
      <c r="X184" s="114"/>
    </row>
    <row r="185" spans="1:24" ht="21" thickBot="1" x14ac:dyDescent="0.35">
      <c r="B185" s="111"/>
      <c r="C185" s="112"/>
      <c r="D185" s="112"/>
      <c r="E185" s="112"/>
      <c r="F185" s="112"/>
      <c r="G185" s="112"/>
      <c r="H185" s="112"/>
      <c r="I185" s="112"/>
      <c r="J185" s="85"/>
      <c r="K185" s="85"/>
      <c r="L185" s="85"/>
      <c r="M185" s="111"/>
      <c r="N185" s="556" t="s">
        <v>6</v>
      </c>
      <c r="O185" s="557"/>
      <c r="P185" s="558" t="str">
        <f>E187</f>
        <v>JULIETH FERNANDA CASTRO SANDOVAL</v>
      </c>
      <c r="Q185" s="558"/>
      <c r="R185" s="558"/>
      <c r="S185" s="558"/>
      <c r="T185" s="559"/>
      <c r="U185" s="85"/>
      <c r="V185" s="85"/>
      <c r="W185" s="85"/>
      <c r="X185" s="114"/>
    </row>
    <row r="186" spans="1:24" ht="21" thickBot="1" x14ac:dyDescent="0.35">
      <c r="B186" s="111"/>
      <c r="C186" s="717" t="s">
        <v>7</v>
      </c>
      <c r="D186" s="718"/>
      <c r="E186" s="720" t="s">
        <v>69</v>
      </c>
      <c r="F186" s="720"/>
      <c r="G186" s="720"/>
      <c r="H186" s="720"/>
      <c r="I186" s="721"/>
      <c r="J186" s="85"/>
      <c r="K186" s="733" t="s">
        <v>42</v>
      </c>
      <c r="L186" s="734"/>
      <c r="M186" s="111"/>
      <c r="N186" s="85"/>
      <c r="O186" s="85"/>
      <c r="P186" s="85"/>
      <c r="Q186" s="85"/>
      <c r="R186" s="85"/>
      <c r="S186" s="85"/>
      <c r="T186" s="85"/>
      <c r="U186" s="85"/>
      <c r="V186" s="85"/>
      <c r="W186" s="85"/>
      <c r="X186" s="114"/>
    </row>
    <row r="187" spans="1:24" ht="20.25" x14ac:dyDescent="0.3">
      <c r="B187" s="111"/>
      <c r="C187" s="574" t="s">
        <v>6</v>
      </c>
      <c r="D187" s="575"/>
      <c r="E187" s="576" t="s">
        <v>179</v>
      </c>
      <c r="F187" s="576"/>
      <c r="G187" s="576"/>
      <c r="H187" s="576"/>
      <c r="I187" s="577"/>
      <c r="J187" s="331">
        <v>44095</v>
      </c>
      <c r="K187" s="317" t="s">
        <v>109</v>
      </c>
      <c r="L187" s="318">
        <f>F190</f>
        <v>4</v>
      </c>
      <c r="M187" s="111"/>
      <c r="N187" s="366" t="s">
        <v>105</v>
      </c>
      <c r="O187" s="367"/>
      <c r="P187" s="367"/>
      <c r="Q187" s="367"/>
      <c r="R187" s="367"/>
      <c r="S187" s="367"/>
      <c r="T187" s="367"/>
      <c r="U187" s="367"/>
      <c r="V187" s="367"/>
      <c r="W187" s="368"/>
      <c r="X187" s="114"/>
    </row>
    <row r="188" spans="1:24" ht="16.5" thickBot="1" x14ac:dyDescent="0.3">
      <c r="B188" s="111"/>
      <c r="C188" s="202" t="s">
        <v>33</v>
      </c>
      <c r="D188" s="560" t="s">
        <v>162</v>
      </c>
      <c r="E188" s="561"/>
      <c r="F188" s="562" t="s">
        <v>91</v>
      </c>
      <c r="G188" s="562"/>
      <c r="H188" s="203">
        <v>41842</v>
      </c>
      <c r="I188" s="204">
        <f>(J187-H188)/360</f>
        <v>6.2583333333333337</v>
      </c>
      <c r="J188" s="118"/>
      <c r="K188" s="173" t="s">
        <v>185</v>
      </c>
      <c r="L188" s="175" t="str">
        <f>I189</f>
        <v>CUMPLE</v>
      </c>
      <c r="M188" s="111"/>
      <c r="N188" s="723"/>
      <c r="O188" s="724"/>
      <c r="P188" s="724"/>
      <c r="Q188" s="724"/>
      <c r="R188" s="724"/>
      <c r="S188" s="724"/>
      <c r="T188" s="724"/>
      <c r="U188" s="724"/>
      <c r="V188" s="724"/>
      <c r="W188" s="725"/>
      <c r="X188" s="114"/>
    </row>
    <row r="189" spans="1:24" ht="18.75" thickBot="1" x14ac:dyDescent="0.3">
      <c r="B189" s="111"/>
      <c r="C189" s="205" t="s">
        <v>37</v>
      </c>
      <c r="D189" s="679" t="s">
        <v>46</v>
      </c>
      <c r="E189" s="679"/>
      <c r="F189" s="679"/>
      <c r="G189" s="679"/>
      <c r="H189" s="207" t="s">
        <v>44</v>
      </c>
      <c r="I189" s="354" t="s">
        <v>42</v>
      </c>
      <c r="J189" s="85"/>
      <c r="K189" s="173" t="s">
        <v>72</v>
      </c>
      <c r="L189" s="175" t="s">
        <v>46</v>
      </c>
      <c r="M189" s="111"/>
      <c r="N189" s="85"/>
      <c r="O189" s="85"/>
      <c r="P189" s="85"/>
      <c r="Q189" s="85"/>
      <c r="R189" s="85"/>
      <c r="S189" s="85"/>
      <c r="T189" s="85"/>
      <c r="U189" s="85"/>
      <c r="V189" s="85"/>
      <c r="W189" s="85"/>
      <c r="X189" s="114"/>
    </row>
    <row r="190" spans="1:24" ht="30" customHeight="1" thickBot="1" x14ac:dyDescent="0.3">
      <c r="B190" s="111"/>
      <c r="C190" s="566" t="s">
        <v>110</v>
      </c>
      <c r="D190" s="567"/>
      <c r="E190" s="568"/>
      <c r="F190" s="176">
        <f>+G207</f>
        <v>4</v>
      </c>
      <c r="G190" s="118"/>
      <c r="H190" s="118"/>
      <c r="I190" s="118"/>
      <c r="J190" s="85"/>
      <c r="K190" s="332" t="s">
        <v>139</v>
      </c>
      <c r="L190" s="328">
        <f>K219</f>
        <v>615.57439999999997</v>
      </c>
      <c r="M190" s="164"/>
      <c r="N190" s="596" t="s">
        <v>101</v>
      </c>
      <c r="O190" s="597"/>
      <c r="P190" s="597"/>
      <c r="Q190" s="597"/>
      <c r="R190" s="597"/>
      <c r="S190" s="597"/>
      <c r="T190" s="597"/>
      <c r="U190" s="600" t="s">
        <v>62</v>
      </c>
      <c r="V190" s="263"/>
      <c r="W190" s="85"/>
      <c r="X190" s="114"/>
    </row>
    <row r="191" spans="1:24" ht="35.25" customHeight="1" thickBot="1" x14ac:dyDescent="0.25">
      <c r="B191" s="111"/>
      <c r="C191" s="85"/>
      <c r="D191" s="85"/>
      <c r="E191" s="85"/>
      <c r="F191" s="85"/>
      <c r="G191" s="85"/>
      <c r="H191" s="85"/>
      <c r="I191" s="85"/>
      <c r="J191" s="85"/>
      <c r="K191" s="174" t="s">
        <v>108</v>
      </c>
      <c r="L191" s="244" t="str">
        <f>L214</f>
        <v xml:space="preserve">CUMPLE  </v>
      </c>
      <c r="M191" s="164"/>
      <c r="N191" s="598"/>
      <c r="O191" s="599"/>
      <c r="P191" s="599"/>
      <c r="Q191" s="599"/>
      <c r="R191" s="599"/>
      <c r="S191" s="599"/>
      <c r="T191" s="599"/>
      <c r="U191" s="689"/>
      <c r="V191" s="263"/>
      <c r="W191" s="85"/>
      <c r="X191" s="114"/>
    </row>
    <row r="192" spans="1:24" ht="21.75" customHeight="1" thickBot="1" x14ac:dyDescent="0.3">
      <c r="B192" s="111"/>
      <c r="C192" s="682" t="s">
        <v>111</v>
      </c>
      <c r="D192" s="683"/>
      <c r="E192" s="683"/>
      <c r="F192" s="683"/>
      <c r="G192" s="683"/>
      <c r="H192" s="683"/>
      <c r="I192" s="683"/>
      <c r="J192" s="684"/>
      <c r="M192" s="164"/>
      <c r="N192" s="653" t="s">
        <v>104</v>
      </c>
      <c r="O192" s="654"/>
      <c r="P192" s="654"/>
      <c r="Q192" s="654"/>
      <c r="R192" s="654"/>
      <c r="S192" s="654"/>
      <c r="T192" s="655"/>
      <c r="U192" s="113"/>
      <c r="V192" s="263"/>
      <c r="W192" s="85"/>
      <c r="X192" s="114"/>
    </row>
    <row r="193" spans="2:24" ht="33" customHeight="1" x14ac:dyDescent="0.2">
      <c r="B193" s="111"/>
      <c r="C193" s="357" t="s">
        <v>6</v>
      </c>
      <c r="D193" s="652" t="str">
        <f>E187</f>
        <v>JULIETH FERNANDA CASTRO SANDOVAL</v>
      </c>
      <c r="E193" s="652"/>
      <c r="F193" s="652"/>
      <c r="G193" s="652"/>
      <c r="H193" s="652"/>
      <c r="I193" s="652"/>
      <c r="J193" s="548" t="s">
        <v>202</v>
      </c>
      <c r="M193" s="164"/>
      <c r="N193" s="656"/>
      <c r="O193" s="657"/>
      <c r="P193" s="657"/>
      <c r="Q193" s="657"/>
      <c r="R193" s="657"/>
      <c r="S193" s="657"/>
      <c r="T193" s="657"/>
      <c r="U193" s="690" t="s">
        <v>46</v>
      </c>
      <c r="V193" s="263"/>
      <c r="W193" s="85"/>
      <c r="X193" s="114"/>
    </row>
    <row r="194" spans="2:24" ht="36.75" customHeight="1" thickBot="1" x14ac:dyDescent="0.25">
      <c r="B194" s="111"/>
      <c r="C194" s="208" t="s">
        <v>5</v>
      </c>
      <c r="D194" s="209" t="s">
        <v>0</v>
      </c>
      <c r="E194" s="209" t="s">
        <v>1</v>
      </c>
      <c r="F194" s="214" t="s">
        <v>57</v>
      </c>
      <c r="G194" s="209" t="s">
        <v>2</v>
      </c>
      <c r="H194" s="209" t="s">
        <v>3</v>
      </c>
      <c r="I194" s="209" t="s">
        <v>4</v>
      </c>
      <c r="J194" s="547"/>
      <c r="K194" s="164"/>
      <c r="L194" s="164"/>
      <c r="M194" s="163"/>
      <c r="N194" s="658"/>
      <c r="O194" s="659"/>
      <c r="P194" s="659"/>
      <c r="Q194" s="659"/>
      <c r="R194" s="659"/>
      <c r="S194" s="659"/>
      <c r="T194" s="659"/>
      <c r="U194" s="660"/>
      <c r="V194" s="263"/>
      <c r="W194" s="85"/>
      <c r="X194" s="114"/>
    </row>
    <row r="195" spans="2:24" ht="21" customHeight="1" x14ac:dyDescent="0.2">
      <c r="B195" s="111"/>
      <c r="C195" s="211">
        <v>1</v>
      </c>
      <c r="D195" s="212">
        <v>41843</v>
      </c>
      <c r="E195" s="212">
        <v>42078</v>
      </c>
      <c r="F195" s="213">
        <f t="shared" ref="F195:F201" si="40">+E195-D195</f>
        <v>235</v>
      </c>
      <c r="G195" s="177">
        <f t="shared" ref="G195:G201" si="41">DATEDIF(D195,E195,"Y")</f>
        <v>0</v>
      </c>
      <c r="H195" s="177">
        <f t="shared" ref="H195:H201" si="42">DATEDIF(D195,E195,"YM")</f>
        <v>7</v>
      </c>
      <c r="I195" s="177">
        <f t="shared" ref="I195:I201" si="43">DATEDIF(D195,E195,"MD")</f>
        <v>20</v>
      </c>
      <c r="J195" s="358" t="s">
        <v>260</v>
      </c>
      <c r="K195" s="164"/>
      <c r="L195" s="164"/>
      <c r="M195" s="163"/>
      <c r="N195" s="579" t="s">
        <v>61</v>
      </c>
      <c r="O195" s="580"/>
      <c r="P195" s="691" t="s">
        <v>46</v>
      </c>
      <c r="Q195" s="691"/>
      <c r="R195" s="691"/>
      <c r="S195" s="691"/>
      <c r="T195" s="278" t="s">
        <v>49</v>
      </c>
      <c r="U195" s="660"/>
      <c r="V195" s="263"/>
      <c r="W195" s="85"/>
      <c r="X195" s="114"/>
    </row>
    <row r="196" spans="2:24" ht="20.25" customHeight="1" thickBot="1" x14ac:dyDescent="0.25">
      <c r="B196" s="111"/>
      <c r="C196" s="211">
        <v>2</v>
      </c>
      <c r="D196" s="212">
        <v>42079</v>
      </c>
      <c r="E196" s="212">
        <v>42551</v>
      </c>
      <c r="F196" s="213">
        <f t="shared" si="40"/>
        <v>472</v>
      </c>
      <c r="G196" s="177">
        <f t="shared" si="41"/>
        <v>1</v>
      </c>
      <c r="H196" s="177">
        <f t="shared" si="42"/>
        <v>3</v>
      </c>
      <c r="I196" s="177">
        <f t="shared" si="43"/>
        <v>14</v>
      </c>
      <c r="J196" s="358" t="s">
        <v>261</v>
      </c>
      <c r="K196" s="164"/>
      <c r="L196" s="164"/>
      <c r="M196" s="163"/>
      <c r="N196" s="581"/>
      <c r="O196" s="582"/>
      <c r="P196" s="692"/>
      <c r="Q196" s="692"/>
      <c r="R196" s="692"/>
      <c r="S196" s="692"/>
      <c r="T196" s="279"/>
      <c r="U196" s="660"/>
      <c r="V196" s="263"/>
      <c r="W196" s="85"/>
      <c r="X196" s="114"/>
    </row>
    <row r="197" spans="2:24" ht="21.75" customHeight="1" x14ac:dyDescent="0.2">
      <c r="B197" s="111"/>
      <c r="C197" s="211">
        <v>3</v>
      </c>
      <c r="D197" s="212">
        <v>42552</v>
      </c>
      <c r="E197" s="212">
        <v>43250</v>
      </c>
      <c r="F197" s="213">
        <f t="shared" ref="F197:F198" si="44">+E197-D197</f>
        <v>698</v>
      </c>
      <c r="G197" s="177">
        <f t="shared" ref="G197:G198" si="45">DATEDIF(D197,E197,"Y")</f>
        <v>1</v>
      </c>
      <c r="H197" s="177">
        <f t="shared" ref="H197:H198" si="46">DATEDIF(D197,E197,"YM")</f>
        <v>10</v>
      </c>
      <c r="I197" s="177">
        <f t="shared" ref="I197:I198" si="47">DATEDIF(D197,E197,"MD")</f>
        <v>29</v>
      </c>
      <c r="J197" s="358" t="s">
        <v>262</v>
      </c>
      <c r="K197" s="164"/>
      <c r="L197" s="164"/>
      <c r="M197" s="163"/>
      <c r="N197" s="653" t="s">
        <v>102</v>
      </c>
      <c r="O197" s="654"/>
      <c r="P197" s="654"/>
      <c r="Q197" s="654"/>
      <c r="R197" s="654"/>
      <c r="S197" s="654"/>
      <c r="T197" s="654"/>
      <c r="U197" s="660"/>
      <c r="V197" s="263"/>
      <c r="W197" s="85"/>
      <c r="X197" s="114"/>
    </row>
    <row r="198" spans="2:24" ht="17.25" customHeight="1" x14ac:dyDescent="0.2">
      <c r="B198" s="111"/>
      <c r="C198" s="211">
        <v>4</v>
      </c>
      <c r="D198" s="212">
        <v>43327</v>
      </c>
      <c r="E198" s="212">
        <v>43469</v>
      </c>
      <c r="F198" s="213">
        <f t="shared" si="44"/>
        <v>142</v>
      </c>
      <c r="G198" s="177">
        <f t="shared" si="45"/>
        <v>0</v>
      </c>
      <c r="H198" s="177">
        <f t="shared" si="46"/>
        <v>4</v>
      </c>
      <c r="I198" s="177">
        <f t="shared" si="47"/>
        <v>20</v>
      </c>
      <c r="J198" s="358" t="s">
        <v>263</v>
      </c>
      <c r="K198" s="164"/>
      <c r="L198" s="164"/>
      <c r="M198" s="163"/>
      <c r="N198" s="656"/>
      <c r="O198" s="657"/>
      <c r="P198" s="657"/>
      <c r="Q198" s="657"/>
      <c r="R198" s="657"/>
      <c r="S198" s="657"/>
      <c r="T198" s="657"/>
      <c r="U198" s="660"/>
      <c r="V198" s="263"/>
      <c r="W198" s="85"/>
      <c r="X198" s="114"/>
    </row>
    <row r="199" spans="2:24" ht="15" customHeight="1" x14ac:dyDescent="0.2">
      <c r="B199" s="111"/>
      <c r="C199" s="211">
        <v>5</v>
      </c>
      <c r="D199" s="212"/>
      <c r="E199" s="212"/>
      <c r="F199" s="213">
        <f t="shared" si="40"/>
        <v>0</v>
      </c>
      <c r="G199" s="177">
        <f t="shared" si="41"/>
        <v>0</v>
      </c>
      <c r="H199" s="177">
        <f t="shared" si="42"/>
        <v>0</v>
      </c>
      <c r="I199" s="177">
        <f t="shared" si="43"/>
        <v>0</v>
      </c>
      <c r="J199" s="358"/>
      <c r="K199" s="164"/>
      <c r="L199" s="164"/>
      <c r="M199" s="163"/>
      <c r="N199" s="656"/>
      <c r="O199" s="657"/>
      <c r="P199" s="657"/>
      <c r="Q199" s="657"/>
      <c r="R199" s="657"/>
      <c r="S199" s="657"/>
      <c r="T199" s="657"/>
      <c r="U199" s="660"/>
      <c r="V199" s="85"/>
      <c r="W199" s="85"/>
      <c r="X199" s="114"/>
    </row>
    <row r="200" spans="2:24" ht="15.75" customHeight="1" thickBot="1" x14ac:dyDescent="0.25">
      <c r="B200" s="111"/>
      <c r="C200" s="211">
        <v>6</v>
      </c>
      <c r="D200" s="212"/>
      <c r="E200" s="212"/>
      <c r="F200" s="213">
        <f t="shared" si="40"/>
        <v>0</v>
      </c>
      <c r="G200" s="177">
        <f t="shared" si="41"/>
        <v>0</v>
      </c>
      <c r="H200" s="177">
        <f t="shared" si="42"/>
        <v>0</v>
      </c>
      <c r="I200" s="177">
        <f t="shared" si="43"/>
        <v>0</v>
      </c>
      <c r="J200" s="358"/>
      <c r="K200" s="164"/>
      <c r="L200" s="164"/>
      <c r="M200" s="163"/>
      <c r="N200" s="658"/>
      <c r="O200" s="659"/>
      <c r="P200" s="659"/>
      <c r="Q200" s="659"/>
      <c r="R200" s="659"/>
      <c r="S200" s="659"/>
      <c r="T200" s="659"/>
      <c r="U200" s="660"/>
      <c r="V200" s="85"/>
      <c r="W200" s="85"/>
      <c r="X200" s="114"/>
    </row>
    <row r="201" spans="2:24" ht="15" customHeight="1" thickBot="1" x14ac:dyDescent="0.25">
      <c r="B201" s="111"/>
      <c r="C201" s="347">
        <v>7</v>
      </c>
      <c r="D201" s="348"/>
      <c r="E201" s="348"/>
      <c r="F201" s="349">
        <f t="shared" si="40"/>
        <v>0</v>
      </c>
      <c r="G201" s="350">
        <f t="shared" si="41"/>
        <v>0</v>
      </c>
      <c r="H201" s="350">
        <f t="shared" si="42"/>
        <v>0</v>
      </c>
      <c r="I201" s="350">
        <f t="shared" si="43"/>
        <v>0</v>
      </c>
      <c r="J201" s="360"/>
      <c r="K201" s="164"/>
      <c r="L201" s="164"/>
      <c r="M201" s="163"/>
      <c r="N201" s="579" t="s">
        <v>103</v>
      </c>
      <c r="O201" s="580"/>
      <c r="P201" s="691" t="s">
        <v>46</v>
      </c>
      <c r="Q201" s="691"/>
      <c r="R201" s="691"/>
      <c r="S201" s="691"/>
      <c r="T201" s="278" t="s">
        <v>49</v>
      </c>
      <c r="U201" s="660"/>
      <c r="V201" s="85"/>
      <c r="W201" s="85"/>
      <c r="X201" s="114"/>
    </row>
    <row r="202" spans="2:24" ht="21" customHeight="1" thickBot="1" x14ac:dyDescent="0.25">
      <c r="B202" s="111"/>
      <c r="C202" s="706" t="s">
        <v>89</v>
      </c>
      <c r="D202" s="707"/>
      <c r="E202" s="707"/>
      <c r="F202" s="707"/>
      <c r="G202" s="344">
        <f>SUM(G195:G201)</f>
        <v>2</v>
      </c>
      <c r="H202" s="344">
        <f>SUM(H195:H201)</f>
        <v>24</v>
      </c>
      <c r="I202" s="345">
        <f>SUM(I195:I201)</f>
        <v>83</v>
      </c>
      <c r="J202" s="85"/>
      <c r="K202" s="85"/>
      <c r="L202" s="85"/>
      <c r="M202" s="111"/>
      <c r="N202" s="662"/>
      <c r="O202" s="663"/>
      <c r="P202" s="693"/>
      <c r="Q202" s="693"/>
      <c r="R202" s="693"/>
      <c r="S202" s="693"/>
      <c r="T202" s="280"/>
      <c r="U202" s="661"/>
      <c r="V202" s="85"/>
      <c r="W202" s="85"/>
      <c r="X202" s="114"/>
    </row>
    <row r="203" spans="2:24" ht="15" hidden="1" x14ac:dyDescent="0.2">
      <c r="B203" s="111"/>
      <c r="C203" s="260"/>
      <c r="D203" s="261"/>
      <c r="E203" s="261"/>
      <c r="F203" s="261"/>
      <c r="G203" s="130">
        <f>+H204-H205</f>
        <v>2</v>
      </c>
      <c r="H203" s="130">
        <f>+I204-I205</f>
        <v>2</v>
      </c>
      <c r="I203" s="165"/>
      <c r="J203" s="85"/>
      <c r="K203" s="85"/>
      <c r="L203" s="85"/>
      <c r="M203" s="111"/>
      <c r="N203" s="121"/>
      <c r="O203" s="121"/>
      <c r="P203" s="121"/>
      <c r="Q203" s="85"/>
      <c r="R203" s="85"/>
      <c r="S203" s="85"/>
      <c r="T203" s="85"/>
      <c r="U203" s="85"/>
      <c r="V203" s="85"/>
      <c r="W203" s="85"/>
      <c r="X203" s="114"/>
    </row>
    <row r="204" spans="2:24" ht="15" hidden="1" x14ac:dyDescent="0.2">
      <c r="B204" s="111"/>
      <c r="C204" s="260"/>
      <c r="D204" s="261"/>
      <c r="E204" s="261"/>
      <c r="F204" s="261"/>
      <c r="G204" s="130">
        <f>+G202+G203</f>
        <v>4</v>
      </c>
      <c r="H204" s="130">
        <f>(H202+H203)/12</f>
        <v>2.1666666666666665</v>
      </c>
      <c r="I204" s="132">
        <f>+I202/30</f>
        <v>2.7666666666666666</v>
      </c>
      <c r="J204" s="85"/>
      <c r="K204" s="129"/>
      <c r="L204" s="85"/>
      <c r="M204" s="111"/>
      <c r="N204" s="121"/>
      <c r="O204" s="121"/>
      <c r="P204" s="121"/>
      <c r="Q204" s="85"/>
      <c r="R204" s="85"/>
      <c r="S204" s="85"/>
      <c r="T204" s="85"/>
      <c r="U204" s="85"/>
      <c r="V204" s="85"/>
      <c r="W204" s="85"/>
      <c r="X204" s="114"/>
    </row>
    <row r="205" spans="2:24" ht="15" hidden="1" x14ac:dyDescent="0.2">
      <c r="B205" s="111"/>
      <c r="C205" s="708" t="s">
        <v>8</v>
      </c>
      <c r="D205" s="709"/>
      <c r="E205" s="709"/>
      <c r="F205" s="261"/>
      <c r="G205" s="130"/>
      <c r="H205" s="130">
        <f>H204-INT(H204)</f>
        <v>0.16666666666666652</v>
      </c>
      <c r="I205" s="132">
        <f>I204-INT(I204)</f>
        <v>0.76666666666666661</v>
      </c>
      <c r="J205" s="85"/>
      <c r="K205" s="121"/>
      <c r="L205" s="121"/>
      <c r="M205" s="111"/>
      <c r="N205" s="121"/>
      <c r="O205" s="121"/>
      <c r="P205" s="121"/>
      <c r="Q205" s="85"/>
      <c r="R205" s="85"/>
      <c r="S205" s="85"/>
      <c r="T205" s="85"/>
      <c r="U205" s="85"/>
      <c r="V205" s="85"/>
      <c r="W205" s="85"/>
      <c r="X205" s="114"/>
    </row>
    <row r="206" spans="2:24" ht="21" thickBot="1" x14ac:dyDescent="0.25">
      <c r="B206" s="111"/>
      <c r="C206" s="710" t="s">
        <v>88</v>
      </c>
      <c r="D206" s="711"/>
      <c r="E206" s="711"/>
      <c r="F206" s="711"/>
      <c r="G206" s="185" t="s">
        <v>2</v>
      </c>
      <c r="H206" s="185" t="s">
        <v>3</v>
      </c>
      <c r="I206" s="186" t="s">
        <v>4</v>
      </c>
      <c r="J206" s="85"/>
      <c r="K206" s="85"/>
      <c r="L206" s="85"/>
      <c r="M206" s="111"/>
      <c r="N206" s="121"/>
      <c r="O206" s="121"/>
      <c r="P206" s="121"/>
      <c r="Q206" s="85"/>
      <c r="R206" s="85"/>
      <c r="S206" s="85"/>
      <c r="T206" s="85"/>
      <c r="U206" s="85"/>
      <c r="V206" s="85"/>
      <c r="W206" s="85"/>
      <c r="X206" s="114"/>
    </row>
    <row r="207" spans="2:24" ht="27" thickBot="1" x14ac:dyDescent="0.25">
      <c r="B207" s="111"/>
      <c r="C207" s="712"/>
      <c r="D207" s="713"/>
      <c r="E207" s="713"/>
      <c r="F207" s="713"/>
      <c r="G207" s="187">
        <f>+G204</f>
        <v>4</v>
      </c>
      <c r="H207" s="187">
        <f>(H205)*12</f>
        <v>1.9999999999999982</v>
      </c>
      <c r="I207" s="188">
        <f>+I205*30</f>
        <v>23</v>
      </c>
      <c r="J207" s="85"/>
      <c r="K207" s="85"/>
      <c r="L207" s="85"/>
      <c r="M207" s="111"/>
      <c r="N207" s="638" t="s">
        <v>136</v>
      </c>
      <c r="O207" s="639"/>
      <c r="P207" s="639"/>
      <c r="Q207" s="639"/>
      <c r="R207" s="639"/>
      <c r="S207" s="639"/>
      <c r="T207" s="639"/>
      <c r="U207" s="639"/>
      <c r="V207" s="639"/>
      <c r="W207" s="640"/>
      <c r="X207" s="114"/>
    </row>
    <row r="208" spans="2:24" ht="15.75" thickBot="1" x14ac:dyDescent="0.25">
      <c r="B208" s="111"/>
      <c r="C208" s="85"/>
      <c r="D208" s="85"/>
      <c r="E208" s="85"/>
      <c r="F208" s="85"/>
      <c r="G208" s="85"/>
      <c r="H208" s="85"/>
      <c r="I208" s="85"/>
      <c r="J208" s="85"/>
      <c r="K208" s="6"/>
      <c r="L208" s="6"/>
      <c r="M208" s="111"/>
      <c r="N208" s="685"/>
      <c r="O208" s="685"/>
      <c r="P208" s="685"/>
      <c r="Q208" s="685"/>
      <c r="R208" s="685"/>
      <c r="S208" s="685"/>
      <c r="T208" s="685"/>
      <c r="U208" s="685"/>
      <c r="V208" s="685"/>
      <c r="W208" s="685"/>
      <c r="X208" s="114"/>
    </row>
    <row r="209" spans="1:24" ht="93.95" customHeight="1" thickBot="1" x14ac:dyDescent="0.25">
      <c r="B209" s="111"/>
      <c r="C209" s="664" t="s">
        <v>150</v>
      </c>
      <c r="D209" s="665"/>
      <c r="E209" s="665"/>
      <c r="F209" s="665"/>
      <c r="G209" s="665"/>
      <c r="H209" s="665"/>
      <c r="I209" s="665"/>
      <c r="J209" s="665"/>
      <c r="K209" s="665"/>
      <c r="L209" s="666"/>
      <c r="M209" s="111"/>
      <c r="N209" s="726" t="s">
        <v>200</v>
      </c>
      <c r="O209" s="727"/>
      <c r="P209" s="727"/>
      <c r="Q209" s="727"/>
      <c r="R209" s="727"/>
      <c r="S209" s="727"/>
      <c r="T209" s="727"/>
      <c r="U209" s="727"/>
      <c r="V209" s="727"/>
      <c r="W209" s="728"/>
      <c r="X209" s="114"/>
    </row>
    <row r="210" spans="1:24" ht="15.95" customHeight="1" thickBot="1" x14ac:dyDescent="0.25">
      <c r="B210" s="111"/>
      <c r="C210" s="85"/>
      <c r="D210" s="85"/>
      <c r="E210" s="85"/>
      <c r="F210" s="85"/>
      <c r="G210" s="85"/>
      <c r="H210" s="85"/>
      <c r="I210" s="85"/>
      <c r="J210" s="85"/>
      <c r="K210" s="6"/>
      <c r="L210" s="6"/>
      <c r="M210" s="111"/>
      <c r="N210" s="729"/>
      <c r="O210" s="509"/>
      <c r="P210" s="509"/>
      <c r="Q210" s="509"/>
      <c r="R210" s="509"/>
      <c r="S210" s="509"/>
      <c r="T210" s="509"/>
      <c r="U210" s="509"/>
      <c r="V210" s="509"/>
      <c r="W210" s="510"/>
      <c r="X210" s="114"/>
    </row>
    <row r="211" spans="1:24" ht="120" customHeight="1" thickBot="1" x14ac:dyDescent="0.25">
      <c r="B211" s="111"/>
      <c r="C211" s="694" t="s">
        <v>149</v>
      </c>
      <c r="D211" s="695"/>
      <c r="E211" s="695"/>
      <c r="F211" s="695"/>
      <c r="G211" s="695"/>
      <c r="H211" s="695"/>
      <c r="I211" s="695"/>
      <c r="J211" s="695"/>
      <c r="K211" s="695"/>
      <c r="L211" s="696"/>
      <c r="M211" s="166"/>
      <c r="N211" s="730"/>
      <c r="O211" s="731"/>
      <c r="P211" s="731"/>
      <c r="Q211" s="731"/>
      <c r="R211" s="731"/>
      <c r="S211" s="731"/>
      <c r="T211" s="731"/>
      <c r="U211" s="731"/>
      <c r="V211" s="731"/>
      <c r="W211" s="732"/>
      <c r="X211" s="114"/>
    </row>
    <row r="212" spans="1:24" ht="42.75" customHeight="1" x14ac:dyDescent="0.2">
      <c r="B212" s="111"/>
      <c r="C212" s="306" t="s">
        <v>41</v>
      </c>
      <c r="D212" s="705" t="s">
        <v>45</v>
      </c>
      <c r="E212" s="705"/>
      <c r="F212" s="705" t="s">
        <v>73</v>
      </c>
      <c r="G212" s="307" t="s">
        <v>47</v>
      </c>
      <c r="H212" s="307" t="s">
        <v>48</v>
      </c>
      <c r="I212" s="307" t="s">
        <v>53</v>
      </c>
      <c r="J212" s="307" t="s">
        <v>138</v>
      </c>
      <c r="K212" s="307" t="s">
        <v>140</v>
      </c>
      <c r="L212" s="704" t="s">
        <v>49</v>
      </c>
      <c r="M212" s="167"/>
      <c r="N212" s="327" t="s">
        <v>41</v>
      </c>
      <c r="O212" s="585" t="s">
        <v>45</v>
      </c>
      <c r="P212" s="585"/>
      <c r="Q212" s="585" t="s">
        <v>73</v>
      </c>
      <c r="R212" s="314" t="s">
        <v>47</v>
      </c>
      <c r="S212" s="314" t="s">
        <v>48</v>
      </c>
      <c r="T212" s="314" t="s">
        <v>53</v>
      </c>
      <c r="U212" s="314" t="s">
        <v>138</v>
      </c>
      <c r="V212" s="587" t="s">
        <v>93</v>
      </c>
      <c r="W212" s="643" t="s">
        <v>58</v>
      </c>
      <c r="X212" s="114"/>
    </row>
    <row r="213" spans="1:24" ht="36.75" customHeight="1" x14ac:dyDescent="0.2">
      <c r="B213" s="111"/>
      <c r="C213" s="194">
        <v>0</v>
      </c>
      <c r="D213" s="645" t="s">
        <v>55</v>
      </c>
      <c r="E213" s="645"/>
      <c r="F213" s="642"/>
      <c r="G213" s="284" t="s">
        <v>54</v>
      </c>
      <c r="H213" s="284" t="s">
        <v>56</v>
      </c>
      <c r="I213" s="196">
        <f>+I219-509.11</f>
        <v>1829.7765605459731</v>
      </c>
      <c r="J213" s="196">
        <f>+J219-446896238.28</f>
        <v>1606185401.2269371</v>
      </c>
      <c r="K213" s="305">
        <f>K219-254</f>
        <v>361.57439999999997</v>
      </c>
      <c r="L213" s="651"/>
      <c r="M213" s="111"/>
      <c r="N213" s="191">
        <v>0</v>
      </c>
      <c r="O213" s="646" t="s">
        <v>55</v>
      </c>
      <c r="P213" s="646"/>
      <c r="Q213" s="586"/>
      <c r="R213" s="287" t="s">
        <v>54</v>
      </c>
      <c r="S213" s="287"/>
      <c r="T213" s="201" t="e">
        <f>T216</f>
        <v>#DIV/0!</v>
      </c>
      <c r="U213" s="294" t="e">
        <f>U216</f>
        <v>#DIV/0!</v>
      </c>
      <c r="V213" s="588"/>
      <c r="W213" s="644"/>
      <c r="X213" s="114"/>
    </row>
    <row r="214" spans="1:24" ht="84.95" customHeight="1" x14ac:dyDescent="0.2">
      <c r="B214" s="111"/>
      <c r="C214" s="140">
        <v>1</v>
      </c>
      <c r="D214" s="608" t="s">
        <v>180</v>
      </c>
      <c r="E214" s="608"/>
      <c r="F214" s="141">
        <v>2016</v>
      </c>
      <c r="G214" s="192">
        <v>887545076</v>
      </c>
      <c r="H214" s="142">
        <v>699455</v>
      </c>
      <c r="I214" s="285">
        <f>G214/H214</f>
        <v>1268.9094738046051</v>
      </c>
      <c r="J214" s="138">
        <f>I214*877803</f>
        <v>1113852542.8341038</v>
      </c>
      <c r="K214" s="319">
        <v>62</v>
      </c>
      <c r="L214" s="671" t="s">
        <v>158</v>
      </c>
      <c r="M214" s="111"/>
      <c r="N214" s="618">
        <v>1</v>
      </c>
      <c r="O214" s="620"/>
      <c r="P214" s="620"/>
      <c r="Q214" s="622"/>
      <c r="R214" s="593"/>
      <c r="S214" s="624"/>
      <c r="T214" s="591" t="e">
        <f t="shared" ref="T214" si="48">R214/S214</f>
        <v>#DIV/0!</v>
      </c>
      <c r="U214" s="593" t="e">
        <f>T214*828116</f>
        <v>#DIV/0!</v>
      </c>
      <c r="V214" s="583" t="e">
        <f>U216/894321429</f>
        <v>#DIV/0!</v>
      </c>
      <c r="W214" s="589">
        <v>0</v>
      </c>
      <c r="X214" s="114"/>
    </row>
    <row r="215" spans="1:24" ht="84.95" customHeight="1" thickBot="1" x14ac:dyDescent="0.25">
      <c r="B215" s="111"/>
      <c r="C215" s="140">
        <v>2</v>
      </c>
      <c r="D215" s="608" t="s">
        <v>196</v>
      </c>
      <c r="E215" s="608"/>
      <c r="F215" s="141">
        <v>2018</v>
      </c>
      <c r="G215" s="142">
        <f>1159699000*72.08%</f>
        <v>835911039.20000005</v>
      </c>
      <c r="H215" s="142">
        <v>781242</v>
      </c>
      <c r="I215" s="315">
        <f>G215/H215</f>
        <v>1069.9770867413683</v>
      </c>
      <c r="J215" s="138">
        <f>I215*877803</f>
        <v>939229096.67283332</v>
      </c>
      <c r="K215" s="325">
        <f>768*72.08%</f>
        <v>553.57439999999997</v>
      </c>
      <c r="L215" s="671"/>
      <c r="M215" s="111"/>
      <c r="N215" s="619"/>
      <c r="O215" s="621"/>
      <c r="P215" s="621"/>
      <c r="Q215" s="623"/>
      <c r="R215" s="594"/>
      <c r="S215" s="625"/>
      <c r="T215" s="592"/>
      <c r="U215" s="594"/>
      <c r="V215" s="584"/>
      <c r="W215" s="590"/>
      <c r="X215" s="114"/>
    </row>
    <row r="216" spans="1:24" ht="84.95" customHeight="1" thickBot="1" x14ac:dyDescent="0.25">
      <c r="B216" s="111"/>
      <c r="C216" s="140">
        <v>3</v>
      </c>
      <c r="D216" s="608"/>
      <c r="E216" s="608"/>
      <c r="F216" s="141"/>
      <c r="G216" s="142"/>
      <c r="H216" s="142"/>
      <c r="I216" s="285"/>
      <c r="J216" s="138"/>
      <c r="K216" s="319"/>
      <c r="L216" s="671"/>
      <c r="M216" s="111"/>
      <c r="N216" s="714" t="s">
        <v>275</v>
      </c>
      <c r="O216" s="715"/>
      <c r="P216" s="715"/>
      <c r="Q216" s="715"/>
      <c r="R216" s="715"/>
      <c r="S216" s="716"/>
      <c r="T216" s="147" t="e">
        <f>SUM(T214:T215)</f>
        <v>#DIV/0!</v>
      </c>
      <c r="U216" s="148" t="e">
        <f>SUM(U214:U215)</f>
        <v>#DIV/0!</v>
      </c>
      <c r="V216" s="264"/>
      <c r="W216" s="277"/>
      <c r="X216" s="114"/>
    </row>
    <row r="217" spans="1:24" ht="84.95" customHeight="1" x14ac:dyDescent="0.2">
      <c r="B217" s="111"/>
      <c r="C217" s="140">
        <v>4</v>
      </c>
      <c r="D217" s="608"/>
      <c r="E217" s="608"/>
      <c r="F217" s="141"/>
      <c r="G217" s="142"/>
      <c r="H217" s="142"/>
      <c r="I217" s="285"/>
      <c r="J217" s="138"/>
      <c r="K217" s="319"/>
      <c r="L217" s="671"/>
      <c r="M217" s="111"/>
      <c r="N217" s="322">
        <v>43327</v>
      </c>
      <c r="O217" s="323">
        <v>43469</v>
      </c>
      <c r="P217" s="316">
        <f>O217-N217</f>
        <v>142</v>
      </c>
      <c r="Q217" s="87"/>
      <c r="R217" s="281"/>
      <c r="S217" s="282"/>
      <c r="T217" s="283"/>
      <c r="U217" s="283"/>
      <c r="V217" s="283"/>
      <c r="W217" s="277"/>
      <c r="X217" s="114"/>
    </row>
    <row r="218" spans="1:24" ht="84.95" customHeight="1" thickBot="1" x14ac:dyDescent="0.25">
      <c r="B218" s="111"/>
      <c r="C218" s="143">
        <v>5</v>
      </c>
      <c r="D218" s="703"/>
      <c r="E218" s="703"/>
      <c r="F218" s="144"/>
      <c r="G218" s="145"/>
      <c r="H218" s="145"/>
      <c r="I218" s="286"/>
      <c r="J218" s="308"/>
      <c r="K218" s="329"/>
      <c r="L218" s="672"/>
      <c r="M218" s="111"/>
      <c r="N218" s="321">
        <v>43272</v>
      </c>
      <c r="O218" s="321">
        <v>43469</v>
      </c>
      <c r="P218" s="79">
        <f>O218-N218</f>
        <v>197</v>
      </c>
      <c r="Q218" s="324">
        <f>P217/P218</f>
        <v>0.7208121827411168</v>
      </c>
      <c r="W218" s="151"/>
      <c r="X218" s="114"/>
    </row>
    <row r="219" spans="1:24" ht="117" customHeight="1" thickBot="1" x14ac:dyDescent="0.25">
      <c r="B219" s="111"/>
      <c r="C219" s="612" t="s">
        <v>264</v>
      </c>
      <c r="D219" s="613"/>
      <c r="E219" s="613"/>
      <c r="F219" s="613"/>
      <c r="G219" s="613"/>
      <c r="H219" s="613"/>
      <c r="I219" s="310">
        <f>SUM(I214:I218)</f>
        <v>2338.8865605459732</v>
      </c>
      <c r="J219" s="311">
        <f>SUM(J214:J218)</f>
        <v>2053081639.506937</v>
      </c>
      <c r="K219" s="326">
        <f>SUM(K214:K218)</f>
        <v>615.57439999999997</v>
      </c>
      <c r="L219" s="85"/>
      <c r="M219" s="152"/>
      <c r="N219" s="153"/>
      <c r="O219" s="701"/>
      <c r="P219" s="701"/>
      <c r="Q219" s="153"/>
      <c r="R219" s="168"/>
      <c r="S219" s="154"/>
      <c r="T219" s="169"/>
      <c r="U219" s="160"/>
      <c r="V219" s="160"/>
      <c r="W219" s="170"/>
      <c r="X219" s="161"/>
    </row>
    <row r="220" spans="1:24" ht="69.95" customHeight="1" thickBot="1" x14ac:dyDescent="0.25">
      <c r="B220" s="152"/>
      <c r="C220" s="154"/>
      <c r="D220" s="154"/>
      <c r="E220" s="153"/>
      <c r="F220" s="153"/>
      <c r="G220" s="154"/>
      <c r="H220" s="154"/>
      <c r="I220" s="159"/>
      <c r="J220" s="160"/>
      <c r="K220" s="160"/>
      <c r="L220" s="155"/>
      <c r="M220" s="111"/>
      <c r="N220" s="87"/>
      <c r="O220" s="702"/>
      <c r="P220" s="702"/>
      <c r="Q220" s="87"/>
      <c r="R220" s="171"/>
      <c r="S220" s="89"/>
      <c r="T220" s="172"/>
      <c r="U220" s="157"/>
      <c r="V220" s="157"/>
      <c r="W220" s="151"/>
      <c r="X220" s="85"/>
    </row>
    <row r="221" spans="1:24" ht="15" customHeight="1" x14ac:dyDescent="0.2">
      <c r="A221" s="87"/>
      <c r="B221" s="87"/>
      <c r="C221" s="87"/>
      <c r="D221" s="87"/>
      <c r="E221" s="87"/>
      <c r="F221" s="87"/>
      <c r="G221" s="89"/>
      <c r="H221" s="89"/>
      <c r="I221" s="156"/>
      <c r="J221" s="157"/>
      <c r="K221" s="157"/>
      <c r="L221" s="157"/>
      <c r="M221" s="157"/>
      <c r="N221" s="157"/>
      <c r="O221" s="262"/>
      <c r="P221" s="262"/>
      <c r="Q221" s="87"/>
      <c r="R221" s="171"/>
      <c r="S221" s="89"/>
      <c r="T221" s="172"/>
      <c r="U221" s="157"/>
      <c r="V221" s="157"/>
      <c r="W221" s="151"/>
      <c r="X221" s="85"/>
    </row>
    <row r="222" spans="1:24" ht="15" customHeight="1" x14ac:dyDescent="0.2">
      <c r="A222" s="87"/>
      <c r="B222" s="87"/>
      <c r="C222" s="87"/>
      <c r="D222" s="87"/>
      <c r="E222" s="87"/>
      <c r="F222" s="87"/>
      <c r="G222" s="89"/>
      <c r="H222" s="89"/>
      <c r="I222" s="156"/>
      <c r="J222" s="157"/>
      <c r="K222" s="157"/>
      <c r="L222" s="157"/>
      <c r="M222" s="157"/>
      <c r="N222" s="157"/>
      <c r="O222" s="262"/>
      <c r="P222" s="262"/>
      <c r="Q222" s="87"/>
      <c r="R222" s="171"/>
      <c r="S222" s="89"/>
      <c r="T222" s="172"/>
      <c r="U222" s="157"/>
      <c r="V222" s="157"/>
      <c r="W222" s="151"/>
      <c r="X222" s="85"/>
    </row>
    <row r="223" spans="1:24" ht="15" customHeight="1" x14ac:dyDescent="0.2">
      <c r="A223" s="87"/>
      <c r="B223" s="87"/>
      <c r="C223" s="87"/>
      <c r="D223" s="87"/>
      <c r="E223" s="87"/>
      <c r="F223" s="87"/>
      <c r="G223" s="89"/>
      <c r="H223" s="89"/>
      <c r="I223" s="156"/>
      <c r="J223" s="157"/>
      <c r="K223" s="157"/>
      <c r="L223" s="157"/>
      <c r="M223" s="157"/>
      <c r="N223" s="157"/>
      <c r="O223" s="262"/>
      <c r="P223" s="262"/>
      <c r="Q223" s="87"/>
      <c r="R223" s="171"/>
      <c r="S223" s="89"/>
      <c r="T223" s="172"/>
      <c r="U223" s="157"/>
      <c r="V223" s="157"/>
      <c r="W223" s="151"/>
      <c r="X223" s="85"/>
    </row>
    <row r="224" spans="1:24" ht="15" customHeight="1" thickBot="1" x14ac:dyDescent="0.25">
      <c r="A224" s="87"/>
      <c r="B224" s="87"/>
      <c r="C224" s="87"/>
      <c r="D224" s="87"/>
      <c r="E224" s="87"/>
      <c r="F224" s="87"/>
      <c r="G224" s="89"/>
      <c r="H224" s="89"/>
      <c r="I224" s="156"/>
      <c r="J224" s="157"/>
      <c r="K224" s="157"/>
      <c r="L224" s="157"/>
      <c r="M224" s="157"/>
      <c r="N224" s="157"/>
      <c r="O224" s="262"/>
      <c r="P224" s="262"/>
      <c r="Q224" s="87"/>
      <c r="R224" s="171"/>
      <c r="S224" s="89"/>
      <c r="T224" s="172"/>
      <c r="U224" s="157"/>
      <c r="V224" s="157"/>
      <c r="W224" s="151"/>
      <c r="X224" s="85"/>
    </row>
    <row r="225" spans="2:24" ht="15" thickBot="1" x14ac:dyDescent="0.25">
      <c r="B225" s="104"/>
      <c r="C225" s="105"/>
      <c r="D225" s="105"/>
      <c r="E225" s="105"/>
      <c r="F225" s="105"/>
      <c r="G225" s="105"/>
      <c r="H225" s="105"/>
      <c r="I225" s="105"/>
      <c r="J225" s="105"/>
      <c r="K225" s="105"/>
      <c r="L225" s="105"/>
      <c r="M225" s="104"/>
      <c r="N225" s="105"/>
      <c r="O225" s="105"/>
      <c r="P225" s="105"/>
      <c r="Q225" s="105"/>
      <c r="R225" s="105"/>
      <c r="S225" s="105"/>
      <c r="T225" s="105"/>
      <c r="U225" s="105"/>
      <c r="V225" s="105"/>
      <c r="W225" s="105"/>
      <c r="X225" s="162"/>
    </row>
    <row r="226" spans="2:24" ht="84.95" customHeight="1" thickBot="1" x14ac:dyDescent="0.25">
      <c r="B226" s="111"/>
      <c r="C226" s="722" t="s">
        <v>106</v>
      </c>
      <c r="D226" s="722"/>
      <c r="E226" s="722"/>
      <c r="F226" s="722"/>
      <c r="G226" s="722"/>
      <c r="H226" s="722"/>
      <c r="I226" s="722"/>
      <c r="J226" s="85"/>
      <c r="K226" s="113">
        <v>3</v>
      </c>
      <c r="L226" s="312" t="s">
        <v>145</v>
      </c>
      <c r="M226" s="111"/>
      <c r="N226" s="717" t="s">
        <v>7</v>
      </c>
      <c r="O226" s="718"/>
      <c r="P226" s="597" t="s">
        <v>69</v>
      </c>
      <c r="Q226" s="597"/>
      <c r="R226" s="597"/>
      <c r="S226" s="597"/>
      <c r="T226" s="719"/>
      <c r="U226" s="85"/>
      <c r="V226" s="312" t="s">
        <v>145</v>
      </c>
      <c r="W226" s="113">
        <v>3</v>
      </c>
      <c r="X226" s="114"/>
    </row>
    <row r="227" spans="2:24" ht="21" thickBot="1" x14ac:dyDescent="0.35">
      <c r="B227" s="111"/>
      <c r="C227" s="112"/>
      <c r="D227" s="112"/>
      <c r="E227" s="112"/>
      <c r="F227" s="112"/>
      <c r="G227" s="112"/>
      <c r="H227" s="112"/>
      <c r="I227" s="112"/>
      <c r="J227" s="85"/>
      <c r="K227" s="85"/>
      <c r="L227" s="85"/>
      <c r="M227" s="111"/>
      <c r="N227" s="556" t="s">
        <v>6</v>
      </c>
      <c r="O227" s="557"/>
      <c r="P227" s="558" t="str">
        <f>E229</f>
        <v>LEONARDO SOLANO SOLANO</v>
      </c>
      <c r="Q227" s="558"/>
      <c r="R227" s="558"/>
      <c r="S227" s="558"/>
      <c r="T227" s="559"/>
      <c r="U227" s="85"/>
      <c r="V227" s="85"/>
      <c r="W227" s="85"/>
      <c r="X227" s="114"/>
    </row>
    <row r="228" spans="2:24" ht="21" thickBot="1" x14ac:dyDescent="0.35">
      <c r="B228" s="111"/>
      <c r="C228" s="717" t="s">
        <v>7</v>
      </c>
      <c r="D228" s="718"/>
      <c r="E228" s="720" t="s">
        <v>69</v>
      </c>
      <c r="F228" s="720"/>
      <c r="G228" s="720"/>
      <c r="H228" s="720"/>
      <c r="I228" s="721"/>
      <c r="J228" s="85"/>
      <c r="K228" s="733" t="s">
        <v>87</v>
      </c>
      <c r="L228" s="734"/>
      <c r="M228" s="111"/>
      <c r="N228" s="85"/>
      <c r="O228" s="85"/>
      <c r="P228" s="85"/>
      <c r="Q228" s="85"/>
      <c r="R228" s="85"/>
      <c r="S228" s="85"/>
      <c r="T228" s="85"/>
      <c r="U228" s="85"/>
      <c r="V228" s="85"/>
      <c r="W228" s="85"/>
      <c r="X228" s="114"/>
    </row>
    <row r="229" spans="2:24" ht="20.25" x14ac:dyDescent="0.3">
      <c r="B229" s="111"/>
      <c r="C229" s="574" t="s">
        <v>6</v>
      </c>
      <c r="D229" s="575"/>
      <c r="E229" s="576" t="s">
        <v>181</v>
      </c>
      <c r="F229" s="576"/>
      <c r="G229" s="576"/>
      <c r="H229" s="576"/>
      <c r="I229" s="577"/>
      <c r="J229" s="331">
        <v>44095</v>
      </c>
      <c r="K229" s="317" t="s">
        <v>109</v>
      </c>
      <c r="L229" s="318">
        <f>F232</f>
        <v>4</v>
      </c>
      <c r="M229" s="111"/>
      <c r="N229" s="366" t="s">
        <v>105</v>
      </c>
      <c r="O229" s="367"/>
      <c r="P229" s="367"/>
      <c r="Q229" s="367"/>
      <c r="R229" s="367"/>
      <c r="S229" s="367"/>
      <c r="T229" s="367"/>
      <c r="U229" s="367"/>
      <c r="V229" s="367"/>
      <c r="W229" s="368"/>
      <c r="X229" s="114"/>
    </row>
    <row r="230" spans="2:24" ht="22.5" customHeight="1" thickBot="1" x14ac:dyDescent="0.3">
      <c r="B230" s="111"/>
      <c r="C230" s="202" t="s">
        <v>33</v>
      </c>
      <c r="D230" s="560" t="s">
        <v>34</v>
      </c>
      <c r="E230" s="561"/>
      <c r="F230" s="562" t="s">
        <v>91</v>
      </c>
      <c r="G230" s="562"/>
      <c r="H230" s="203">
        <v>40668</v>
      </c>
      <c r="I230" s="204">
        <f>(J229-H230)/360</f>
        <v>9.5194444444444439</v>
      </c>
      <c r="J230" s="118"/>
      <c r="K230" s="173" t="s">
        <v>185</v>
      </c>
      <c r="L230" s="175" t="str">
        <f>I231</f>
        <v>CUMPLE</v>
      </c>
      <c r="M230" s="111"/>
      <c r="N230" s="723"/>
      <c r="O230" s="724"/>
      <c r="P230" s="724"/>
      <c r="Q230" s="724"/>
      <c r="R230" s="724"/>
      <c r="S230" s="724"/>
      <c r="T230" s="724"/>
      <c r="U230" s="724"/>
      <c r="V230" s="724"/>
      <c r="W230" s="725"/>
      <c r="X230" s="114"/>
    </row>
    <row r="231" spans="2:24" ht="22.5" customHeight="1" thickBot="1" x14ac:dyDescent="0.3">
      <c r="B231" s="111"/>
      <c r="C231" s="205" t="s">
        <v>37</v>
      </c>
      <c r="D231" s="679" t="s">
        <v>46</v>
      </c>
      <c r="E231" s="679"/>
      <c r="F231" s="679"/>
      <c r="G231" s="679"/>
      <c r="H231" s="207" t="s">
        <v>44</v>
      </c>
      <c r="I231" s="354" t="s">
        <v>42</v>
      </c>
      <c r="J231" s="85"/>
      <c r="K231" s="173" t="s">
        <v>72</v>
      </c>
      <c r="L231" s="175" t="s">
        <v>46</v>
      </c>
      <c r="M231" s="111"/>
      <c r="N231" s="85"/>
      <c r="O231" s="85"/>
      <c r="P231" s="85"/>
      <c r="Q231" s="85"/>
      <c r="R231" s="85"/>
      <c r="S231" s="85"/>
      <c r="T231" s="85"/>
      <c r="U231" s="85"/>
      <c r="V231" s="85"/>
      <c r="W231" s="85"/>
      <c r="X231" s="114"/>
    </row>
    <row r="232" spans="2:24" ht="24.75" customHeight="1" thickBot="1" x14ac:dyDescent="0.3">
      <c r="B232" s="111"/>
      <c r="C232" s="566" t="s">
        <v>110</v>
      </c>
      <c r="D232" s="567"/>
      <c r="E232" s="568"/>
      <c r="F232" s="176">
        <f>+G249</f>
        <v>4</v>
      </c>
      <c r="G232" s="118"/>
      <c r="H232" s="118"/>
      <c r="I232" s="118"/>
      <c r="J232" s="85"/>
      <c r="K232" s="332" t="s">
        <v>139</v>
      </c>
      <c r="L232" s="328">
        <f>K261</f>
        <v>714</v>
      </c>
      <c r="M232" s="164"/>
      <c r="N232" s="596" t="s">
        <v>101</v>
      </c>
      <c r="O232" s="597"/>
      <c r="P232" s="597"/>
      <c r="Q232" s="597"/>
      <c r="R232" s="597"/>
      <c r="S232" s="597"/>
      <c r="T232" s="597"/>
      <c r="U232" s="600" t="s">
        <v>62</v>
      </c>
      <c r="V232" s="263"/>
      <c r="W232" s="85"/>
      <c r="X232" s="114"/>
    </row>
    <row r="233" spans="2:24" ht="33.75" customHeight="1" thickBot="1" x14ac:dyDescent="0.25">
      <c r="B233" s="111"/>
      <c r="C233" s="85"/>
      <c r="D233" s="85"/>
      <c r="E233" s="85"/>
      <c r="F233" s="85"/>
      <c r="G233" s="85"/>
      <c r="H233" s="85"/>
      <c r="I233" s="85"/>
      <c r="J233" s="85"/>
      <c r="K233" s="174" t="s">
        <v>108</v>
      </c>
      <c r="L233" s="244" t="str">
        <f>L256</f>
        <v xml:space="preserve">CUMPLE  </v>
      </c>
      <c r="M233" s="164"/>
      <c r="N233" s="598"/>
      <c r="O233" s="599"/>
      <c r="P233" s="599"/>
      <c r="Q233" s="599"/>
      <c r="R233" s="599"/>
      <c r="S233" s="599"/>
      <c r="T233" s="599"/>
      <c r="U233" s="689"/>
      <c r="V233" s="263"/>
      <c r="W233" s="85"/>
      <c r="X233" s="114"/>
    </row>
    <row r="234" spans="2:24" ht="24.75" customHeight="1" thickBot="1" x14ac:dyDescent="0.3">
      <c r="B234" s="111"/>
      <c r="C234" s="682" t="s">
        <v>111</v>
      </c>
      <c r="D234" s="683"/>
      <c r="E234" s="683"/>
      <c r="F234" s="683"/>
      <c r="G234" s="683"/>
      <c r="H234" s="683"/>
      <c r="I234" s="683"/>
      <c r="J234" s="684"/>
      <c r="M234" s="164"/>
      <c r="N234" s="653" t="s">
        <v>104</v>
      </c>
      <c r="O234" s="654"/>
      <c r="P234" s="654"/>
      <c r="Q234" s="654"/>
      <c r="R234" s="654"/>
      <c r="S234" s="654"/>
      <c r="T234" s="655"/>
      <c r="U234" s="113"/>
      <c r="V234" s="263"/>
      <c r="W234" s="85"/>
      <c r="X234" s="114"/>
    </row>
    <row r="235" spans="2:24" ht="33.950000000000003" customHeight="1" x14ac:dyDescent="0.2">
      <c r="B235" s="111"/>
      <c r="C235" s="357" t="s">
        <v>6</v>
      </c>
      <c r="D235" s="652" t="str">
        <f>E229</f>
        <v>LEONARDO SOLANO SOLANO</v>
      </c>
      <c r="E235" s="652"/>
      <c r="F235" s="652"/>
      <c r="G235" s="652"/>
      <c r="H235" s="652"/>
      <c r="I235" s="652"/>
      <c r="J235" s="548" t="s">
        <v>202</v>
      </c>
      <c r="M235" s="164"/>
      <c r="N235" s="656"/>
      <c r="O235" s="657"/>
      <c r="P235" s="657"/>
      <c r="Q235" s="657"/>
      <c r="R235" s="657"/>
      <c r="S235" s="657"/>
      <c r="T235" s="657"/>
      <c r="U235" s="690" t="s">
        <v>46</v>
      </c>
      <c r="V235" s="263"/>
      <c r="W235" s="85"/>
      <c r="X235" s="114"/>
    </row>
    <row r="236" spans="2:24" ht="45" thickBot="1" x14ac:dyDescent="0.25">
      <c r="B236" s="111"/>
      <c r="C236" s="208" t="s">
        <v>5</v>
      </c>
      <c r="D236" s="209" t="s">
        <v>0</v>
      </c>
      <c r="E236" s="209" t="s">
        <v>1</v>
      </c>
      <c r="F236" s="214" t="s">
        <v>57</v>
      </c>
      <c r="G236" s="209" t="s">
        <v>2</v>
      </c>
      <c r="H236" s="209" t="s">
        <v>3</v>
      </c>
      <c r="I236" s="209" t="s">
        <v>4</v>
      </c>
      <c r="J236" s="547"/>
      <c r="K236" s="164"/>
      <c r="L236" s="164"/>
      <c r="M236" s="163"/>
      <c r="N236" s="658"/>
      <c r="O236" s="659"/>
      <c r="P236" s="659"/>
      <c r="Q236" s="659"/>
      <c r="R236" s="659"/>
      <c r="S236" s="659"/>
      <c r="T236" s="659"/>
      <c r="U236" s="660"/>
      <c r="V236" s="263"/>
      <c r="W236" s="85"/>
      <c r="X236" s="114"/>
    </row>
    <row r="237" spans="2:24" ht="15" customHeight="1" x14ac:dyDescent="0.2">
      <c r="B237" s="111"/>
      <c r="C237" s="211">
        <v>1</v>
      </c>
      <c r="D237" s="212">
        <v>40672</v>
      </c>
      <c r="E237" s="212">
        <v>41014</v>
      </c>
      <c r="F237" s="213">
        <f t="shared" ref="F237:F243" si="49">+E237-D237</f>
        <v>342</v>
      </c>
      <c r="G237" s="177">
        <f t="shared" ref="G237:G243" si="50">DATEDIF(D237,E237,"Y")</f>
        <v>0</v>
      </c>
      <c r="H237" s="177">
        <f t="shared" ref="H237:H243" si="51">DATEDIF(D237,E237,"YM")</f>
        <v>11</v>
      </c>
      <c r="I237" s="177">
        <f t="shared" ref="I237:I243" si="52">DATEDIF(D237,E237,"MD")</f>
        <v>6</v>
      </c>
      <c r="J237" s="358" t="s">
        <v>265</v>
      </c>
      <c r="K237" s="164"/>
      <c r="L237" s="164"/>
      <c r="M237" s="163"/>
      <c r="N237" s="579" t="s">
        <v>61</v>
      </c>
      <c r="O237" s="580"/>
      <c r="P237" s="691" t="s">
        <v>46</v>
      </c>
      <c r="Q237" s="691"/>
      <c r="R237" s="691"/>
      <c r="S237" s="691"/>
      <c r="T237" s="278" t="s">
        <v>49</v>
      </c>
      <c r="U237" s="660"/>
      <c r="V237" s="263"/>
      <c r="W237" s="85"/>
      <c r="X237" s="114"/>
    </row>
    <row r="238" spans="2:24" ht="15" customHeight="1" thickBot="1" x14ac:dyDescent="0.25">
      <c r="B238" s="111"/>
      <c r="C238" s="211">
        <v>2</v>
      </c>
      <c r="D238" s="212">
        <v>41664</v>
      </c>
      <c r="E238" s="212">
        <v>42704</v>
      </c>
      <c r="F238" s="213">
        <f t="shared" ref="F238:F239" si="53">+E238-D238</f>
        <v>1040</v>
      </c>
      <c r="G238" s="177">
        <f t="shared" ref="G238:G239" si="54">DATEDIF(D238,E238,"Y")</f>
        <v>2</v>
      </c>
      <c r="H238" s="177">
        <f t="shared" ref="H238:H239" si="55">DATEDIF(D238,E238,"YM")</f>
        <v>10</v>
      </c>
      <c r="I238" s="177">
        <f t="shared" ref="I238:I239" si="56">DATEDIF(D238,E238,"MD")</f>
        <v>5</v>
      </c>
      <c r="J238" s="358" t="s">
        <v>266</v>
      </c>
      <c r="K238" s="164"/>
      <c r="L238" s="164"/>
      <c r="M238" s="163"/>
      <c r="N238" s="581"/>
      <c r="O238" s="582"/>
      <c r="P238" s="692"/>
      <c r="Q238" s="692"/>
      <c r="R238" s="692"/>
      <c r="S238" s="692"/>
      <c r="T238" s="279"/>
      <c r="U238" s="660"/>
      <c r="V238" s="263"/>
      <c r="W238" s="85"/>
      <c r="X238" s="114"/>
    </row>
    <row r="239" spans="2:24" ht="15" customHeight="1" x14ac:dyDescent="0.2">
      <c r="B239" s="111"/>
      <c r="C239" s="211">
        <v>3</v>
      </c>
      <c r="D239" s="212">
        <v>43090</v>
      </c>
      <c r="E239" s="212">
        <v>43434</v>
      </c>
      <c r="F239" s="213">
        <f t="shared" si="53"/>
        <v>344</v>
      </c>
      <c r="G239" s="177">
        <f t="shared" si="54"/>
        <v>0</v>
      </c>
      <c r="H239" s="177">
        <f t="shared" si="55"/>
        <v>11</v>
      </c>
      <c r="I239" s="177">
        <f t="shared" si="56"/>
        <v>9</v>
      </c>
      <c r="J239" s="358" t="s">
        <v>267</v>
      </c>
      <c r="K239" s="164"/>
      <c r="L239" s="164"/>
      <c r="M239" s="163"/>
      <c r="N239" s="653" t="s">
        <v>102</v>
      </c>
      <c r="O239" s="654"/>
      <c r="P239" s="654"/>
      <c r="Q239" s="654"/>
      <c r="R239" s="654"/>
      <c r="S239" s="654"/>
      <c r="T239" s="654"/>
      <c r="U239" s="660"/>
      <c r="V239" s="263"/>
      <c r="W239" s="85"/>
      <c r="X239" s="114"/>
    </row>
    <row r="240" spans="2:24" ht="15" customHeight="1" x14ac:dyDescent="0.2">
      <c r="B240" s="111"/>
      <c r="C240" s="211">
        <v>4</v>
      </c>
      <c r="D240" s="212"/>
      <c r="E240" s="212"/>
      <c r="F240" s="213">
        <f t="shared" si="49"/>
        <v>0</v>
      </c>
      <c r="G240" s="177">
        <f t="shared" si="50"/>
        <v>0</v>
      </c>
      <c r="H240" s="177">
        <f t="shared" si="51"/>
        <v>0</v>
      </c>
      <c r="I240" s="177">
        <f t="shared" si="52"/>
        <v>0</v>
      </c>
      <c r="J240" s="358"/>
      <c r="K240" s="164"/>
      <c r="L240" s="164"/>
      <c r="M240" s="163"/>
      <c r="N240" s="656"/>
      <c r="O240" s="657"/>
      <c r="P240" s="657"/>
      <c r="Q240" s="657"/>
      <c r="R240" s="657"/>
      <c r="S240" s="657"/>
      <c r="T240" s="657"/>
      <c r="U240" s="660"/>
      <c r="V240" s="263"/>
      <c r="W240" s="85"/>
      <c r="X240" s="114"/>
    </row>
    <row r="241" spans="2:24" ht="15" x14ac:dyDescent="0.2">
      <c r="B241" s="111"/>
      <c r="C241" s="211">
        <v>5</v>
      </c>
      <c r="D241" s="212"/>
      <c r="E241" s="212"/>
      <c r="F241" s="213">
        <f t="shared" si="49"/>
        <v>0</v>
      </c>
      <c r="G241" s="177">
        <f t="shared" si="50"/>
        <v>0</v>
      </c>
      <c r="H241" s="177">
        <f t="shared" si="51"/>
        <v>0</v>
      </c>
      <c r="I241" s="177">
        <f t="shared" si="52"/>
        <v>0</v>
      </c>
      <c r="J241" s="358"/>
      <c r="K241" s="164"/>
      <c r="L241" s="164"/>
      <c r="M241" s="163"/>
      <c r="N241" s="656"/>
      <c r="O241" s="657"/>
      <c r="P241" s="657"/>
      <c r="Q241" s="657"/>
      <c r="R241" s="657"/>
      <c r="S241" s="657"/>
      <c r="T241" s="657"/>
      <c r="U241" s="660"/>
      <c r="V241" s="85"/>
      <c r="W241" s="85"/>
      <c r="X241" s="114"/>
    </row>
    <row r="242" spans="2:24" ht="15.75" thickBot="1" x14ac:dyDescent="0.25">
      <c r="B242" s="111"/>
      <c r="C242" s="211">
        <v>6</v>
      </c>
      <c r="D242" s="212"/>
      <c r="E242" s="212"/>
      <c r="F242" s="213">
        <f t="shared" si="49"/>
        <v>0</v>
      </c>
      <c r="G242" s="177">
        <f t="shared" si="50"/>
        <v>0</v>
      </c>
      <c r="H242" s="177">
        <f t="shared" si="51"/>
        <v>0</v>
      </c>
      <c r="I242" s="177">
        <f t="shared" si="52"/>
        <v>0</v>
      </c>
      <c r="J242" s="358"/>
      <c r="K242" s="164"/>
      <c r="L242" s="164"/>
      <c r="M242" s="163"/>
      <c r="N242" s="658"/>
      <c r="O242" s="659"/>
      <c r="P242" s="659"/>
      <c r="Q242" s="659"/>
      <c r="R242" s="659"/>
      <c r="S242" s="659"/>
      <c r="T242" s="659"/>
      <c r="U242" s="660"/>
      <c r="V242" s="85"/>
      <c r="W242" s="85"/>
      <c r="X242" s="114"/>
    </row>
    <row r="243" spans="2:24" ht="15.75" thickBot="1" x14ac:dyDescent="0.25">
      <c r="B243" s="111"/>
      <c r="C243" s="347">
        <v>7</v>
      </c>
      <c r="D243" s="348"/>
      <c r="E243" s="348"/>
      <c r="F243" s="349">
        <f t="shared" si="49"/>
        <v>0</v>
      </c>
      <c r="G243" s="350">
        <f t="shared" si="50"/>
        <v>0</v>
      </c>
      <c r="H243" s="350">
        <f t="shared" si="51"/>
        <v>0</v>
      </c>
      <c r="I243" s="350">
        <f t="shared" si="52"/>
        <v>0</v>
      </c>
      <c r="J243" s="360"/>
      <c r="K243" s="164"/>
      <c r="L243" s="164"/>
      <c r="M243" s="163"/>
      <c r="N243" s="579" t="s">
        <v>103</v>
      </c>
      <c r="O243" s="580"/>
      <c r="P243" s="691" t="s">
        <v>46</v>
      </c>
      <c r="Q243" s="691"/>
      <c r="R243" s="691"/>
      <c r="S243" s="691"/>
      <c r="T243" s="278" t="s">
        <v>49</v>
      </c>
      <c r="U243" s="660"/>
      <c r="V243" s="85"/>
      <c r="W243" s="85"/>
      <c r="X243" s="114"/>
    </row>
    <row r="244" spans="2:24" ht="21" thickBot="1" x14ac:dyDescent="0.25">
      <c r="B244" s="111"/>
      <c r="C244" s="706" t="s">
        <v>89</v>
      </c>
      <c r="D244" s="707"/>
      <c r="E244" s="707"/>
      <c r="F244" s="707"/>
      <c r="G244" s="344">
        <f>SUM(G237:G243)</f>
        <v>2</v>
      </c>
      <c r="H244" s="344">
        <f>SUM(H237:H243)</f>
        <v>32</v>
      </c>
      <c r="I244" s="345">
        <f>SUM(I237:I243)</f>
        <v>20</v>
      </c>
      <c r="J244" s="85"/>
      <c r="K244" s="85"/>
      <c r="L244" s="85"/>
      <c r="M244" s="111"/>
      <c r="N244" s="662"/>
      <c r="O244" s="663"/>
      <c r="P244" s="693"/>
      <c r="Q244" s="693"/>
      <c r="R244" s="693"/>
      <c r="S244" s="693"/>
      <c r="T244" s="280"/>
      <c r="U244" s="661"/>
      <c r="V244" s="85"/>
      <c r="W244" s="85"/>
      <c r="X244" s="114"/>
    </row>
    <row r="245" spans="2:24" ht="15" hidden="1" x14ac:dyDescent="0.2">
      <c r="B245" s="111"/>
      <c r="C245" s="260"/>
      <c r="D245" s="261"/>
      <c r="E245" s="261"/>
      <c r="F245" s="261"/>
      <c r="G245" s="130">
        <f>+H246-H247</f>
        <v>2</v>
      </c>
      <c r="H245" s="130">
        <f>+I246-I247</f>
        <v>0</v>
      </c>
      <c r="I245" s="165"/>
      <c r="J245" s="85"/>
      <c r="K245" s="85"/>
      <c r="L245" s="85"/>
      <c r="M245" s="111"/>
      <c r="N245" s="121"/>
      <c r="O245" s="121"/>
      <c r="P245" s="121"/>
      <c r="Q245" s="85"/>
      <c r="R245" s="85"/>
      <c r="S245" s="85"/>
      <c r="T245" s="85"/>
      <c r="U245" s="85"/>
      <c r="V245" s="85"/>
      <c r="W245" s="85"/>
      <c r="X245" s="114"/>
    </row>
    <row r="246" spans="2:24" ht="15" hidden="1" x14ac:dyDescent="0.2">
      <c r="B246" s="111"/>
      <c r="C246" s="260"/>
      <c r="D246" s="261"/>
      <c r="E246" s="261"/>
      <c r="F246" s="261"/>
      <c r="G246" s="130">
        <f>+G244+G245</f>
        <v>4</v>
      </c>
      <c r="H246" s="130">
        <f>(H244+H245)/12</f>
        <v>2.6666666666666665</v>
      </c>
      <c r="I246" s="132">
        <f>+I244/30</f>
        <v>0.66666666666666663</v>
      </c>
      <c r="J246" s="85"/>
      <c r="K246" s="129"/>
      <c r="L246" s="85"/>
      <c r="M246" s="111"/>
      <c r="N246" s="121"/>
      <c r="O246" s="121"/>
      <c r="P246" s="121"/>
      <c r="Q246" s="85"/>
      <c r="R246" s="85"/>
      <c r="S246" s="85"/>
      <c r="T246" s="85"/>
      <c r="U246" s="85"/>
      <c r="V246" s="85"/>
      <c r="W246" s="85"/>
      <c r="X246" s="114"/>
    </row>
    <row r="247" spans="2:24" ht="15" hidden="1" x14ac:dyDescent="0.2">
      <c r="B247" s="111"/>
      <c r="C247" s="708" t="s">
        <v>8</v>
      </c>
      <c r="D247" s="709"/>
      <c r="E247" s="709"/>
      <c r="F247" s="261"/>
      <c r="G247" s="130"/>
      <c r="H247" s="130">
        <f>H246-INT(H246)</f>
        <v>0.66666666666666652</v>
      </c>
      <c r="I247" s="132">
        <f>I246-INT(I246)</f>
        <v>0.66666666666666663</v>
      </c>
      <c r="J247" s="85"/>
      <c r="K247" s="121"/>
      <c r="L247" s="121"/>
      <c r="M247" s="111"/>
      <c r="N247" s="121"/>
      <c r="O247" s="121"/>
      <c r="P247" s="121"/>
      <c r="Q247" s="85"/>
      <c r="R247" s="85"/>
      <c r="S247" s="85"/>
      <c r="T247" s="85"/>
      <c r="U247" s="85"/>
      <c r="V247" s="85"/>
      <c r="W247" s="85"/>
      <c r="X247" s="114"/>
    </row>
    <row r="248" spans="2:24" ht="21" thickBot="1" x14ac:dyDescent="0.25">
      <c r="B248" s="111"/>
      <c r="C248" s="710" t="s">
        <v>88</v>
      </c>
      <c r="D248" s="711"/>
      <c r="E248" s="711"/>
      <c r="F248" s="711"/>
      <c r="G248" s="185" t="s">
        <v>2</v>
      </c>
      <c r="H248" s="185" t="s">
        <v>3</v>
      </c>
      <c r="I248" s="186" t="s">
        <v>4</v>
      </c>
      <c r="J248" s="85"/>
      <c r="K248" s="85"/>
      <c r="L248" s="85"/>
      <c r="M248" s="111"/>
      <c r="N248" s="121"/>
      <c r="O248" s="121"/>
      <c r="P248" s="121"/>
      <c r="Q248" s="85"/>
      <c r="R248" s="85"/>
      <c r="S248" s="85"/>
      <c r="T248" s="85"/>
      <c r="U248" s="85"/>
      <c r="V248" s="85"/>
      <c r="W248" s="85"/>
      <c r="X248" s="114"/>
    </row>
    <row r="249" spans="2:24" ht="27" thickBot="1" x14ac:dyDescent="0.25">
      <c r="B249" s="111"/>
      <c r="C249" s="712"/>
      <c r="D249" s="713"/>
      <c r="E249" s="713"/>
      <c r="F249" s="713"/>
      <c r="G249" s="187">
        <f>+G246</f>
        <v>4</v>
      </c>
      <c r="H249" s="187">
        <f>(H247)*12</f>
        <v>7.9999999999999982</v>
      </c>
      <c r="I249" s="188">
        <f>+I247*30</f>
        <v>20</v>
      </c>
      <c r="J249" s="85"/>
      <c r="K249" s="85"/>
      <c r="L249" s="85"/>
      <c r="M249" s="111"/>
      <c r="N249" s="638" t="s">
        <v>136</v>
      </c>
      <c r="O249" s="639"/>
      <c r="P249" s="639"/>
      <c r="Q249" s="639"/>
      <c r="R249" s="639"/>
      <c r="S249" s="639"/>
      <c r="T249" s="639"/>
      <c r="U249" s="639"/>
      <c r="V249" s="639"/>
      <c r="W249" s="640"/>
      <c r="X249" s="114"/>
    </row>
    <row r="250" spans="2:24" ht="15.75" thickBot="1" x14ac:dyDescent="0.25">
      <c r="B250" s="111"/>
      <c r="C250" s="85"/>
      <c r="D250" s="85"/>
      <c r="E250" s="85"/>
      <c r="F250" s="85"/>
      <c r="G250" s="85"/>
      <c r="H250" s="85"/>
      <c r="I250" s="85"/>
      <c r="J250" s="85"/>
      <c r="K250" s="6"/>
      <c r="L250" s="6"/>
      <c r="M250" s="111"/>
      <c r="N250" s="685"/>
      <c r="O250" s="685"/>
      <c r="P250" s="685"/>
      <c r="Q250" s="685"/>
      <c r="R250" s="685"/>
      <c r="S250" s="685"/>
      <c r="T250" s="685"/>
      <c r="U250" s="685"/>
      <c r="V250" s="685"/>
      <c r="W250" s="685"/>
      <c r="X250" s="114"/>
    </row>
    <row r="251" spans="2:24" ht="87" customHeight="1" thickBot="1" x14ac:dyDescent="0.25">
      <c r="B251" s="111"/>
      <c r="C251" s="664" t="s">
        <v>150</v>
      </c>
      <c r="D251" s="665"/>
      <c r="E251" s="665"/>
      <c r="F251" s="665"/>
      <c r="G251" s="665"/>
      <c r="H251" s="665"/>
      <c r="I251" s="665"/>
      <c r="J251" s="665"/>
      <c r="K251" s="665"/>
      <c r="L251" s="666"/>
      <c r="M251" s="111"/>
      <c r="N251" s="313"/>
      <c r="O251" s="313"/>
      <c r="P251" s="313"/>
      <c r="Q251" s="313"/>
      <c r="R251" s="313"/>
      <c r="S251" s="313"/>
      <c r="T251" s="313"/>
      <c r="U251" s="313"/>
      <c r="V251" s="313"/>
      <c r="W251" s="313"/>
      <c r="X251" s="114"/>
    </row>
    <row r="252" spans="2:24" ht="15.75" thickBot="1" x14ac:dyDescent="0.25">
      <c r="B252" s="111"/>
      <c r="C252" s="85"/>
      <c r="D252" s="85"/>
      <c r="E252" s="85"/>
      <c r="F252" s="85"/>
      <c r="G252" s="85"/>
      <c r="H252" s="85"/>
      <c r="I252" s="85"/>
      <c r="J252" s="85"/>
      <c r="K252" s="6"/>
      <c r="L252" s="6"/>
      <c r="M252" s="111"/>
      <c r="N252" s="313"/>
      <c r="O252" s="313"/>
      <c r="P252" s="313"/>
      <c r="Q252" s="313"/>
      <c r="R252" s="313"/>
      <c r="S252" s="313"/>
      <c r="T252" s="313"/>
      <c r="U252" s="313"/>
      <c r="V252" s="313"/>
      <c r="W252" s="313"/>
      <c r="X252" s="114"/>
    </row>
    <row r="253" spans="2:24" ht="185.25" customHeight="1" thickBot="1" x14ac:dyDescent="0.25">
      <c r="B253" s="111"/>
      <c r="C253" s="694" t="s">
        <v>149</v>
      </c>
      <c r="D253" s="695"/>
      <c r="E253" s="695"/>
      <c r="F253" s="695"/>
      <c r="G253" s="695"/>
      <c r="H253" s="695"/>
      <c r="I253" s="695"/>
      <c r="J253" s="695"/>
      <c r="K253" s="695"/>
      <c r="L253" s="696"/>
      <c r="M253" s="166"/>
      <c r="N253" s="686" t="s">
        <v>201</v>
      </c>
      <c r="O253" s="687"/>
      <c r="P253" s="687"/>
      <c r="Q253" s="687"/>
      <c r="R253" s="687"/>
      <c r="S253" s="687"/>
      <c r="T253" s="687"/>
      <c r="U253" s="687"/>
      <c r="V253" s="687"/>
      <c r="W253" s="688"/>
      <c r="X253" s="114"/>
    </row>
    <row r="254" spans="2:24" ht="45" customHeight="1" x14ac:dyDescent="0.2">
      <c r="B254" s="111"/>
      <c r="C254" s="306" t="s">
        <v>41</v>
      </c>
      <c r="D254" s="705" t="s">
        <v>45</v>
      </c>
      <c r="E254" s="705"/>
      <c r="F254" s="705" t="s">
        <v>73</v>
      </c>
      <c r="G254" s="307" t="s">
        <v>47</v>
      </c>
      <c r="H254" s="307" t="s">
        <v>48</v>
      </c>
      <c r="I254" s="307" t="s">
        <v>53</v>
      </c>
      <c r="J254" s="307" t="s">
        <v>138</v>
      </c>
      <c r="K254" s="307" t="s">
        <v>140</v>
      </c>
      <c r="L254" s="704" t="s">
        <v>49</v>
      </c>
      <c r="M254" s="167"/>
      <c r="N254" s="189" t="s">
        <v>41</v>
      </c>
      <c r="O254" s="586" t="s">
        <v>45</v>
      </c>
      <c r="P254" s="586"/>
      <c r="Q254" s="586" t="s">
        <v>73</v>
      </c>
      <c r="R254" s="190" t="s">
        <v>47</v>
      </c>
      <c r="S254" s="190" t="s">
        <v>48</v>
      </c>
      <c r="T254" s="190" t="s">
        <v>53</v>
      </c>
      <c r="U254" s="190" t="s">
        <v>138</v>
      </c>
      <c r="V254" s="700" t="s">
        <v>93</v>
      </c>
      <c r="W254" s="644" t="s">
        <v>58</v>
      </c>
      <c r="X254" s="114"/>
    </row>
    <row r="255" spans="2:24" ht="50.25" customHeight="1" x14ac:dyDescent="0.2">
      <c r="B255" s="111"/>
      <c r="C255" s="194">
        <v>0</v>
      </c>
      <c r="D255" s="645" t="s">
        <v>55</v>
      </c>
      <c r="E255" s="645"/>
      <c r="F255" s="642"/>
      <c r="G255" s="284" t="s">
        <v>54</v>
      </c>
      <c r="H255" s="284" t="s">
        <v>56</v>
      </c>
      <c r="I255" s="196">
        <f>+I261-509.11</f>
        <v>727.70574370659745</v>
      </c>
      <c r="J255" s="196">
        <f>+J261-446896238.28</f>
        <v>638784331.99288249</v>
      </c>
      <c r="K255" s="305">
        <f>K261-254</f>
        <v>460</v>
      </c>
      <c r="L255" s="651"/>
      <c r="M255" s="111"/>
      <c r="N255" s="191">
        <v>0</v>
      </c>
      <c r="O255" s="646" t="s">
        <v>55</v>
      </c>
      <c r="P255" s="646"/>
      <c r="Q255" s="586"/>
      <c r="R255" s="287" t="s">
        <v>54</v>
      </c>
      <c r="S255" s="287"/>
      <c r="T255" s="201">
        <f>T258</f>
        <v>1649.9029468854774</v>
      </c>
      <c r="U255" s="294">
        <f>U258</f>
        <v>1366311028.7630141</v>
      </c>
      <c r="V255" s="588"/>
      <c r="W255" s="644"/>
      <c r="X255" s="114"/>
    </row>
    <row r="256" spans="2:24" ht="84.95" customHeight="1" x14ac:dyDescent="0.2">
      <c r="B256" s="111"/>
      <c r="C256" s="140">
        <v>1</v>
      </c>
      <c r="D256" s="608" t="s">
        <v>168</v>
      </c>
      <c r="E256" s="608"/>
      <c r="F256" s="141">
        <v>2017</v>
      </c>
      <c r="G256" s="142">
        <f>912420000</f>
        <v>912420000</v>
      </c>
      <c r="H256" s="142">
        <v>737717</v>
      </c>
      <c r="I256" s="315">
        <f t="shared" ref="I256" si="57">G256/H256</f>
        <v>1236.8157437065975</v>
      </c>
      <c r="J256" s="138">
        <f>I256*877803</f>
        <v>1085680570.2728825</v>
      </c>
      <c r="K256" s="325">
        <f>714</f>
        <v>714</v>
      </c>
      <c r="L256" s="671" t="s">
        <v>158</v>
      </c>
      <c r="M256" s="111"/>
      <c r="N256" s="618">
        <v>1</v>
      </c>
      <c r="O256" s="620" t="s">
        <v>276</v>
      </c>
      <c r="P256" s="620"/>
      <c r="Q256" s="622">
        <v>2012</v>
      </c>
      <c r="R256" s="593">
        <v>935000000</v>
      </c>
      <c r="S256" s="624">
        <v>566700</v>
      </c>
      <c r="T256" s="591">
        <f t="shared" ref="T256" si="58">R256/S256</f>
        <v>1649.9029468854774</v>
      </c>
      <c r="U256" s="593">
        <f>T256*828116</f>
        <v>1366311028.7630141</v>
      </c>
      <c r="V256" s="583">
        <f>U258/894321429</f>
        <v>1.5277628204557023</v>
      </c>
      <c r="W256" s="589">
        <v>4</v>
      </c>
      <c r="X256" s="114"/>
    </row>
    <row r="257" spans="1:24" ht="78" customHeight="1" thickBot="1" x14ac:dyDescent="0.25">
      <c r="B257" s="111"/>
      <c r="C257" s="140">
        <v>2</v>
      </c>
      <c r="D257" s="608"/>
      <c r="E257" s="608"/>
      <c r="F257" s="141"/>
      <c r="G257" s="142"/>
      <c r="H257" s="142"/>
      <c r="I257" s="285"/>
      <c r="J257" s="138"/>
      <c r="K257" s="295"/>
      <c r="L257" s="671"/>
      <c r="M257" s="111"/>
      <c r="N257" s="619"/>
      <c r="O257" s="621"/>
      <c r="P257" s="621"/>
      <c r="Q257" s="623"/>
      <c r="R257" s="594"/>
      <c r="S257" s="625"/>
      <c r="T257" s="592"/>
      <c r="U257" s="594"/>
      <c r="V257" s="584"/>
      <c r="W257" s="590"/>
      <c r="X257" s="114"/>
    </row>
    <row r="258" spans="1:24" ht="69.95" customHeight="1" thickBot="1" x14ac:dyDescent="0.25">
      <c r="B258" s="111"/>
      <c r="C258" s="140">
        <v>3</v>
      </c>
      <c r="D258" s="608"/>
      <c r="E258" s="608"/>
      <c r="F258" s="141"/>
      <c r="G258" s="142"/>
      <c r="H258" s="142"/>
      <c r="I258" s="285"/>
      <c r="J258" s="138"/>
      <c r="K258" s="295"/>
      <c r="L258" s="671"/>
      <c r="M258" s="111"/>
      <c r="N258" s="697" t="s">
        <v>71</v>
      </c>
      <c r="O258" s="698"/>
      <c r="P258" s="698"/>
      <c r="Q258" s="698"/>
      <c r="R258" s="698"/>
      <c r="S258" s="699"/>
      <c r="T258" s="147">
        <f>SUM(T256:T257)</f>
        <v>1649.9029468854774</v>
      </c>
      <c r="U258" s="148">
        <f>SUM(U256:U257)</f>
        <v>1366311028.7630141</v>
      </c>
      <c r="V258" s="264"/>
      <c r="W258" s="277"/>
      <c r="X258" s="114"/>
    </row>
    <row r="259" spans="1:24" ht="66" customHeight="1" x14ac:dyDescent="0.2">
      <c r="B259" s="111"/>
      <c r="C259" s="140">
        <v>4</v>
      </c>
      <c r="D259" s="608"/>
      <c r="E259" s="608"/>
      <c r="F259" s="141"/>
      <c r="G259" s="142"/>
      <c r="H259" s="142"/>
      <c r="I259" s="285"/>
      <c r="J259" s="138"/>
      <c r="K259" s="295"/>
      <c r="L259" s="671"/>
      <c r="M259" s="111"/>
      <c r="N259" s="322">
        <v>43090</v>
      </c>
      <c r="O259" s="323">
        <v>43434</v>
      </c>
      <c r="P259" s="330">
        <f>O259-N259</f>
        <v>344</v>
      </c>
      <c r="Q259" s="87"/>
      <c r="R259" s="281"/>
      <c r="S259" s="282"/>
      <c r="T259" s="283"/>
      <c r="U259" s="283"/>
      <c r="V259" s="283"/>
      <c r="W259" s="277"/>
      <c r="X259" s="114"/>
    </row>
    <row r="260" spans="1:24" ht="78" customHeight="1" thickBot="1" x14ac:dyDescent="0.25">
      <c r="B260" s="111"/>
      <c r="C260" s="143">
        <v>5</v>
      </c>
      <c r="D260" s="703"/>
      <c r="E260" s="703"/>
      <c r="F260" s="144"/>
      <c r="G260" s="145"/>
      <c r="H260" s="145"/>
      <c r="I260" s="286"/>
      <c r="J260" s="308"/>
      <c r="K260" s="296"/>
      <c r="L260" s="672"/>
      <c r="M260" s="111"/>
      <c r="N260" s="321">
        <v>43090</v>
      </c>
      <c r="O260" s="321">
        <v>43434</v>
      </c>
      <c r="P260" s="79">
        <f>O260-N260</f>
        <v>344</v>
      </c>
      <c r="Q260" s="324">
        <f>P259/P260</f>
        <v>1</v>
      </c>
      <c r="W260" s="151"/>
      <c r="X260" s="114"/>
    </row>
    <row r="261" spans="1:24" ht="74.099999999999994" customHeight="1" thickBot="1" x14ac:dyDescent="0.25">
      <c r="B261" s="111"/>
      <c r="C261" s="612" t="s">
        <v>268</v>
      </c>
      <c r="D261" s="613"/>
      <c r="E261" s="613"/>
      <c r="F261" s="613"/>
      <c r="G261" s="613"/>
      <c r="H261" s="613"/>
      <c r="I261" s="310">
        <f>SUM(I256:I260)</f>
        <v>1236.8157437065975</v>
      </c>
      <c r="J261" s="311">
        <f>SUM(J256:J260)</f>
        <v>1085680570.2728825</v>
      </c>
      <c r="K261" s="326">
        <f>SUM(K256:K260)</f>
        <v>714</v>
      </c>
      <c r="L261" s="85"/>
      <c r="M261" s="152"/>
      <c r="N261" s="153"/>
      <c r="O261" s="701"/>
      <c r="P261" s="701"/>
      <c r="Q261" s="153"/>
      <c r="R261" s="168"/>
      <c r="S261" s="154"/>
      <c r="T261" s="169"/>
      <c r="U261" s="160"/>
      <c r="V261" s="160"/>
      <c r="W261" s="170"/>
      <c r="X261" s="161"/>
    </row>
    <row r="262" spans="1:24" ht="45" thickBot="1" x14ac:dyDescent="0.25">
      <c r="B262" s="152"/>
      <c r="C262" s="153"/>
      <c r="D262" s="153"/>
      <c r="E262" s="153"/>
      <c r="F262" s="153"/>
      <c r="G262" s="154"/>
      <c r="H262" s="154"/>
      <c r="I262" s="159"/>
      <c r="J262" s="160"/>
      <c r="K262" s="160"/>
      <c r="L262" s="155"/>
      <c r="M262" s="111"/>
      <c r="N262" s="87"/>
      <c r="O262" s="702"/>
      <c r="P262" s="702"/>
      <c r="Q262" s="87"/>
      <c r="R262" s="171"/>
      <c r="S262" s="89"/>
      <c r="T262" s="172"/>
      <c r="U262" s="157"/>
      <c r="V262" s="157"/>
      <c r="W262" s="151"/>
      <c r="X262" s="85"/>
    </row>
    <row r="263" spans="1:24" ht="15" customHeight="1" x14ac:dyDescent="0.2">
      <c r="A263" s="87"/>
      <c r="B263" s="87"/>
      <c r="C263" s="87"/>
      <c r="D263" s="87"/>
      <c r="E263" s="87"/>
      <c r="F263" s="87"/>
      <c r="G263" s="89"/>
      <c r="H263" s="89"/>
      <c r="I263" s="156"/>
      <c r="J263" s="157"/>
      <c r="K263" s="157"/>
      <c r="L263" s="157"/>
      <c r="M263" s="157"/>
      <c r="N263" s="87"/>
      <c r="O263" s="262"/>
      <c r="P263" s="262"/>
      <c r="Q263" s="87"/>
      <c r="R263" s="171"/>
      <c r="S263" s="89"/>
      <c r="T263" s="172"/>
      <c r="U263" s="157"/>
      <c r="V263" s="157"/>
      <c r="W263" s="151"/>
      <c r="X263" s="85"/>
    </row>
    <row r="264" spans="1:24" ht="15" customHeight="1" x14ac:dyDescent="0.2">
      <c r="A264" s="87"/>
      <c r="B264" s="87"/>
      <c r="C264" s="87"/>
      <c r="D264" s="87"/>
      <c r="E264" s="87"/>
      <c r="F264" s="87"/>
      <c r="G264" s="89"/>
      <c r="H264" s="89"/>
      <c r="I264" s="156"/>
      <c r="J264" s="157"/>
      <c r="K264" s="157"/>
      <c r="L264" s="157"/>
      <c r="M264" s="157"/>
      <c r="N264" s="87"/>
      <c r="O264" s="262"/>
      <c r="P264" s="262"/>
      <c r="Q264" s="87"/>
      <c r="R264" s="171"/>
      <c r="S264" s="89"/>
      <c r="T264" s="172"/>
      <c r="U264" s="157"/>
      <c r="V264" s="157"/>
      <c r="W264" s="151"/>
      <c r="X264" s="85"/>
    </row>
  </sheetData>
  <mergeCells count="390">
    <mergeCell ref="K144:L144"/>
    <mergeCell ref="K186:L186"/>
    <mergeCell ref="K228:L228"/>
    <mergeCell ref="C209:L209"/>
    <mergeCell ref="C251:L251"/>
    <mergeCell ref="D91:E91"/>
    <mergeCell ref="C85:L85"/>
    <mergeCell ref="L44:L48"/>
    <mergeCell ref="C49:H49"/>
    <mergeCell ref="C56:I56"/>
    <mergeCell ref="C58:D58"/>
    <mergeCell ref="E58:I58"/>
    <mergeCell ref="C59:D59"/>
    <mergeCell ref="E59:I59"/>
    <mergeCell ref="F60:G60"/>
    <mergeCell ref="D60:E60"/>
    <mergeCell ref="D65:I65"/>
    <mergeCell ref="C83:L83"/>
    <mergeCell ref="D45:E45"/>
    <mergeCell ref="D48:E48"/>
    <mergeCell ref="D46:E46"/>
    <mergeCell ref="D47:E47"/>
    <mergeCell ref="D88:E88"/>
    <mergeCell ref="D87:E87"/>
    <mergeCell ref="N37:W37"/>
    <mergeCell ref="N81:W81"/>
    <mergeCell ref="O49:P49"/>
    <mergeCell ref="N59:W60"/>
    <mergeCell ref="O50:P50"/>
    <mergeCell ref="U62:U63"/>
    <mergeCell ref="N64:T66"/>
    <mergeCell ref="U65:U76"/>
    <mergeCell ref="D44:E44"/>
    <mergeCell ref="C41:L41"/>
    <mergeCell ref="C79:E79"/>
    <mergeCell ref="C80:F81"/>
    <mergeCell ref="Q44:Q45"/>
    <mergeCell ref="Q42:Q43"/>
    <mergeCell ref="K58:L58"/>
    <mergeCell ref="N56:O56"/>
    <mergeCell ref="P56:T56"/>
    <mergeCell ref="N57:O57"/>
    <mergeCell ref="P57:T57"/>
    <mergeCell ref="R44:R45"/>
    <mergeCell ref="S44:S45"/>
    <mergeCell ref="D42:E42"/>
    <mergeCell ref="F42:F43"/>
    <mergeCell ref="O42:P42"/>
    <mergeCell ref="O87:P87"/>
    <mergeCell ref="N82:W82"/>
    <mergeCell ref="N83:W85"/>
    <mergeCell ref="N88:N89"/>
    <mergeCell ref="O88:P89"/>
    <mergeCell ref="Q88:Q89"/>
    <mergeCell ref="R88:R89"/>
    <mergeCell ref="S88:S89"/>
    <mergeCell ref="D86:E86"/>
    <mergeCell ref="F86:F87"/>
    <mergeCell ref="O86:P86"/>
    <mergeCell ref="Q86:Q87"/>
    <mergeCell ref="T88:T89"/>
    <mergeCell ref="U88:U89"/>
    <mergeCell ref="V88:V89"/>
    <mergeCell ref="L86:L87"/>
    <mergeCell ref="L88:L92"/>
    <mergeCell ref="D92:E92"/>
    <mergeCell ref="B6:L6"/>
    <mergeCell ref="N6:X6"/>
    <mergeCell ref="N10:O10"/>
    <mergeCell ref="P10:T10"/>
    <mergeCell ref="N11:O11"/>
    <mergeCell ref="D15:G15"/>
    <mergeCell ref="C16:E16"/>
    <mergeCell ref="N16:T17"/>
    <mergeCell ref="B2:C2"/>
    <mergeCell ref="E2:X2"/>
    <mergeCell ref="B3:D4"/>
    <mergeCell ref="F3:I3"/>
    <mergeCell ref="K3:M3"/>
    <mergeCell ref="N3:O3"/>
    <mergeCell ref="P3:R3"/>
    <mergeCell ref="E4:I4"/>
    <mergeCell ref="J4:M4"/>
    <mergeCell ref="N4:R4"/>
    <mergeCell ref="N23:T30"/>
    <mergeCell ref="C13:D13"/>
    <mergeCell ref="E13:I13"/>
    <mergeCell ref="N13:W14"/>
    <mergeCell ref="D14:E14"/>
    <mergeCell ref="F14:G14"/>
    <mergeCell ref="U16:U17"/>
    <mergeCell ref="P11:T11"/>
    <mergeCell ref="K12:L12"/>
    <mergeCell ref="N69:T74"/>
    <mergeCell ref="N18:T20"/>
    <mergeCell ref="T44:T45"/>
    <mergeCell ref="C32:F32"/>
    <mergeCell ref="C35:E35"/>
    <mergeCell ref="C36:F37"/>
    <mergeCell ref="N38:W38"/>
    <mergeCell ref="C10:I10"/>
    <mergeCell ref="U19:U32"/>
    <mergeCell ref="N31:O32"/>
    <mergeCell ref="P31:S32"/>
    <mergeCell ref="L42:L43"/>
    <mergeCell ref="C12:D12"/>
    <mergeCell ref="E12:I12"/>
    <mergeCell ref="D19:I19"/>
    <mergeCell ref="V42:V43"/>
    <mergeCell ref="C39:L39"/>
    <mergeCell ref="N39:W41"/>
    <mergeCell ref="D43:E43"/>
    <mergeCell ref="N21:O22"/>
    <mergeCell ref="P21:S22"/>
    <mergeCell ref="U44:U45"/>
    <mergeCell ref="V44:V45"/>
    <mergeCell ref="W44:W45"/>
    <mergeCell ref="N103:W104"/>
    <mergeCell ref="D104:E104"/>
    <mergeCell ref="F104:G104"/>
    <mergeCell ref="D105:G105"/>
    <mergeCell ref="K102:L102"/>
    <mergeCell ref="N46:S46"/>
    <mergeCell ref="W42:W43"/>
    <mergeCell ref="O43:P43"/>
    <mergeCell ref="N44:N45"/>
    <mergeCell ref="O44:P45"/>
    <mergeCell ref="W88:W89"/>
    <mergeCell ref="D89:E89"/>
    <mergeCell ref="D90:E90"/>
    <mergeCell ref="N90:S90"/>
    <mergeCell ref="W86:W87"/>
    <mergeCell ref="V86:V87"/>
    <mergeCell ref="N75:O76"/>
    <mergeCell ref="P75:S76"/>
    <mergeCell ref="N62:T63"/>
    <mergeCell ref="D61:G61"/>
    <mergeCell ref="C62:E62"/>
    <mergeCell ref="C76:F76"/>
    <mergeCell ref="N67:O68"/>
    <mergeCell ref="P67:S68"/>
    <mergeCell ref="V128:V129"/>
    <mergeCell ref="L128:L129"/>
    <mergeCell ref="L130:L134"/>
    <mergeCell ref="D133:E133"/>
    <mergeCell ref="D134:E134"/>
    <mergeCell ref="T130:T131"/>
    <mergeCell ref="U130:U131"/>
    <mergeCell ref="V130:V131"/>
    <mergeCell ref="C93:H93"/>
    <mergeCell ref="O93:P93"/>
    <mergeCell ref="O94:P94"/>
    <mergeCell ref="C125:L125"/>
    <mergeCell ref="C100:I100"/>
    <mergeCell ref="N100:O100"/>
    <mergeCell ref="P100:T100"/>
    <mergeCell ref="C118:F118"/>
    <mergeCell ref="C121:E121"/>
    <mergeCell ref="C122:F123"/>
    <mergeCell ref="N101:O101"/>
    <mergeCell ref="P101:T101"/>
    <mergeCell ref="C102:D102"/>
    <mergeCell ref="E102:I102"/>
    <mergeCell ref="C103:D103"/>
    <mergeCell ref="E103:I103"/>
    <mergeCell ref="D129:E129"/>
    <mergeCell ref="O129:P129"/>
    <mergeCell ref="D130:E130"/>
    <mergeCell ref="N130:N131"/>
    <mergeCell ref="O130:P131"/>
    <mergeCell ref="Q130:Q131"/>
    <mergeCell ref="R130:R131"/>
    <mergeCell ref="S130:S131"/>
    <mergeCell ref="D128:E128"/>
    <mergeCell ref="F128:F129"/>
    <mergeCell ref="O128:P128"/>
    <mergeCell ref="Q128:Q129"/>
    <mergeCell ref="C169:L169"/>
    <mergeCell ref="N167:W169"/>
    <mergeCell ref="D147:G147"/>
    <mergeCell ref="W130:W131"/>
    <mergeCell ref="D131:E131"/>
    <mergeCell ref="D132:E132"/>
    <mergeCell ref="N132:S132"/>
    <mergeCell ref="N142:O142"/>
    <mergeCell ref="P142:T142"/>
    <mergeCell ref="N143:O143"/>
    <mergeCell ref="P143:T143"/>
    <mergeCell ref="C144:D144"/>
    <mergeCell ref="E144:I144"/>
    <mergeCell ref="C145:D145"/>
    <mergeCell ref="E145:I145"/>
    <mergeCell ref="N145:W146"/>
    <mergeCell ref="D146:E146"/>
    <mergeCell ref="F146:G146"/>
    <mergeCell ref="C135:H135"/>
    <mergeCell ref="O135:P135"/>
    <mergeCell ref="O136:P136"/>
    <mergeCell ref="C142:I142"/>
    <mergeCell ref="C167:L167"/>
    <mergeCell ref="C160:F160"/>
    <mergeCell ref="C163:E163"/>
    <mergeCell ref="C164:F165"/>
    <mergeCell ref="N166:W166"/>
    <mergeCell ref="U148:U149"/>
    <mergeCell ref="N150:T152"/>
    <mergeCell ref="D151:I151"/>
    <mergeCell ref="U151:U160"/>
    <mergeCell ref="N153:O154"/>
    <mergeCell ref="P153:S154"/>
    <mergeCell ref="N155:T158"/>
    <mergeCell ref="N159:O160"/>
    <mergeCell ref="P159:S160"/>
    <mergeCell ref="C148:E148"/>
    <mergeCell ref="N148:T149"/>
    <mergeCell ref="N165:W165"/>
    <mergeCell ref="O177:P177"/>
    <mergeCell ref="W170:W171"/>
    <mergeCell ref="D171:E171"/>
    <mergeCell ref="O171:P171"/>
    <mergeCell ref="D172:E172"/>
    <mergeCell ref="N172:N173"/>
    <mergeCell ref="O172:P173"/>
    <mergeCell ref="Q172:Q173"/>
    <mergeCell ref="R172:R173"/>
    <mergeCell ref="S172:S173"/>
    <mergeCell ref="D170:E170"/>
    <mergeCell ref="F170:F171"/>
    <mergeCell ref="O170:P170"/>
    <mergeCell ref="Q170:Q171"/>
    <mergeCell ref="V170:V171"/>
    <mergeCell ref="L170:L171"/>
    <mergeCell ref="C177:H177"/>
    <mergeCell ref="F188:G188"/>
    <mergeCell ref="C211:L211"/>
    <mergeCell ref="N207:W207"/>
    <mergeCell ref="D175:E175"/>
    <mergeCell ref="D176:E176"/>
    <mergeCell ref="L172:L176"/>
    <mergeCell ref="T172:T173"/>
    <mergeCell ref="U172:U173"/>
    <mergeCell ref="V172:V173"/>
    <mergeCell ref="D189:G189"/>
    <mergeCell ref="W172:W173"/>
    <mergeCell ref="D173:E173"/>
    <mergeCell ref="D174:E174"/>
    <mergeCell ref="N174:S174"/>
    <mergeCell ref="N184:O184"/>
    <mergeCell ref="P184:T184"/>
    <mergeCell ref="N185:O185"/>
    <mergeCell ref="P185:T185"/>
    <mergeCell ref="C186:D186"/>
    <mergeCell ref="E186:I186"/>
    <mergeCell ref="C187:D187"/>
    <mergeCell ref="E187:I187"/>
    <mergeCell ref="N187:W188"/>
    <mergeCell ref="D188:E188"/>
    <mergeCell ref="C202:F202"/>
    <mergeCell ref="C205:E205"/>
    <mergeCell ref="C206:F207"/>
    <mergeCell ref="N208:W208"/>
    <mergeCell ref="U190:U191"/>
    <mergeCell ref="N192:T194"/>
    <mergeCell ref="D193:I193"/>
    <mergeCell ref="U193:U202"/>
    <mergeCell ref="N195:O196"/>
    <mergeCell ref="P195:S196"/>
    <mergeCell ref="N197:T200"/>
    <mergeCell ref="N201:O202"/>
    <mergeCell ref="P201:S202"/>
    <mergeCell ref="C190:E190"/>
    <mergeCell ref="N190:T191"/>
    <mergeCell ref="J193:J194"/>
    <mergeCell ref="C192:J192"/>
    <mergeCell ref="N209:W211"/>
    <mergeCell ref="O178:P178"/>
    <mergeCell ref="C184:I184"/>
    <mergeCell ref="D217:E217"/>
    <mergeCell ref="D218:E218"/>
    <mergeCell ref="L212:L213"/>
    <mergeCell ref="L214:L218"/>
    <mergeCell ref="T214:T215"/>
    <mergeCell ref="U214:U215"/>
    <mergeCell ref="V214:V215"/>
    <mergeCell ref="W212:W213"/>
    <mergeCell ref="D213:E213"/>
    <mergeCell ref="O213:P213"/>
    <mergeCell ref="D214:E214"/>
    <mergeCell ref="N214:N215"/>
    <mergeCell ref="O214:P215"/>
    <mergeCell ref="Q214:Q215"/>
    <mergeCell ref="R214:R215"/>
    <mergeCell ref="S214:S215"/>
    <mergeCell ref="D212:E212"/>
    <mergeCell ref="F212:F213"/>
    <mergeCell ref="O212:P212"/>
    <mergeCell ref="Q212:Q213"/>
    <mergeCell ref="V212:V213"/>
    <mergeCell ref="D231:G231"/>
    <mergeCell ref="D215:E215"/>
    <mergeCell ref="D216:E216"/>
    <mergeCell ref="N216:S216"/>
    <mergeCell ref="N226:O226"/>
    <mergeCell ref="P226:T226"/>
    <mergeCell ref="N227:O227"/>
    <mergeCell ref="P227:T227"/>
    <mergeCell ref="C228:D228"/>
    <mergeCell ref="E228:I228"/>
    <mergeCell ref="C229:D229"/>
    <mergeCell ref="O219:P219"/>
    <mergeCell ref="O220:P220"/>
    <mergeCell ref="C226:I226"/>
    <mergeCell ref="E229:I229"/>
    <mergeCell ref="N229:W230"/>
    <mergeCell ref="D230:E230"/>
    <mergeCell ref="F230:G230"/>
    <mergeCell ref="C219:H219"/>
    <mergeCell ref="W214:W215"/>
    <mergeCell ref="C244:F244"/>
    <mergeCell ref="C247:E247"/>
    <mergeCell ref="C248:F249"/>
    <mergeCell ref="N250:W250"/>
    <mergeCell ref="N253:W253"/>
    <mergeCell ref="U232:U233"/>
    <mergeCell ref="N234:T236"/>
    <mergeCell ref="D235:I235"/>
    <mergeCell ref="U235:U244"/>
    <mergeCell ref="N237:O238"/>
    <mergeCell ref="P237:S238"/>
    <mergeCell ref="N239:T242"/>
    <mergeCell ref="N243:O244"/>
    <mergeCell ref="P243:S244"/>
    <mergeCell ref="C232:E232"/>
    <mergeCell ref="N232:T233"/>
    <mergeCell ref="C253:L253"/>
    <mergeCell ref="N249:W249"/>
    <mergeCell ref="J235:J236"/>
    <mergeCell ref="C234:J234"/>
    <mergeCell ref="C261:H261"/>
    <mergeCell ref="O261:P261"/>
    <mergeCell ref="O262:P262"/>
    <mergeCell ref="D259:E259"/>
    <mergeCell ref="D260:E260"/>
    <mergeCell ref="L254:L255"/>
    <mergeCell ref="L256:L260"/>
    <mergeCell ref="T256:T257"/>
    <mergeCell ref="U256:U257"/>
    <mergeCell ref="D254:E254"/>
    <mergeCell ref="F254:F255"/>
    <mergeCell ref="O254:P254"/>
    <mergeCell ref="Q254:Q255"/>
    <mergeCell ref="V256:V257"/>
    <mergeCell ref="W256:W257"/>
    <mergeCell ref="D257:E257"/>
    <mergeCell ref="D258:E258"/>
    <mergeCell ref="N258:S258"/>
    <mergeCell ref="W254:W255"/>
    <mergeCell ref="D255:E255"/>
    <mergeCell ref="O255:P255"/>
    <mergeCell ref="D256:E256"/>
    <mergeCell ref="N256:N257"/>
    <mergeCell ref="O256:P257"/>
    <mergeCell ref="Q256:Q257"/>
    <mergeCell ref="R256:R257"/>
    <mergeCell ref="S256:S257"/>
    <mergeCell ref="V254:V255"/>
    <mergeCell ref="C18:J18"/>
    <mergeCell ref="J19:J20"/>
    <mergeCell ref="J65:J66"/>
    <mergeCell ref="C64:J64"/>
    <mergeCell ref="J109:J110"/>
    <mergeCell ref="C108:J108"/>
    <mergeCell ref="J151:J152"/>
    <mergeCell ref="C150:J150"/>
    <mergeCell ref="N124:W124"/>
    <mergeCell ref="N127:W127"/>
    <mergeCell ref="U106:U107"/>
    <mergeCell ref="N108:T110"/>
    <mergeCell ref="D109:I109"/>
    <mergeCell ref="U109:U118"/>
    <mergeCell ref="N111:O112"/>
    <mergeCell ref="P111:S112"/>
    <mergeCell ref="N113:T116"/>
    <mergeCell ref="N117:O118"/>
    <mergeCell ref="P117:S118"/>
    <mergeCell ref="C106:E106"/>
    <mergeCell ref="N106:T107"/>
    <mergeCell ref="N123:W123"/>
    <mergeCell ref="C127:L127"/>
    <mergeCell ref="W128:W129"/>
  </mergeCells>
  <conditionalFormatting sqref="F22:F23 D24:E24 F25:F31">
    <cfRule type="timePeriod" dxfId="138" priority="345" timePeriod="lastWeek">
      <formula>AND(TODAY()-ROUNDDOWN(D22,0)&gt;=(WEEKDAY(TODAY())),TODAY()-ROUNDDOWN(D22,0)&lt;(WEEKDAY(TODAY())+7))</formula>
    </cfRule>
  </conditionalFormatting>
  <conditionalFormatting sqref="G50:I54">
    <cfRule type="containsText" dxfId="137" priority="343" operator="containsText" text="NO CUMPLE">
      <formula>NOT(ISERROR(SEARCH("NO CUMPLE",G50)))</formula>
    </cfRule>
  </conditionalFormatting>
  <conditionalFormatting sqref="S49:S50">
    <cfRule type="containsText" dxfId="136" priority="329" operator="containsText" text="NO CUMPLE">
      <formula>NOT(ISERROR(SEARCH("NO CUMPLE",S49)))</formula>
    </cfRule>
  </conditionalFormatting>
  <conditionalFormatting sqref="R51:R54">
    <cfRule type="containsText" dxfId="135" priority="328" operator="containsText" text="NO CUMPLE">
      <formula>NOT(ISERROR(SEARCH("NO CUMPLE",R51)))</formula>
    </cfRule>
  </conditionalFormatting>
  <conditionalFormatting sqref="S51:S54">
    <cfRule type="containsText" dxfId="134" priority="327" operator="containsText" text="NO CUMPLE">
      <formula>NOT(ISERROR(SEARCH("NO CUMPLE",S51)))</formula>
    </cfRule>
  </conditionalFormatting>
  <conditionalFormatting sqref="T51:T54">
    <cfRule type="containsText" dxfId="133" priority="326" operator="containsText" text="NO CUMPLE">
      <formula>NOT(ISERROR(SEARCH("NO CUMPLE",T51)))</formula>
    </cfRule>
  </conditionalFormatting>
  <conditionalFormatting sqref="T132">
    <cfRule type="containsText" dxfId="132" priority="119" operator="containsText" text="NO CUMPLE">
      <formula>NOT(ISERROR(SEARCH("NO CUMPLE",T132)))</formula>
    </cfRule>
  </conditionalFormatting>
  <conditionalFormatting sqref="T171">
    <cfRule type="cellIs" dxfId="131" priority="115" operator="lessThan">
      <formula>0</formula>
    </cfRule>
  </conditionalFormatting>
  <conditionalFormatting sqref="T46">
    <cfRule type="containsText" dxfId="130" priority="318" operator="containsText" text="NO CUMPLE">
      <formula>NOT(ISERROR(SEARCH("NO CUMPLE",T46)))</formula>
    </cfRule>
  </conditionalFormatting>
  <conditionalFormatting sqref="I49">
    <cfRule type="containsText" dxfId="129" priority="301" operator="containsText" text="NO CUMPLE">
      <formula>NOT(ISERROR(SEARCH("NO CUMPLE",I49)))</formula>
    </cfRule>
  </conditionalFormatting>
  <conditionalFormatting sqref="J43">
    <cfRule type="cellIs" dxfId="128" priority="303" operator="lessThan">
      <formula>0</formula>
    </cfRule>
  </conditionalFormatting>
  <conditionalFormatting sqref="I43">
    <cfRule type="cellIs" dxfId="127" priority="302" operator="lessThan">
      <formula>0</formula>
    </cfRule>
  </conditionalFormatting>
  <conditionalFormatting sqref="T43">
    <cfRule type="cellIs" dxfId="126" priority="300" operator="lessThan">
      <formula>0</formula>
    </cfRule>
  </conditionalFormatting>
  <conditionalFormatting sqref="U43">
    <cfRule type="cellIs" dxfId="125" priority="299" operator="lessThan">
      <formula>0</formula>
    </cfRule>
  </conditionalFormatting>
  <conditionalFormatting sqref="F16">
    <cfRule type="cellIs" dxfId="124" priority="298" operator="lessThan">
      <formula>10</formula>
    </cfRule>
  </conditionalFormatting>
  <conditionalFormatting sqref="D67:F67 F68:F71 F74:F75">
    <cfRule type="timePeriod" dxfId="123" priority="287" timePeriod="lastWeek">
      <formula>AND(TODAY()-ROUNDDOWN(D67,0)&gt;=(WEEKDAY(TODAY())),TODAY()-ROUNDDOWN(D67,0)&lt;(WEEKDAY(TODAY())+7))</formula>
    </cfRule>
  </conditionalFormatting>
  <conditionalFormatting sqref="G94:I94">
    <cfRule type="containsText" dxfId="122" priority="286" operator="containsText" text="NO CUMPLE">
      <formula>NOT(ISERROR(SEARCH("NO CUMPLE",G94)))</formula>
    </cfRule>
  </conditionalFormatting>
  <conditionalFormatting sqref="S93:S94">
    <cfRule type="containsText" dxfId="121" priority="285" operator="containsText" text="NO CUMPLE">
      <formula>NOT(ISERROR(SEARCH("NO CUMPLE",S93)))</formula>
    </cfRule>
  </conditionalFormatting>
  <conditionalFormatting sqref="F62">
    <cfRule type="cellIs" dxfId="120" priority="276" operator="lessThan">
      <formula>10</formula>
    </cfRule>
  </conditionalFormatting>
  <conditionalFormatting sqref="D111:F111 F112:F117">
    <cfRule type="timePeriod" dxfId="119" priority="269" timePeriod="lastWeek">
      <formula>AND(TODAY()-ROUNDDOWN(D111,0)&gt;=(WEEKDAY(TODAY())),TODAY()-ROUNDDOWN(D111,0)&lt;(WEEKDAY(TODAY())+7))</formula>
    </cfRule>
  </conditionalFormatting>
  <conditionalFormatting sqref="G136:I140">
    <cfRule type="containsText" dxfId="118" priority="268" operator="containsText" text="NO CUMPLE">
      <formula>NOT(ISERROR(SEARCH("NO CUMPLE",G136)))</formula>
    </cfRule>
  </conditionalFormatting>
  <conditionalFormatting sqref="S135:S140">
    <cfRule type="containsText" dxfId="117" priority="267" operator="containsText" text="NO CUMPLE">
      <formula>NOT(ISERROR(SEARCH("NO CUMPLE",S135)))</formula>
    </cfRule>
  </conditionalFormatting>
  <conditionalFormatting sqref="F106">
    <cfRule type="cellIs" dxfId="116" priority="258" operator="lessThan">
      <formula>10</formula>
    </cfRule>
  </conditionalFormatting>
  <conditionalFormatting sqref="D153:F153 F154:F159">
    <cfRule type="timePeriod" dxfId="115" priority="251" timePeriod="lastWeek">
      <formula>AND(TODAY()-ROUNDDOWN(D153,0)&gt;=(WEEKDAY(TODAY())),TODAY()-ROUNDDOWN(D153,0)&lt;(WEEKDAY(TODAY())+7))</formula>
    </cfRule>
  </conditionalFormatting>
  <conditionalFormatting sqref="G178:I182">
    <cfRule type="containsText" dxfId="114" priority="250" operator="containsText" text="NO CUMPLE">
      <formula>NOT(ISERROR(SEARCH("NO CUMPLE",G178)))</formula>
    </cfRule>
  </conditionalFormatting>
  <conditionalFormatting sqref="S177:S182">
    <cfRule type="containsText" dxfId="113" priority="249" operator="containsText" text="NO CUMPLE">
      <formula>NOT(ISERROR(SEARCH("NO CUMPLE",S177)))</formula>
    </cfRule>
  </conditionalFormatting>
  <conditionalFormatting sqref="F148">
    <cfRule type="cellIs" dxfId="112" priority="240" operator="lessThan">
      <formula>10</formula>
    </cfRule>
  </conditionalFormatting>
  <conditionalFormatting sqref="D195:F195 F196:F201">
    <cfRule type="timePeriod" dxfId="111" priority="233" timePeriod="lastWeek">
      <formula>AND(TODAY()-ROUNDDOWN(D195,0)&gt;=(WEEKDAY(TODAY())),TODAY()-ROUNDDOWN(D195,0)&lt;(WEEKDAY(TODAY())+7))</formula>
    </cfRule>
  </conditionalFormatting>
  <conditionalFormatting sqref="G220:I224">
    <cfRule type="containsText" dxfId="110" priority="232" operator="containsText" text="NO CUMPLE">
      <formula>NOT(ISERROR(SEARCH("NO CUMPLE",G220)))</formula>
    </cfRule>
  </conditionalFormatting>
  <conditionalFormatting sqref="S219:S224">
    <cfRule type="containsText" dxfId="109" priority="231" operator="containsText" text="NO CUMPLE">
      <formula>NOT(ISERROR(SEARCH("NO CUMPLE",S219)))</formula>
    </cfRule>
  </conditionalFormatting>
  <conditionalFormatting sqref="F190">
    <cfRule type="cellIs" dxfId="108" priority="222" operator="lessThan">
      <formula>10</formula>
    </cfRule>
  </conditionalFormatting>
  <conditionalFormatting sqref="D237:F237 F238:F243">
    <cfRule type="timePeriod" dxfId="107" priority="215" timePeriod="lastWeek">
      <formula>AND(TODAY()-ROUNDDOWN(D237,0)&gt;=(WEEKDAY(TODAY())),TODAY()-ROUNDDOWN(D237,0)&lt;(WEEKDAY(TODAY())+7))</formula>
    </cfRule>
  </conditionalFormatting>
  <conditionalFormatting sqref="G262:I264">
    <cfRule type="containsText" dxfId="106" priority="214" operator="containsText" text="NO CUMPLE">
      <formula>NOT(ISERROR(SEARCH("NO CUMPLE",G262)))</formula>
    </cfRule>
  </conditionalFormatting>
  <conditionalFormatting sqref="S261:S264">
    <cfRule type="containsText" dxfId="105" priority="213" operator="containsText" text="NO CUMPLE">
      <formula>NOT(ISERROR(SEARCH("NO CUMPLE",S261)))</formula>
    </cfRule>
  </conditionalFormatting>
  <conditionalFormatting sqref="F232">
    <cfRule type="cellIs" dxfId="104" priority="204" operator="lessThan">
      <formula>10</formula>
    </cfRule>
  </conditionalFormatting>
  <conditionalFormatting sqref="T216">
    <cfRule type="containsText" dxfId="103" priority="113" operator="containsText" text="NO CUMPLE">
      <formula>NOT(ISERROR(SEARCH("NO CUMPLE",T216)))</formula>
    </cfRule>
  </conditionalFormatting>
  <conditionalFormatting sqref="U171">
    <cfRule type="cellIs" dxfId="102" priority="114" operator="lessThan">
      <formula>0</formula>
    </cfRule>
  </conditionalFormatting>
  <conditionalFormatting sqref="T213">
    <cfRule type="cellIs" dxfId="101" priority="112" operator="lessThan">
      <formula>0</formula>
    </cfRule>
  </conditionalFormatting>
  <conditionalFormatting sqref="U213">
    <cfRule type="cellIs" dxfId="100" priority="111" operator="lessThan">
      <formula>0</formula>
    </cfRule>
  </conditionalFormatting>
  <conditionalFormatting sqref="I146">
    <cfRule type="cellIs" dxfId="99" priority="66" operator="lessThan">
      <formula>10</formula>
    </cfRule>
    <cfRule type="cellIs" dxfId="98" priority="67" operator="lessThan">
      <formula>10</formula>
    </cfRule>
  </conditionalFormatting>
  <conditionalFormatting sqref="I14">
    <cfRule type="cellIs" dxfId="97" priority="160" operator="lessThan">
      <formula>10</formula>
    </cfRule>
    <cfRule type="cellIs" dxfId="96" priority="161" operator="lessThan">
      <formula>10</formula>
    </cfRule>
  </conditionalFormatting>
  <conditionalFormatting sqref="I60">
    <cfRule type="cellIs" dxfId="95" priority="158" operator="lessThan">
      <formula>10</formula>
    </cfRule>
    <cfRule type="cellIs" dxfId="94" priority="159" operator="lessThan">
      <formula>10</formula>
    </cfRule>
  </conditionalFormatting>
  <conditionalFormatting sqref="I104">
    <cfRule type="cellIs" dxfId="93" priority="156" operator="lessThan">
      <formula>10</formula>
    </cfRule>
    <cfRule type="cellIs" dxfId="92" priority="157" operator="lessThan">
      <formula>10</formula>
    </cfRule>
  </conditionalFormatting>
  <conditionalFormatting sqref="I188">
    <cfRule type="cellIs" dxfId="91" priority="152" operator="lessThan">
      <formula>10</formula>
    </cfRule>
    <cfRule type="cellIs" dxfId="90" priority="153" operator="lessThan">
      <formula>10</formula>
    </cfRule>
  </conditionalFormatting>
  <conditionalFormatting sqref="I230">
    <cfRule type="cellIs" dxfId="89" priority="150" operator="lessThan">
      <formula>10</formula>
    </cfRule>
    <cfRule type="cellIs" dxfId="88" priority="151" operator="lessThan">
      <formula>10</formula>
    </cfRule>
  </conditionalFormatting>
  <conditionalFormatting sqref="I93">
    <cfRule type="containsText" dxfId="87" priority="141" operator="containsText" text="NO CUMPLE">
      <formula>NOT(ISERROR(SEARCH("NO CUMPLE",I93)))</formula>
    </cfRule>
  </conditionalFormatting>
  <conditionalFormatting sqref="J87">
    <cfRule type="cellIs" dxfId="86" priority="143" operator="lessThan">
      <formula>0</formula>
    </cfRule>
  </conditionalFormatting>
  <conditionalFormatting sqref="I87">
    <cfRule type="cellIs" dxfId="85" priority="142" operator="lessThan">
      <formula>0</formula>
    </cfRule>
  </conditionalFormatting>
  <conditionalFormatting sqref="I135">
    <cfRule type="containsText" dxfId="84" priority="138" operator="containsText" text="NO CUMPLE">
      <formula>NOT(ISERROR(SEARCH("NO CUMPLE",I135)))</formula>
    </cfRule>
  </conditionalFormatting>
  <conditionalFormatting sqref="J129">
    <cfRule type="cellIs" dxfId="83" priority="140" operator="lessThan">
      <formula>0</formula>
    </cfRule>
  </conditionalFormatting>
  <conditionalFormatting sqref="I129">
    <cfRule type="cellIs" dxfId="82" priority="139" operator="lessThan">
      <formula>0</formula>
    </cfRule>
  </conditionalFormatting>
  <conditionalFormatting sqref="I177">
    <cfRule type="containsText" dxfId="81" priority="135" operator="containsText" text="NO CUMPLE">
      <formula>NOT(ISERROR(SEARCH("NO CUMPLE",I177)))</formula>
    </cfRule>
  </conditionalFormatting>
  <conditionalFormatting sqref="J171">
    <cfRule type="cellIs" dxfId="80" priority="137" operator="lessThan">
      <formula>0</formula>
    </cfRule>
  </conditionalFormatting>
  <conditionalFormatting sqref="I171">
    <cfRule type="cellIs" dxfId="79" priority="136" operator="lessThan">
      <formula>0</formula>
    </cfRule>
  </conditionalFormatting>
  <conditionalFormatting sqref="I219">
    <cfRule type="containsText" dxfId="78" priority="132" operator="containsText" text="NO CUMPLE">
      <formula>NOT(ISERROR(SEARCH("NO CUMPLE",I219)))</formula>
    </cfRule>
  </conditionalFormatting>
  <conditionalFormatting sqref="J213">
    <cfRule type="cellIs" dxfId="77" priority="134" operator="lessThan">
      <formula>0</formula>
    </cfRule>
  </conditionalFormatting>
  <conditionalFormatting sqref="I213">
    <cfRule type="cellIs" dxfId="76" priority="133" operator="lessThan">
      <formula>0</formula>
    </cfRule>
  </conditionalFormatting>
  <conditionalFormatting sqref="I261">
    <cfRule type="containsText" dxfId="75" priority="129" operator="containsText" text="NO CUMPLE">
      <formula>NOT(ISERROR(SEARCH("NO CUMPLE",I261)))</formula>
    </cfRule>
  </conditionalFormatting>
  <conditionalFormatting sqref="J255">
    <cfRule type="cellIs" dxfId="74" priority="131" operator="lessThan">
      <formula>0</formula>
    </cfRule>
  </conditionalFormatting>
  <conditionalFormatting sqref="I255">
    <cfRule type="cellIs" dxfId="73" priority="130" operator="lessThan">
      <formula>0</formula>
    </cfRule>
  </conditionalFormatting>
  <conditionalFormatting sqref="T90">
    <cfRule type="containsText" dxfId="72" priority="122" operator="containsText" text="NO CUMPLE">
      <formula>NOT(ISERROR(SEARCH("NO CUMPLE",T90)))</formula>
    </cfRule>
  </conditionalFormatting>
  <conditionalFormatting sqref="T87">
    <cfRule type="cellIs" dxfId="71" priority="121" operator="lessThan">
      <formula>0</formula>
    </cfRule>
  </conditionalFormatting>
  <conditionalFormatting sqref="U87">
    <cfRule type="cellIs" dxfId="70" priority="120" operator="lessThan">
      <formula>0</formula>
    </cfRule>
  </conditionalFormatting>
  <conditionalFormatting sqref="T129">
    <cfRule type="cellIs" dxfId="69" priority="118" operator="lessThan">
      <formula>0</formula>
    </cfRule>
  </conditionalFormatting>
  <conditionalFormatting sqref="U129">
    <cfRule type="cellIs" dxfId="68" priority="117" operator="lessThan">
      <formula>0</formula>
    </cfRule>
  </conditionalFormatting>
  <conditionalFormatting sqref="T174">
    <cfRule type="containsText" dxfId="67" priority="116" operator="containsText" text="NO CUMPLE">
      <formula>NOT(ISERROR(SEARCH("NO CUMPLE",T174)))</formula>
    </cfRule>
  </conditionalFormatting>
  <conditionalFormatting sqref="T258">
    <cfRule type="containsText" dxfId="66" priority="110" operator="containsText" text="NO CUMPLE">
      <formula>NOT(ISERROR(SEARCH("NO CUMPLE",T258)))</formula>
    </cfRule>
  </conditionalFormatting>
  <conditionalFormatting sqref="T255">
    <cfRule type="cellIs" dxfId="65" priority="109" operator="lessThan">
      <formula>0</formula>
    </cfRule>
  </conditionalFormatting>
  <conditionalFormatting sqref="U255">
    <cfRule type="cellIs" dxfId="64" priority="108" operator="lessThan">
      <formula>0</formula>
    </cfRule>
  </conditionalFormatting>
  <conditionalFormatting sqref="L13">
    <cfRule type="cellIs" dxfId="63" priority="64" operator="lessThan">
      <formula>10</formula>
    </cfRule>
    <cfRule type="cellIs" dxfId="62" priority="65" operator="lessThan">
      <formula>10</formula>
    </cfRule>
  </conditionalFormatting>
  <conditionalFormatting sqref="L15">
    <cfRule type="cellIs" dxfId="61" priority="62" operator="lessThan">
      <formula>10</formula>
    </cfRule>
    <cfRule type="cellIs" dxfId="60" priority="63" operator="lessThan">
      <formula>10</formula>
    </cfRule>
  </conditionalFormatting>
  <conditionalFormatting sqref="L16">
    <cfRule type="cellIs" dxfId="59" priority="60" operator="lessThan">
      <formula>10</formula>
    </cfRule>
    <cfRule type="cellIs" dxfId="58" priority="61" operator="lessThan">
      <formula>10</formula>
    </cfRule>
  </conditionalFormatting>
  <conditionalFormatting sqref="L17">
    <cfRule type="cellIs" dxfId="57" priority="58" operator="lessThan">
      <formula>10</formula>
    </cfRule>
    <cfRule type="cellIs" dxfId="56" priority="59" operator="lessThan">
      <formula>10</formula>
    </cfRule>
  </conditionalFormatting>
  <conditionalFormatting sqref="L14">
    <cfRule type="cellIs" dxfId="55" priority="56" operator="lessThan">
      <formula>10</formula>
    </cfRule>
    <cfRule type="cellIs" dxfId="54" priority="57" operator="lessThan">
      <formula>10</formula>
    </cfRule>
  </conditionalFormatting>
  <conditionalFormatting sqref="L61">
    <cfRule type="cellIs" dxfId="53" priority="52" operator="lessThan">
      <formula>10</formula>
    </cfRule>
    <cfRule type="cellIs" dxfId="52" priority="53" operator="lessThan">
      <formula>10</formula>
    </cfRule>
  </conditionalFormatting>
  <conditionalFormatting sqref="L62">
    <cfRule type="cellIs" dxfId="51" priority="50" operator="lessThan">
      <formula>10</formula>
    </cfRule>
    <cfRule type="cellIs" dxfId="50" priority="51" operator="lessThan">
      <formula>10</formula>
    </cfRule>
  </conditionalFormatting>
  <conditionalFormatting sqref="L63">
    <cfRule type="cellIs" dxfId="49" priority="48" operator="lessThan">
      <formula>10</formula>
    </cfRule>
    <cfRule type="cellIs" dxfId="48" priority="49" operator="lessThan">
      <formula>10</formula>
    </cfRule>
  </conditionalFormatting>
  <conditionalFormatting sqref="L60">
    <cfRule type="cellIs" dxfId="47" priority="46" operator="lessThan">
      <formula>10</formula>
    </cfRule>
    <cfRule type="cellIs" dxfId="46" priority="47" operator="lessThan">
      <formula>10</formula>
    </cfRule>
  </conditionalFormatting>
  <conditionalFormatting sqref="L59">
    <cfRule type="cellIs" dxfId="45" priority="54" operator="lessThan">
      <formula>10</formula>
    </cfRule>
    <cfRule type="cellIs" dxfId="44" priority="55" operator="lessThan">
      <formula>10</formula>
    </cfRule>
  </conditionalFormatting>
  <conditionalFormatting sqref="L105">
    <cfRule type="cellIs" dxfId="43" priority="42" operator="lessThan">
      <formula>10</formula>
    </cfRule>
    <cfRule type="cellIs" dxfId="42" priority="43" operator="lessThan">
      <formula>10</formula>
    </cfRule>
  </conditionalFormatting>
  <conditionalFormatting sqref="L106">
    <cfRule type="cellIs" dxfId="41" priority="40" operator="lessThan">
      <formula>10</formula>
    </cfRule>
    <cfRule type="cellIs" dxfId="40" priority="41" operator="lessThan">
      <formula>10</formula>
    </cfRule>
  </conditionalFormatting>
  <conditionalFormatting sqref="L107">
    <cfRule type="cellIs" dxfId="39" priority="38" operator="lessThan">
      <formula>10</formula>
    </cfRule>
    <cfRule type="cellIs" dxfId="38" priority="39" operator="lessThan">
      <formula>10</formula>
    </cfRule>
  </conditionalFormatting>
  <conditionalFormatting sqref="L104">
    <cfRule type="cellIs" dxfId="37" priority="36" operator="lessThan">
      <formula>10</formula>
    </cfRule>
    <cfRule type="cellIs" dxfId="36" priority="37" operator="lessThan">
      <formula>10</formula>
    </cfRule>
  </conditionalFormatting>
  <conditionalFormatting sqref="L103">
    <cfRule type="cellIs" dxfId="35" priority="44" operator="lessThan">
      <formula>10</formula>
    </cfRule>
    <cfRule type="cellIs" dxfId="34" priority="45" operator="lessThan">
      <formula>10</formula>
    </cfRule>
  </conditionalFormatting>
  <conditionalFormatting sqref="L147">
    <cfRule type="cellIs" dxfId="33" priority="32" operator="lessThan">
      <formula>10</formula>
    </cfRule>
    <cfRule type="cellIs" dxfId="32" priority="33" operator="lessThan">
      <formula>10</formula>
    </cfRule>
  </conditionalFormatting>
  <conditionalFormatting sqref="L148">
    <cfRule type="cellIs" dxfId="31" priority="30" operator="lessThan">
      <formula>10</formula>
    </cfRule>
    <cfRule type="cellIs" dxfId="30" priority="31" operator="lessThan">
      <formula>10</formula>
    </cfRule>
  </conditionalFormatting>
  <conditionalFormatting sqref="L149">
    <cfRule type="cellIs" dxfId="29" priority="28" operator="lessThan">
      <formula>10</formula>
    </cfRule>
    <cfRule type="cellIs" dxfId="28" priority="29" operator="lessThan">
      <formula>10</formula>
    </cfRule>
  </conditionalFormatting>
  <conditionalFormatting sqref="L146">
    <cfRule type="cellIs" dxfId="27" priority="26" operator="lessThan">
      <formula>10</formula>
    </cfRule>
    <cfRule type="cellIs" dxfId="26" priority="27" operator="lessThan">
      <formula>10</formula>
    </cfRule>
  </conditionalFormatting>
  <conditionalFormatting sqref="L145">
    <cfRule type="cellIs" dxfId="25" priority="34" operator="lessThan">
      <formula>10</formula>
    </cfRule>
    <cfRule type="cellIs" dxfId="24" priority="35" operator="lessThan">
      <formula>10</formula>
    </cfRule>
  </conditionalFormatting>
  <conditionalFormatting sqref="L189">
    <cfRule type="cellIs" dxfId="23" priority="22" operator="lessThan">
      <formula>10</formula>
    </cfRule>
    <cfRule type="cellIs" dxfId="22" priority="23" operator="lessThan">
      <formula>10</formula>
    </cfRule>
  </conditionalFormatting>
  <conditionalFormatting sqref="L190">
    <cfRule type="cellIs" dxfId="21" priority="20" operator="lessThan">
      <formula>10</formula>
    </cfRule>
    <cfRule type="cellIs" dxfId="20" priority="21" operator="lessThan">
      <formula>10</formula>
    </cfRule>
  </conditionalFormatting>
  <conditionalFormatting sqref="L191">
    <cfRule type="cellIs" dxfId="19" priority="18" operator="lessThan">
      <formula>10</formula>
    </cfRule>
    <cfRule type="cellIs" dxfId="18" priority="19" operator="lessThan">
      <formula>10</formula>
    </cfRule>
  </conditionalFormatting>
  <conditionalFormatting sqref="L188">
    <cfRule type="cellIs" dxfId="17" priority="16" operator="lessThan">
      <formula>10</formula>
    </cfRule>
    <cfRule type="cellIs" dxfId="16" priority="17" operator="lessThan">
      <formula>10</formula>
    </cfRule>
  </conditionalFormatting>
  <conditionalFormatting sqref="L187">
    <cfRule type="cellIs" dxfId="15" priority="24" operator="lessThan">
      <formula>10</formula>
    </cfRule>
    <cfRule type="cellIs" dxfId="14" priority="25" operator="lessThan">
      <formula>10</formula>
    </cfRule>
  </conditionalFormatting>
  <conditionalFormatting sqref="L231">
    <cfRule type="cellIs" dxfId="13" priority="12" operator="lessThan">
      <formula>10</formula>
    </cfRule>
    <cfRule type="cellIs" dxfId="12" priority="13" operator="lessThan">
      <formula>10</formula>
    </cfRule>
  </conditionalFormatting>
  <conditionalFormatting sqref="L232">
    <cfRule type="cellIs" dxfId="11" priority="10" operator="lessThan">
      <formula>10</formula>
    </cfRule>
    <cfRule type="cellIs" dxfId="10" priority="11" operator="lessThan">
      <formula>10</formula>
    </cfRule>
  </conditionalFormatting>
  <conditionalFormatting sqref="L233">
    <cfRule type="cellIs" dxfId="9" priority="8" operator="lessThan">
      <formula>10</formula>
    </cfRule>
    <cfRule type="cellIs" dxfId="8" priority="9" operator="lessThan">
      <formula>10</formula>
    </cfRule>
  </conditionalFormatting>
  <conditionalFormatting sqref="L230">
    <cfRule type="cellIs" dxfId="7" priority="6" operator="lessThan">
      <formula>10</formula>
    </cfRule>
    <cfRule type="cellIs" dxfId="6" priority="7" operator="lessThan">
      <formula>10</formula>
    </cfRule>
  </conditionalFormatting>
  <conditionalFormatting sqref="L229">
    <cfRule type="cellIs" dxfId="5" priority="14" operator="lessThan">
      <formula>10</formula>
    </cfRule>
    <cfRule type="cellIs" dxfId="4" priority="15" operator="lessThan">
      <formula>10</formula>
    </cfRule>
  </conditionalFormatting>
  <conditionalFormatting sqref="F24">
    <cfRule type="timePeriod" dxfId="3" priority="4" timePeriod="lastWeek">
      <formula>AND(TODAY()-ROUNDDOWN(F24,0)&gt;=(WEEKDAY(TODAY())),TODAY()-ROUNDDOWN(F24,0)&lt;(WEEKDAY(TODAY())+7))</formula>
    </cfRule>
  </conditionalFormatting>
  <conditionalFormatting sqref="F21">
    <cfRule type="timePeriod" dxfId="2" priority="3" timePeriod="lastWeek">
      <formula>AND(TODAY()-ROUNDDOWN(F21,0)&gt;=(WEEKDAY(TODAY())),TODAY()-ROUNDDOWN(F21,0)&lt;(WEEKDAY(TODAY())+7))</formula>
    </cfRule>
  </conditionalFormatting>
  <conditionalFormatting sqref="F72:F73">
    <cfRule type="timePeriod" dxfId="1" priority="2" timePeriod="lastWeek">
      <formula>AND(TODAY()-ROUNDDOWN(F72,0)&gt;=(WEEKDAY(TODAY())),TODAY()-ROUNDDOWN(F72,0)&lt;(WEEKDAY(TODAY())+7))</formula>
    </cfRule>
  </conditionalFormatting>
  <conditionalFormatting sqref="C220:D220">
    <cfRule type="containsText" dxfId="0" priority="1" operator="containsText" text="NO CUMPLE">
      <formula>NOT(ISERROR(SEARCH("NO CUMPLE",C220)))</formula>
    </cfRule>
  </conditionalFormatting>
  <dataValidations disablePrompts="1" count="1">
    <dataValidation type="list" allowBlank="1" showInputMessage="1" showErrorMessage="1" sqref="R51:S54 G50:H54 G94:H94 G136:H140 G178:H182 G220:H224 G262:H264" xr:uid="{00000000-0002-0000-0400-000000000000}">
      <formula1>$AI$3:$AI$3</formula1>
    </dataValidation>
  </dataValidations>
  <printOptions horizontalCentered="1" verticalCentered="1"/>
  <pageMargins left="0.25" right="0.25" top="0.75" bottom="0.75" header="0.3" footer="0.3"/>
  <pageSetup scale="35" orientation="portrait" r:id="rId1"/>
  <rowBreaks count="5" manualBreakCount="5">
    <brk id="52" max="23" man="1"/>
    <brk id="96" max="23" man="1"/>
    <brk id="138" max="23" man="1"/>
    <brk id="180" max="23" man="1"/>
    <brk id="222" max="23" man="1"/>
  </rowBreaks>
  <colBreaks count="2" manualBreakCount="2">
    <brk id="12" max="321" man="1"/>
    <brk id="24" max="1048575" man="1"/>
  </col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400-000001000000}">
          <x14:formula1>
            <xm:f>'\Users\edwinulloacalvo\Documents\EDWIN ULLOA\T&amp;H CONSTRUCCIONES SAS\C:\Users\edwinulloacalvo\Desktop\G:\EVALUACION PROCESO\PROCESO 02\OMAR Y JULIE\[FORMATO EVALUACION SDHT-CM-SA-002-2017 (1) (Reparado) (Recuperado).xlsx]DESPLEGABLES'!#REF!</xm:f>
          </x14:formula1>
          <xm:sqref>S49:S50 U18 U234 S93:S94 U64 S261:S264 S135:S140 U108 S219:S224 S177:S182 U150 U192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I44"/>
  <sheetViews>
    <sheetView topLeftCell="A11" workbookViewId="0">
      <selection activeCell="F29" sqref="F29"/>
    </sheetView>
  </sheetViews>
  <sheetFormatPr baseColWidth="10" defaultRowHeight="15" x14ac:dyDescent="0.25"/>
  <cols>
    <col min="4" max="4" width="18.28515625" bestFit="1" customWidth="1"/>
    <col min="5" max="5" width="18.7109375" customWidth="1"/>
    <col min="6" max="6" width="18.42578125" customWidth="1"/>
    <col min="7" max="7" width="18" customWidth="1"/>
    <col min="8" max="8" width="17.28515625" customWidth="1"/>
    <col min="9" max="9" width="17.42578125" customWidth="1"/>
  </cols>
  <sheetData>
    <row r="2" spans="1:9" x14ac:dyDescent="0.25">
      <c r="A2">
        <v>81101500</v>
      </c>
    </row>
    <row r="3" spans="1:9" x14ac:dyDescent="0.25">
      <c r="A3">
        <v>95121900</v>
      </c>
    </row>
    <row r="4" spans="1:9" x14ac:dyDescent="0.25">
      <c r="A4">
        <v>81151600</v>
      </c>
      <c r="C4" t="s">
        <v>28</v>
      </c>
    </row>
    <row r="5" spans="1:9" x14ac:dyDescent="0.25">
      <c r="A5">
        <v>93142000</v>
      </c>
    </row>
    <row r="6" spans="1:9" x14ac:dyDescent="0.25">
      <c r="A6">
        <v>801015</v>
      </c>
    </row>
    <row r="7" spans="1:9" ht="15.75" thickBot="1" x14ac:dyDescent="0.3">
      <c r="A7" t="s">
        <v>65</v>
      </c>
    </row>
    <row r="8" spans="1:9" x14ac:dyDescent="0.25">
      <c r="C8" s="741" t="s">
        <v>51</v>
      </c>
      <c r="D8" s="742"/>
      <c r="E8" s="40" t="s">
        <v>52</v>
      </c>
      <c r="F8" s="40">
        <v>737717</v>
      </c>
      <c r="G8" s="40"/>
      <c r="H8" s="40"/>
      <c r="I8" s="41"/>
    </row>
    <row r="9" spans="1:9" x14ac:dyDescent="0.25">
      <c r="C9" s="743"/>
      <c r="D9" s="744"/>
      <c r="E9" s="36">
        <v>1</v>
      </c>
      <c r="F9" s="36">
        <v>0.3</v>
      </c>
      <c r="G9" s="36">
        <v>0.5</v>
      </c>
      <c r="H9" s="36">
        <v>0.2</v>
      </c>
      <c r="I9" s="37">
        <v>0.15</v>
      </c>
    </row>
    <row r="10" spans="1:9" x14ac:dyDescent="0.25">
      <c r="B10" s="35"/>
      <c r="C10" s="743"/>
      <c r="D10" s="744"/>
      <c r="E10" s="42">
        <f>E11/F8</f>
        <v>6154.7746791791433</v>
      </c>
      <c r="F10" s="1">
        <f>+E10*F9</f>
        <v>1846.4324037537428</v>
      </c>
      <c r="G10" s="1">
        <f>+E10*G9</f>
        <v>3077.3873395895716</v>
      </c>
      <c r="H10" s="1">
        <f>+E10*H9</f>
        <v>1230.9549358358288</v>
      </c>
      <c r="I10" s="31">
        <f>+E10*I9</f>
        <v>923.21620187687142</v>
      </c>
    </row>
    <row r="11" spans="1:9" ht="15.75" thickBot="1" x14ac:dyDescent="0.3">
      <c r="A11" s="12"/>
      <c r="B11" s="12"/>
      <c r="C11" s="745"/>
      <c r="D11" s="746"/>
      <c r="E11" s="38">
        <v>4540481912</v>
      </c>
      <c r="F11" s="38">
        <f>+E11*F9</f>
        <v>1362144573.5999999</v>
      </c>
      <c r="G11" s="38">
        <f>+E11*G9</f>
        <v>2270240956</v>
      </c>
      <c r="H11" s="38">
        <f>+E11*H9</f>
        <v>908096382.4000001</v>
      </c>
      <c r="I11" s="39">
        <f>+E11*I9</f>
        <v>681072286.79999995</v>
      </c>
    </row>
    <row r="12" spans="1:9" x14ac:dyDescent="0.25">
      <c r="A12" s="12"/>
      <c r="B12" s="12"/>
      <c r="C12" s="12"/>
      <c r="D12" s="12"/>
      <c r="E12" s="12"/>
      <c r="F12" s="12"/>
      <c r="G12" s="12"/>
      <c r="H12" s="12"/>
      <c r="I12" s="19"/>
    </row>
    <row r="13" spans="1:9" x14ac:dyDescent="0.25">
      <c r="A13" s="12"/>
      <c r="B13" s="12"/>
      <c r="C13" s="12"/>
      <c r="D13" s="12"/>
      <c r="E13" s="12"/>
      <c r="F13" s="12"/>
      <c r="G13" s="12"/>
      <c r="H13" s="12"/>
      <c r="I13" s="19"/>
    </row>
    <row r="14" spans="1:9" x14ac:dyDescent="0.25">
      <c r="A14" s="12"/>
      <c r="B14" s="8">
        <v>1997</v>
      </c>
      <c r="C14" s="9">
        <v>172005</v>
      </c>
      <c r="D14" s="12"/>
      <c r="E14" s="12"/>
      <c r="F14" s="12"/>
      <c r="G14" s="12"/>
      <c r="H14" s="12"/>
      <c r="I14" s="19"/>
    </row>
    <row r="15" spans="1:9" x14ac:dyDescent="0.25">
      <c r="A15" s="12"/>
      <c r="B15" s="8">
        <v>1999</v>
      </c>
      <c r="C15" s="9">
        <v>236460</v>
      </c>
      <c r="D15" s="12"/>
      <c r="E15" s="12"/>
      <c r="F15" s="12"/>
      <c r="G15" s="12"/>
      <c r="H15" s="12"/>
      <c r="I15" s="19"/>
    </row>
    <row r="16" spans="1:9" x14ac:dyDescent="0.25">
      <c r="A16" s="12"/>
      <c r="B16" s="8">
        <v>2001</v>
      </c>
      <c r="C16" s="9">
        <v>286000</v>
      </c>
      <c r="D16" s="12"/>
      <c r="E16" s="12"/>
      <c r="F16" s="12"/>
      <c r="G16" s="12"/>
      <c r="H16" s="12"/>
      <c r="I16" s="19"/>
    </row>
    <row r="17" spans="1:9" x14ac:dyDescent="0.25">
      <c r="A17" s="12"/>
      <c r="B17" s="8">
        <v>2002</v>
      </c>
      <c r="C17" s="9">
        <v>309000</v>
      </c>
      <c r="D17" s="16"/>
      <c r="E17" s="12"/>
      <c r="F17" s="12"/>
      <c r="G17" s="12"/>
      <c r="H17" s="12"/>
      <c r="I17" s="19"/>
    </row>
    <row r="18" spans="1:9" x14ac:dyDescent="0.25">
      <c r="A18" s="12"/>
      <c r="B18" s="8">
        <v>2003</v>
      </c>
      <c r="C18" s="9">
        <v>332000</v>
      </c>
      <c r="D18" s="16"/>
      <c r="E18" s="12"/>
      <c r="F18" s="12" t="s">
        <v>34</v>
      </c>
      <c r="G18" s="12"/>
      <c r="H18" s="12"/>
      <c r="I18" s="19"/>
    </row>
    <row r="19" spans="1:9" x14ac:dyDescent="0.25">
      <c r="A19" s="12"/>
      <c r="B19" s="8">
        <v>2004</v>
      </c>
      <c r="C19" s="9">
        <v>358000</v>
      </c>
      <c r="D19" s="29" t="e">
        <f>+#REF!/#REF!</f>
        <v>#REF!</v>
      </c>
      <c r="E19" s="12">
        <v>0</v>
      </c>
      <c r="F19" s="12" t="s">
        <v>35</v>
      </c>
      <c r="G19" s="12"/>
      <c r="H19" s="12">
        <v>81101500</v>
      </c>
      <c r="I19" s="19"/>
    </row>
    <row r="20" spans="1:9" x14ac:dyDescent="0.25">
      <c r="A20" s="12"/>
      <c r="B20" s="8">
        <v>2005</v>
      </c>
      <c r="C20" s="9">
        <v>381500</v>
      </c>
      <c r="D20" s="29" t="e">
        <f>+#REF!/#REF!</f>
        <v>#REF!</v>
      </c>
      <c r="E20" s="12">
        <v>0</v>
      </c>
      <c r="F20" s="12" t="s">
        <v>36</v>
      </c>
      <c r="G20" s="12"/>
      <c r="H20" s="12">
        <v>95121900</v>
      </c>
      <c r="I20" s="19"/>
    </row>
    <row r="21" spans="1:9" x14ac:dyDescent="0.25">
      <c r="A21" s="12"/>
      <c r="B21" s="8">
        <v>2006</v>
      </c>
      <c r="C21" s="9">
        <v>408000</v>
      </c>
      <c r="D21" s="29" t="e">
        <f>+#REF!/#REF!</f>
        <v>#REF!</v>
      </c>
      <c r="E21" s="12">
        <v>0</v>
      </c>
      <c r="F21" s="12" t="s">
        <v>38</v>
      </c>
      <c r="G21" s="12"/>
      <c r="H21" s="12">
        <v>81151600</v>
      </c>
      <c r="I21" s="19"/>
    </row>
    <row r="22" spans="1:9" x14ac:dyDescent="0.25">
      <c r="A22" s="12"/>
      <c r="B22" s="8">
        <v>2007</v>
      </c>
      <c r="C22" s="9">
        <v>433700</v>
      </c>
      <c r="D22" s="29" t="e">
        <f>+#REF!/#REF!</f>
        <v>#REF!</v>
      </c>
      <c r="E22" s="12">
        <v>0</v>
      </c>
      <c r="F22" s="12" t="s">
        <v>39</v>
      </c>
      <c r="G22" s="12"/>
      <c r="H22" s="12">
        <v>93142000</v>
      </c>
      <c r="I22" s="19"/>
    </row>
    <row r="23" spans="1:9" x14ac:dyDescent="0.25">
      <c r="A23" s="12"/>
      <c r="B23" s="10">
        <v>2008</v>
      </c>
      <c r="C23" s="9">
        <v>461500</v>
      </c>
      <c r="D23" s="29" t="e">
        <f>+#REF!/#REF!</f>
        <v>#REF!</v>
      </c>
      <c r="E23" s="12">
        <v>0</v>
      </c>
      <c r="F23" s="12"/>
      <c r="G23" s="12"/>
      <c r="H23" s="12">
        <v>801015</v>
      </c>
      <c r="I23" s="19"/>
    </row>
    <row r="24" spans="1:9" x14ac:dyDescent="0.25">
      <c r="A24" s="12"/>
      <c r="B24" s="10">
        <v>2009</v>
      </c>
      <c r="C24" s="9">
        <v>496900</v>
      </c>
      <c r="D24" s="29" t="e">
        <f>+#REF!/#REF!</f>
        <v>#REF!</v>
      </c>
      <c r="E24" s="12">
        <v>0</v>
      </c>
      <c r="F24" s="12"/>
      <c r="G24" s="12"/>
      <c r="H24" s="12">
        <v>801016</v>
      </c>
      <c r="I24" s="19"/>
    </row>
    <row r="25" spans="1:9" x14ac:dyDescent="0.25">
      <c r="A25" s="12"/>
      <c r="B25" s="10">
        <v>2010</v>
      </c>
      <c r="C25" s="9">
        <v>515000</v>
      </c>
      <c r="D25" s="29" t="e">
        <f>+#REF!/#REF!</f>
        <v>#REF!</v>
      </c>
      <c r="E25" s="12">
        <v>0</v>
      </c>
      <c r="F25" s="12"/>
      <c r="G25" s="12"/>
      <c r="H25" s="12" t="s">
        <v>46</v>
      </c>
      <c r="I25" s="19"/>
    </row>
    <row r="26" spans="1:9" x14ac:dyDescent="0.25">
      <c r="A26" s="12"/>
      <c r="B26" s="10">
        <v>2011</v>
      </c>
      <c r="C26" s="9">
        <v>535600</v>
      </c>
      <c r="D26" s="29" t="e">
        <f>+#REF!/#REF!</f>
        <v>#REF!</v>
      </c>
      <c r="E26" s="12">
        <v>0</v>
      </c>
      <c r="F26" s="12"/>
      <c r="G26" s="12"/>
      <c r="H26" s="12"/>
      <c r="I26" s="19"/>
    </row>
    <row r="27" spans="1:9" x14ac:dyDescent="0.25">
      <c r="A27" s="12"/>
      <c r="B27" s="10">
        <v>2012</v>
      </c>
      <c r="C27" s="9">
        <v>566700</v>
      </c>
      <c r="D27" s="29" t="e">
        <f>+#REF!/#REF!</f>
        <v>#REF!</v>
      </c>
      <c r="E27" s="30">
        <v>0</v>
      </c>
      <c r="F27" s="12"/>
      <c r="G27" s="12"/>
      <c r="H27" s="12"/>
      <c r="I27" s="19">
        <v>300</v>
      </c>
    </row>
    <row r="28" spans="1:9" x14ac:dyDescent="0.25">
      <c r="A28" s="12"/>
      <c r="B28" s="10">
        <v>2013</v>
      </c>
      <c r="C28" s="9">
        <v>589500</v>
      </c>
      <c r="D28" s="29" t="e">
        <f>+#REF!/#REF!</f>
        <v>#REF!</v>
      </c>
      <c r="E28" s="30">
        <v>0</v>
      </c>
      <c r="F28" s="12" t="s">
        <v>40</v>
      </c>
      <c r="G28" s="12"/>
      <c r="H28" s="12">
        <v>1</v>
      </c>
      <c r="I28" s="19">
        <v>200</v>
      </c>
    </row>
    <row r="29" spans="1:9" x14ac:dyDescent="0.25">
      <c r="A29" s="12"/>
      <c r="B29" s="10">
        <v>2014</v>
      </c>
      <c r="C29" s="9">
        <v>616000</v>
      </c>
      <c r="E29" s="12"/>
      <c r="F29" s="17">
        <v>43129</v>
      </c>
      <c r="G29" s="12"/>
      <c r="H29" s="12">
        <v>2</v>
      </c>
      <c r="I29" s="19">
        <v>100</v>
      </c>
    </row>
    <row r="30" spans="1:9" x14ac:dyDescent="0.25">
      <c r="A30" s="12"/>
      <c r="B30" s="10">
        <v>2015</v>
      </c>
      <c r="C30" s="9">
        <v>644350</v>
      </c>
      <c r="E30" s="12"/>
      <c r="F30" s="12"/>
      <c r="G30" s="12"/>
      <c r="H30" s="12">
        <v>3</v>
      </c>
      <c r="I30" s="19"/>
    </row>
    <row r="31" spans="1:9" x14ac:dyDescent="0.25">
      <c r="A31" s="12"/>
      <c r="B31" s="24">
        <v>2016</v>
      </c>
      <c r="C31" s="9">
        <v>689455</v>
      </c>
      <c r="D31" s="12"/>
      <c r="E31" s="12"/>
      <c r="F31" s="12"/>
      <c r="G31" s="12"/>
      <c r="H31" s="12"/>
      <c r="I31" s="19"/>
    </row>
    <row r="32" spans="1:9" x14ac:dyDescent="0.25">
      <c r="A32" s="12"/>
      <c r="B32" s="24">
        <v>2017</v>
      </c>
      <c r="C32" s="9">
        <v>737717</v>
      </c>
      <c r="D32" s="12"/>
      <c r="E32" s="12"/>
      <c r="F32" s="12"/>
      <c r="G32" s="12"/>
      <c r="H32" s="12"/>
      <c r="I32" s="19">
        <v>1</v>
      </c>
    </row>
    <row r="33" spans="1:9" x14ac:dyDescent="0.25">
      <c r="A33" s="12"/>
      <c r="B33" s="24">
        <v>2018</v>
      </c>
      <c r="C33" s="9">
        <v>781242</v>
      </c>
      <c r="D33" s="12"/>
      <c r="E33" s="12"/>
      <c r="F33" s="12"/>
      <c r="G33" s="12"/>
      <c r="H33" s="12"/>
      <c r="I33" s="19"/>
    </row>
    <row r="34" spans="1:9" x14ac:dyDescent="0.25">
      <c r="A34" s="12"/>
      <c r="C34" s="34">
        <v>1</v>
      </c>
      <c r="D34" s="16"/>
      <c r="E34" s="12"/>
      <c r="F34" s="12"/>
      <c r="G34" s="12"/>
      <c r="H34" s="12"/>
      <c r="I34" s="19">
        <v>2</v>
      </c>
    </row>
    <row r="35" spans="1:9" x14ac:dyDescent="0.25">
      <c r="A35" s="12"/>
      <c r="D35" s="16"/>
      <c r="E35" s="12"/>
      <c r="F35" s="12" t="s">
        <v>34</v>
      </c>
      <c r="G35" s="12"/>
      <c r="H35" s="12"/>
      <c r="I35" s="19">
        <v>3</v>
      </c>
    </row>
    <row r="36" spans="1:9" x14ac:dyDescent="0.25">
      <c r="A36" s="12"/>
      <c r="B36" s="26"/>
      <c r="C36" s="27"/>
      <c r="D36" s="29" t="e">
        <f>+#REF!/#REF!</f>
        <v>#REF!</v>
      </c>
      <c r="E36" s="12">
        <v>0</v>
      </c>
      <c r="F36" s="12"/>
      <c r="G36" s="12"/>
      <c r="H36" s="12"/>
      <c r="I36" s="19">
        <v>4</v>
      </c>
    </row>
    <row r="37" spans="1:9" x14ac:dyDescent="0.25">
      <c r="A37" s="12"/>
      <c r="B37" s="26"/>
      <c r="C37" s="27"/>
      <c r="D37" s="29" t="e">
        <f>+#REF!/#REF!</f>
        <v>#REF!</v>
      </c>
      <c r="E37" s="12">
        <v>0</v>
      </c>
      <c r="F37" s="12"/>
      <c r="G37" s="12"/>
      <c r="H37" s="12">
        <v>0</v>
      </c>
      <c r="I37" s="19">
        <v>5</v>
      </c>
    </row>
    <row r="38" spans="1:9" x14ac:dyDescent="0.25">
      <c r="A38" s="12"/>
      <c r="B38" s="27"/>
      <c r="C38" s="27"/>
      <c r="D38" s="29" t="e">
        <f>+#REF!/#REF!</f>
        <v>#REF!</v>
      </c>
      <c r="E38" s="12">
        <v>0</v>
      </c>
      <c r="F38" s="12" t="s">
        <v>38</v>
      </c>
      <c r="G38" s="12"/>
      <c r="H38" s="12">
        <v>25</v>
      </c>
      <c r="I38" s="19"/>
    </row>
    <row r="39" spans="1:9" x14ac:dyDescent="0.25">
      <c r="A39" s="12"/>
      <c r="B39" s="28"/>
      <c r="C39" s="27"/>
      <c r="D39" s="29" t="e">
        <f>+#REF!/#REF!</f>
        <v>#REF!</v>
      </c>
      <c r="E39" s="12">
        <v>0</v>
      </c>
      <c r="F39" s="12" t="s">
        <v>39</v>
      </c>
      <c r="G39" s="12"/>
      <c r="H39" s="12">
        <v>50</v>
      </c>
      <c r="I39" s="19"/>
    </row>
    <row r="40" spans="1:9" x14ac:dyDescent="0.25">
      <c r="A40" s="12"/>
      <c r="B40" s="26"/>
      <c r="C40" s="27"/>
      <c r="D40" s="29" t="e">
        <f>+#REF!/#REF!</f>
        <v>#REF!</v>
      </c>
      <c r="E40" s="12">
        <v>0</v>
      </c>
      <c r="F40" s="12"/>
      <c r="G40" s="12"/>
      <c r="H40" s="30">
        <v>75</v>
      </c>
      <c r="I40" s="19"/>
    </row>
    <row r="41" spans="1:9" x14ac:dyDescent="0.25">
      <c r="A41" s="12"/>
      <c r="B41" s="26"/>
      <c r="C41" s="27"/>
      <c r="D41" s="12"/>
      <c r="E41" s="12"/>
      <c r="F41" s="12"/>
      <c r="G41" s="12"/>
      <c r="H41" s="30">
        <v>0</v>
      </c>
      <c r="I41" s="19"/>
    </row>
    <row r="42" spans="1:9" x14ac:dyDescent="0.25">
      <c r="A42" s="12"/>
      <c r="B42" s="26"/>
      <c r="C42" s="27"/>
      <c r="D42" s="12"/>
      <c r="E42" s="12"/>
      <c r="F42" s="12"/>
      <c r="G42" s="12"/>
      <c r="H42" s="30">
        <v>50</v>
      </c>
      <c r="I42" s="19">
        <v>20</v>
      </c>
    </row>
    <row r="43" spans="1:9" ht="15.75" thickBot="1" x14ac:dyDescent="0.3">
      <c r="A43" s="20"/>
      <c r="B43" s="20"/>
      <c r="C43" s="20"/>
      <c r="D43" s="20">
        <v>4</v>
      </c>
      <c r="E43" s="20"/>
      <c r="F43" s="20" t="s">
        <v>42</v>
      </c>
      <c r="G43" s="20" t="s">
        <v>43</v>
      </c>
      <c r="H43" s="20">
        <v>100</v>
      </c>
      <c r="I43" s="21">
        <v>50</v>
      </c>
    </row>
    <row r="44" spans="1:9" ht="15.75" thickTop="1" x14ac:dyDescent="0.25"/>
  </sheetData>
  <customSheetViews>
    <customSheetView guid="{3D0240CE-B066-41E3-BCDF-809B622D0CF7}">
      <selection activeCell="F15" sqref="F15"/>
      <pageMargins left="0.7" right="0.7" top="0.75" bottom="0.75" header="0.3" footer="0.3"/>
    </customSheetView>
  </customSheetViews>
  <mergeCells count="1">
    <mergeCell ref="C8:D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11</vt:i4>
      </vt:variant>
    </vt:vector>
  </HeadingPairs>
  <TitlesOfParts>
    <vt:vector size="17" baseType="lpstr">
      <vt:lpstr>OFERENTES</vt:lpstr>
      <vt:lpstr>EVALUACION TECNICA 1</vt:lpstr>
      <vt:lpstr>EXPERIENCIA OFERENTE 1 </vt:lpstr>
      <vt:lpstr>DIRECTORES 1</vt:lpstr>
      <vt:lpstr>RESIDENTES 1</vt:lpstr>
      <vt:lpstr>DESPLEGABLES</vt:lpstr>
      <vt:lpstr>'DIRECTORES 1'!Área_de_impresión</vt:lpstr>
      <vt:lpstr>'EVALUACION TECNICA 1'!Área_de_impresión</vt:lpstr>
      <vt:lpstr>'EXPERIENCIA OFERENTE 1 '!Área_de_impresión</vt:lpstr>
      <vt:lpstr>OFERENTES!Área_de_impresión</vt:lpstr>
      <vt:lpstr>'RESIDENTES 1'!Área_de_impresión</vt:lpstr>
      <vt:lpstr>salarios</vt:lpstr>
      <vt:lpstr>SMMLV</vt:lpstr>
      <vt:lpstr>'DIRECTORES 1'!Títulos_a_imprimir</vt:lpstr>
      <vt:lpstr>'EVALUACION TECNICA 1'!Títulos_a_imprimir</vt:lpstr>
      <vt:lpstr>'RESIDENTES 1'!Títulos_a_imprimir</vt:lpstr>
      <vt:lpstr>UNSPSC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Neiser Cifuentes</dc:creator>
  <cp:lastModifiedBy>Giovanni</cp:lastModifiedBy>
  <cp:lastPrinted>2019-03-27T22:45:27Z</cp:lastPrinted>
  <dcterms:created xsi:type="dcterms:W3CDTF">2017-04-07T19:15:16Z</dcterms:created>
  <dcterms:modified xsi:type="dcterms:W3CDTF">2020-10-08T14:14:29Z</dcterms:modified>
</cp:coreProperties>
</file>