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7"/>
  <workbookPr/>
  <mc:AlternateContent xmlns:mc="http://schemas.openxmlformats.org/markup-compatibility/2006">
    <mc:Choice Requires="x15">
      <x15ac:absPath xmlns:x15ac="http://schemas.microsoft.com/office/spreadsheetml/2010/11/ac" url="/Users/alejandrafontecha/Desktop/JBB/2025/Procesos de contratación/Interventoría cubiertas/20250808/"/>
    </mc:Choice>
  </mc:AlternateContent>
  <xr:revisionPtr revIDLastSave="0" documentId="13_ncr:1_{9F200179-A21A-E44C-9129-BF1A9C106516}" xr6:coauthVersionLast="47" xr6:coauthVersionMax="47" xr10:uidLastSave="{00000000-0000-0000-0000-000000000000}"/>
  <bookViews>
    <workbookView xWindow="140" yWindow="500" windowWidth="28600" windowHeight="15800" xr2:uid="{00000000-000D-0000-FFFF-FFFF00000000}"/>
  </bookViews>
  <sheets>
    <sheet name="OFERTA ECONÓMICA" sheetId="5" r:id="rId1"/>
    <sheet name="FM" sheetId="6" state="hidden" r:id="rId2"/>
    <sheet name="AIU" sheetId="7" state="hidden" r:id="rId3"/>
    <sheet name="TRANSPORTE" sheetId="8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________________________________apu1">[1]INSUMOS!#REF!</definedName>
    <definedName name="________________________________apu1">[1]INSUMOS!#REF!</definedName>
    <definedName name="_______________________________apu1">[1]INSUMOS!#REF!</definedName>
    <definedName name="______________________________apu1">[1]INSUMOS!#REF!</definedName>
    <definedName name="____________________________apu1">[1]INSUMOS!#REF!</definedName>
    <definedName name="___________________________apu1">[1]INSUMOS!#REF!</definedName>
    <definedName name="__________________________apu1">[1]INSUMOS!#REF!</definedName>
    <definedName name="_________________________apu1">[1]INSUMOS!#REF!</definedName>
    <definedName name="________________________apu1">[1]INSUMOS!#REF!</definedName>
    <definedName name="_______________________apu1">[1]INSUMOS!#REF!</definedName>
    <definedName name="_____________________apu1">[1]INSUMOS!#REF!</definedName>
    <definedName name="____________________apu1">[1]INSUMOS!#REF!</definedName>
    <definedName name="___________________apu1">[1]INSUMOS!#REF!</definedName>
    <definedName name="__________________apu1">[1]INSUMOS!#REF!</definedName>
    <definedName name="_________________apu1">[1]INSUMOS!#REF!</definedName>
    <definedName name="________________apu1">[1]INSUMOS!#REF!</definedName>
    <definedName name="_______________apu1">[1]INSUMOS!#REF!</definedName>
    <definedName name="______________apu1">[1]INSUMOS!#REF!</definedName>
    <definedName name="_____________apu1">[1]INSUMOS!#REF!</definedName>
    <definedName name="____________apu1">[1]INSUMOS!#REF!</definedName>
    <definedName name="___________apu1">[1]INSUMOS!#REF!</definedName>
    <definedName name="__________apu1">[1]INSUMOS!#REF!</definedName>
    <definedName name="_________apu1">[1]INSUMOS!#REF!</definedName>
    <definedName name="________apu1">[1]INSUMOS!#REF!</definedName>
    <definedName name="_______apu1">[1]INSUMOS!#REF!</definedName>
    <definedName name="______apu1">[1]INSUMOS!#REF!</definedName>
    <definedName name="_____apu1">[1]INSUMOS!#REF!</definedName>
    <definedName name="____apu1">[1]INSUMOS!#REF!</definedName>
    <definedName name="___apu1">[1]INSUMOS!#REF!</definedName>
    <definedName name="__apu1">[1]INSUMOS!#REF!</definedName>
    <definedName name="_42C">#REF!</definedName>
    <definedName name="_42D">#REF!</definedName>
    <definedName name="_42E">#REF!</definedName>
    <definedName name="_44">#REF!</definedName>
    <definedName name="_56790398773">#REF!</definedName>
    <definedName name="_6">#REF!</definedName>
    <definedName name="_a1">[1]INSUMOS!#REF!</definedName>
    <definedName name="_apu1">[1]INSUMOS!#REF!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C">#REF!</definedName>
    <definedName name="_FOR1">#REF!</definedName>
    <definedName name="_Key1">[1]INSUMOS!#REF!</definedName>
    <definedName name="_Order1">255</definedName>
    <definedName name="_Sort">[1]INSUMOS!#REF!</definedName>
    <definedName name="a">[2]Insumos!#REF!</definedName>
    <definedName name="A_IMPRESIÓN_IM" localSheetId="0">#REF!</definedName>
    <definedName name="A_IMPRESIÓN_IM">#REF!</definedName>
    <definedName name="A.PVC">'[3]factores A.N.'!$M$7:$M$33</definedName>
    <definedName name="a1..056">#REF!</definedName>
    <definedName name="A1S">#REF!</definedName>
    <definedName name="A1XO56">#REF!</definedName>
    <definedName name="A2S">#REF!</definedName>
    <definedName name="aa" localSheetId="0">#REF!</definedName>
    <definedName name="aa">#REF!</definedName>
    <definedName name="AC">#REF!</definedName>
    <definedName name="ACER">#REF!</definedName>
    <definedName name="ACERO">#REF!</definedName>
    <definedName name="adfasdfsa">[2]Insumos!#REF!</definedName>
    <definedName name="adfasfadfa">[2]Insumos!#REF!</definedName>
    <definedName name="ADFR" localSheetId="0">#REF!</definedName>
    <definedName name="ADFR">#REF!</definedName>
    <definedName name="ADMON">#REF!</definedName>
    <definedName name="adsfadsfasdfafdasfdasfd">[1]INSUMOS!#REF!</definedName>
    <definedName name="adsfadsfasfasdfasfdasdfadsfdsafdsa">[2]Insumos!#REF!</definedName>
    <definedName name="afdaffaf">[2]Insumos!#REF!</definedName>
    <definedName name="AGUA">[4]INSUMOS!$D$4</definedName>
    <definedName name="ALAMB">[4]INSUMOS!$D$169</definedName>
    <definedName name="ALAMBRE">#REF!</definedName>
    <definedName name="ANDENESV">#REF!</definedName>
    <definedName name="ANTISB">[4]INSUMOS!$D$181</definedName>
    <definedName name="APU" localSheetId="0">#REF!</definedName>
    <definedName name="APU">#REF!</definedName>
    <definedName name="AR">#REF!</definedName>
    <definedName name="AREA">#REF!</definedName>
    <definedName name="_xlnm.Print_Area" localSheetId="0">'OFERTA ECONÓMICA'!$A$1:$H$35</definedName>
    <definedName name="ARENA">#REF!</definedName>
    <definedName name="AS" localSheetId="0">#REF!</definedName>
    <definedName name="AS">#REF!</definedName>
    <definedName name="ASD">#REF!</definedName>
    <definedName name="asdfadsfadsfafda">[2]Insumos!#REF!</definedName>
    <definedName name="asdfasdf">[1]INSUMOS!#REF!</definedName>
    <definedName name="AYU">#REF!</definedName>
    <definedName name="b">[2]Insumos!#REF!</definedName>
    <definedName name="B_T1">#REF!</definedName>
    <definedName name="B.T1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GRAV">#REF!</definedName>
    <definedName name="Bd">#REF!</definedName>
    <definedName name="Bd__2">#REF!</definedName>
    <definedName name="Bd_2">[5]FACTORES!#REF!</definedName>
    <definedName name="BORDE1">#REF!</definedName>
    <definedName name="BuiltIn_Print_Area">"$#REF!.$A$1:$#REF!.$F$5"</definedName>
    <definedName name="BuiltIn_Print_Titles">"$#REF!.$A$#REF!:$#REF!.$IV$#REF!"</definedName>
    <definedName name="C_LOM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M_CAIDA">#REF!</definedName>
    <definedName name="CANGURO">#REF!</definedName>
    <definedName name="CANTIDAD" localSheetId="2">'[6]LISTA DE CANTIDADES'!$A$7:$X$1122</definedName>
    <definedName name="CANTIDAD">'[6]LISTA DE CANTIDADES'!$A$7:$X$1122</definedName>
    <definedName name="Capitulo">[7]Capitulos!$B$1:$B$65536</definedName>
    <definedName name="CARCONST" localSheetId="0">#REF!</definedName>
    <definedName name="CARCONST">#REF!</definedName>
    <definedName name="carconst1" localSheetId="0">#REF!</definedName>
    <definedName name="carconst1">#REF!</definedName>
    <definedName name="CARTERA" localSheetId="0">#REF!</definedName>
    <definedName name="CARTERA">#REF!</definedName>
    <definedName name="CASQ">[8]FACTORES!#REF!</definedName>
    <definedName name="CEM">[4]INSUMOS!$D$275</definedName>
    <definedName name="CEMENTO">#REF!</definedName>
    <definedName name="cesped">[9]Mater!#REF!</definedName>
    <definedName name="CF" localSheetId="0">#REF!</definedName>
    <definedName name="CF">#REF!</definedName>
    <definedName name="CILIND">[10]TUBERIA!$AE$10:$AE$14</definedName>
    <definedName name="CL">#REF!</definedName>
    <definedName name="COM.LIM">#REF!</definedName>
    <definedName name="COMPRE">#REF!</definedName>
    <definedName name="CON.FUN">#REF!</definedName>
    <definedName name="CON.LIM">#REF!</definedName>
    <definedName name="CON.POZ">#REF!</definedName>
    <definedName name="CON.TUB">[5]TUBERIA!#REF!</definedName>
    <definedName name="CONC">#REF!</definedName>
    <definedName name="CONCRETO">#REF!</definedName>
    <definedName name="CONCRETO_F.C_4">#REF!</definedName>
    <definedName name="concreto_FC_2.2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muro">#REF!</definedName>
    <definedName name="cora">[1]INSUMOS!#REF!</definedName>
    <definedName name="cosa1111">[1]INSUMOS!#REF!</definedName>
    <definedName name="Criterios_IM">[1]INSUMOS!#REF!</definedName>
    <definedName name="Cronograma">[1]INSUMOS!#REF!</definedName>
    <definedName name="CUAD">#REF!</definedName>
    <definedName name="Cuadrilla">'[7]Mano Obra'!$B$1:$B$65536</definedName>
    <definedName name="CUE">#REF!</definedName>
    <definedName name="CUER">#REF!</definedName>
    <definedName name="CUERDA">#REF!</definedName>
    <definedName name="D_EXT">#REF!</definedName>
    <definedName name="D_INT">#REF!</definedName>
    <definedName name="D1S">#REF!</definedName>
    <definedName name="D2S">#REF!</definedName>
    <definedName name="D6.PVC">'[3]factores A.N.'!$N$8:$N$33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tabase" localSheetId="0">#REF!</definedName>
    <definedName name="Database">#REF!</definedName>
    <definedName name="De">[8]FACTORES!#REF!</definedName>
    <definedName name="De_6">#REF!</definedName>
    <definedName name="De_8">#REF!</definedName>
    <definedName name="dem.pav">'[3]factores A.N.'!$E$15:$E$306</definedName>
    <definedName name="DEMOLICIONANDEN">#REF!</definedName>
    <definedName name="demolicionladrillo">#REF!</definedName>
    <definedName name="DEMOLICIONMURO">#REF!</definedName>
    <definedName name="demolicionpav">#REF!</definedName>
    <definedName name="dfasfdasdfadsfasdfas">[2]Insumos!#REF!</definedName>
    <definedName name="DIA">#REF!</definedName>
    <definedName name="DR">#REF!</definedName>
    <definedName name="DSSDS" localSheetId="0">#REF!</definedName>
    <definedName name="DSSDS">#REF!</definedName>
    <definedName name="E">#REF!</definedName>
    <definedName name="ed" localSheetId="0">#REF!</definedName>
    <definedName name="ed">#REF!</definedName>
    <definedName name="eeee">[1]INSUMOS!#REF!</definedName>
    <definedName name="EJECUTADO" localSheetId="0">#REF!</definedName>
    <definedName name="EJECUTADO">#REF!</definedName>
    <definedName name="ENT.A1">'[11]CANT.5921'!#REF!</definedName>
    <definedName name="ENT.ESP">'[11]CANT.5921'!#REF!</definedName>
    <definedName name="ENTIB">#REF!</definedName>
    <definedName name="ENTIBADO">[12]TUBERIA!#REF!</definedName>
    <definedName name="EQUIPOS">[13]EQUIPOS!$A$1:$D$65536</definedName>
    <definedName name="ESP_PAV">#REF!</definedName>
    <definedName name="ESP1S">#REF!</definedName>
    <definedName name="ESP2S">#REF!</definedName>
    <definedName name="espejo">[2]Insumos!#REF!</definedName>
    <definedName name="ESPESOR">#REF!</definedName>
    <definedName name="ESPITIA" localSheetId="0">#REF!</definedName>
    <definedName name="ESPITIA">#REF!</definedName>
    <definedName name="ESPR">#REF!</definedName>
    <definedName name="ESTACA">#REF!</definedName>
    <definedName name="EXC.POZ">#REF!</definedName>
    <definedName name="EXC.ZAN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_BuiltIn_Print_Area_1" localSheetId="0">#REF!</definedName>
    <definedName name="Excel_BuiltIn_Print_Area_1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PL">#REF!</definedName>
    <definedName name="Extracción_IM" localSheetId="0">#REF!</definedName>
    <definedName name="Extracción_IM">#REF!</definedName>
    <definedName name="Extract" localSheetId="0">#REF!</definedName>
    <definedName name="Extract">#REF!</definedName>
    <definedName name="FactorProyeccion">[14]Gauss!$H$24</definedName>
    <definedName name="fdf" localSheetId="0">#REF!</definedName>
    <definedName name="fdf">#REF!</definedName>
    <definedName name="filtrov">#REF!</definedName>
    <definedName name="FJHGJH" localSheetId="0">#REF!</definedName>
    <definedName name="FJHGJH">#REF!</definedName>
    <definedName name="FORMA">#REF!</definedName>
    <definedName name="GALON">#REF!</definedName>
    <definedName name="GENERAL" localSheetId="0">#REF!</definedName>
    <definedName name="GENERAL">#REF!</definedName>
    <definedName name="GEO">#REF!</definedName>
    <definedName name="GRAVILLA">#REF!</definedName>
    <definedName name="h.EXC">#REF!</definedName>
    <definedName name="h.LOM">#REF!</definedName>
    <definedName name="H.LOMO">[15]TUBERIA!$S$10:$S$14</definedName>
    <definedName name="h.POZ">#REF!</definedName>
    <definedName name="HACER">#REF!</definedName>
    <definedName name="hierro60v">#REF!</definedName>
    <definedName name="HMEN">#REF!</definedName>
    <definedName name="IMP">#REF!</definedName>
    <definedName name="impresiona" localSheetId="0">#REF!</definedName>
    <definedName name="impresiona">#REF!</definedName>
    <definedName name="INSUMOS" localSheetId="0">#REF!</definedName>
    <definedName name="INSUMOS">#REF!</definedName>
    <definedName name="ITEM" localSheetId="0">#REF!</definedName>
    <definedName name="ITEM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PO" localSheetId="0">#REF!</definedName>
    <definedName name="KPO">#REF!</definedName>
    <definedName name="L_">#REF!</definedName>
    <definedName name="L_TUB">#REF!</definedName>
    <definedName name="L.CARCAMO">#REF!</definedName>
    <definedName name="L.CIL">#REF!</definedName>
    <definedName name="Lavamanos">[2]Insumos!#REF!</definedName>
    <definedName name="LIMPIO">#REF!</definedName>
    <definedName name="LLANTAS">#REF!</definedName>
    <definedName name="llenov">#REF!</definedName>
    <definedName name="LOCALIZACIONV">#REF!</definedName>
    <definedName name="localizamuro">#REF!</definedName>
    <definedName name="m" localSheetId="2">'[16]LISTA DE CANTIDADES'!$A$7:$X$1122</definedName>
    <definedName name="m">'[16]LISTA DE CANTIDADES'!$A$7:$X$1122</definedName>
    <definedName name="MALLA">#REF!</definedName>
    <definedName name="Maquinaria">'[7]Maqui Equip'!$B$1:$B$65536</definedName>
    <definedName name="matriz" localSheetId="0">#REF!</definedName>
    <definedName name="matriz">#REF!</definedName>
    <definedName name="MATRIZED" localSheetId="0">#REF!</definedName>
    <definedName name="MATRIZED">#REF!</definedName>
    <definedName name="MDC">#REF!</definedName>
    <definedName name="MEZCLADORA">#REF!</definedName>
    <definedName name="MOBRA" localSheetId="0">#REF!</definedName>
    <definedName name="MOBRA">#REF!</definedName>
    <definedName name="MOTO">#REF!</definedName>
    <definedName name="motosierra">[9]Mater!#REF!</definedName>
    <definedName name="mwuw567890">[1]INSUMOS!#REF!</definedName>
    <definedName name="OBSERV">#REF!</definedName>
    <definedName name="OFI">#REF!</definedName>
    <definedName name="oui" localSheetId="0">#REF!</definedName>
    <definedName name="oui">#REF!</definedName>
    <definedName name="pavimento">#REF!</definedName>
    <definedName name="PER_PAV">#REF!</definedName>
    <definedName name="POZ">#REF!</definedName>
    <definedName name="POZO">#REF!</definedName>
    <definedName name="POZO1.2">#REF!</definedName>
    <definedName name="POZOS">#REF!</definedName>
    <definedName name="PREST">#REF!</definedName>
    <definedName name="PRESUPUESTO">'[13]PRESUPUESTO DE OBRA T. GALAN'!$A$1:$F$65536</definedName>
    <definedName name="PROPONE">#REF!</definedName>
    <definedName name="PUNT">[4]INSUMOS!$D$688</definedName>
    <definedName name="q" localSheetId="0">#REF!</definedName>
    <definedName name="q">#REF!</definedName>
    <definedName name="qdefqfqwreqwerqw">[2]Insumos!#REF!</definedName>
    <definedName name="RAJON">#REF!</definedName>
    <definedName name="RECEBO">#REF!</definedName>
    <definedName name="RELLENO" localSheetId="0">#REF!</definedName>
    <definedName name="RELLENO">#REF!</definedName>
    <definedName name="REP.PAV">'[3]factores A.N.'!$F$15:$F$69</definedName>
    <definedName name="RESUMEN" localSheetId="0">#REF!</definedName>
    <definedName name="RESUMEN">#REF!</definedName>
    <definedName name="RETIROV">#REF!</definedName>
    <definedName name="RETRO">#REF!</definedName>
    <definedName name="S">#REF!</definedName>
    <definedName name="SARDINELV">#REF!</definedName>
    <definedName name="ser" localSheetId="0">#REF!</definedName>
    <definedName name="ser">#REF!</definedName>
    <definedName name="SFAESF" localSheetId="0">#REF!</definedName>
    <definedName name="SFAESF">#REF!</definedName>
    <definedName name="soladov">#REF!</definedName>
    <definedName name="SSS" localSheetId="0">#REF!</definedName>
    <definedName name="SSS">#REF!</definedName>
    <definedName name="SUBBASE">#REF!</definedName>
    <definedName name="T___2_.3_FC_2.2">#REF!</definedName>
    <definedName name="T.1_POZ">[17]TUBERIA!$AB$10:$AB$84</definedName>
    <definedName name="T.3">'[11]CANT.5921'!#REF!</definedName>
    <definedName name="T.VIA">'[3]factores A.N.'!$H$15:$H$306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'[3]factores A.N.'!$H$8:$H$33</definedName>
    <definedName name="T1_FC1_9">'[3]factores A.N.'!$J$8:$J$33</definedName>
    <definedName name="T1_FC2.2">[18]FACTORES!$M$8:$M$23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'[3]factores A.N.'!$I$8:$I$33</definedName>
    <definedName name="T2_FC1_9">'[3]factores A.N.'!$K$8:$K$33</definedName>
    <definedName name="T2_POZ">#REF!</definedName>
    <definedName name="T2_RAS">#REF!</definedName>
    <definedName name="T2.PVC">'[3]factores A.N.'!$P$8:$P$19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ABLA">[4]INSUMOS!$D$793</definedName>
    <definedName name="TANQUE">#REF!</definedName>
    <definedName name="TERMINADORA">#REF!</definedName>
    <definedName name="TIPO">#REF!</definedName>
    <definedName name="Títulos">'[19]062'!$A$1:$G$7</definedName>
    <definedName name="TOPO">#REF!</definedName>
    <definedName name="tot">#REF!</definedName>
    <definedName name="TRAB">[4]INSUMOS!$D$932</definedName>
    <definedName name="TRAMO">#REF!</definedName>
    <definedName name="TRIANG">#REF!</definedName>
    <definedName name="TUBO">#REF!</definedName>
    <definedName name="Unidades">[7]Unidades!$A$1:$A$65536</definedName>
    <definedName name="UTIL">#REF!</definedName>
    <definedName name="V_U_Actual" localSheetId="0">#REF!</definedName>
    <definedName name="V_U_Actual">#REF!</definedName>
    <definedName name="VIA">#REF!</definedName>
    <definedName name="VIBRA">[4]INSUMOS!$D$1404</definedName>
    <definedName name="VIBRADOR">#REF!</definedName>
    <definedName name="VIBRO">#REF!</definedName>
    <definedName name="VOLQUETA">#REF!</definedName>
    <definedName name="w" localSheetId="2">'[20]LISTA DE CANTIDADES'!$A$7:$X$1122</definedName>
    <definedName name="w">'[20]LISTA DE CANTIDADES'!$A$7:$X$1122</definedName>
    <definedName name="wdewf" localSheetId="0">#REF!</definedName>
    <definedName name="wdewf">#REF!</definedName>
    <definedName name="WW" localSheetId="0">#REF!</definedName>
    <definedName name="WW">#REF!</definedName>
    <definedName name="XEJECUTAR" localSheetId="0">#REF!</definedName>
    <definedName name="XEJECUTAR">#REF!</definedName>
    <definedName name="Z">[2]Insumos!#REF!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35" roundtripDataChecksum="ItDFXCR38hj9pXT07SHNdZUmpmTn0nfHqdsCl3RrRHk="/>
    </ext>
  </extLst>
</workbook>
</file>

<file path=xl/calcChain.xml><?xml version="1.0" encoding="utf-8"?>
<calcChain xmlns="http://schemas.openxmlformats.org/spreadsheetml/2006/main">
  <c r="G16" i="5" l="1"/>
  <c r="G18" i="5"/>
  <c r="G13" i="5"/>
  <c r="E5" i="8" l="1"/>
  <c r="F5" i="8" s="1"/>
  <c r="E4" i="8"/>
  <c r="F4" i="8" s="1"/>
  <c r="E3" i="8"/>
  <c r="F3" i="8" s="1"/>
  <c r="F82" i="7"/>
  <c r="C82" i="7"/>
  <c r="E82" i="7" s="1"/>
  <c r="G82" i="7" s="1"/>
  <c r="I82" i="7" s="1"/>
  <c r="F81" i="7"/>
  <c r="C81" i="7"/>
  <c r="E81" i="7" s="1"/>
  <c r="G81" i="7" s="1"/>
  <c r="F80" i="7"/>
  <c r="C80" i="7"/>
  <c r="E80" i="7" s="1"/>
  <c r="G80" i="7" s="1"/>
  <c r="F79" i="7"/>
  <c r="C79" i="7"/>
  <c r="E79" i="7" s="1"/>
  <c r="G79" i="7" s="1"/>
  <c r="F78" i="7"/>
  <c r="C78" i="7"/>
  <c r="E78" i="7" s="1"/>
  <c r="G78" i="7" s="1"/>
  <c r="I64" i="7"/>
  <c r="I63" i="7"/>
  <c r="I62" i="7"/>
  <c r="I60" i="7"/>
  <c r="G60" i="7"/>
  <c r="I59" i="7"/>
  <c r="I57" i="7"/>
  <c r="E56" i="7"/>
  <c r="I56" i="7" s="1"/>
  <c r="I55" i="7"/>
  <c r="I54" i="7"/>
  <c r="I53" i="7"/>
  <c r="I52" i="7"/>
  <c r="I51" i="7"/>
  <c r="I50" i="7"/>
  <c r="I49" i="7"/>
  <c r="E47" i="7"/>
  <c r="I47" i="7" s="1"/>
  <c r="E46" i="7"/>
  <c r="I46" i="7" s="1"/>
  <c r="I45" i="7"/>
  <c r="E45" i="7"/>
  <c r="E44" i="7"/>
  <c r="I44" i="7" s="1"/>
  <c r="I43" i="7"/>
  <c r="E38" i="7"/>
  <c r="E37" i="7"/>
  <c r="E36" i="7"/>
  <c r="E35" i="7"/>
  <c r="E34" i="7"/>
  <c r="E32" i="7"/>
  <c r="E31" i="7"/>
  <c r="E26" i="7"/>
  <c r="E25" i="7"/>
  <c r="E23" i="7"/>
  <c r="E22" i="7"/>
  <c r="F6" i="7"/>
  <c r="C39" i="6"/>
  <c r="C40" i="6" s="1"/>
  <c r="C42" i="6" s="1"/>
  <c r="E35" i="6"/>
  <c r="C34" i="6"/>
  <c r="C27" i="6"/>
  <c r="C17" i="6"/>
  <c r="C18" i="6" s="1"/>
  <c r="C12" i="6"/>
  <c r="C6" i="6"/>
  <c r="C20" i="6" s="1"/>
  <c r="I78" i="7" l="1"/>
  <c r="I84" i="7" s="1"/>
  <c r="H36" i="7"/>
  <c r="H34" i="7"/>
  <c r="H35" i="7"/>
  <c r="H28" i="7"/>
  <c r="H38" i="7"/>
  <c r="H31" i="7"/>
  <c r="H23" i="7"/>
  <c r="H25" i="7"/>
  <c r="H27" i="7"/>
  <c r="H37" i="7"/>
  <c r="H32" i="7"/>
  <c r="H29" i="7"/>
  <c r="H22" i="7"/>
  <c r="H26" i="7"/>
  <c r="H24" i="7"/>
  <c r="I66" i="7"/>
  <c r="F8" i="7"/>
  <c r="F9" i="7"/>
  <c r="F10" i="7" s="1"/>
  <c r="F12" i="7"/>
  <c r="K75" i="7" s="1"/>
  <c r="G32" i="7" l="1"/>
  <c r="I32" i="7" s="1"/>
  <c r="H14" i="5"/>
  <c r="G31" i="7"/>
  <c r="I31" i="7" s="1"/>
  <c r="H17" i="5" l="1"/>
  <c r="G23" i="7"/>
  <c r="I23" i="7" s="1"/>
  <c r="G25" i="7"/>
  <c r="I25" i="7" s="1"/>
  <c r="G26" i="7"/>
  <c r="I26" i="7" s="1"/>
  <c r="G37" i="7"/>
  <c r="I37" i="7" s="1"/>
  <c r="G29" i="7"/>
  <c r="I29" i="7" s="1"/>
  <c r="H15" i="5"/>
  <c r="G36" i="7"/>
  <c r="I36" i="7" s="1"/>
  <c r="G34" i="7"/>
  <c r="I34" i="7" s="1"/>
  <c r="G35" i="7"/>
  <c r="I35" i="7" s="1"/>
  <c r="G38" i="7"/>
  <c r="I38" i="7" s="1"/>
  <c r="G27" i="7"/>
  <c r="I27" i="7" s="1"/>
  <c r="G28" i="7"/>
  <c r="I28" i="7" s="1"/>
  <c r="H13" i="5"/>
  <c r="G24" i="7"/>
  <c r="I24" i="7" s="1"/>
  <c r="G22" i="7"/>
  <c r="I22" i="7" s="1"/>
  <c r="H16" i="5"/>
  <c r="I39" i="7" l="1"/>
  <c r="G70" i="7" s="1"/>
  <c r="I70" i="7" s="1"/>
  <c r="G69" i="7"/>
  <c r="I69" i="7" s="1"/>
  <c r="I75" i="7" s="1"/>
  <c r="I86" i="7" s="1"/>
  <c r="I88" i="7" s="1"/>
  <c r="E7" i="7" s="1"/>
  <c r="F7" i="7" s="1"/>
  <c r="G71" i="7" l="1"/>
  <c r="I71" i="7" s="1"/>
  <c r="G74" i="7"/>
  <c r="I74" i="7" s="1"/>
  <c r="G73" i="7"/>
  <c r="I73" i="7" s="1"/>
  <c r="G72" i="7"/>
  <c r="I72" i="7" s="1"/>
  <c r="H18" i="5" l="1"/>
  <c r="H19" i="5" s="1"/>
  <c r="H21" i="5" s="1"/>
  <c r="H25" i="5" l="1"/>
  <c r="H26" i="5" s="1"/>
  <c r="H28" i="5" s="1"/>
  <c r="H29" i="5" s="1"/>
  <c r="H31" i="5" s="1"/>
</calcChain>
</file>

<file path=xl/sharedStrings.xml><?xml version="1.0" encoding="utf-8"?>
<sst xmlns="http://schemas.openxmlformats.org/spreadsheetml/2006/main" count="257" uniqueCount="209">
  <si>
    <t>día</t>
  </si>
  <si>
    <t>RETEFUENTE</t>
  </si>
  <si>
    <t>PROUNAL</t>
  </si>
  <si>
    <t>PRO-UCEVA</t>
  </si>
  <si>
    <t>PRO-UNIPACIFICO</t>
  </si>
  <si>
    <t>RETEICA</t>
  </si>
  <si>
    <t>2. GASTOS OPERACIONALES (Según Necesidad)</t>
  </si>
  <si>
    <t>2.1 ADMINISTRATIVO</t>
  </si>
  <si>
    <t>2.1.1</t>
  </si>
  <si>
    <t>ARRENDAMIENTO OFICINA - CAMPAMENTO</t>
  </si>
  <si>
    <t>MES</t>
  </si>
  <si>
    <t>2.1.2</t>
  </si>
  <si>
    <t>PLAN CORPORATIVO DE COMUNICACIONES</t>
  </si>
  <si>
    <t>2.1.3</t>
  </si>
  <si>
    <t>PAPELERÍA E IMPRESIONES</t>
  </si>
  <si>
    <t>2.1.4</t>
  </si>
  <si>
    <t>2.1.5</t>
  </si>
  <si>
    <t>ALQUILER DE EQUIPOS DE COMPUTO</t>
  </si>
  <si>
    <t>Elementos de seguridad (Cascos, botas, guantes, etc.)</t>
  </si>
  <si>
    <t>Un</t>
  </si>
  <si>
    <t>2.3.1</t>
  </si>
  <si>
    <t>Costos de transporte</t>
  </si>
  <si>
    <t>viaje</t>
  </si>
  <si>
    <t>2.3.2</t>
  </si>
  <si>
    <t>SUBTOTAL GASTOS OPERACIONALES MENSUALES (2)</t>
  </si>
  <si>
    <t>3.2 GARANTIAS (Según contratación)</t>
  </si>
  <si>
    <t>DESCRIPCIÓN</t>
  </si>
  <si>
    <t>VR. BASE</t>
  </si>
  <si>
    <t>% ASEGURADO</t>
  </si>
  <si>
    <t>SUMA ASEGURADA</t>
  </si>
  <si>
    <t>VIGENCIA AMPARO (MESES)</t>
  </si>
  <si>
    <t>VALOR</t>
  </si>
  <si>
    <t>VALOR ($)</t>
  </si>
  <si>
    <t>G.UNICA</t>
  </si>
  <si>
    <t>CUMPLIMIENTO</t>
  </si>
  <si>
    <t>SALARIOS Y PRESTACIONES SOCIALES</t>
  </si>
  <si>
    <t>R.C.E.</t>
  </si>
  <si>
    <t>SUBTOTAL GARANTÍAS</t>
  </si>
  <si>
    <t>CALCULO DE PRESTACIONES:</t>
  </si>
  <si>
    <t xml:space="preserve">Salario </t>
  </si>
  <si>
    <t>Salario</t>
  </si>
  <si>
    <t>Total:</t>
  </si>
  <si>
    <t>Prestaciones Legales</t>
  </si>
  <si>
    <t>Cesantías</t>
  </si>
  <si>
    <t>Intereses sobre cesantías</t>
  </si>
  <si>
    <t>Vacaciones anuales</t>
  </si>
  <si>
    <t>Primas anuales</t>
  </si>
  <si>
    <t>Aportes Patronales</t>
  </si>
  <si>
    <t>Caja de compensación</t>
  </si>
  <si>
    <t>Aportes SENA</t>
  </si>
  <si>
    <t>ICBF</t>
  </si>
  <si>
    <t>Salud, Pensión, ARL</t>
  </si>
  <si>
    <t>Total</t>
  </si>
  <si>
    <t>Mayor a 2 SMMLV</t>
  </si>
  <si>
    <t>Transporte</t>
  </si>
  <si>
    <t>Menor a 2 SMMLV</t>
  </si>
  <si>
    <t>CÁLCULO INTERVENTORIA</t>
  </si>
  <si>
    <t>PROYECTO</t>
  </si>
  <si>
    <t>TIEMPO TOTAL EN MESES</t>
  </si>
  <si>
    <t>MESES</t>
  </si>
  <si>
    <t xml:space="preserve">COSTOS DE PERSONAL PROFESIONAL </t>
  </si>
  <si>
    <t>A</t>
  </si>
  <si>
    <t>B</t>
  </si>
  <si>
    <t>C</t>
  </si>
  <si>
    <t>D</t>
  </si>
  <si>
    <t>J</t>
  </si>
  <si>
    <t>REMUNERACION MENSUAL</t>
  </si>
  <si>
    <t>CANTIDAD DE PERSONAS</t>
  </si>
  <si>
    <t>% DE DEDICACION</t>
  </si>
  <si>
    <t>Tiempo Total en meses</t>
  </si>
  <si>
    <t>VALOR TOTAL 
(A*B*C*D)</t>
  </si>
  <si>
    <t>CARGO / OFICIO (1)</t>
  </si>
  <si>
    <t>Director de Interventoría</t>
  </si>
  <si>
    <t>Residente Interventoría</t>
  </si>
  <si>
    <t>Profesional SISOMA</t>
  </si>
  <si>
    <t>Título profesional de ingeniero ambiental con titulo de postgrado en SST (Seguridad y Salud en el trabajo), o afines, con licencia vigente. 
Experiencia general de tres (03) años contados a partir de la expedición de la tarjeta profesional. 
Experiencia especifica certificada de dos (02) años como residente SISOMA de interventoría (Seguridad Industrial, Seguridad Ocupacional y Medio Ambiente o afines) de obras civiles.</t>
  </si>
  <si>
    <t>Auxiliar administrativo</t>
  </si>
  <si>
    <t>Abogado</t>
  </si>
  <si>
    <t xml:space="preserve">Título profesional de abogado con titulo de postgrado en contratación estatal o afines. 
Experiencia general de seis (6) años contados a partir de la expedición de la tarjeta profesional.
Experiencia especifica certificada de tres (03) años de ejecución de proyectos del sector público, relacionados con conocimientos especializados en derecho constitucional, derecho y contencioso administrativos, derecho contractual, administrativo, gestión pública y del régimen disciplinario, fiscal y penal en Colombia. </t>
  </si>
  <si>
    <t>SUBTOTAL COSTOS DE PERSONAL (1)</t>
  </si>
  <si>
    <t>FACTOR MULTIPLICADOR (2)</t>
  </si>
  <si>
    <t>GASTOS LEGALES</t>
  </si>
  <si>
    <t>( 2 ) TOTAL IVA</t>
  </si>
  <si>
    <t>COSTO = (1) + (2) = (3)</t>
  </si>
  <si>
    <t>(3) COSTO TOTAL INTERVENTORIA</t>
  </si>
  <si>
    <t xml:space="preserve">TOTAL COSTOS INTERVENTORIA </t>
  </si>
  <si>
    <t>DESGLOSE DE ADMINISTRACIÓN</t>
  </si>
  <si>
    <t>Adecuación SUBSEDE</t>
  </si>
  <si>
    <t>COSTO DIRECTO ESTIMADO DE OBRA (CD)</t>
  </si>
  <si>
    <t>ADMINISTRACIÓN (A)</t>
  </si>
  <si>
    <t>IMPREVISTOS (I)</t>
  </si>
  <si>
    <t>UTILIDADES (U)</t>
  </si>
  <si>
    <t>IVA SOBRE UTILIDAD (U)</t>
  </si>
  <si>
    <t>TOTAL ETAPA DE CONSTRUCCIÓN INCLUIDO AIU E IVA SOBRE LA UTILIDAD</t>
  </si>
  <si>
    <t>TERMINO ESTIMADO DE EJECUCIÓN DEL CONTRATO</t>
  </si>
  <si>
    <t>A. ADMINISTRACIÓN</t>
  </si>
  <si>
    <t>1. COSTOS DE PERSONAL (Según Necesidad)</t>
  </si>
  <si>
    <t>#</t>
  </si>
  <si>
    <t>CARGO</t>
  </si>
  <si>
    <t>CANT.</t>
  </si>
  <si>
    <t>UND</t>
  </si>
  <si>
    <r>
      <rPr>
        <b/>
        <sz val="10"/>
        <color theme="1"/>
        <rFont val="Arial"/>
        <family val="2"/>
      </rPr>
      <t xml:space="preserve">TIEMPO (MES) 
</t>
    </r>
    <r>
      <rPr>
        <sz val="10"/>
        <color theme="1"/>
        <rFont val="Arial"/>
        <family val="2"/>
      </rPr>
      <t>A</t>
    </r>
  </si>
  <si>
    <t>DEDICACIÓN MES</t>
  </si>
  <si>
    <t>ASIGNACIÓN BÁSICA</t>
  </si>
  <si>
    <t>FACTOR PRESTACIONAL</t>
  </si>
  <si>
    <t>SALARIO MÁS PRESTACIONES</t>
  </si>
  <si>
    <t>E = A * B * C * D</t>
  </si>
  <si>
    <t>1.1 PERSONAL REQUERIDO PROFESIONAL.</t>
  </si>
  <si>
    <t>1,1,1</t>
  </si>
  <si>
    <t>DIRECTOR DE OBRA</t>
  </si>
  <si>
    <t>1,1,2</t>
  </si>
  <si>
    <t>RESIDENTE DE OBRA</t>
  </si>
  <si>
    <r>
      <rPr>
        <sz val="10"/>
        <color theme="1"/>
        <rFont val="Arial"/>
        <family val="2"/>
      </rPr>
      <t>1,1,3</t>
    </r>
  </si>
  <si>
    <t>ING. ESTRUCTURAL</t>
  </si>
  <si>
    <t>1,1,4</t>
  </si>
  <si>
    <t>ING. ELÉCTRICO</t>
  </si>
  <si>
    <t>1,1,5</t>
  </si>
  <si>
    <t xml:space="preserve">ING. SANITARIO </t>
  </si>
  <si>
    <t>1,1,6</t>
  </si>
  <si>
    <t>SISOMA</t>
  </si>
  <si>
    <t>1,1,7</t>
  </si>
  <si>
    <t>DISEÑADOR ESTRUCTURAL (ETAPA APROPIACIÓN DE DISEÑOS)</t>
  </si>
  <si>
    <r>
      <rPr>
        <sz val="10"/>
        <color theme="1"/>
        <rFont val="Arial"/>
        <family val="2"/>
      </rPr>
      <t>1,1,8</t>
    </r>
  </si>
  <si>
    <t>ING. ELÉCTRICO (ETAPA APROPIACIÓN DE DISEÑOS)</t>
  </si>
  <si>
    <t>1.2 PERSONAL TÉCNICO Y PERSONAL AUXILIAR TÉCNICO (Según Necesidad)</t>
  </si>
  <si>
    <t>1,2,1</t>
  </si>
  <si>
    <t>TÉCNICO O TECNÓLOGO SST</t>
  </si>
  <si>
    <t>1,2,2</t>
  </si>
  <si>
    <t>MAESTRO DE OBRA O CARPINTERO GENERAL</t>
  </si>
  <si>
    <t>1.3 PERSONAL ADMINISTRATIVO (Según Necesidad)</t>
  </si>
  <si>
    <t>1,3,1</t>
  </si>
  <si>
    <t>GERENCIA</t>
  </si>
  <si>
    <t>1,3,2</t>
  </si>
  <si>
    <t>AUXILIAR ADMINISTRATIVO-ALMACENISTA</t>
  </si>
  <si>
    <t>1,3,3</t>
  </si>
  <si>
    <t>SECRETARIA</t>
  </si>
  <si>
    <t>1,3,4</t>
  </si>
  <si>
    <t>CONTADOR</t>
  </si>
  <si>
    <t>1,3,5</t>
  </si>
  <si>
    <t>VIGILANTE</t>
  </si>
  <si>
    <t>INFORMES MENSUALES Y PLANOS RECORD</t>
  </si>
  <si>
    <t>2.2 COMPONENTES AMBIENTAL, SOCIAL Y SST</t>
  </si>
  <si>
    <t>2.2.1</t>
  </si>
  <si>
    <t>2.2.2</t>
  </si>
  <si>
    <t>Kit Canecas Cilíndricas x 3 unidades</t>
  </si>
  <si>
    <t>2.2.3</t>
  </si>
  <si>
    <t xml:space="preserve">Botiquín primeros auxilios tipo b </t>
  </si>
  <si>
    <r>
      <rPr>
        <sz val="10"/>
        <color theme="1"/>
        <rFont val="Arial"/>
        <family val="2"/>
      </rPr>
      <t>2.2.4</t>
    </r>
  </si>
  <si>
    <t xml:space="preserve">Camilla de emergencia </t>
  </si>
  <si>
    <r>
      <rPr>
        <sz val="10"/>
        <color theme="1"/>
        <rFont val="Arial"/>
        <family val="2"/>
      </rPr>
      <t>2.2.5</t>
    </r>
  </si>
  <si>
    <t>Extintor Multipropósito 10lb</t>
  </si>
  <si>
    <r>
      <rPr>
        <sz val="10"/>
        <color theme="1"/>
        <rFont val="Arial"/>
        <family val="2"/>
      </rPr>
      <t>2.2.6</t>
    </r>
  </si>
  <si>
    <t xml:space="preserve">Señalización de obra </t>
  </si>
  <si>
    <r>
      <rPr>
        <sz val="10"/>
        <color theme="1"/>
        <rFont val="Arial"/>
        <family val="2"/>
      </rPr>
      <t>2.2.7</t>
    </r>
  </si>
  <si>
    <t>Empaque de residuos y escombros (solo en caso de no contemplarlo en los apu´s o residuos especiales).</t>
  </si>
  <si>
    <r>
      <rPr>
        <sz val="10"/>
        <color theme="1"/>
        <rFont val="Arial"/>
        <family val="2"/>
      </rPr>
      <t>2.2.8</t>
    </r>
  </si>
  <si>
    <t>Capacitaciones</t>
  </si>
  <si>
    <r>
      <rPr>
        <sz val="10"/>
        <color theme="1"/>
        <rFont val="Arial"/>
        <family val="2"/>
      </rPr>
      <t>2.2.9</t>
    </r>
  </si>
  <si>
    <t>2.3 EQUIPOS Y OTROS</t>
  </si>
  <si>
    <t>Pruebas y Ensayos</t>
  </si>
  <si>
    <t>Generador eléctrico alquiler (En proyectos especiales)</t>
  </si>
  <si>
    <t>2.4 Desplazamientos y comisiones</t>
  </si>
  <si>
    <t>3. IMPUESTOS Y GARANTÍAS</t>
  </si>
  <si>
    <t>3.1 IMPUESTOS Y CONTRIBUCIONES (Según área protegida)</t>
  </si>
  <si>
    <t>3,1,1</t>
  </si>
  <si>
    <t>FONSECON</t>
  </si>
  <si>
    <t>3,1,2</t>
  </si>
  <si>
    <t>3,1,3</t>
  </si>
  <si>
    <t>3,1,4</t>
  </si>
  <si>
    <t>3,1,5</t>
  </si>
  <si>
    <t>3,1,6</t>
  </si>
  <si>
    <t>SUBTOTAL IMPUESTOS</t>
  </si>
  <si>
    <r>
      <rPr>
        <b/>
        <sz val="10"/>
        <color theme="1"/>
        <rFont val="Arial"/>
        <family val="2"/>
      </rPr>
      <t>TASA ASEGURADORA
por año</t>
    </r>
  </si>
  <si>
    <t xml:space="preserve">Copiar y pegar como valor el costo de la celda F11, hasta que sean iguales. </t>
  </si>
  <si>
    <t>ESTABILIDAD Y CALIDAD DE OBRA</t>
  </si>
  <si>
    <t>BUEN MANEJO Y CORRECTA INVERSIÓN DEL ANTICIPIO</t>
  </si>
  <si>
    <t>PREDIOS, LABORES Y OPERACIONES - VIGENCIA (200 SMMLV)</t>
  </si>
  <si>
    <t>TOTAL IMPUESTOS Y GARANTÍAS (3)</t>
  </si>
  <si>
    <t>TOTAL ADMINISTRACIÓN</t>
  </si>
  <si>
    <t>TRANSPORTE - TORRE VIGIA (12/12/2020)</t>
  </si>
  <si>
    <t>VALOR UNIT</t>
  </si>
  <si>
    <t>VALOR TOTAL/TON</t>
  </si>
  <si>
    <t>VALOR TOTAL/KG</t>
  </si>
  <si>
    <t>VALOR TOTAL/KG (2023)</t>
  </si>
  <si>
    <t>Transporte terrestre Medellin - Barranquilla. Aprox 761 km</t>
  </si>
  <si>
    <t>TON/KM</t>
  </si>
  <si>
    <t>Transporte fluvial Barranquilla (Puerto) - El Torno. Aprox 8 km</t>
  </si>
  <si>
    <t>Transporte fluvial El Torno - Barranquilla (Puerto). Aprox 8 km</t>
  </si>
  <si>
    <t>TRANSPORTE SENDERO EL MANGLAR (29/06/2022)</t>
  </si>
  <si>
    <t>UNIDAD</t>
  </si>
  <si>
    <t xml:space="preserve"> VLR/UNITARIO</t>
  </si>
  <si>
    <t>VALOR UNIT (2023)</t>
  </si>
  <si>
    <t>TRANSPORTE DE MATERIAL (VOLQUETA ACARREO)</t>
  </si>
  <si>
    <t xml:space="preserve"> VIAJE</t>
  </si>
  <si>
    <t>TRANSPORTE RIO NEGRO-VIPIS (730 km y 2 tn)</t>
  </si>
  <si>
    <t>JARDÍN BOTÁNICO DE BOGOTÁ JOSÉ CELESTINO MUTIS</t>
  </si>
  <si>
    <t>CUBIERTAS</t>
  </si>
  <si>
    <t>178-05-8100-REALIZAR LA INTERVENTORIA TECNICA, ADMINISTRATIVA, FINANCIERA Y JURIDICA DEL SIGUIENTE OBJETO "CONTRATAR EL MANTENIMIENTO, ADECUACIÓN, REPARACIÓN, Y RECUPERACION DE LAS CUBIERTAS DEL JARDÍN BOTÁNICO JOSÉ CELESTINO MUTIS"</t>
  </si>
  <si>
    <t>ETAPA DE APROPIACIÓN DE DISEÑOS, PRECONSTRUCCIÓN, LOGISTICA, CONSTRUCCIÓN Y LIQUIDACIÓN</t>
  </si>
  <si>
    <t>(1) TOTAL COSTOS PERSONAL ETAPA DE APROPIACIÓN DE DISEÑOS, PRECONSTRUCCIÓN, LOGISTICA, CONSTRUCCIÓN Y LIQUIDACIÓN</t>
  </si>
  <si>
    <t>Título profesional de ingeniero civil o arquitecto con titulo de postgrado en gerencia de obra o gerencia de proyectos o afines. 
Experiencia general de seis (6) años contados a partir de la expedición de la tarjeta profesional. 
Experiencia especifica certificada de dos (02) años como Director de Interventoría en contratos de construcción o adecuación de edificaciones.</t>
  </si>
  <si>
    <t>Título profesional de ingeniero civil o arquitecto.
Experiencia general de tres (3) años contados a partir de la expedición de la tarjeta profesional.  
Experiencia especifica certificada de dos (02) años como residente de Interventoría en contratos de obra cuyo objeto esté relacionado con la construcción o adecuación o intervención o mantenimiento de cubiertas. 
Deberá aportar el curso de alturas vigente.</t>
  </si>
  <si>
    <t>Título de Técnico Laboral en Secretariado.
Experiencia general de un (03) años contados a partir de la fecha de grado.  
Experiencia especifica certificada de un (01) año como Secretaria/o.</t>
  </si>
  <si>
    <t>Título de Bachiller en cualquier modalidad.
Experiencia general: de dos (2) años contados a partir de la fecha del grado.  
Experiencia especifica certificada de un (01) año como Auxiliar Administrativo.</t>
  </si>
  <si>
    <t>Secretaria/o</t>
  </si>
  <si>
    <t xml:space="preserve">
Firma: ___________________
Nombre o Razón Social del Proponente: ________________
NIT: _________________
Nombre del Representante Legal: ______________________
Documento de Identidad N.º ____________ de ___________
Dirección: _________________________________________
Teléfonos: ______________________________
Ciudad: ________________________________
Correo electrónico: _______________________</t>
  </si>
  <si>
    <t>VALOR REMUNERACIÓN MENSUAL</t>
  </si>
  <si>
    <t>FACTOR MULTIPLICADOR</t>
  </si>
  <si>
    <r>
      <rPr>
        <b/>
        <sz val="14"/>
        <color rgb="FF000000"/>
        <rFont val="Arial"/>
        <family val="2"/>
      </rPr>
      <t xml:space="preserve">NOTA 1:  </t>
    </r>
    <r>
      <rPr>
        <sz val="14"/>
        <color rgb="FF000000"/>
        <rFont val="Arial"/>
        <family val="2"/>
      </rPr>
      <t xml:space="preserve">El proponente debe diligenciar el presente formato, el cual deberá presentarlo en pesos colombianos y con el ofrecimiento economico se entiende incluida las condiciones contractuales.
</t>
    </r>
    <r>
      <rPr>
        <b/>
        <sz val="14"/>
        <color rgb="FF000000"/>
        <rFont val="Arial"/>
        <family val="2"/>
      </rPr>
      <t>NOTA 2:</t>
    </r>
    <r>
      <rPr>
        <sz val="14"/>
        <color rgb="FF000000"/>
        <rFont val="Arial"/>
        <family val="2"/>
      </rPr>
      <t xml:space="preserve"> El proponente sólo podrá modificar los campos resaltados en color como se indica: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</si>
</sst>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8" formatCode="&quot;$&quot;\ #,##0.00;[Red]\-&quot;$&quot;\ #,##0.00"/>
    <numFmt numFmtId="168" formatCode="_(&quot;$&quot;\ * #,##0.00_);_(&quot;$&quot;\ * \(#,##0.00\);_(&quot;$&quot;\ * &quot;-&quot;??_);_(@_)"/>
    <numFmt numFmtId="170" formatCode="0.000%"/>
    <numFmt numFmtId="173" formatCode="\$\ #,##0.00"/>
    <numFmt numFmtId="174" formatCode="_-&quot;$&quot;\ * #,##0.00_-;\-&quot;$&quot;\ * #,##0.00_-;_-&quot;$&quot;\ * &quot;-&quot;??_-;_-@"/>
    <numFmt numFmtId="175" formatCode="_-&quot;$&quot;* #,##0_-;\-&quot;$&quot;* #,##0_-;_-&quot;$&quot;* &quot;-&quot;_-;_-@"/>
    <numFmt numFmtId="176" formatCode="_(&quot;$&quot;\ * #,##0_);_(&quot;$&quot;\ * \(#,##0\);_(&quot;$&quot;\ * &quot;-&quot;??_);_(@_)"/>
    <numFmt numFmtId="177" formatCode="_-&quot;$&quot;* #,##0.00_-;\-&quot;$&quot;* #,##0.00_-;_-&quot;$&quot;* &quot;-&quot;??_-;_-@"/>
    <numFmt numFmtId="180" formatCode="_(&quot;$&quot;\ * #,##0.0_);_(&quot;$&quot;\ * \(#,##0.0\);_(&quot;$&quot;\ * &quot;-&quot;??_);_(@_)"/>
    <numFmt numFmtId="181" formatCode="_-&quot;$&quot;\ * #,##0.0_-;\-&quot;$&quot;\ * #,##0.0_-;_-&quot;$&quot;\ * &quot;-&quot;?_-;_-@"/>
    <numFmt numFmtId="182" formatCode="_-&quot;$&quot;\ * #,##0_-;\-&quot;$&quot;\ * #,##0_-;_-&quot;$&quot;\ * &quot;-&quot;??_-;_-@"/>
    <numFmt numFmtId="183" formatCode="0.0"/>
    <numFmt numFmtId="184" formatCode="0.0000"/>
    <numFmt numFmtId="185" formatCode="\$\ #,##0"/>
    <numFmt numFmtId="186" formatCode="\$#,##0.00"/>
    <numFmt numFmtId="187" formatCode="_-&quot;$&quot;* #,##0.0_-;\-&quot;$&quot;* #,##0.0_-;_-&quot;$&quot;* &quot;-&quot;_-;_-@"/>
    <numFmt numFmtId="188" formatCode="_-&quot;$&quot;* #,##0.00_-;\-&quot;$&quot;* #,##0.00_-;_-&quot;$&quot;* &quot;-&quot;_-;_-@"/>
  </numFmts>
  <fonts count="24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sz val="14"/>
      <color theme="0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C55A11"/>
      <name val="Arial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B8CCE3"/>
        <bgColor rgb="FFB8CCE3"/>
      </patternFill>
    </fill>
    <fill>
      <patternFill patternType="solid">
        <fgColor rgb="FFBEBEBE"/>
        <bgColor rgb="FFBEBEBE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B4C6E7"/>
        <bgColor rgb="FFB4C6E7"/>
      </patternFill>
    </fill>
    <fill>
      <patternFill patternType="solid">
        <fgColor rgb="FF9CC2E5"/>
        <bgColor rgb="FF9CC2E5"/>
      </patternFill>
    </fill>
    <fill>
      <patternFill patternType="solid">
        <fgColor rgb="FFD6DCE4"/>
        <bgColor rgb="FFD6DCE4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  <fill>
      <patternFill patternType="solid">
        <fgColor rgb="FFDADADA"/>
        <bgColor rgb="FFDADADA"/>
      </patternFill>
    </fill>
    <fill>
      <patternFill patternType="solid">
        <fgColor rgb="FFB4C6E7"/>
        <bgColor rgb="FFF2F2F2"/>
      </patternFill>
    </fill>
    <fill>
      <patternFill patternType="solid">
        <fgColor rgb="FFFFFF00"/>
        <bgColor rgb="FFF2F2F2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168" fontId="1" fillId="0" borderId="0" xfId="0" applyNumberFormat="1" applyFont="1" applyAlignment="1">
      <alignment vertical="center"/>
    </xf>
    <xf numFmtId="0" fontId="1" fillId="6" borderId="21" xfId="0" applyFont="1" applyFill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8" borderId="27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9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80" fontId="8" fillId="0" borderId="0" xfId="0" applyNumberFormat="1" applyFont="1" applyAlignment="1">
      <alignment horizontal="center" vertical="center"/>
    </xf>
    <xf numFmtId="181" fontId="9" fillId="0" borderId="0" xfId="0" applyNumberFormat="1" applyFont="1" applyAlignment="1">
      <alignment horizontal="center" vertical="center"/>
    </xf>
    <xf numFmtId="0" fontId="10" fillId="10" borderId="27" xfId="0" applyFont="1" applyFill="1" applyBorder="1" applyAlignment="1">
      <alignment horizontal="center" vertical="center"/>
    </xf>
    <xf numFmtId="0" fontId="10" fillId="10" borderId="30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left" vertical="center" wrapText="1"/>
    </xf>
    <xf numFmtId="0" fontId="8" fillId="5" borderId="30" xfId="0" applyFont="1" applyFill="1" applyBorder="1" applyAlignment="1">
      <alignment horizontal="center" vertical="center" wrapText="1"/>
    </xf>
    <xf numFmtId="9" fontId="8" fillId="0" borderId="30" xfId="0" applyNumberFormat="1" applyFont="1" applyBorder="1" applyAlignment="1">
      <alignment horizontal="center" vertical="center"/>
    </xf>
    <xf numFmtId="183" fontId="8" fillId="5" borderId="3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 vertical="center" wrapText="1"/>
    </xf>
    <xf numFmtId="180" fontId="10" fillId="0" borderId="0" xfId="0" applyNumberFormat="1" applyFont="1" applyAlignment="1">
      <alignment horizontal="right" vertical="center"/>
    </xf>
    <xf numFmtId="10" fontId="13" fillId="0" borderId="0" xfId="0" applyNumberFormat="1" applyFont="1" applyAlignment="1">
      <alignment horizontal="center" vertical="center"/>
    </xf>
    <xf numFmtId="181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 wrapText="1"/>
    </xf>
    <xf numFmtId="10" fontId="10" fillId="0" borderId="0" xfId="0" applyNumberFormat="1" applyFont="1" applyAlignment="1">
      <alignment horizontal="right" vertical="center"/>
    </xf>
    <xf numFmtId="168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vertical="center"/>
    </xf>
    <xf numFmtId="0" fontId="1" fillId="6" borderId="2" xfId="0" applyFont="1" applyFill="1" applyBorder="1"/>
    <xf numFmtId="0" fontId="15" fillId="6" borderId="2" xfId="0" applyFont="1" applyFill="1" applyBorder="1"/>
    <xf numFmtId="175" fontId="1" fillId="6" borderId="2" xfId="0" applyNumberFormat="1" applyFont="1" applyFill="1" applyBorder="1"/>
    <xf numFmtId="0" fontId="1" fillId="6" borderId="21" xfId="0" applyFont="1" applyFill="1" applyBorder="1"/>
    <xf numFmtId="175" fontId="1" fillId="6" borderId="21" xfId="0" applyNumberFormat="1" applyFont="1" applyFill="1" applyBorder="1"/>
    <xf numFmtId="0" fontId="1" fillId="6" borderId="16" xfId="0" applyFont="1" applyFill="1" applyBorder="1"/>
    <xf numFmtId="175" fontId="15" fillId="6" borderId="2" xfId="0" applyNumberFormat="1" applyFont="1" applyFill="1" applyBorder="1" applyAlignment="1">
      <alignment horizontal="center"/>
    </xf>
    <xf numFmtId="175" fontId="1" fillId="6" borderId="16" xfId="0" applyNumberFormat="1" applyFont="1" applyFill="1" applyBorder="1"/>
    <xf numFmtId="0" fontId="16" fillId="6" borderId="2" xfId="0" applyFont="1" applyFill="1" applyBorder="1"/>
    <xf numFmtId="10" fontId="16" fillId="6" borderId="16" xfId="0" applyNumberFormat="1" applyFont="1" applyFill="1" applyBorder="1" applyAlignment="1">
      <alignment horizontal="right"/>
    </xf>
    <xf numFmtId="0" fontId="15" fillId="6" borderId="21" xfId="0" applyFont="1" applyFill="1" applyBorder="1" applyAlignment="1">
      <alignment horizontal="right"/>
    </xf>
    <xf numFmtId="10" fontId="15" fillId="6" borderId="17" xfId="0" applyNumberFormat="1" applyFont="1" applyFill="1" applyBorder="1" applyAlignment="1">
      <alignment horizontal="right"/>
    </xf>
    <xf numFmtId="0" fontId="15" fillId="6" borderId="2" xfId="0" applyFont="1" applyFill="1" applyBorder="1" applyAlignment="1">
      <alignment horizontal="center"/>
    </xf>
    <xf numFmtId="174" fontId="1" fillId="6" borderId="2" xfId="0" applyNumberFormat="1" applyFont="1" applyFill="1" applyBorder="1"/>
    <xf numFmtId="0" fontId="1" fillId="6" borderId="2" xfId="0" applyFont="1" applyFill="1" applyBorder="1" applyAlignment="1">
      <alignment horizontal="center"/>
    </xf>
    <xf numFmtId="170" fontId="1" fillId="6" borderId="2" xfId="0" applyNumberFormat="1" applyFont="1" applyFill="1" applyBorder="1" applyAlignment="1">
      <alignment horizontal="right"/>
    </xf>
    <xf numFmtId="8" fontId="1" fillId="0" borderId="0" xfId="0" applyNumberFormat="1" applyFont="1" applyAlignment="1">
      <alignment vertical="center"/>
    </xf>
    <xf numFmtId="0" fontId="1" fillId="0" borderId="15" xfId="0" applyFont="1" applyBorder="1" applyAlignment="1">
      <alignment vertical="center"/>
    </xf>
    <xf numFmtId="185" fontId="17" fillId="0" borderId="1" xfId="0" applyNumberFormat="1" applyFont="1" applyBorder="1" applyAlignment="1">
      <alignment horizontal="center" vertical="center"/>
    </xf>
    <xf numFmtId="10" fontId="18" fillId="0" borderId="25" xfId="0" applyNumberFormat="1" applyFont="1" applyBorder="1" applyAlignment="1">
      <alignment horizontal="center" vertical="center"/>
    </xf>
    <xf numFmtId="185" fontId="18" fillId="0" borderId="25" xfId="0" applyNumberFormat="1" applyFont="1" applyBorder="1" applyAlignment="1">
      <alignment horizontal="center" vertical="center"/>
    </xf>
    <xf numFmtId="10" fontId="6" fillId="0" borderId="38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10" fontId="1" fillId="0" borderId="25" xfId="0" applyNumberFormat="1" applyFont="1" applyBorder="1" applyAlignment="1">
      <alignment vertical="center"/>
    </xf>
    <xf numFmtId="185" fontId="1" fillId="0" borderId="25" xfId="0" applyNumberFormat="1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185" fontId="17" fillId="0" borderId="25" xfId="0" applyNumberFormat="1" applyFont="1" applyBorder="1" applyAlignment="1">
      <alignment horizontal="center" vertical="center"/>
    </xf>
    <xf numFmtId="175" fontId="18" fillId="0" borderId="0" xfId="0" applyNumberFormat="1" applyFont="1" applyAlignment="1">
      <alignment vertical="center"/>
    </xf>
    <xf numFmtId="2" fontId="17" fillId="0" borderId="14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173" fontId="1" fillId="6" borderId="21" xfId="0" applyNumberFormat="1" applyFont="1" applyFill="1" applyBorder="1" applyAlignment="1">
      <alignment vertical="center"/>
    </xf>
    <xf numFmtId="0" fontId="1" fillId="2" borderId="21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7" fillId="2" borderId="41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vertical="center"/>
    </xf>
    <xf numFmtId="0" fontId="18" fillId="2" borderId="17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8" fillId="0" borderId="45" xfId="0" applyFont="1" applyBorder="1" applyAlignment="1">
      <alignment horizontal="right" vertical="center" wrapText="1"/>
    </xf>
    <xf numFmtId="0" fontId="18" fillId="0" borderId="25" xfId="0" applyFont="1" applyBorder="1" applyAlignment="1">
      <alignment vertical="center" wrapText="1"/>
    </xf>
    <xf numFmtId="1" fontId="18" fillId="0" borderId="25" xfId="0" applyNumberFormat="1" applyFont="1" applyBorder="1" applyAlignment="1">
      <alignment horizontal="center" vertical="center"/>
    </xf>
    <xf numFmtId="2" fontId="18" fillId="0" borderId="25" xfId="0" applyNumberFormat="1" applyFont="1" applyBorder="1" applyAlignment="1">
      <alignment horizontal="center" vertical="center"/>
    </xf>
    <xf numFmtId="186" fontId="18" fillId="0" borderId="25" xfId="0" applyNumberFormat="1" applyFont="1" applyBorder="1" applyAlignment="1">
      <alignment horizontal="center" vertical="center"/>
    </xf>
    <xf numFmtId="184" fontId="18" fillId="0" borderId="25" xfId="0" applyNumberFormat="1" applyFont="1" applyBorder="1" applyAlignment="1">
      <alignment horizontal="center" vertical="center"/>
    </xf>
    <xf numFmtId="174" fontId="18" fillId="0" borderId="12" xfId="0" applyNumberFormat="1" applyFont="1" applyBorder="1" applyAlignment="1">
      <alignment horizontal="center" vertical="center"/>
    </xf>
    <xf numFmtId="174" fontId="1" fillId="0" borderId="0" xfId="0" applyNumberFormat="1" applyFont="1" applyAlignment="1">
      <alignment vertical="center"/>
    </xf>
    <xf numFmtId="1" fontId="1" fillId="0" borderId="25" xfId="0" applyNumberFormat="1" applyFont="1" applyBorder="1" applyAlignment="1">
      <alignment vertical="center"/>
    </xf>
    <xf numFmtId="2" fontId="1" fillId="0" borderId="25" xfId="0" applyNumberFormat="1" applyFont="1" applyBorder="1" applyAlignment="1">
      <alignment vertical="center"/>
    </xf>
    <xf numFmtId="184" fontId="1" fillId="0" borderId="25" xfId="0" applyNumberFormat="1" applyFont="1" applyBorder="1" applyAlignment="1">
      <alignment vertical="center"/>
    </xf>
    <xf numFmtId="174" fontId="1" fillId="0" borderId="12" xfId="0" applyNumberFormat="1" applyFont="1" applyBorder="1" applyAlignment="1">
      <alignment vertical="center"/>
    </xf>
    <xf numFmtId="174" fontId="17" fillId="3" borderId="43" xfId="0" applyNumberFormat="1" applyFont="1" applyFill="1" applyBorder="1" applyAlignment="1">
      <alignment horizontal="right" vertical="center"/>
    </xf>
    <xf numFmtId="0" fontId="18" fillId="0" borderId="25" xfId="0" applyFont="1" applyBorder="1" applyAlignment="1">
      <alignment horizontal="center" vertical="center" wrapText="1"/>
    </xf>
    <xf numFmtId="173" fontId="21" fillId="0" borderId="25" xfId="0" applyNumberFormat="1" applyFont="1" applyBorder="1" applyAlignment="1">
      <alignment horizontal="center" vertical="center"/>
    </xf>
    <xf numFmtId="173" fontId="1" fillId="0" borderId="25" xfId="0" applyNumberFormat="1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21" fillId="0" borderId="25" xfId="0" applyFont="1" applyBorder="1" applyAlignment="1">
      <alignment vertical="center" wrapText="1"/>
    </xf>
    <xf numFmtId="174" fontId="18" fillId="0" borderId="25" xfId="0" applyNumberFormat="1" applyFont="1" applyBorder="1" applyAlignment="1">
      <alignment horizontal="right" vertical="center"/>
    </xf>
    <xf numFmtId="10" fontId="18" fillId="0" borderId="25" xfId="0" applyNumberFormat="1" applyFont="1" applyBorder="1" applyAlignment="1">
      <alignment horizontal="right" vertical="center"/>
    </xf>
    <xf numFmtId="10" fontId="1" fillId="0" borderId="0" xfId="0" applyNumberFormat="1" applyFont="1" applyAlignment="1">
      <alignment vertical="center"/>
    </xf>
    <xf numFmtId="174" fontId="17" fillId="0" borderId="12" xfId="0" applyNumberFormat="1" applyFont="1" applyBorder="1" applyAlignment="1">
      <alignment horizontal="center" vertical="center"/>
    </xf>
    <xf numFmtId="185" fontId="1" fillId="0" borderId="0" xfId="0" applyNumberFormat="1" applyFont="1" applyAlignment="1">
      <alignment vertical="center"/>
    </xf>
    <xf numFmtId="174" fontId="18" fillId="0" borderId="25" xfId="0" applyNumberFormat="1" applyFont="1" applyBorder="1" applyAlignment="1">
      <alignment horizontal="center" vertical="center"/>
    </xf>
    <xf numFmtId="10" fontId="21" fillId="0" borderId="25" xfId="0" applyNumberFormat="1" applyFont="1" applyBorder="1" applyAlignment="1">
      <alignment horizontal="center" vertical="center"/>
    </xf>
    <xf numFmtId="185" fontId="22" fillId="0" borderId="25" xfId="0" applyNumberFormat="1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45" xfId="0" applyFont="1" applyBorder="1" applyAlignment="1">
      <alignment horizontal="center" vertical="center" wrapText="1"/>
    </xf>
    <xf numFmtId="174" fontId="17" fillId="0" borderId="12" xfId="0" applyNumberFormat="1" applyFont="1" applyBorder="1" applyAlignment="1">
      <alignment horizontal="right" vertical="center"/>
    </xf>
    <xf numFmtId="174" fontId="17" fillId="3" borderId="51" xfId="0" applyNumberFormat="1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75" fontId="1" fillId="0" borderId="1" xfId="0" applyNumberFormat="1" applyFont="1" applyBorder="1"/>
    <xf numFmtId="187" fontId="1" fillId="0" borderId="1" xfId="0" applyNumberFormat="1" applyFont="1" applyBorder="1"/>
    <xf numFmtId="175" fontId="1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88" fontId="1" fillId="0" borderId="0" xfId="0" applyNumberFormat="1" applyFont="1"/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13" xfId="0" applyFont="1" applyBorder="1"/>
    <xf numFmtId="0" fontId="3" fillId="0" borderId="14" xfId="0" applyFont="1" applyBorder="1"/>
    <xf numFmtId="0" fontId="3" fillId="0" borderId="4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5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4" xfId="0" applyFont="1" applyBorder="1"/>
    <xf numFmtId="0" fontId="3" fillId="0" borderId="26" xfId="0" applyFont="1" applyBorder="1"/>
    <xf numFmtId="0" fontId="3" fillId="0" borderId="6" xfId="0" applyFont="1" applyBorder="1"/>
    <xf numFmtId="0" fontId="3" fillId="0" borderId="8" xfId="0" applyFont="1" applyBorder="1"/>
    <xf numFmtId="2" fontId="12" fillId="0" borderId="28" xfId="0" applyNumberFormat="1" applyFont="1" applyBorder="1" applyAlignment="1">
      <alignment horizontal="center" vertical="center" wrapText="1"/>
    </xf>
    <xf numFmtId="0" fontId="3" fillId="0" borderId="29" xfId="0" applyFont="1" applyBorder="1"/>
    <xf numFmtId="0" fontId="7" fillId="0" borderId="53" xfId="0" applyFont="1" applyBorder="1" applyAlignment="1">
      <alignment horizontal="center" vertical="center" wrapText="1"/>
    </xf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10" fillId="10" borderId="35" xfId="0" applyFont="1" applyFill="1" applyBorder="1" applyAlignment="1">
      <alignment horizontal="center" vertical="center" wrapText="1"/>
    </xf>
    <xf numFmtId="0" fontId="3" fillId="0" borderId="36" xfId="0" applyFont="1" applyBorder="1"/>
    <xf numFmtId="0" fontId="3" fillId="0" borderId="37" xfId="0" applyFont="1" applyBorder="1"/>
    <xf numFmtId="0" fontId="1" fillId="0" borderId="10" xfId="0" applyFont="1" applyBorder="1" applyAlignment="1">
      <alignment vertical="center"/>
    </xf>
    <xf numFmtId="0" fontId="17" fillId="3" borderId="46" xfId="0" applyFont="1" applyFill="1" applyBorder="1" applyAlignment="1">
      <alignment horizontal="right" vertical="center" wrapText="1"/>
    </xf>
    <xf numFmtId="0" fontId="3" fillId="0" borderId="40" xfId="0" applyFont="1" applyBorder="1"/>
    <xf numFmtId="0" fontId="17" fillId="3" borderId="48" xfId="0" applyFont="1" applyFill="1" applyBorder="1" applyAlignment="1">
      <alignment horizontal="right" vertical="center" wrapText="1"/>
    </xf>
    <xf numFmtId="0" fontId="3" fillId="0" borderId="49" xfId="0" applyFont="1" applyBorder="1"/>
    <xf numFmtId="0" fontId="3" fillId="0" borderId="50" xfId="0" applyFont="1" applyBorder="1"/>
    <xf numFmtId="0" fontId="17" fillId="0" borderId="10" xfId="0" applyFont="1" applyBorder="1" applyAlignment="1">
      <alignment horizontal="right" vertical="center" wrapText="1"/>
    </xf>
    <xf numFmtId="0" fontId="3" fillId="0" borderId="25" xfId="0" applyFont="1" applyBorder="1"/>
    <xf numFmtId="0" fontId="17" fillId="4" borderId="46" xfId="0" applyFont="1" applyFill="1" applyBorder="1" applyAlignment="1">
      <alignment vertical="center" wrapText="1"/>
    </xf>
    <xf numFmtId="0" fontId="3" fillId="0" borderId="47" xfId="0" applyFont="1" applyBorder="1"/>
    <xf numFmtId="0" fontId="17" fillId="2" borderId="46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3" fillId="0" borderId="45" xfId="0" applyFont="1" applyBorder="1"/>
    <xf numFmtId="174" fontId="18" fillId="0" borderId="8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17" fillId="0" borderId="10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3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7" fillId="0" borderId="11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2" borderId="39" xfId="0" applyFont="1" applyFill="1" applyBorder="1" applyAlignment="1">
      <alignment vertical="center" wrapText="1"/>
    </xf>
    <xf numFmtId="173" fontId="1" fillId="2" borderId="18" xfId="0" applyNumberFormat="1" applyFont="1" applyFill="1" applyBorder="1" applyAlignment="1">
      <alignment vertical="center"/>
    </xf>
    <xf numFmtId="0" fontId="17" fillId="2" borderId="42" xfId="0" applyFont="1" applyFill="1" applyBorder="1" applyAlignment="1">
      <alignment horizontal="center" vertical="center" wrapText="1"/>
    </xf>
    <xf numFmtId="0" fontId="3" fillId="0" borderId="44" xfId="0" applyFont="1" applyBorder="1"/>
    <xf numFmtId="0" fontId="19" fillId="2" borderId="42" xfId="0" applyFont="1" applyFill="1" applyBorder="1" applyAlignment="1">
      <alignment horizontal="center" vertical="center" wrapText="1"/>
    </xf>
    <xf numFmtId="1" fontId="20" fillId="0" borderId="10" xfId="0" applyNumberFormat="1" applyFont="1" applyBorder="1" applyAlignment="1">
      <alignment horizontal="right" vertical="center"/>
    </xf>
    <xf numFmtId="0" fontId="4" fillId="11" borderId="23" xfId="0" applyFont="1" applyFill="1" applyBorder="1" applyAlignment="1">
      <alignment horizontal="center"/>
    </xf>
    <xf numFmtId="0" fontId="3" fillId="0" borderId="52" xfId="0" applyFont="1" applyBorder="1"/>
    <xf numFmtId="0" fontId="2" fillId="11" borderId="53" xfId="0" applyFont="1" applyFill="1" applyBorder="1" applyAlignment="1">
      <alignment horizontal="center"/>
    </xf>
    <xf numFmtId="177" fontId="23" fillId="0" borderId="53" xfId="0" applyNumberFormat="1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23" fillId="0" borderId="53" xfId="0" applyFont="1" applyBorder="1" applyAlignment="1">
      <alignment vertical="center"/>
    </xf>
    <xf numFmtId="2" fontId="13" fillId="0" borderId="54" xfId="0" applyNumberFormat="1" applyFont="1" applyBorder="1" applyAlignment="1">
      <alignment horizontal="left" vertical="center" wrapText="1"/>
    </xf>
    <xf numFmtId="2" fontId="13" fillId="0" borderId="55" xfId="0" applyNumberFormat="1" applyFont="1" applyBorder="1" applyAlignment="1">
      <alignment horizontal="left" vertical="center" wrapText="1"/>
    </xf>
    <xf numFmtId="2" fontId="13" fillId="0" borderId="56" xfId="0" applyNumberFormat="1" applyFont="1" applyBorder="1" applyAlignment="1">
      <alignment horizontal="left" vertical="center" wrapText="1"/>
    </xf>
    <xf numFmtId="0" fontId="6" fillId="7" borderId="57" xfId="0" applyFont="1" applyFill="1" applyBorder="1" applyAlignment="1">
      <alignment horizontal="center"/>
    </xf>
    <xf numFmtId="0" fontId="8" fillId="0" borderId="53" xfId="0" applyFont="1" applyBorder="1"/>
    <xf numFmtId="49" fontId="23" fillId="0" borderId="53" xfId="0" applyNumberFormat="1" applyFont="1" applyBorder="1" applyAlignment="1">
      <alignment vertical="center"/>
    </xf>
    <xf numFmtId="0" fontId="1" fillId="0" borderId="58" xfId="0" applyFont="1" applyBorder="1" applyAlignment="1">
      <alignment vertical="center"/>
    </xf>
    <xf numFmtId="0" fontId="6" fillId="11" borderId="59" xfId="0" applyFont="1" applyFill="1" applyBorder="1" applyAlignment="1">
      <alignment horizontal="center"/>
    </xf>
    <xf numFmtId="0" fontId="8" fillId="0" borderId="60" xfId="0" applyFont="1" applyBorder="1"/>
    <xf numFmtId="49" fontId="23" fillId="0" borderId="60" xfId="0" applyNumberFormat="1" applyFont="1" applyBorder="1" applyAlignment="1">
      <alignment vertical="center"/>
    </xf>
    <xf numFmtId="0" fontId="23" fillId="0" borderId="60" xfId="0" applyFont="1" applyBorder="1" applyAlignment="1">
      <alignment vertical="center"/>
    </xf>
    <xf numFmtId="0" fontId="1" fillId="0" borderId="60" xfId="0" applyFont="1" applyBorder="1" applyAlignment="1">
      <alignment vertical="center"/>
    </xf>
    <xf numFmtId="0" fontId="1" fillId="0" borderId="61" xfId="0" applyFont="1" applyBorder="1" applyAlignment="1">
      <alignment vertical="center"/>
    </xf>
    <xf numFmtId="2" fontId="8" fillId="0" borderId="62" xfId="0" applyNumberFormat="1" applyFont="1" applyBorder="1" applyAlignment="1">
      <alignment horizontal="left" vertical="center" wrapText="1"/>
    </xf>
    <xf numFmtId="2" fontId="8" fillId="0" borderId="63" xfId="0" applyNumberFormat="1" applyFont="1" applyBorder="1" applyAlignment="1">
      <alignment horizontal="left" vertical="center" wrapText="1"/>
    </xf>
    <xf numFmtId="2" fontId="8" fillId="0" borderId="64" xfId="0" applyNumberFormat="1" applyFont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3" fillId="0" borderId="55" xfId="0" applyFont="1" applyBorder="1"/>
    <xf numFmtId="0" fontId="3" fillId="0" borderId="56" xfId="0" applyFont="1" applyBorder="1"/>
    <xf numFmtId="0" fontId="7" fillId="0" borderId="57" xfId="0" applyFont="1" applyBorder="1" applyAlignment="1">
      <alignment horizontal="center" vertical="center" wrapText="1"/>
    </xf>
    <xf numFmtId="0" fontId="0" fillId="0" borderId="53" xfId="0" applyBorder="1"/>
    <xf numFmtId="0" fontId="3" fillId="0" borderId="58" xfId="0" applyFont="1" applyBorder="1"/>
    <xf numFmtId="0" fontId="7" fillId="0" borderId="57" xfId="0" applyFont="1" applyBorder="1" applyAlignment="1">
      <alignment horizontal="center" vertical="center"/>
    </xf>
    <xf numFmtId="0" fontId="11" fillId="8" borderId="65" xfId="0" applyFont="1" applyFill="1" applyBorder="1" applyAlignment="1">
      <alignment horizontal="center" vertical="center" wrapText="1"/>
    </xf>
    <xf numFmtId="0" fontId="3" fillId="0" borderId="27" xfId="0" applyFont="1" applyBorder="1"/>
    <xf numFmtId="0" fontId="3" fillId="0" borderId="66" xfId="0" applyFont="1" applyBorder="1"/>
    <xf numFmtId="0" fontId="8" fillId="0" borderId="65" xfId="0" applyFont="1" applyBorder="1" applyAlignment="1">
      <alignment horizontal="center" vertical="center" wrapText="1"/>
    </xf>
    <xf numFmtId="0" fontId="10" fillId="9" borderId="67" xfId="0" applyFont="1" applyFill="1" applyBorder="1" applyAlignment="1">
      <alignment horizontal="center" vertical="center" wrapText="1"/>
    </xf>
    <xf numFmtId="0" fontId="8" fillId="0" borderId="65" xfId="0" applyFont="1" applyBorder="1" applyAlignment="1">
      <alignment vertical="center"/>
    </xf>
    <xf numFmtId="0" fontId="8" fillId="0" borderId="66" xfId="0" applyFont="1" applyBorder="1" applyAlignment="1">
      <alignment vertical="center"/>
    </xf>
    <xf numFmtId="0" fontId="10" fillId="10" borderId="65" xfId="0" applyFont="1" applyFill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3" fillId="0" borderId="69" xfId="0" applyFont="1" applyBorder="1"/>
    <xf numFmtId="0" fontId="10" fillId="10" borderId="70" xfId="0" applyFont="1" applyFill="1" applyBorder="1" applyAlignment="1">
      <alignment horizontal="center" vertical="center" wrapText="1"/>
    </xf>
    <xf numFmtId="0" fontId="10" fillId="10" borderId="65" xfId="0" applyFont="1" applyFill="1" applyBorder="1" applyAlignment="1">
      <alignment horizontal="center" vertical="center"/>
    </xf>
    <xf numFmtId="0" fontId="3" fillId="0" borderId="71" xfId="0" applyFont="1" applyBorder="1"/>
    <xf numFmtId="0" fontId="10" fillId="10" borderId="67" xfId="0" applyFont="1" applyFill="1" applyBorder="1" applyAlignment="1">
      <alignment horizontal="center" vertical="center" wrapText="1"/>
    </xf>
    <xf numFmtId="0" fontId="8" fillId="5" borderId="65" xfId="0" applyFont="1" applyFill="1" applyBorder="1" applyAlignment="1">
      <alignment horizontal="center" vertical="center" wrapText="1"/>
    </xf>
    <xf numFmtId="176" fontId="8" fillId="0" borderId="67" xfId="0" applyNumberFormat="1" applyFont="1" applyBorder="1" applyAlignment="1">
      <alignment horizontal="center" vertical="center"/>
    </xf>
    <xf numFmtId="0" fontId="10" fillId="0" borderId="65" xfId="0" applyFont="1" applyBorder="1" applyAlignment="1">
      <alignment horizontal="right" vertical="center"/>
    </xf>
    <xf numFmtId="176" fontId="10" fillId="0" borderId="67" xfId="0" applyNumberFormat="1" applyFont="1" applyBorder="1" applyAlignment="1">
      <alignment horizontal="right" vertical="center"/>
    </xf>
    <xf numFmtId="0" fontId="8" fillId="0" borderId="65" xfId="0" applyFont="1" applyBorder="1" applyAlignment="1">
      <alignment horizontal="center" vertical="center"/>
    </xf>
    <xf numFmtId="0" fontId="10" fillId="10" borderId="65" xfId="0" applyFont="1" applyFill="1" applyBorder="1" applyAlignment="1">
      <alignment horizontal="right" vertical="center" wrapText="1"/>
    </xf>
    <xf numFmtId="176" fontId="10" fillId="10" borderId="67" xfId="0" applyNumberFormat="1" applyFont="1" applyFill="1" applyBorder="1" applyAlignment="1">
      <alignment horizontal="center" vertical="center"/>
    </xf>
    <xf numFmtId="0" fontId="14" fillId="0" borderId="65" xfId="0" applyFont="1" applyBorder="1" applyAlignment="1">
      <alignment horizontal="left" vertical="center"/>
    </xf>
    <xf numFmtId="0" fontId="8" fillId="0" borderId="65" xfId="0" applyFont="1" applyBorder="1" applyAlignment="1">
      <alignment horizontal="right" vertical="center"/>
    </xf>
    <xf numFmtId="176" fontId="10" fillId="0" borderId="67" xfId="0" applyNumberFormat="1" applyFont="1" applyBorder="1" applyAlignment="1">
      <alignment vertical="center"/>
    </xf>
    <xf numFmtId="0" fontId="8" fillId="0" borderId="57" xfId="0" applyFont="1" applyBorder="1" applyAlignment="1">
      <alignment vertical="center"/>
    </xf>
    <xf numFmtId="0" fontId="8" fillId="0" borderId="53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176" fontId="8" fillId="0" borderId="67" xfId="0" applyNumberFormat="1" applyFont="1" applyBorder="1" applyAlignment="1">
      <alignment horizontal="right" vertical="center"/>
    </xf>
    <xf numFmtId="176" fontId="10" fillId="10" borderId="67" xfId="0" applyNumberFormat="1" applyFont="1" applyFill="1" applyBorder="1" applyAlignment="1">
      <alignment horizontal="right" vertical="center"/>
    </xf>
    <xf numFmtId="0" fontId="12" fillId="8" borderId="72" xfId="0" applyFont="1" applyFill="1" applyBorder="1" applyAlignment="1">
      <alignment horizontal="center" vertical="center" wrapText="1"/>
    </xf>
    <xf numFmtId="0" fontId="3" fillId="0" borderId="73" xfId="0" applyFont="1" applyBorder="1"/>
    <xf numFmtId="176" fontId="12" fillId="8" borderId="74" xfId="0" applyNumberFormat="1" applyFont="1" applyFill="1" applyBorder="1" applyAlignment="1">
      <alignment horizontal="right" vertical="center"/>
    </xf>
    <xf numFmtId="182" fontId="8" fillId="13" borderId="30" xfId="0" applyNumberFormat="1" applyFont="1" applyFill="1" applyBorder="1" applyAlignment="1">
      <alignment vertical="center"/>
    </xf>
    <xf numFmtId="176" fontId="8" fillId="13" borderId="30" xfId="0" applyNumberFormat="1" applyFont="1" applyFill="1" applyBorder="1" applyAlignment="1">
      <alignment vertical="center"/>
    </xf>
    <xf numFmtId="184" fontId="8" fillId="14" borderId="6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3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71969</xdr:colOff>
      <xdr:row>0</xdr:row>
      <xdr:rowOff>118533</xdr:rowOff>
    </xdr:from>
    <xdr:to>
      <xdr:col>7</xdr:col>
      <xdr:colOff>1847695</xdr:colOff>
      <xdr:row>3</xdr:row>
      <xdr:rowOff>270933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88530990-8A2A-CCC4-E8B4-8E7B6702B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92969" y="118533"/>
          <a:ext cx="5649226" cy="1422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uvan/Trabajos%20de%20la%20U/8%20semestre/Construccion%201/Proyecto/APUS%20-%20Nuevo%20Amanec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uvan/Trabajos%20de%20la%20U/8%20semestre/Construccion%201/Proyecto/An&#225;lisis%20Unitarios%20-%20Franc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CTO%20641%20UT%20MAS/MODIFICACIONES/ACTA%2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RETERAS/carreteras/VIAS%20VASCULARES/UNITARI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Z.OTROS/OBRAS/ENGATIVA/MODIFICACIONES/MODIFICACI&#224;N%204/VILLA%20SAGRARIO%20LLUVIAS%20mo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Jcc-04-pc/empresa/Documents%20and%20Settings/Heymocol/Escritorio/ppto%20la%20%20vega/PPTO%20%20CONSOLIDADO%20CONSULTORIA%2008-09-2010%20reinereparadol%20%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IERO2/My%20Documents/Mis%20documentos/Andres/Presupuestos/Administra%20UQ%20V%201.0/Administra%20Planeaci&#243;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BALANCE/resumen%20japon%20lluvias%202.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Semestre%209%20IX/Concreto%20II/Muro/Dise&#241;o%20muro%20contencion/APUS%20Y%20PRESUPUESTO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WINDOWS/TEMP/VILLA%20SAGRARIO%20NEGRAS%20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IUDAD%20BOLIVAR/FRENTE%201CB/replanteos/MARLO/CB%205/5921.FLORIDA%20PRUEB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Mis%20documentos/ACTAS/ACTA%2015/VILLA%20SAGRARIO%20NEGR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0.10/contratos%20civiles/IPES/Contrato%20No.%202441-2009/DISE&#209;O/TRINIDAD%20GALAN/PRESUPUESTO/PRESUPUESTO%20GENERAL/PRESUPUESTO%20GENERAL%20TRINIDAD%20GALA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Grucon37/procesos/Users/ismael.ramirez/Desktop/INFORMACION%20C/CONTRATACI&#211;N%202008/ZONAS%20DURAS%202008/calculo%20de%20AIU%20OBR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WINDOWS/TEMP/VILLA%20SAGRARIO%20NEGRAS%20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Jcc-04-pc/empresa/Documents%20and%20Settings/Heymocol/Escritorio/ppto%20la%20%20vega/PPTO%20%20CONSOLIDADO%20CONSULTORIA%2008-09-2010%20reinel%20%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Mis%20documentos/ACTAS/ACTA%2013/SAN%20BASILIO%20NEGR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RESUME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ENTIDADES%20TERRITORIALES/Popay&#225;n/Popay&#225;n%20062/G4-062-05/1.3%20FORMULACION%20TECNICA%20DEL%20PROYECTO/1.3.3%20Presupuesto%20de%20obra/PRESUPUESTO/POPAY&#193;N%20062%20presupuest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Jcc-04-pc/empresa/Documents%20and%20Settings/Heymocol/Escritorio/ppto%20la%20%20vega/PPTO%20%20CONSOLIDADO%20CONSULTORIA%2008-09-2010%20%2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FERTA%20ECON&#211;MIC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CANTIDADES"/>
      <sheetName val="VENTANAS"/>
      <sheetName val="MUEBLES"/>
      <sheetName val="PUERTAS"/>
      <sheetName val="BAÑOS"/>
      <sheetName val="PRESUPUESTO"/>
      <sheetName val="INSUMOS"/>
      <sheetName val="CAPITULACION"/>
      <sheetName val="P y V"/>
      <sheetName val="Hoja1"/>
      <sheetName val="APU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itulos"/>
      <sheetName val="Mano Obra"/>
      <sheetName val="Maqui Equip"/>
      <sheetName val="Unidades"/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  <sheetName val="FACTORES"/>
      <sheetName val="ACOMETIDAS"/>
      <sheetName val="dem poz"/>
      <sheetName val="desvio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PRESUPUESTO DE OBRA T. GALAN"/>
      <sheetName val="PRESTACIONES 2012"/>
      <sheetName val="CUADRILLAS 2012"/>
      <sheetName val="INSUMOS"/>
      <sheetName val="APU BASICOS"/>
      <sheetName val="APU GAS"/>
      <sheetName val="APU T. GALAN"/>
      <sheetName val="Hoja1"/>
    </sheetNames>
    <sheetDataSet>
      <sheetData sheetId="0">
        <row r="1">
          <cell r="B1" t="str">
            <v>ALCALDÍA MAYOR DE BOGOTÁ D.C.</v>
          </cell>
        </row>
        <row r="2">
          <cell r="B2" t="str">
            <v>INSTITUTO PARA LA ECONOMIA SOCIAL - IPES</v>
          </cell>
        </row>
        <row r="3">
          <cell r="B3" t="str">
            <v>PLAZA DE MERCADO DISTRITAL TRINIDAD GALAN</v>
          </cell>
        </row>
        <row r="5">
          <cell r="B5" t="str">
            <v>LISTADO DE EQUIPOS</v>
          </cell>
        </row>
        <row r="7">
          <cell r="B7" t="str">
            <v>INSUMO</v>
          </cell>
          <cell r="C7" t="str">
            <v>UNIDAD</v>
          </cell>
          <cell r="D7" t="str">
            <v>VALOR</v>
          </cell>
        </row>
        <row r="8">
          <cell r="A8">
            <v>1</v>
          </cell>
          <cell r="B8" t="str">
            <v>Alquiler seccion de andamios</v>
          </cell>
          <cell r="C8" t="str">
            <v>Hr</v>
          </cell>
          <cell r="D8">
            <v>600</v>
          </cell>
        </row>
        <row r="9">
          <cell r="A9">
            <v>2</v>
          </cell>
          <cell r="B9" t="str">
            <v>Compresor  pequeño+martillo</v>
          </cell>
          <cell r="C9" t="str">
            <v>Hr</v>
          </cell>
          <cell r="D9">
            <v>18000</v>
          </cell>
        </row>
        <row r="10">
          <cell r="A10">
            <v>3</v>
          </cell>
          <cell r="B10" t="str">
            <v>Cortadora de ladrillo</v>
          </cell>
          <cell r="C10" t="str">
            <v>Hr</v>
          </cell>
          <cell r="D10">
            <v>6875</v>
          </cell>
        </row>
        <row r="11">
          <cell r="A11">
            <v>4</v>
          </cell>
          <cell r="B11" t="str">
            <v>Equipo de soldadura 450 Amp</v>
          </cell>
          <cell r="C11" t="str">
            <v>Hr</v>
          </cell>
          <cell r="D11">
            <v>6000</v>
          </cell>
        </row>
        <row r="12">
          <cell r="A12">
            <v>5</v>
          </cell>
          <cell r="B12" t="str">
            <v>Equipos Topograficos</v>
          </cell>
          <cell r="C12" t="str">
            <v>Hr</v>
          </cell>
          <cell r="D12">
            <v>12000</v>
          </cell>
        </row>
        <row r="13">
          <cell r="A13">
            <v>6</v>
          </cell>
          <cell r="B13" t="str">
            <v>Formaleta Entrepisos</v>
          </cell>
          <cell r="C13" t="str">
            <v>Hr</v>
          </cell>
          <cell r="D13">
            <v>20</v>
          </cell>
        </row>
        <row r="14">
          <cell r="A14">
            <v>7</v>
          </cell>
          <cell r="B14" t="str">
            <v>Minicargador- S 185</v>
          </cell>
          <cell r="C14" t="str">
            <v>Hr</v>
          </cell>
          <cell r="D14">
            <v>34000</v>
          </cell>
        </row>
        <row r="15">
          <cell r="A15">
            <v>8</v>
          </cell>
          <cell r="B15" t="str">
            <v>Pulidora 7"</v>
          </cell>
          <cell r="C15" t="str">
            <v>Hr</v>
          </cell>
          <cell r="D15">
            <v>2000</v>
          </cell>
        </row>
        <row r="16">
          <cell r="A16">
            <v>9</v>
          </cell>
          <cell r="B16" t="str">
            <v>Pulidora manual</v>
          </cell>
          <cell r="C16" t="str">
            <v>Hr</v>
          </cell>
          <cell r="D16">
            <v>5000</v>
          </cell>
        </row>
        <row r="17">
          <cell r="A17">
            <v>10</v>
          </cell>
          <cell r="B17" t="str">
            <v>Rana Vibro - compactador (incluye combustible)</v>
          </cell>
          <cell r="C17" t="str">
            <v>Hr</v>
          </cell>
          <cell r="D17">
            <v>6000</v>
          </cell>
        </row>
        <row r="18">
          <cell r="A18">
            <v>11</v>
          </cell>
          <cell r="B18" t="str">
            <v>Retiro de escombros</v>
          </cell>
          <cell r="C18" t="str">
            <v>Vj</v>
          </cell>
          <cell r="D18">
            <v>130000</v>
          </cell>
        </row>
        <row r="19">
          <cell r="A19">
            <v>12</v>
          </cell>
          <cell r="B19" t="str">
            <v>Retro-excavadora</v>
          </cell>
          <cell r="C19" t="str">
            <v>Hr</v>
          </cell>
          <cell r="D19">
            <v>60000</v>
          </cell>
        </row>
        <row r="20">
          <cell r="A20">
            <v>13</v>
          </cell>
          <cell r="B20" t="str">
            <v>Taladro inalambrico</v>
          </cell>
          <cell r="C20" t="str">
            <v>Hr</v>
          </cell>
          <cell r="D20">
            <v>1900</v>
          </cell>
        </row>
        <row r="21">
          <cell r="A21">
            <v>14</v>
          </cell>
          <cell r="B21" t="str">
            <v>Vibrador de gasolina para concreto</v>
          </cell>
          <cell r="C21" t="str">
            <v>Hr</v>
          </cell>
          <cell r="D21">
            <v>4500</v>
          </cell>
        </row>
        <row r="22">
          <cell r="A22">
            <v>15</v>
          </cell>
          <cell r="B22" t="str">
            <v>Rodachin</v>
          </cell>
          <cell r="C22" t="str">
            <v>Und</v>
          </cell>
          <cell r="D22">
            <v>9000</v>
          </cell>
        </row>
        <row r="23">
          <cell r="A23">
            <v>16</v>
          </cell>
          <cell r="B23" t="str">
            <v>Tronzadora</v>
          </cell>
          <cell r="C23" t="str">
            <v>Hr</v>
          </cell>
          <cell r="D23">
            <v>5000</v>
          </cell>
        </row>
        <row r="24">
          <cell r="A24">
            <v>17</v>
          </cell>
          <cell r="B24" t="str">
            <v>Brilladora Industrial</v>
          </cell>
          <cell r="C24" t="str">
            <v>Hr</v>
          </cell>
          <cell r="D24">
            <v>3850</v>
          </cell>
        </row>
        <row r="25">
          <cell r="A25">
            <v>18</v>
          </cell>
          <cell r="B25" t="str">
            <v>Soplador industrial a gasolina</v>
          </cell>
          <cell r="C25" t="str">
            <v>Hr</v>
          </cell>
          <cell r="D25">
            <v>5000</v>
          </cell>
        </row>
        <row r="26">
          <cell r="A26">
            <v>19</v>
          </cell>
          <cell r="B26" t="str">
            <v>Mezcladora de concreto/ACPM</v>
          </cell>
          <cell r="C26" t="str">
            <v>Hr</v>
          </cell>
          <cell r="D26">
            <v>6000</v>
          </cell>
        </row>
        <row r="27">
          <cell r="A27">
            <v>20</v>
          </cell>
          <cell r="B27" t="str">
            <v>Perforadora para micropilotes</v>
          </cell>
          <cell r="C27" t="str">
            <v>Dia</v>
          </cell>
          <cell r="D27">
            <v>115000</v>
          </cell>
        </row>
        <row r="28">
          <cell r="A28">
            <v>21</v>
          </cell>
          <cell r="B28" t="str">
            <v>Nipleadora</v>
          </cell>
          <cell r="C28" t="str">
            <v>Hr</v>
          </cell>
          <cell r="D28">
            <v>20000</v>
          </cell>
        </row>
      </sheetData>
      <sheetData sheetId="1">
        <row r="2">
          <cell r="A2" t="str">
            <v>ALCALDÍA MAYOR DE BOGOTÁ D.C.</v>
          </cell>
        </row>
        <row r="4">
          <cell r="A4" t="str">
            <v>INSTITUTO PARA LA ECONOMIA SOCIAL - IPES</v>
          </cell>
        </row>
        <row r="5">
          <cell r="A5" t="str">
            <v/>
          </cell>
        </row>
        <row r="6">
          <cell r="A6" t="str">
            <v>PLAZA DE MERCADO TRINIDAD GALAN</v>
          </cell>
        </row>
        <row r="8">
          <cell r="A8" t="str">
            <v>CALLE 6 No. 57-60 - CARRERA 59 No. 5-24</v>
          </cell>
        </row>
        <row r="10">
          <cell r="A10" t="str">
            <v>CONTRATO NUMERO:  2441-2009</v>
          </cell>
        </row>
        <row r="12">
          <cell r="A12" t="str">
            <v>OBJETO: ELABORACIÓN DE LOS PLANES DE REGULARIZACIÓN Y MANEJO, CON LA EJECUCIÓN, COMPLEMENTACIÓN, Y/O ACTUALIZACIÓN DE LOS ESTUDIOS TÉCNICOS REQUERIDOS POR EL INSTITUTO PARA LA ECONOMÍA SOCIAL, PARA LOS PROYECTOS DE MODERNIZACIÓN DE LAS PLAZAS DE MERCADO D</v>
          </cell>
        </row>
        <row r="14">
          <cell r="A14" t="str">
            <v xml:space="preserve"> PRESUPUESTO GENERAL DE OBRA</v>
          </cell>
        </row>
        <row r="16">
          <cell r="A16" t="str">
            <v>ITEM</v>
          </cell>
          <cell r="B16" t="str">
            <v>ACTIVIDAD</v>
          </cell>
          <cell r="C16" t="str">
            <v>UNIDAD</v>
          </cell>
          <cell r="D16" t="str">
            <v>CANTIDAD</v>
          </cell>
          <cell r="E16" t="str">
            <v>PRECIO UNITARIO</v>
          </cell>
          <cell r="F16" t="str">
            <v>VALORTOTAL</v>
          </cell>
        </row>
        <row r="18">
          <cell r="A18">
            <v>1</v>
          </cell>
          <cell r="B18" t="str">
            <v>PRELIMINARES</v>
          </cell>
          <cell r="F18">
            <v>167538474</v>
          </cell>
        </row>
        <row r="20">
          <cell r="A20">
            <v>1.1000000000000001</v>
          </cell>
          <cell r="B20" t="str">
            <v>OBRAS PRELIMINARES</v>
          </cell>
          <cell r="F20">
            <v>13365654</v>
          </cell>
        </row>
        <row r="21">
          <cell r="A21" t="str">
            <v>1,1,1</v>
          </cell>
          <cell r="B21" t="str">
            <v>CAMPAMENTO</v>
          </cell>
          <cell r="C21" t="str">
            <v>M2</v>
          </cell>
          <cell r="D21">
            <v>72</v>
          </cell>
          <cell r="E21">
            <v>71061</v>
          </cell>
          <cell r="F21">
            <v>5116392</v>
          </cell>
        </row>
        <row r="22">
          <cell r="A22" t="str">
            <v>1,1,2</v>
          </cell>
          <cell r="B22" t="str">
            <v>LOCALIZACION Y REPLANTEO TOPOGRAFICO</v>
          </cell>
          <cell r="C22" t="str">
            <v>M2</v>
          </cell>
          <cell r="D22">
            <v>4208.41</v>
          </cell>
          <cell r="E22">
            <v>1530</v>
          </cell>
          <cell r="F22">
            <v>6438867</v>
          </cell>
        </row>
        <row r="23">
          <cell r="A23" t="str">
            <v>1,1,3</v>
          </cell>
          <cell r="B23" t="str">
            <v>CERRAMIENTO PROVISIONAL H=2.00m EN POLISOMBRA VERDE</v>
          </cell>
          <cell r="C23" t="str">
            <v>ML</v>
          </cell>
          <cell r="D23">
            <v>139.09</v>
          </cell>
          <cell r="E23">
            <v>13016</v>
          </cell>
          <cell r="F23">
            <v>1810395</v>
          </cell>
        </row>
        <row r="24">
          <cell r="A24" t="str">
            <v>1.2</v>
          </cell>
          <cell r="B24" t="str">
            <v>DEMOLICIONES - DESMONTES</v>
          </cell>
          <cell r="F24">
            <v>154172820</v>
          </cell>
        </row>
        <row r="25">
          <cell r="A25" t="str">
            <v>1,2,1</v>
          </cell>
          <cell r="B25" t="str">
            <v>DEMOLICION DE ANDEN EN CONCRETO  E=10cm (INC. RETIRO DE SOBR.)</v>
          </cell>
          <cell r="C25" t="str">
            <v>M2</v>
          </cell>
          <cell r="D25">
            <v>1143.71</v>
          </cell>
          <cell r="E25">
            <v>21059</v>
          </cell>
          <cell r="F25">
            <v>24085389</v>
          </cell>
        </row>
        <row r="26">
          <cell r="A26" t="str">
            <v>1,2,2</v>
          </cell>
          <cell r="B26" t="str">
            <v>DEMOLICION DE SARDINEL FUNDIDO EN SITIO (INC. RETIRO DE SOBR.)</v>
          </cell>
          <cell r="C26" t="str">
            <v>ML</v>
          </cell>
          <cell r="D26">
            <v>136.09</v>
          </cell>
          <cell r="E26">
            <v>13378</v>
          </cell>
          <cell r="F26">
            <v>1820612</v>
          </cell>
        </row>
        <row r="27">
          <cell r="A27" t="str">
            <v>1,2,3</v>
          </cell>
          <cell r="B27" t="str">
            <v>DEMOLICION DE PAVIMENTO ASFALTICO E:10 cm  (INC. RETIRO DE SOBR.)</v>
          </cell>
          <cell r="C27" t="str">
            <v>M2</v>
          </cell>
          <cell r="D27">
            <v>400.3</v>
          </cell>
          <cell r="E27">
            <v>18576</v>
          </cell>
          <cell r="F27">
            <v>7435973</v>
          </cell>
        </row>
        <row r="28">
          <cell r="A28" t="str">
            <v>1,2,4</v>
          </cell>
          <cell r="B28" t="str">
            <v>DEMOLICION DE VIGAS DE CIMENTACION    (INC. RETIRO DE SOBR.)</v>
          </cell>
          <cell r="C28" t="str">
            <v>M3</v>
          </cell>
          <cell r="D28">
            <v>10.18</v>
          </cell>
          <cell r="E28">
            <v>140618</v>
          </cell>
          <cell r="F28">
            <v>1431491</v>
          </cell>
        </row>
        <row r="29">
          <cell r="A29" t="str">
            <v>1,2,5</v>
          </cell>
          <cell r="B29" t="str">
            <v>DEMOLICION  DE ZAPATAS    (INC. RETIRO DE SOBR.)</v>
          </cell>
          <cell r="C29" t="str">
            <v>M3</v>
          </cell>
          <cell r="D29">
            <v>20.81</v>
          </cell>
          <cell r="E29">
            <v>131618</v>
          </cell>
          <cell r="F29">
            <v>2738971</v>
          </cell>
        </row>
        <row r="30">
          <cell r="A30" t="str">
            <v>1,2,6</v>
          </cell>
          <cell r="B30" t="str">
            <v>DEMOLICION DE ESTRUCTURAS EN CONCRETO Columnas - Vigas  (INC. RETIRO DE SOBR.)</v>
          </cell>
          <cell r="C30" t="str">
            <v>M3</v>
          </cell>
          <cell r="D30">
            <v>27.47</v>
          </cell>
          <cell r="E30">
            <v>176085</v>
          </cell>
          <cell r="F30">
            <v>4837055</v>
          </cell>
        </row>
        <row r="31">
          <cell r="A31" t="str">
            <v>1,2,7</v>
          </cell>
          <cell r="B31" t="str">
            <v>DEMOLICION DE PEDESTALES EN CONCRETO 30 X30 cm  H:75 cm  (INC. RETIRO DE SOBR.)</v>
          </cell>
          <cell r="C31" t="str">
            <v>UND</v>
          </cell>
          <cell r="D31">
            <v>16</v>
          </cell>
          <cell r="E31">
            <v>21659</v>
          </cell>
          <cell r="F31">
            <v>346544</v>
          </cell>
        </row>
        <row r="32">
          <cell r="A32" t="str">
            <v>1,2,8</v>
          </cell>
          <cell r="B32" t="str">
            <v>DEMOLICION DE MUROS  E=20cm  (INC. RETIRO DE SOBR.)</v>
          </cell>
          <cell r="C32" t="str">
            <v>M2</v>
          </cell>
          <cell r="D32">
            <v>1273.3800000000001</v>
          </cell>
          <cell r="E32">
            <v>15443</v>
          </cell>
          <cell r="F32">
            <v>19664807</v>
          </cell>
        </row>
        <row r="33">
          <cell r="A33" t="str">
            <v>1,2,9</v>
          </cell>
          <cell r="B33" t="str">
            <v>DEMOLICION  DE PLACA DE  CUBIERTA EN CONCRETO  E=15CM (INCLUYE  RETIRO DE SOBRANTES)</v>
          </cell>
          <cell r="C33" t="str">
            <v>M2</v>
          </cell>
          <cell r="D33">
            <v>428.48</v>
          </cell>
          <cell r="E33">
            <v>28614</v>
          </cell>
          <cell r="F33">
            <v>12260527</v>
          </cell>
        </row>
        <row r="34">
          <cell r="A34" t="str">
            <v>1,2,10</v>
          </cell>
          <cell r="B34" t="str">
            <v>DEMOLICION DE LOSA DE PISO   h: entre 10 y 15cm.  (INC.  RETIRO DE SOBR.)locales.</v>
          </cell>
          <cell r="C34" t="str">
            <v>M2</v>
          </cell>
          <cell r="D34">
            <v>2461.8200000000002</v>
          </cell>
          <cell r="E34">
            <v>21414</v>
          </cell>
          <cell r="F34">
            <v>52717413</v>
          </cell>
        </row>
        <row r="35">
          <cell r="A35" t="str">
            <v>1,2,11</v>
          </cell>
          <cell r="B35" t="str">
            <v>DEMOLICION DE MESON CORRIDO  (INC. DEM. DE ACABADO Y  RETIRO DE SOBR.)</v>
          </cell>
          <cell r="C35" t="str">
            <v>ML</v>
          </cell>
          <cell r="D35">
            <v>37.03</v>
          </cell>
          <cell r="E35">
            <v>14987</v>
          </cell>
          <cell r="F35">
            <v>554969</v>
          </cell>
        </row>
        <row r="36">
          <cell r="A36" t="str">
            <v>1,2,12</v>
          </cell>
          <cell r="B36" t="str">
            <v>DEMOLICION DE CAJAS DE INSPECCION (INC. RETIRO DE ESCOMBROS)</v>
          </cell>
          <cell r="C36" t="str">
            <v>UND</v>
          </cell>
          <cell r="D36">
            <v>10</v>
          </cell>
          <cell r="E36">
            <v>39306</v>
          </cell>
          <cell r="F36">
            <v>393060</v>
          </cell>
        </row>
        <row r="37">
          <cell r="A37" t="str">
            <v>1,2,13</v>
          </cell>
          <cell r="B37" t="str">
            <v>DEMOLICION DE POCETA  A=0,60 H=0,70  (INC. RETIRO DE ESCOMBROS)</v>
          </cell>
          <cell r="C37" t="str">
            <v>ML</v>
          </cell>
          <cell r="D37">
            <v>5.17</v>
          </cell>
          <cell r="E37">
            <v>26279</v>
          </cell>
          <cell r="F37">
            <v>135862</v>
          </cell>
        </row>
        <row r="38">
          <cell r="A38" t="str">
            <v>1,2,14</v>
          </cell>
          <cell r="B38" t="str">
            <v>DESMONTE APARATOS SANITARIOS (INC. RETIRO DE SOBR.)</v>
          </cell>
          <cell r="C38" t="str">
            <v>UND</v>
          </cell>
          <cell r="D38">
            <v>31</v>
          </cell>
          <cell r="E38">
            <v>23553</v>
          </cell>
          <cell r="F38">
            <v>730143</v>
          </cell>
        </row>
        <row r="39">
          <cell r="A39" t="str">
            <v>1,2,15</v>
          </cell>
          <cell r="B39" t="str">
            <v>DESMONTE LAVAPLATOS EN ACERO INOXIDABLE (INC. RETIRO DE SOBR.)</v>
          </cell>
          <cell r="C39" t="str">
            <v>UND</v>
          </cell>
          <cell r="D39">
            <v>7</v>
          </cell>
          <cell r="E39">
            <v>6569</v>
          </cell>
          <cell r="F39">
            <v>45983</v>
          </cell>
        </row>
        <row r="40">
          <cell r="A40" t="str">
            <v>1,2,16</v>
          </cell>
          <cell r="B40" t="str">
            <v>DESMONTE DE CANALES Y BAJANTES  (INC. RETIRO DE SOBR.)</v>
          </cell>
          <cell r="C40" t="str">
            <v>ML</v>
          </cell>
          <cell r="D40">
            <v>592.35</v>
          </cell>
          <cell r="E40">
            <v>7131</v>
          </cell>
          <cell r="F40">
            <v>4224048</v>
          </cell>
        </row>
        <row r="41">
          <cell r="A41" t="str">
            <v>1,2,17</v>
          </cell>
          <cell r="B41" t="str">
            <v>DESMONTE DE CERRAMIENTO EN REJA   (INC. RETIRO DE SOBR.)</v>
          </cell>
          <cell r="C41" t="str">
            <v>M2</v>
          </cell>
          <cell r="D41">
            <v>73.8</v>
          </cell>
          <cell r="E41">
            <v>8495</v>
          </cell>
          <cell r="F41">
            <v>626931</v>
          </cell>
        </row>
        <row r="42">
          <cell r="A42" t="str">
            <v>1,2,18</v>
          </cell>
          <cell r="B42" t="str">
            <v>DESMONTE DE PUERTAS CON MARCO  (INC. RETIRO DE SOBR.)</v>
          </cell>
          <cell r="C42" t="str">
            <v>UND</v>
          </cell>
          <cell r="D42">
            <v>11</v>
          </cell>
          <cell r="E42">
            <v>17987</v>
          </cell>
          <cell r="F42">
            <v>197857</v>
          </cell>
        </row>
        <row r="43">
          <cell r="A43" t="str">
            <v>1,2,19</v>
          </cell>
          <cell r="B43" t="str">
            <v>DESMONTE DE DIVISIONES DE BAÑOS  (INC. RETIRO DE SOBR.)</v>
          </cell>
          <cell r="C43" t="str">
            <v>M2</v>
          </cell>
          <cell r="D43">
            <v>66.930000000000007</v>
          </cell>
          <cell r="E43">
            <v>6435</v>
          </cell>
          <cell r="F43">
            <v>430695</v>
          </cell>
        </row>
        <row r="44">
          <cell r="A44" t="str">
            <v>1,2,20</v>
          </cell>
          <cell r="B44" t="str">
            <v>DESMONTE DE PUERTA CORTINA ENROLLABLE   (INC. RETIRO DE SOBR.)</v>
          </cell>
          <cell r="C44" t="str">
            <v>M2</v>
          </cell>
          <cell r="D44">
            <v>199.38</v>
          </cell>
          <cell r="E44">
            <v>9881</v>
          </cell>
          <cell r="F44">
            <v>1970074</v>
          </cell>
        </row>
        <row r="45">
          <cell r="A45" t="str">
            <v>1,2,21</v>
          </cell>
          <cell r="B45" t="str">
            <v>DESMONTE DE PUERTA  METALICA ZONA DE CARGA   (INCLUYE RETIRO)</v>
          </cell>
          <cell r="C45" t="str">
            <v>M2</v>
          </cell>
          <cell r="D45">
            <v>55.65</v>
          </cell>
          <cell r="E45">
            <v>20644</v>
          </cell>
          <cell r="F45">
            <v>1148839</v>
          </cell>
        </row>
        <row r="46">
          <cell r="A46" t="str">
            <v>1,2,22</v>
          </cell>
          <cell r="B46" t="str">
            <v>DESMONTE DE TEJAS EN CUBIERTA ASBESTOCEMENTO Y/O TRASLUCIDA   (INC. RETIRO DE SOBR.)</v>
          </cell>
          <cell r="C46" t="str">
            <v>M2</v>
          </cell>
          <cell r="D46">
            <v>1931.02</v>
          </cell>
          <cell r="E46">
            <v>4208</v>
          </cell>
          <cell r="F46">
            <v>8125732</v>
          </cell>
        </row>
        <row r="47">
          <cell r="A47" t="str">
            <v>1,2,23</v>
          </cell>
          <cell r="B47" t="str">
            <v>DESMONTE DE VENTANERIA METALICA (INC. RETIRO DE VIDRIO Y SOBR.)</v>
          </cell>
          <cell r="C47" t="str">
            <v>M2</v>
          </cell>
          <cell r="D47">
            <v>141.12</v>
          </cell>
          <cell r="E47">
            <v>8158</v>
          </cell>
          <cell r="F47">
            <v>1151257</v>
          </cell>
        </row>
        <row r="48">
          <cell r="A48" t="str">
            <v>1,2,24</v>
          </cell>
          <cell r="B48" t="str">
            <v>DESMONTE DE TANQUE ELEVADO EN PLASTICO O ASBESTO CEMENTO 500 LTS (INC.   RETIRO DE SOBR.)</v>
          </cell>
          <cell r="C48" t="str">
            <v>UND</v>
          </cell>
          <cell r="D48">
            <v>5</v>
          </cell>
          <cell r="E48">
            <v>40778</v>
          </cell>
          <cell r="F48">
            <v>203890</v>
          </cell>
        </row>
        <row r="49">
          <cell r="A49" t="str">
            <v>1,2,25</v>
          </cell>
          <cell r="B49" t="str">
            <v>DESMONTE DE TUBERIA DE DESAGUE EN  GRES 4" 6" Y 8" (INCLUYE RETIRO)</v>
          </cell>
          <cell r="C49" t="str">
            <v>ML</v>
          </cell>
          <cell r="D49">
            <v>253.09</v>
          </cell>
          <cell r="E49">
            <v>9026</v>
          </cell>
          <cell r="F49">
            <v>2284390</v>
          </cell>
        </row>
        <row r="50">
          <cell r="A50" t="str">
            <v>1,2,26</v>
          </cell>
          <cell r="B50" t="str">
            <v>DESMONTE DE TUBERIA DE DESAGUE  PVC S 2" Y 4" (INCLUYE RETIRO)</v>
          </cell>
          <cell r="C50" t="str">
            <v>ML</v>
          </cell>
          <cell r="D50">
            <v>271.41000000000003</v>
          </cell>
          <cell r="E50">
            <v>7858</v>
          </cell>
          <cell r="F50">
            <v>2132740</v>
          </cell>
        </row>
        <row r="51">
          <cell r="A51" t="str">
            <v>1,2,27</v>
          </cell>
          <cell r="B51" t="str">
            <v>DESMONTE DE TUBERIA DE SUMINISTRO  PVC P 1/2" A 1" (INCLUYE RETIRO)</v>
          </cell>
          <cell r="C51" t="str">
            <v>ML</v>
          </cell>
          <cell r="D51">
            <v>481.12</v>
          </cell>
          <cell r="E51">
            <v>4918</v>
          </cell>
          <cell r="F51">
            <v>2366148</v>
          </cell>
        </row>
        <row r="52">
          <cell r="A52" t="str">
            <v>1,2,28</v>
          </cell>
          <cell r="B52" t="str">
            <v>DESMONTE DE EQUIPO DE PRESION</v>
          </cell>
          <cell r="C52" t="str">
            <v>UND</v>
          </cell>
          <cell r="D52">
            <v>1</v>
          </cell>
          <cell r="E52">
            <v>111420</v>
          </cell>
          <cell r="F52">
            <v>111420</v>
          </cell>
        </row>
        <row r="54">
          <cell r="A54">
            <v>2</v>
          </cell>
          <cell r="B54" t="str">
            <v>MOVIMIENTO DE TIERRAS</v>
          </cell>
          <cell r="F54">
            <v>94816050</v>
          </cell>
        </row>
        <row r="56">
          <cell r="A56" t="str">
            <v>2.1</v>
          </cell>
          <cell r="B56" t="str">
            <v>EXCAVACION Y RELLENOS</v>
          </cell>
          <cell r="F56">
            <v>94816050</v>
          </cell>
        </row>
        <row r="57">
          <cell r="A57" t="str">
            <v>2,1,1</v>
          </cell>
          <cell r="B57" t="str">
            <v>EXCAVACION MECANICA  (INC. CARGUE, TRANSPORTE Y DISPOSICIÓN FINAL)</v>
          </cell>
          <cell r="C57" t="str">
            <v>M3</v>
          </cell>
          <cell r="D57">
            <v>2825.56</v>
          </cell>
          <cell r="E57">
            <v>31392</v>
          </cell>
          <cell r="F57">
            <v>88699980</v>
          </cell>
        </row>
        <row r="58">
          <cell r="A58" t="str">
            <v>2,1,2</v>
          </cell>
          <cell r="B58" t="str">
            <v>SUMINISTRO E INSTALACION DE GEOTEXTIL NT-1800</v>
          </cell>
          <cell r="C58" t="str">
            <v>M2</v>
          </cell>
          <cell r="D58">
            <v>1089.82</v>
          </cell>
          <cell r="E58">
            <v>5612</v>
          </cell>
          <cell r="F58">
            <v>6116070</v>
          </cell>
        </row>
        <row r="60">
          <cell r="A60">
            <v>3</v>
          </cell>
          <cell r="B60" t="str">
            <v xml:space="preserve">ESTRUCTURAS </v>
          </cell>
          <cell r="F60">
            <v>1146902872</v>
          </cell>
        </row>
        <row r="62">
          <cell r="A62" t="str">
            <v>3.1</v>
          </cell>
          <cell r="B62" t="str">
            <v>CIMENTACION</v>
          </cell>
          <cell r="F62">
            <v>163593413</v>
          </cell>
        </row>
        <row r="63">
          <cell r="A63" t="str">
            <v>3,1,1</v>
          </cell>
          <cell r="B63" t="str">
            <v>EXCAVACION MANUAL (INC. CARGUE, TRANSPORTE Y DISPOSICIÓN FINAL)</v>
          </cell>
          <cell r="C63" t="str">
            <v>M3</v>
          </cell>
          <cell r="D63">
            <v>416.83</v>
          </cell>
          <cell r="E63">
            <v>42202</v>
          </cell>
          <cell r="F63">
            <v>17591060</v>
          </cell>
        </row>
        <row r="64">
          <cell r="A64" t="str">
            <v>3,1,2</v>
          </cell>
          <cell r="B64" t="str">
            <v xml:space="preserve">RELLENO EN RECEBO </v>
          </cell>
          <cell r="C64" t="str">
            <v>M3</v>
          </cell>
          <cell r="D64">
            <v>59.74</v>
          </cell>
          <cell r="E64">
            <v>53707</v>
          </cell>
          <cell r="F64">
            <v>3208456</v>
          </cell>
        </row>
        <row r="65">
          <cell r="A65" t="str">
            <v>3,1,3</v>
          </cell>
          <cell r="B65" t="str">
            <v>VIGA DE AMERRE EN CONCRETO 3000 PSI</v>
          </cell>
          <cell r="C65" t="str">
            <v>M3</v>
          </cell>
          <cell r="D65">
            <v>79.70975</v>
          </cell>
          <cell r="E65">
            <v>539488</v>
          </cell>
          <cell r="F65">
            <v>43002454</v>
          </cell>
        </row>
        <row r="66">
          <cell r="A66" t="str">
            <v>3,1,4</v>
          </cell>
          <cell r="B66" t="str">
            <v>ZAPATAS EN CONCRETO 3000 PSI</v>
          </cell>
          <cell r="C66" t="str">
            <v>M3</v>
          </cell>
          <cell r="D66">
            <v>71.459999999999994</v>
          </cell>
          <cell r="E66">
            <v>511898</v>
          </cell>
          <cell r="F66">
            <v>36580231</v>
          </cell>
        </row>
        <row r="67">
          <cell r="A67" t="str">
            <v>3,1,5</v>
          </cell>
          <cell r="B67" t="str">
            <v>PLACA DE CONTRAPISO EN CONCRETO 3000 PSI E=10Cm</v>
          </cell>
          <cell r="C67" t="str">
            <v>M2</v>
          </cell>
          <cell r="D67">
            <v>1109.6500000000001</v>
          </cell>
          <cell r="E67">
            <v>56965</v>
          </cell>
          <cell r="F67">
            <v>63211212</v>
          </cell>
        </row>
        <row r="68">
          <cell r="A68" t="str">
            <v>3.2</v>
          </cell>
          <cell r="B68" t="str">
            <v>ESTRUCTURAS</v>
          </cell>
          <cell r="F68">
            <v>983309459</v>
          </cell>
        </row>
        <row r="69">
          <cell r="A69" t="str">
            <v>3,2,1</v>
          </cell>
          <cell r="B69" t="str">
            <v>COLUMNAS EN CONCRETO 3000 PSI</v>
          </cell>
          <cell r="C69" t="str">
            <v>M3</v>
          </cell>
          <cell r="D69">
            <v>70.078106529999985</v>
          </cell>
          <cell r="E69">
            <v>631891</v>
          </cell>
          <cell r="F69">
            <v>44281725</v>
          </cell>
        </row>
        <row r="70">
          <cell r="A70" t="str">
            <v>3,2,2</v>
          </cell>
          <cell r="B70" t="str">
            <v>PLACA AEREA LAMINA STEEL DECK 2" CAL 20</v>
          </cell>
          <cell r="C70" t="str">
            <v>M2</v>
          </cell>
          <cell r="D70">
            <v>550.08000000000004</v>
          </cell>
          <cell r="E70">
            <v>81863</v>
          </cell>
          <cell r="F70">
            <v>45031199</v>
          </cell>
        </row>
        <row r="71">
          <cell r="A71" t="str">
            <v>3,2,3</v>
          </cell>
          <cell r="B71" t="str">
            <v>REFUERZO EN HIERRO 60000 PSI</v>
          </cell>
          <cell r="C71" t="str">
            <v>Tn</v>
          </cell>
          <cell r="D71">
            <v>85.85100774537311</v>
          </cell>
          <cell r="E71">
            <v>3431484</v>
          </cell>
          <cell r="F71">
            <v>294596359</v>
          </cell>
        </row>
        <row r="72">
          <cell r="A72" t="str">
            <v>3,2,5</v>
          </cell>
          <cell r="B72" t="str">
            <v>VIGAS AREAS EN CONCRETO 3000 PSI</v>
          </cell>
          <cell r="C72" t="str">
            <v>M3</v>
          </cell>
          <cell r="D72">
            <v>77.360500000000002</v>
          </cell>
          <cell r="E72">
            <v>640489</v>
          </cell>
          <cell r="F72">
            <v>49548549</v>
          </cell>
        </row>
        <row r="73">
          <cell r="A73" t="str">
            <v>3,2,6</v>
          </cell>
          <cell r="B73" t="str">
            <v>ESTRUCTURA METALICA DE CUBIERTA</v>
          </cell>
          <cell r="C73" t="str">
            <v>KG</v>
          </cell>
          <cell r="D73">
            <v>10260.31956</v>
          </cell>
          <cell r="E73">
            <v>9194</v>
          </cell>
          <cell r="F73">
            <v>94333378</v>
          </cell>
        </row>
        <row r="74">
          <cell r="A74" t="str">
            <v>3,2,7</v>
          </cell>
          <cell r="B74" t="str">
            <v>MURO TIPO PANTALLA EN CONCRETO 3000 PSI  E=0,12M</v>
          </cell>
          <cell r="C74" t="str">
            <v>M3</v>
          </cell>
          <cell r="D74">
            <v>29.308720000000001</v>
          </cell>
          <cell r="E74">
            <v>627098</v>
          </cell>
          <cell r="F74">
            <v>18379440</v>
          </cell>
        </row>
        <row r="75">
          <cell r="A75" t="str">
            <v>3,2,8</v>
          </cell>
          <cell r="B75" t="str">
            <v>TANQUE ELEVADO EN CONCRETO 3000 PSI  8,24X9,13*2,60 E=0,20M (INCLUYE PLACA BASE, PLACA DE CUBIERTA, REFUERZO, ESCOTILLA DE ACCESO Y ESCALERA DE GATO</v>
          </cell>
          <cell r="C75" t="str">
            <v>UND</v>
          </cell>
          <cell r="D75">
            <v>1</v>
          </cell>
          <cell r="E75">
            <v>45839905</v>
          </cell>
          <cell r="F75">
            <v>45839905</v>
          </cell>
        </row>
        <row r="76">
          <cell r="A76" t="str">
            <v>3,2,9</v>
          </cell>
          <cell r="B76" t="str">
            <v>MURO DE CONTENCION EN CONCRETO 3000 PSI H=3,70M</v>
          </cell>
          <cell r="C76" t="str">
            <v>M3</v>
          </cell>
          <cell r="D76">
            <v>130.4</v>
          </cell>
          <cell r="E76">
            <v>641507</v>
          </cell>
          <cell r="F76">
            <v>83652513</v>
          </cell>
        </row>
        <row r="77">
          <cell r="A77" t="str">
            <v>3,2,10</v>
          </cell>
          <cell r="B77" t="str">
            <v>PILOTE EN CONCRETO 3000 PROF=12M Ø15CM</v>
          </cell>
          <cell r="C77" t="str">
            <v>ML</v>
          </cell>
          <cell r="D77">
            <v>720</v>
          </cell>
          <cell r="E77">
            <v>299194</v>
          </cell>
          <cell r="F77">
            <v>215419680</v>
          </cell>
        </row>
        <row r="78">
          <cell r="A78" t="str">
            <v>3,2,11</v>
          </cell>
          <cell r="B78" t="str">
            <v>ESCALERA EN CONCRETO 3000 PSI</v>
          </cell>
          <cell r="C78" t="str">
            <v>M3</v>
          </cell>
          <cell r="D78">
            <v>10.0502</v>
          </cell>
          <cell r="E78">
            <v>835738</v>
          </cell>
          <cell r="F78">
            <v>8399334</v>
          </cell>
        </row>
        <row r="79">
          <cell r="A79" t="str">
            <v>3,2,12</v>
          </cell>
          <cell r="B79" t="str">
            <v>RAMPA VEHICULAR EN CONCRETO 3000 PSI E=0,25</v>
          </cell>
          <cell r="C79" t="str">
            <v>M2</v>
          </cell>
          <cell r="D79">
            <v>27.59</v>
          </cell>
          <cell r="E79">
            <v>119323</v>
          </cell>
          <cell r="F79">
            <v>3292122</v>
          </cell>
        </row>
        <row r="80">
          <cell r="A80" t="str">
            <v>3,2,13</v>
          </cell>
          <cell r="B80" t="str">
            <v>PLACA ALIGERADA DE ENTREPISO  EN CONCRETO 3000 PSI E=0,45</v>
          </cell>
          <cell r="C80" t="str">
            <v>M2</v>
          </cell>
          <cell r="D80">
            <v>604.99</v>
          </cell>
          <cell r="E80">
            <v>128127</v>
          </cell>
          <cell r="F80">
            <v>77515554</v>
          </cell>
        </row>
        <row r="81">
          <cell r="A81" t="str">
            <v>3,2,14</v>
          </cell>
          <cell r="B81" t="str">
            <v>PLACA DE CUBIERTA EN CONCRETO 3000 PSI E=0,15M</v>
          </cell>
          <cell r="C81" t="str">
            <v>M2</v>
          </cell>
          <cell r="D81">
            <v>40.26</v>
          </cell>
          <cell r="E81">
            <v>75005</v>
          </cell>
          <cell r="F81">
            <v>3019701</v>
          </cell>
        </row>
        <row r="83">
          <cell r="A83">
            <v>4</v>
          </cell>
          <cell r="B83" t="str">
            <v>INSTALACIONES HIDROSANITARIAS</v>
          </cell>
          <cell r="F83">
            <v>220144664.31</v>
          </cell>
        </row>
        <row r="85">
          <cell r="A85" t="str">
            <v>4.1</v>
          </cell>
          <cell r="B85" t="str">
            <v xml:space="preserve">EXCAVACIONES </v>
          </cell>
          <cell r="F85">
            <v>6182932.4400000004</v>
          </cell>
        </row>
        <row r="86">
          <cell r="A86" t="str">
            <v>4,1,1</v>
          </cell>
          <cell r="B86" t="str">
            <v>EXCAVACION MANUAL (INC. CARGUE, TRANSPORTE Y DISPOSICIÓN FINAL)</v>
          </cell>
          <cell r="C86" t="str">
            <v>M3</v>
          </cell>
          <cell r="D86">
            <v>71.220000000000013</v>
          </cell>
          <cell r="E86">
            <v>42202</v>
          </cell>
          <cell r="F86">
            <v>3005626.4400000004</v>
          </cell>
        </row>
        <row r="87">
          <cell r="A87" t="str">
            <v>4,1,2</v>
          </cell>
          <cell r="B87" t="str">
            <v xml:space="preserve">RELLENO EN RECEBO </v>
          </cell>
          <cell r="C87" t="str">
            <v>M3</v>
          </cell>
          <cell r="D87">
            <v>59.160000000000011</v>
          </cell>
          <cell r="E87">
            <v>53707</v>
          </cell>
          <cell r="F87">
            <v>3177306</v>
          </cell>
        </row>
        <row r="88">
          <cell r="A88" t="str">
            <v>4.2</v>
          </cell>
          <cell r="B88" t="str">
            <v>INSTALACIÓNES HIDRAULICAS</v>
          </cell>
          <cell r="F88">
            <v>56085249.469999999</v>
          </cell>
        </row>
        <row r="90">
          <cell r="A90" t="str">
            <v>4.2.1</v>
          </cell>
          <cell r="B90" t="str">
            <v>ACOMETIDA DE AGUA POTABLE</v>
          </cell>
          <cell r="F90">
            <v>5480007</v>
          </cell>
        </row>
        <row r="91">
          <cell r="A91" t="str">
            <v>4,2,1,1</v>
          </cell>
          <cell r="B91" t="str">
            <v>ACOMETIDA TUBERIA PVC P 1"  (INCLUYE ACCESORIOS)</v>
          </cell>
          <cell r="C91" t="str">
            <v>ML</v>
          </cell>
          <cell r="D91">
            <v>51.2</v>
          </cell>
          <cell r="E91">
            <v>87515</v>
          </cell>
          <cell r="F91">
            <v>4480768</v>
          </cell>
        </row>
        <row r="92">
          <cell r="A92" t="str">
            <v>4,2,1,2</v>
          </cell>
          <cell r="B92" t="str">
            <v>TUBERIA HG 1"  (INCLUYE ACCESORIOS)</v>
          </cell>
          <cell r="C92" t="str">
            <v>ML</v>
          </cell>
          <cell r="D92">
            <v>2</v>
          </cell>
          <cell r="E92">
            <v>17385</v>
          </cell>
          <cell r="F92">
            <v>34770</v>
          </cell>
        </row>
        <row r="93">
          <cell r="A93" t="str">
            <v>4,2,1,3</v>
          </cell>
          <cell r="B93" t="str">
            <v>SUMINISTRO E INSTALCION DE FLOTADOR MECANICO 1"</v>
          </cell>
          <cell r="C93" t="str">
            <v>UND</v>
          </cell>
          <cell r="D93">
            <v>1</v>
          </cell>
          <cell r="E93">
            <v>95888</v>
          </cell>
          <cell r="F93">
            <v>95888</v>
          </cell>
        </row>
        <row r="94">
          <cell r="A94" t="str">
            <v>4,2,1,4</v>
          </cell>
          <cell r="B94" t="str">
            <v>SUMINISTRO E INSTALCION DE VALVULA RED WHITE 1"</v>
          </cell>
          <cell r="C94" t="str">
            <v>UND</v>
          </cell>
          <cell r="D94">
            <v>1</v>
          </cell>
          <cell r="E94">
            <v>48459</v>
          </cell>
          <cell r="F94">
            <v>48459</v>
          </cell>
        </row>
        <row r="95">
          <cell r="A95" t="str">
            <v>4,2,1,5</v>
          </cell>
          <cell r="B95" t="str">
            <v xml:space="preserve">SUMINISTRO E INSTALACION  DE CAJILLA MEDIDOR </v>
          </cell>
          <cell r="C95" t="str">
            <v>UND</v>
          </cell>
          <cell r="D95">
            <v>1</v>
          </cell>
          <cell r="E95">
            <v>80634</v>
          </cell>
          <cell r="F95">
            <v>80634</v>
          </cell>
        </row>
        <row r="96">
          <cell r="A96" t="str">
            <v>4,2,1,6</v>
          </cell>
          <cell r="B96" t="str">
            <v>INSTALACION DE MEDIDOR</v>
          </cell>
          <cell r="C96" t="str">
            <v>UND</v>
          </cell>
          <cell r="D96">
            <v>1</v>
          </cell>
          <cell r="E96">
            <v>29370</v>
          </cell>
          <cell r="F96">
            <v>29370</v>
          </cell>
        </row>
        <row r="97">
          <cell r="A97" t="str">
            <v>4,2,1,7</v>
          </cell>
          <cell r="B97" t="str">
            <v xml:space="preserve">MEDIDOR Y COSTOS MATRICULA </v>
          </cell>
          <cell r="C97" t="str">
            <v>GB</v>
          </cell>
          <cell r="D97">
            <v>1</v>
          </cell>
          <cell r="E97">
            <v>710118</v>
          </cell>
          <cell r="F97">
            <v>710118</v>
          </cell>
        </row>
        <row r="98">
          <cell r="A98" t="str">
            <v>4.2.2</v>
          </cell>
          <cell r="B98" t="str">
            <v>PUNTOS HIDRAULICOS AGUA FRIA (Solo paral)</v>
          </cell>
          <cell r="F98">
            <v>9992050</v>
          </cell>
        </row>
        <row r="99">
          <cell r="A99" t="str">
            <v>4,2,2,1</v>
          </cell>
          <cell r="B99" t="str">
            <v>PUNTO HIDRAÚLICO 1 1/2"</v>
          </cell>
          <cell r="C99" t="str">
            <v>UND</v>
          </cell>
          <cell r="D99">
            <v>30</v>
          </cell>
          <cell r="E99">
            <v>51990</v>
          </cell>
          <cell r="F99">
            <v>1559700</v>
          </cell>
        </row>
        <row r="100">
          <cell r="A100" t="str">
            <v>4,2,2,2</v>
          </cell>
          <cell r="B100" t="str">
            <v>PUNTO HIDRAÚLICO  1/2"</v>
          </cell>
          <cell r="C100" t="str">
            <v>UND</v>
          </cell>
          <cell r="D100">
            <v>100</v>
          </cell>
          <cell r="E100">
            <v>23708</v>
          </cell>
          <cell r="F100">
            <v>2370800</v>
          </cell>
        </row>
        <row r="101">
          <cell r="A101" t="str">
            <v>4,2,2,3</v>
          </cell>
          <cell r="B101" t="str">
            <v>PUNTO HIDRAÚLICO LLAVE MANGUERA 1/2"</v>
          </cell>
          <cell r="C101" t="str">
            <v>UND</v>
          </cell>
          <cell r="D101">
            <v>110</v>
          </cell>
          <cell r="E101">
            <v>55105</v>
          </cell>
          <cell r="F101">
            <v>6061550</v>
          </cell>
        </row>
        <row r="102">
          <cell r="A102" t="str">
            <v>4.2.3</v>
          </cell>
          <cell r="B102" t="str">
            <v>RED SUMINISTRO PRINCIPAL (Desde Cto Bombas Hasta Puntos Hidraulicos)</v>
          </cell>
          <cell r="F102">
            <v>12282515.02</v>
          </cell>
        </row>
        <row r="103">
          <cell r="A103" t="str">
            <v>4,2,3,1</v>
          </cell>
          <cell r="B103" t="str">
            <v>TUBERÍA PVC-P 4"  (INCLUYE ACCESORIOS)</v>
          </cell>
          <cell r="C103" t="str">
            <v>ML</v>
          </cell>
          <cell r="D103">
            <v>0.7</v>
          </cell>
          <cell r="E103">
            <v>131395</v>
          </cell>
          <cell r="F103">
            <v>91976.5</v>
          </cell>
        </row>
        <row r="104">
          <cell r="A104" t="str">
            <v>4,2,3,2</v>
          </cell>
          <cell r="B104" t="str">
            <v>TUBERÍA PVC-P 3"  (INCLUYE ACCESORIOS)</v>
          </cell>
          <cell r="C104" t="str">
            <v>ML</v>
          </cell>
          <cell r="D104">
            <v>18.100000000000001</v>
          </cell>
          <cell r="E104">
            <v>73028</v>
          </cell>
          <cell r="F104">
            <v>1321806.8</v>
          </cell>
        </row>
        <row r="105">
          <cell r="A105" t="str">
            <v>4,2,3,3</v>
          </cell>
          <cell r="B105" t="str">
            <v>TUBERÍA PVC-P 2 1/2"  (INCLUYE ACCESORIOS)</v>
          </cell>
          <cell r="C105" t="str">
            <v>ML</v>
          </cell>
          <cell r="D105">
            <v>21.1</v>
          </cell>
          <cell r="E105">
            <v>57185</v>
          </cell>
          <cell r="F105">
            <v>1206603.5</v>
          </cell>
        </row>
        <row r="106">
          <cell r="A106" t="str">
            <v>4,2,3,4</v>
          </cell>
          <cell r="B106" t="str">
            <v>TUBERÍA PVC-P 2"  (INCLUYE ACCESORIOS)</v>
          </cell>
          <cell r="C106" t="str">
            <v>ML</v>
          </cell>
          <cell r="D106">
            <v>25.96</v>
          </cell>
          <cell r="E106">
            <v>30297</v>
          </cell>
          <cell r="F106">
            <v>786510.12</v>
          </cell>
        </row>
        <row r="107">
          <cell r="A107" t="str">
            <v>4,2,3,5</v>
          </cell>
          <cell r="B107" t="str">
            <v>TUBERÍA PVC-P 1 1/4"  (INCLUYE ACCESORIOS)</v>
          </cell>
          <cell r="C107" t="str">
            <v>ML</v>
          </cell>
          <cell r="D107">
            <v>111.60000000000001</v>
          </cell>
          <cell r="E107">
            <v>16225</v>
          </cell>
          <cell r="F107">
            <v>1810710.0000000002</v>
          </cell>
        </row>
        <row r="108">
          <cell r="A108" t="str">
            <v>4,2,3,6</v>
          </cell>
          <cell r="B108" t="str">
            <v>TUBERÍA PVC-P 1 1/2"  (INCLUYE ACCESORIOS)</v>
          </cell>
          <cell r="C108" t="str">
            <v>ML</v>
          </cell>
          <cell r="D108">
            <v>88</v>
          </cell>
          <cell r="E108">
            <v>21326</v>
          </cell>
          <cell r="F108">
            <v>1876688</v>
          </cell>
        </row>
        <row r="109">
          <cell r="A109" t="str">
            <v>4,2,3,7</v>
          </cell>
          <cell r="B109" t="str">
            <v>TUBERÍA PVC-P 1"  (INCLUYE ACCESORIOS)</v>
          </cell>
          <cell r="C109" t="str">
            <v>ML</v>
          </cell>
          <cell r="D109">
            <v>93.499999999999986</v>
          </cell>
          <cell r="E109">
            <v>8013</v>
          </cell>
          <cell r="F109">
            <v>749215.49999999988</v>
          </cell>
        </row>
        <row r="110">
          <cell r="A110" t="str">
            <v>4,2,3,8</v>
          </cell>
          <cell r="B110" t="str">
            <v>TUBERÍA PVC-P 3/4"  (INCLUYE ACCESORIOS)</v>
          </cell>
          <cell r="C110" t="str">
            <v>ML</v>
          </cell>
          <cell r="D110">
            <v>101.06</v>
          </cell>
          <cell r="E110">
            <v>5940</v>
          </cell>
          <cell r="F110">
            <v>600296.4</v>
          </cell>
        </row>
        <row r="111">
          <cell r="A111" t="str">
            <v>4,2,3,9</v>
          </cell>
          <cell r="B111" t="str">
            <v>TUBERÍA PVC-P 1/2"  (INCLUYE ACCESORIOS)</v>
          </cell>
          <cell r="C111" t="str">
            <v>ML</v>
          </cell>
          <cell r="D111">
            <v>755.80000000000007</v>
          </cell>
          <cell r="E111">
            <v>5079</v>
          </cell>
          <cell r="F111">
            <v>3838708.2</v>
          </cell>
        </row>
        <row r="112">
          <cell r="A112" t="str">
            <v>4.2.4</v>
          </cell>
          <cell r="B112" t="str">
            <v>RED SUMINISTRO ZONAS COMUNES (Desde Medidor a Puntos Hidraulicos)</v>
          </cell>
          <cell r="F112">
            <v>1405537.2000000002</v>
          </cell>
        </row>
        <row r="113">
          <cell r="A113" t="str">
            <v>4,2,4,1</v>
          </cell>
          <cell r="B113" t="str">
            <v>TUBERÍA PVC-P 1"</v>
          </cell>
          <cell r="C113" t="str">
            <v>ML</v>
          </cell>
          <cell r="D113">
            <v>20.5</v>
          </cell>
          <cell r="E113">
            <v>8013</v>
          </cell>
          <cell r="F113">
            <v>164266.5</v>
          </cell>
        </row>
        <row r="114">
          <cell r="A114" t="str">
            <v>4,2,4,2</v>
          </cell>
          <cell r="B114" t="str">
            <v>TUBERÍA PVC-P 3/4"</v>
          </cell>
          <cell r="C114" t="str">
            <v>ML</v>
          </cell>
          <cell r="D114">
            <v>61.6</v>
          </cell>
          <cell r="E114">
            <v>5940</v>
          </cell>
          <cell r="F114">
            <v>365904</v>
          </cell>
        </row>
        <row r="115">
          <cell r="A115" t="str">
            <v>4,2,4,3</v>
          </cell>
          <cell r="B115" t="str">
            <v>TUBERÍA PVC-P 1/2"</v>
          </cell>
          <cell r="C115" t="str">
            <v>ML</v>
          </cell>
          <cell r="D115">
            <v>147.30000000000001</v>
          </cell>
          <cell r="E115">
            <v>5079</v>
          </cell>
          <cell r="F115">
            <v>748136.70000000007</v>
          </cell>
        </row>
        <row r="116">
          <cell r="A116" t="str">
            <v>4,2,4,4</v>
          </cell>
          <cell r="B116" t="str">
            <v>ACCESORIO PVC-P 1"</v>
          </cell>
          <cell r="C116" t="str">
            <v>UND</v>
          </cell>
          <cell r="D116">
            <v>9</v>
          </cell>
          <cell r="E116">
            <v>4143</v>
          </cell>
          <cell r="F116">
            <v>37287</v>
          </cell>
        </row>
        <row r="117">
          <cell r="A117" t="str">
            <v>4,2,4,5</v>
          </cell>
          <cell r="B117" t="str">
            <v>ACCESORIO PVC-P 3/4"</v>
          </cell>
          <cell r="C117" t="str">
            <v>UND</v>
          </cell>
          <cell r="D117">
            <v>19</v>
          </cell>
          <cell r="E117">
            <v>2755</v>
          </cell>
          <cell r="F117">
            <v>52345</v>
          </cell>
        </row>
        <row r="118">
          <cell r="A118" t="str">
            <v>4,2,4,6</v>
          </cell>
          <cell r="B118" t="str">
            <v>ACCESORIO PVC-P 1/2"</v>
          </cell>
          <cell r="C118" t="str">
            <v>UND</v>
          </cell>
          <cell r="D118">
            <v>22</v>
          </cell>
          <cell r="E118">
            <v>1709</v>
          </cell>
          <cell r="F118">
            <v>37598</v>
          </cell>
        </row>
        <row r="119">
          <cell r="A119" t="str">
            <v>4.2.5</v>
          </cell>
          <cell r="B119" t="str">
            <v>RED INCENDIO</v>
          </cell>
          <cell r="F119">
            <v>10620284.25</v>
          </cell>
        </row>
        <row r="120">
          <cell r="A120" t="str">
            <v>4.2.5.1</v>
          </cell>
          <cell r="B120" t="str">
            <v>TUBERIA ACERO RANURADA SCH40 3"  (INCLUYE ACCESORIOS)</v>
          </cell>
          <cell r="C120" t="str">
            <v>ML</v>
          </cell>
          <cell r="D120">
            <v>67.5</v>
          </cell>
          <cell r="E120">
            <v>126415</v>
          </cell>
          <cell r="F120">
            <v>8533012.5</v>
          </cell>
        </row>
        <row r="121">
          <cell r="A121" t="str">
            <v>4.2.5.2</v>
          </cell>
          <cell r="B121" t="str">
            <v>TUBERIA ACERO RANURADA SCH40 2 1/2"  (INCLUYE ACCESORIOS)</v>
          </cell>
          <cell r="C121" t="str">
            <v>ML</v>
          </cell>
          <cell r="D121">
            <v>6</v>
          </cell>
          <cell r="E121">
            <v>39689</v>
          </cell>
          <cell r="F121">
            <v>238134</v>
          </cell>
        </row>
        <row r="122">
          <cell r="A122" t="str">
            <v>4.2.5.3</v>
          </cell>
          <cell r="B122" t="str">
            <v>COUPLING ACERO RANURADO RIGIDO 3"</v>
          </cell>
          <cell r="C122" t="str">
            <v>ML</v>
          </cell>
          <cell r="D122">
            <v>16</v>
          </cell>
          <cell r="E122">
            <v>18432</v>
          </cell>
          <cell r="F122">
            <v>294912</v>
          </cell>
        </row>
        <row r="123">
          <cell r="A123" t="str">
            <v>4.2.5.4</v>
          </cell>
          <cell r="B123" t="str">
            <v>COUPLING ACERO RANURADO RIGIDO 2 1/2"</v>
          </cell>
          <cell r="C123" t="str">
            <v>ML</v>
          </cell>
          <cell r="D123">
            <v>18</v>
          </cell>
          <cell r="E123">
            <v>14992</v>
          </cell>
          <cell r="F123">
            <v>269856</v>
          </cell>
        </row>
        <row r="124">
          <cell r="A124" t="str">
            <v>4.2.5.5</v>
          </cell>
          <cell r="B124" t="str">
            <v>COUPLING ACERO RANURADO RIGIDO 1 1/2"</v>
          </cell>
          <cell r="C124" t="str">
            <v>ML</v>
          </cell>
          <cell r="D124">
            <v>6</v>
          </cell>
          <cell r="E124">
            <v>13464</v>
          </cell>
          <cell r="F124">
            <v>80784</v>
          </cell>
        </row>
        <row r="125">
          <cell r="A125" t="str">
            <v>4.2.5.6</v>
          </cell>
          <cell r="B125" t="str">
            <v>GABINETES TIPO III CON VALVULA REDUCTORA 1½"</v>
          </cell>
          <cell r="C125" t="str">
            <v>UND</v>
          </cell>
          <cell r="D125">
            <v>3</v>
          </cell>
          <cell r="E125">
            <v>163254</v>
          </cell>
          <cell r="F125">
            <v>489762</v>
          </cell>
        </row>
        <row r="126">
          <cell r="A126" t="str">
            <v>4.2.5.7</v>
          </cell>
          <cell r="B126" t="str">
            <v xml:space="preserve">ABRAZADERA TIPO PERA O TRAPECIO </v>
          </cell>
          <cell r="C126" t="str">
            <v>UND</v>
          </cell>
          <cell r="D126">
            <v>11.25</v>
          </cell>
          <cell r="E126">
            <v>5239</v>
          </cell>
          <cell r="F126">
            <v>58938.75</v>
          </cell>
        </row>
        <row r="127">
          <cell r="A127" t="str">
            <v>4.2.5.8</v>
          </cell>
          <cell r="B127" t="str">
            <v>PINTURA ESMALTE SOBRE TUBERIA 3"</v>
          </cell>
          <cell r="C127" t="str">
            <v>ML</v>
          </cell>
          <cell r="D127">
            <v>67.5</v>
          </cell>
          <cell r="E127">
            <v>9702</v>
          </cell>
          <cell r="F127">
            <v>654885</v>
          </cell>
        </row>
        <row r="128">
          <cell r="A128" t="str">
            <v>4.2.6</v>
          </cell>
          <cell r="B128" t="str">
            <v>REDES DE AGUA FRIA PVC P (BOMBAS EYECTORAS SOTANO)</v>
          </cell>
          <cell r="F128">
            <v>6733314</v>
          </cell>
        </row>
        <row r="129">
          <cell r="A129" t="str">
            <v>4.2.6.1</v>
          </cell>
          <cell r="B129" t="str">
            <v>VALVULA TIPO RED WHITE 3"</v>
          </cell>
          <cell r="C129" t="str">
            <v>UND</v>
          </cell>
          <cell r="D129">
            <v>1</v>
          </cell>
          <cell r="E129">
            <v>420212</v>
          </cell>
          <cell r="F129">
            <v>420212</v>
          </cell>
        </row>
        <row r="130">
          <cell r="A130" t="str">
            <v>4.2.6.2</v>
          </cell>
          <cell r="B130" t="str">
            <v>VALVULA TIPO RED WHITE 2 1/2"</v>
          </cell>
          <cell r="C130" t="str">
            <v>UND</v>
          </cell>
          <cell r="D130">
            <v>1</v>
          </cell>
          <cell r="E130">
            <v>309897</v>
          </cell>
          <cell r="F130">
            <v>309897</v>
          </cell>
        </row>
        <row r="131">
          <cell r="A131" t="str">
            <v>4.2.6.3</v>
          </cell>
          <cell r="B131" t="str">
            <v>VALVULA TIPO RED WHITE 3/4"</v>
          </cell>
          <cell r="C131" t="str">
            <v>UND</v>
          </cell>
          <cell r="D131">
            <v>1</v>
          </cell>
          <cell r="E131">
            <v>40629</v>
          </cell>
          <cell r="F131">
            <v>40629</v>
          </cell>
        </row>
        <row r="132">
          <cell r="A132" t="str">
            <v>4.2.6.4</v>
          </cell>
          <cell r="B132" t="str">
            <v>VALVULA TIPO RED WHITE 1/2"</v>
          </cell>
          <cell r="C132" t="str">
            <v>UND</v>
          </cell>
          <cell r="D132">
            <v>2</v>
          </cell>
          <cell r="E132">
            <v>32521</v>
          </cell>
          <cell r="F132">
            <v>65042</v>
          </cell>
        </row>
        <row r="133">
          <cell r="A133" t="str">
            <v>4.2.6.5</v>
          </cell>
          <cell r="B133" t="str">
            <v xml:space="preserve">CAJILLA UN (1) MEDIDOR </v>
          </cell>
          <cell r="C133" t="str">
            <v>UND</v>
          </cell>
          <cell r="D133">
            <v>29</v>
          </cell>
          <cell r="E133">
            <v>87256</v>
          </cell>
          <cell r="F133">
            <v>2530424</v>
          </cell>
        </row>
        <row r="134">
          <cell r="A134" t="str">
            <v>4.2.6.6</v>
          </cell>
          <cell r="B134" t="str">
            <v>CAJILLA DOS (2) MEDIDORES</v>
          </cell>
          <cell r="C134" t="str">
            <v>UND</v>
          </cell>
          <cell r="D134">
            <v>11</v>
          </cell>
          <cell r="E134">
            <v>170364</v>
          </cell>
          <cell r="F134">
            <v>1874004</v>
          </cell>
        </row>
        <row r="135">
          <cell r="A135" t="str">
            <v>4.2.6.7</v>
          </cell>
          <cell r="B135" t="str">
            <v>CAJILLA TRES (3) MEDIDORES</v>
          </cell>
          <cell r="C135" t="str">
            <v>UND</v>
          </cell>
          <cell r="D135">
            <v>6</v>
          </cell>
          <cell r="E135">
            <v>248851</v>
          </cell>
          <cell r="F135">
            <v>1493106</v>
          </cell>
        </row>
        <row r="136">
          <cell r="A136" t="str">
            <v>4.2.7</v>
          </cell>
          <cell r="B136" t="str">
            <v>REGISTROS Y VALVULERIA</v>
          </cell>
          <cell r="F136">
            <v>9571542</v>
          </cell>
        </row>
        <row r="137">
          <cell r="A137" t="str">
            <v>4.2.7.1</v>
          </cell>
          <cell r="B137" t="str">
            <v>TUBERIA PVCP 3" RDE 21 (INCLUYE ACCESORIOS)</v>
          </cell>
          <cell r="C137" t="str">
            <v>UND</v>
          </cell>
          <cell r="D137">
            <v>129</v>
          </cell>
          <cell r="E137">
            <v>74198</v>
          </cell>
          <cell r="F137">
            <v>9571542</v>
          </cell>
        </row>
        <row r="139">
          <cell r="A139" t="str">
            <v>4.3</v>
          </cell>
          <cell r="B139" t="str">
            <v xml:space="preserve">INSTALACIÓNES SANITARIAS </v>
          </cell>
          <cell r="F139">
            <v>157876482.40000001</v>
          </cell>
        </row>
        <row r="141">
          <cell r="A141" t="str">
            <v>4.3.1</v>
          </cell>
          <cell r="B141" t="str">
            <v>PUNTOS DE DESAGUE</v>
          </cell>
          <cell r="F141">
            <v>4827276</v>
          </cell>
        </row>
        <row r="142">
          <cell r="A142" t="str">
            <v>4.3.1.1</v>
          </cell>
          <cell r="B142" t="str">
            <v>PUNTOS DE DESAGUE  Ø 4"</v>
          </cell>
          <cell r="C142" t="str">
            <v>UND</v>
          </cell>
          <cell r="D142">
            <v>24</v>
          </cell>
          <cell r="E142">
            <v>34876</v>
          </cell>
          <cell r="F142">
            <v>837024</v>
          </cell>
        </row>
        <row r="143">
          <cell r="A143" t="str">
            <v>4.3.1.2</v>
          </cell>
          <cell r="B143" t="str">
            <v>PUNTOS DE DESAGUE  Ø 2"</v>
          </cell>
          <cell r="C143" t="str">
            <v>UND</v>
          </cell>
          <cell r="D143">
            <v>113</v>
          </cell>
          <cell r="E143">
            <v>17175</v>
          </cell>
          <cell r="F143">
            <v>1940775</v>
          </cell>
        </row>
        <row r="144">
          <cell r="A144" t="str">
            <v>4.3.1.3</v>
          </cell>
          <cell r="B144" t="str">
            <v>SIFON DE PISO   Ø 2"</v>
          </cell>
          <cell r="C144" t="str">
            <v>UND</v>
          </cell>
          <cell r="D144">
            <v>173</v>
          </cell>
          <cell r="E144">
            <v>7449</v>
          </cell>
          <cell r="F144">
            <v>1288677</v>
          </cell>
        </row>
        <row r="145">
          <cell r="A145" t="str">
            <v>4.3.1.4</v>
          </cell>
          <cell r="B145" t="str">
            <v>SIFON DE PISO   Ø 3"</v>
          </cell>
          <cell r="C145" t="str">
            <v>UND</v>
          </cell>
          <cell r="D145">
            <v>31</v>
          </cell>
          <cell r="E145">
            <v>9022</v>
          </cell>
          <cell r="F145">
            <v>279682</v>
          </cell>
        </row>
        <row r="146">
          <cell r="A146" t="str">
            <v>4.3.1.5</v>
          </cell>
          <cell r="B146" t="str">
            <v>SIFON DE PISO   Ø 4"</v>
          </cell>
          <cell r="C146" t="str">
            <v>UND</v>
          </cell>
          <cell r="D146">
            <v>38</v>
          </cell>
          <cell r="E146">
            <v>12661</v>
          </cell>
          <cell r="F146">
            <v>481118</v>
          </cell>
        </row>
        <row r="147">
          <cell r="A147" t="str">
            <v>4.3.2</v>
          </cell>
          <cell r="B147" t="str">
            <v>REDES DE AGUAS RESIDUALES</v>
          </cell>
          <cell r="F147">
            <v>43840693</v>
          </cell>
        </row>
        <row r="148">
          <cell r="A148" t="str">
            <v>4.3.2.1</v>
          </cell>
          <cell r="B148" t="str">
            <v>TUBERIA PVC-SANITARIA 2" (INCLUYE ACCESORIOS)</v>
          </cell>
          <cell r="C148" t="str">
            <v>ML</v>
          </cell>
          <cell r="D148">
            <v>733</v>
          </cell>
          <cell r="E148">
            <v>14797</v>
          </cell>
          <cell r="F148">
            <v>10846201</v>
          </cell>
        </row>
        <row r="149">
          <cell r="A149" t="str">
            <v>4.3.2.2</v>
          </cell>
          <cell r="B149" t="str">
            <v>TUBERIA  PVC-SANITARIA 3" (INCLUYE ACCESORIOS)</v>
          </cell>
          <cell r="C149" t="str">
            <v>ML</v>
          </cell>
          <cell r="D149">
            <v>327</v>
          </cell>
          <cell r="E149">
            <v>21180</v>
          </cell>
          <cell r="F149">
            <v>6925860</v>
          </cell>
        </row>
        <row r="150">
          <cell r="A150" t="str">
            <v>4.3.2.3</v>
          </cell>
          <cell r="B150" t="str">
            <v>TUBERIA  PVC-SANITARIA 4" (INCLUYE ACCESORIOS)</v>
          </cell>
          <cell r="C150" t="str">
            <v>ML</v>
          </cell>
          <cell r="D150">
            <v>419</v>
          </cell>
          <cell r="E150">
            <v>29924</v>
          </cell>
          <cell r="F150">
            <v>12538156</v>
          </cell>
        </row>
        <row r="151">
          <cell r="A151" t="str">
            <v>4.3.2.4</v>
          </cell>
          <cell r="B151" t="str">
            <v>TUBERIA  PVC-SANITARIA 6" (INCLUYE ACCESORIOS)</v>
          </cell>
          <cell r="C151" t="str">
            <v>ML</v>
          </cell>
          <cell r="D151">
            <v>98</v>
          </cell>
          <cell r="E151">
            <v>94948</v>
          </cell>
          <cell r="F151">
            <v>9304904</v>
          </cell>
        </row>
        <row r="152">
          <cell r="A152" t="str">
            <v>4.3.2.5</v>
          </cell>
          <cell r="B152" t="str">
            <v>TUBERIA  PVC-ALCANTARILLADO 8" (INCLUYE ACCESORIOS)</v>
          </cell>
          <cell r="C152" t="str">
            <v>ML</v>
          </cell>
          <cell r="D152">
            <v>36</v>
          </cell>
          <cell r="E152">
            <v>117377</v>
          </cell>
          <cell r="F152">
            <v>4225572</v>
          </cell>
        </row>
        <row r="153">
          <cell r="A153" t="str">
            <v>4.3.3</v>
          </cell>
          <cell r="B153" t="str">
            <v>REDES DE AGUAS LLUVIAS</v>
          </cell>
          <cell r="F153">
            <v>28692532</v>
          </cell>
        </row>
        <row r="154">
          <cell r="A154" t="str">
            <v>4.3.3.1</v>
          </cell>
          <cell r="B154" t="str">
            <v>TUBERIA PVC-SANITARIA 4" (INCLUYE ACCESORIOS)</v>
          </cell>
          <cell r="C154" t="str">
            <v>ML</v>
          </cell>
          <cell r="D154">
            <v>733</v>
          </cell>
          <cell r="E154">
            <v>29924</v>
          </cell>
          <cell r="F154">
            <v>21934292</v>
          </cell>
        </row>
        <row r="155">
          <cell r="A155" t="str">
            <v>4.3.3.2</v>
          </cell>
          <cell r="B155" t="str">
            <v>TRAGANTES CONCENTRICAS EN ALUMINIO 4"</v>
          </cell>
          <cell r="C155" t="str">
            <v>UND</v>
          </cell>
          <cell r="D155">
            <v>31</v>
          </cell>
          <cell r="E155">
            <v>27036</v>
          </cell>
          <cell r="F155">
            <v>838116</v>
          </cell>
        </row>
        <row r="156">
          <cell r="A156" t="str">
            <v>4.3.3.3</v>
          </cell>
          <cell r="B156" t="str">
            <v>SUMINISTRO E INSTALACION DE BOMBA EYECTORA DE 1HP</v>
          </cell>
          <cell r="C156" t="str">
            <v>UND</v>
          </cell>
          <cell r="D156">
            <v>2</v>
          </cell>
          <cell r="E156">
            <v>2960062</v>
          </cell>
          <cell r="F156">
            <v>5920124</v>
          </cell>
        </row>
        <row r="157">
          <cell r="A157" t="str">
            <v>4.3.4</v>
          </cell>
          <cell r="B157" t="str">
            <v>REDES DE DRENAJE</v>
          </cell>
          <cell r="F157">
            <v>12279005</v>
          </cell>
        </row>
        <row r="158">
          <cell r="A158" t="str">
            <v>4.3.4.1</v>
          </cell>
          <cell r="B158" t="str">
            <v>FILTRO DE DRENAJE EN TUBERIA PVC 4" CORRUGADA Y PERFORADA, GRAVA DE 1/2" GEOTEXTIL NT 1700 ANCHO DE ZANJA 40CM Y PROFUNDIDAD DE ZANJA 40CM</v>
          </cell>
          <cell r="C158" t="str">
            <v>ML</v>
          </cell>
          <cell r="D158">
            <v>51</v>
          </cell>
          <cell r="E158">
            <v>71729</v>
          </cell>
          <cell r="F158">
            <v>3658179</v>
          </cell>
        </row>
        <row r="159">
          <cell r="A159" t="str">
            <v>4.3.4.2</v>
          </cell>
          <cell r="B159" t="str">
            <v>SUMINISTRO E INSTALACION DE BOMBA EYECTORA DE 2HP</v>
          </cell>
          <cell r="C159" t="str">
            <v>UND</v>
          </cell>
          <cell r="D159">
            <v>2</v>
          </cell>
          <cell r="E159">
            <v>4310413</v>
          </cell>
          <cell r="F159">
            <v>8620826</v>
          </cell>
        </row>
        <row r="160">
          <cell r="A160" t="str">
            <v>4.3.5</v>
          </cell>
          <cell r="B160" t="str">
            <v>OBRAS COMPLEMENTARIAS</v>
          </cell>
          <cell r="F160">
            <v>28285255.399999999</v>
          </cell>
        </row>
        <row r="161">
          <cell r="A161" t="str">
            <v>4.3.5.1</v>
          </cell>
          <cell r="B161" t="str">
            <v>TRAMPA DE GRASAS</v>
          </cell>
          <cell r="C161" t="str">
            <v>UND</v>
          </cell>
          <cell r="D161">
            <v>32</v>
          </cell>
          <cell r="E161">
            <v>646234</v>
          </cell>
          <cell r="F161">
            <v>20679488</v>
          </cell>
        </row>
        <row r="162">
          <cell r="A162" t="str">
            <v>4.3.5.2</v>
          </cell>
          <cell r="B162" t="str">
            <v>CAJA INSPECCION LADRILLO RECOCIDO 0.60 X 0.60 M</v>
          </cell>
          <cell r="C162" t="str">
            <v>UND</v>
          </cell>
          <cell r="D162">
            <v>6</v>
          </cell>
          <cell r="E162">
            <v>367350</v>
          </cell>
          <cell r="F162">
            <v>2204100</v>
          </cell>
        </row>
        <row r="163">
          <cell r="A163" t="str">
            <v>4.3.5.3</v>
          </cell>
          <cell r="B163" t="str">
            <v>CAJA INSPECCION LADRILLO RECOCIDO 0.80 X 0.80M</v>
          </cell>
          <cell r="C163" t="str">
            <v>UND</v>
          </cell>
          <cell r="D163">
            <v>7</v>
          </cell>
          <cell r="E163">
            <v>517220</v>
          </cell>
          <cell r="F163">
            <v>3620540</v>
          </cell>
        </row>
        <row r="164">
          <cell r="A164" t="str">
            <v>4.3.5.4</v>
          </cell>
          <cell r="B164" t="str">
            <v>DESARENADOR 1,60 X 0,80M</v>
          </cell>
          <cell r="C164" t="str">
            <v>UND</v>
          </cell>
          <cell r="D164">
            <v>1</v>
          </cell>
          <cell r="E164">
            <v>616198</v>
          </cell>
          <cell r="F164">
            <v>616198</v>
          </cell>
        </row>
        <row r="165">
          <cell r="A165" t="str">
            <v>4.3.5.5</v>
          </cell>
          <cell r="B165" t="str">
            <v>CONSTRUCCION DE CARCAMO EN CONCRETO SEGÚN DETALLE CARCAMO TIPO 2 IDRD</v>
          </cell>
          <cell r="C165" t="str">
            <v>ML</v>
          </cell>
          <cell r="D165">
            <v>5.3</v>
          </cell>
          <cell r="E165">
            <v>219798</v>
          </cell>
          <cell r="F165">
            <v>1164929.3999999999</v>
          </cell>
        </row>
        <row r="166">
          <cell r="A166" t="str">
            <v>4.3.6</v>
          </cell>
          <cell r="B166" t="str">
            <v>OBRAS EXTERIORES</v>
          </cell>
          <cell r="F166">
            <v>4489594</v>
          </cell>
        </row>
        <row r="167">
          <cell r="A167" t="str">
            <v>4.3.6.1</v>
          </cell>
          <cell r="B167" t="str">
            <v>CAJA INSPECCION LADRILLO RECOCIDO 0.90 X 0.90 M</v>
          </cell>
          <cell r="C167" t="str">
            <v>UND</v>
          </cell>
          <cell r="D167">
            <v>2</v>
          </cell>
          <cell r="E167">
            <v>597476</v>
          </cell>
          <cell r="F167">
            <v>1194952</v>
          </cell>
        </row>
        <row r="168">
          <cell r="A168" t="str">
            <v>4.3.6.2</v>
          </cell>
          <cell r="B168" t="str">
            <v>CAJA INSPECCION LADRILLO RECOCIDO 0.80 X 0.80M</v>
          </cell>
          <cell r="C168" t="str">
            <v>UND</v>
          </cell>
          <cell r="D168">
            <v>1</v>
          </cell>
          <cell r="E168">
            <v>517220</v>
          </cell>
          <cell r="F168">
            <v>517220</v>
          </cell>
        </row>
        <row r="169">
          <cell r="A169" t="str">
            <v>4.3.6.3</v>
          </cell>
          <cell r="B169" t="str">
            <v>TUBERIA PVC ALCANTARILLADO  6" (INCLUYE ACCESORIOS)</v>
          </cell>
          <cell r="C169" t="str">
            <v>ML</v>
          </cell>
          <cell r="D169">
            <v>7</v>
          </cell>
          <cell r="E169">
            <v>94948</v>
          </cell>
          <cell r="F169">
            <v>664636</v>
          </cell>
        </row>
        <row r="170">
          <cell r="A170" t="str">
            <v>4.3.6.4</v>
          </cell>
          <cell r="B170" t="str">
            <v>TUBERIA PVC ALCANTARILLADO  8" (INCLUYE ACCESORIOS)</v>
          </cell>
          <cell r="C170" t="str">
            <v>UND</v>
          </cell>
          <cell r="D170">
            <v>18</v>
          </cell>
          <cell r="E170">
            <v>117377</v>
          </cell>
          <cell r="F170">
            <v>2112786</v>
          </cell>
        </row>
        <row r="171">
          <cell r="A171" t="str">
            <v>4.3.7</v>
          </cell>
          <cell r="B171" t="str">
            <v>OBRAS CUARTO DE BOMBAS</v>
          </cell>
          <cell r="F171">
            <v>35462127</v>
          </cell>
        </row>
        <row r="172">
          <cell r="A172" t="str">
            <v>4.3.7.1</v>
          </cell>
          <cell r="B172" t="str">
            <v>TUBERIA HG SCH-40 Ø4" (INCLUYE ACCESORIOS)</v>
          </cell>
          <cell r="C172" t="str">
            <v>ML</v>
          </cell>
          <cell r="D172">
            <v>12</v>
          </cell>
          <cell r="E172">
            <v>251186</v>
          </cell>
          <cell r="F172">
            <v>3014232</v>
          </cell>
        </row>
        <row r="173">
          <cell r="A173" t="str">
            <v>4.3.7.2</v>
          </cell>
          <cell r="B173" t="str">
            <v>TUBERIA HG SCH-40 Ø3" (INCLUYE ACCESORIOS)</v>
          </cell>
          <cell r="C173" t="str">
            <v>ML</v>
          </cell>
          <cell r="D173">
            <v>7</v>
          </cell>
          <cell r="E173">
            <v>161965</v>
          </cell>
          <cell r="F173">
            <v>1133755</v>
          </cell>
        </row>
        <row r="174">
          <cell r="A174" t="str">
            <v>4.3.7.3</v>
          </cell>
          <cell r="B174" t="str">
            <v>TUBERIA HG SCH-40 Ø2" (INCLUYE ACCESORIOS)</v>
          </cell>
          <cell r="C174" t="str">
            <v>ML</v>
          </cell>
          <cell r="D174">
            <v>1.5</v>
          </cell>
          <cell r="E174">
            <v>64470</v>
          </cell>
          <cell r="F174">
            <v>96705</v>
          </cell>
        </row>
        <row r="175">
          <cell r="A175" t="str">
            <v>4.3.7.4</v>
          </cell>
          <cell r="B175" t="str">
            <v>TUBERIA HG SCH-40 Ø 1 1/2" (INCLUYE ACCESORIOS)</v>
          </cell>
          <cell r="C175" t="str">
            <v>ML</v>
          </cell>
          <cell r="D175">
            <v>2.5</v>
          </cell>
          <cell r="E175">
            <v>46082</v>
          </cell>
          <cell r="F175">
            <v>115205</v>
          </cell>
        </row>
        <row r="176">
          <cell r="A176" t="str">
            <v>4.3.7.5</v>
          </cell>
          <cell r="B176" t="str">
            <v>TUBERIA HG SCH-40 Ø 1" (INCLUYE ACCESORIOS)</v>
          </cell>
          <cell r="C176" t="str">
            <v>ML</v>
          </cell>
          <cell r="D176">
            <v>1</v>
          </cell>
          <cell r="E176">
            <v>22712</v>
          </cell>
          <cell r="F176">
            <v>22712</v>
          </cell>
        </row>
        <row r="177">
          <cell r="A177" t="str">
            <v>4.3.7.6</v>
          </cell>
          <cell r="B177" t="str">
            <v>BRIDA ROSCADA 4"</v>
          </cell>
          <cell r="C177" t="str">
            <v>UND</v>
          </cell>
          <cell r="D177">
            <v>12</v>
          </cell>
          <cell r="E177">
            <v>41104</v>
          </cell>
          <cell r="F177">
            <v>493248</v>
          </cell>
        </row>
        <row r="178">
          <cell r="A178" t="str">
            <v>4.3.7.7</v>
          </cell>
          <cell r="B178" t="str">
            <v>BRIDA ROSCADA 2"</v>
          </cell>
          <cell r="C178" t="str">
            <v>UND</v>
          </cell>
          <cell r="D178">
            <v>10</v>
          </cell>
          <cell r="E178">
            <v>34104</v>
          </cell>
          <cell r="F178">
            <v>341040</v>
          </cell>
        </row>
        <row r="179">
          <cell r="A179" t="str">
            <v>4.3.7.8</v>
          </cell>
          <cell r="B179" t="str">
            <v>NIPLE PASAMURO 4"</v>
          </cell>
          <cell r="C179" t="str">
            <v>UND</v>
          </cell>
          <cell r="D179">
            <v>4</v>
          </cell>
          <cell r="E179">
            <v>136656</v>
          </cell>
          <cell r="F179">
            <v>546624</v>
          </cell>
        </row>
        <row r="180">
          <cell r="A180" t="str">
            <v>4.3.7.9</v>
          </cell>
          <cell r="B180" t="str">
            <v>NIPLE PASAMURO 3"</v>
          </cell>
          <cell r="C180" t="str">
            <v>UND</v>
          </cell>
          <cell r="D180">
            <v>1</v>
          </cell>
          <cell r="E180">
            <v>106656</v>
          </cell>
          <cell r="F180">
            <v>106656</v>
          </cell>
        </row>
        <row r="181">
          <cell r="A181" t="str">
            <v>4.3.7.10</v>
          </cell>
          <cell r="B181" t="str">
            <v>NIPLE PASAMURO 1 1/2"</v>
          </cell>
          <cell r="C181" t="str">
            <v>UND</v>
          </cell>
          <cell r="D181">
            <v>2</v>
          </cell>
          <cell r="E181">
            <v>49104</v>
          </cell>
          <cell r="F181">
            <v>98208</v>
          </cell>
        </row>
        <row r="182">
          <cell r="A182" t="str">
            <v>4.3.7.11</v>
          </cell>
          <cell r="B182" t="str">
            <v>VALVULA DE PIE 4"</v>
          </cell>
          <cell r="C182" t="str">
            <v>UND</v>
          </cell>
          <cell r="D182">
            <v>2</v>
          </cell>
          <cell r="E182">
            <v>205508</v>
          </cell>
          <cell r="F182">
            <v>411016</v>
          </cell>
        </row>
        <row r="183">
          <cell r="A183" t="str">
            <v>4.3.7.12</v>
          </cell>
          <cell r="B183" t="str">
            <v>VALVULA DE PIE 3"</v>
          </cell>
          <cell r="C183" t="str">
            <v>UND</v>
          </cell>
          <cell r="D183">
            <v>1</v>
          </cell>
          <cell r="E183">
            <v>122970</v>
          </cell>
          <cell r="F183">
            <v>122970</v>
          </cell>
        </row>
        <row r="184">
          <cell r="A184" t="str">
            <v>4.3.7.13</v>
          </cell>
          <cell r="B184" t="str">
            <v>VALVULA CHEQUE CORTNA 4"</v>
          </cell>
          <cell r="C184" t="str">
            <v>UND</v>
          </cell>
          <cell r="D184">
            <v>3</v>
          </cell>
          <cell r="E184">
            <v>212788</v>
          </cell>
          <cell r="F184">
            <v>638364</v>
          </cell>
        </row>
        <row r="185">
          <cell r="A185" t="str">
            <v>4.3.7.14</v>
          </cell>
          <cell r="B185" t="str">
            <v>VALVULA CHEQUE CORTNA 3"</v>
          </cell>
          <cell r="C185" t="str">
            <v>UND</v>
          </cell>
          <cell r="D185">
            <v>1</v>
          </cell>
          <cell r="E185">
            <v>76378</v>
          </cell>
          <cell r="F185">
            <v>76378</v>
          </cell>
        </row>
        <row r="186">
          <cell r="A186" t="str">
            <v>4.3.7.15</v>
          </cell>
          <cell r="B186" t="str">
            <v>VALVULA CHEQUE CORTNA 2"</v>
          </cell>
          <cell r="C186" t="str">
            <v>UND</v>
          </cell>
          <cell r="D186">
            <v>3</v>
          </cell>
          <cell r="E186">
            <v>63657</v>
          </cell>
          <cell r="F186">
            <v>190971</v>
          </cell>
        </row>
        <row r="187">
          <cell r="A187" t="str">
            <v>4.3.7.16</v>
          </cell>
          <cell r="B187" t="str">
            <v>VALVULA CHEQUE CORTNA 1 1/2"</v>
          </cell>
          <cell r="C187" t="str">
            <v>UND</v>
          </cell>
          <cell r="D187">
            <v>1</v>
          </cell>
          <cell r="E187">
            <v>27083</v>
          </cell>
          <cell r="F187">
            <v>27083</v>
          </cell>
        </row>
        <row r="188">
          <cell r="A188" t="str">
            <v>4.3.7.17</v>
          </cell>
          <cell r="B188" t="str">
            <v>VALVULA CHEQUE CORTNA 1"</v>
          </cell>
          <cell r="C188" t="str">
            <v>UND</v>
          </cell>
          <cell r="D188">
            <v>3</v>
          </cell>
          <cell r="E188">
            <v>14048</v>
          </cell>
          <cell r="F188">
            <v>42144</v>
          </cell>
        </row>
        <row r="189">
          <cell r="A189" t="str">
            <v>4.3.7.18</v>
          </cell>
          <cell r="B189" t="str">
            <v>REGISTRO CORTINA 4"</v>
          </cell>
          <cell r="C189" t="str">
            <v>UND</v>
          </cell>
          <cell r="D189">
            <v>3</v>
          </cell>
          <cell r="E189">
            <v>290788</v>
          </cell>
          <cell r="F189">
            <v>872364</v>
          </cell>
        </row>
        <row r="190">
          <cell r="A190" t="str">
            <v>4.3.7.19</v>
          </cell>
          <cell r="B190" t="str">
            <v>REGISTRO CORTINA 2"</v>
          </cell>
          <cell r="C190" t="str">
            <v>UND</v>
          </cell>
          <cell r="D190">
            <v>3</v>
          </cell>
          <cell r="E190">
            <v>111738</v>
          </cell>
          <cell r="F190">
            <v>335214</v>
          </cell>
        </row>
        <row r="191">
          <cell r="A191" t="str">
            <v>4.3.7.20</v>
          </cell>
          <cell r="B191" t="str">
            <v>UNIVERSAL HG 2"</v>
          </cell>
          <cell r="C191" t="str">
            <v>UND</v>
          </cell>
          <cell r="D191">
            <v>1</v>
          </cell>
          <cell r="E191">
            <v>25626</v>
          </cell>
          <cell r="F191">
            <v>25626</v>
          </cell>
        </row>
        <row r="192">
          <cell r="A192" t="str">
            <v>4.3.7.21</v>
          </cell>
          <cell r="B192" t="str">
            <v>UNION FLEXIBLE BORRACHA 4"</v>
          </cell>
          <cell r="C192" t="str">
            <v>UND</v>
          </cell>
          <cell r="D192">
            <v>2</v>
          </cell>
          <cell r="E192">
            <v>163806</v>
          </cell>
          <cell r="F192">
            <v>327612</v>
          </cell>
        </row>
        <row r="193">
          <cell r="A193" t="str">
            <v>4.3.7.22</v>
          </cell>
          <cell r="B193" t="str">
            <v>UNION FLEXIBLE BORRACHA 2"</v>
          </cell>
          <cell r="C193" t="str">
            <v>UND</v>
          </cell>
          <cell r="D193">
            <v>2</v>
          </cell>
          <cell r="E193">
            <v>80981</v>
          </cell>
          <cell r="F193">
            <v>161962</v>
          </cell>
        </row>
        <row r="194">
          <cell r="A194" t="str">
            <v>4.3.7.23</v>
          </cell>
          <cell r="B194" t="str">
            <v>COPA EXCENTRICA 4" X 3"</v>
          </cell>
          <cell r="C194" t="str">
            <v>UND</v>
          </cell>
          <cell r="D194">
            <v>4</v>
          </cell>
          <cell r="E194">
            <v>128296</v>
          </cell>
          <cell r="F194">
            <v>513184</v>
          </cell>
        </row>
        <row r="195">
          <cell r="A195" t="str">
            <v>4.3.7.24</v>
          </cell>
          <cell r="B195" t="str">
            <v>COPA EXCENTRICA 4" X 2"</v>
          </cell>
          <cell r="C195" t="str">
            <v>UND</v>
          </cell>
          <cell r="D195">
            <v>3</v>
          </cell>
          <cell r="E195">
            <v>107806</v>
          </cell>
          <cell r="F195">
            <v>323418</v>
          </cell>
        </row>
        <row r="196">
          <cell r="A196" t="str">
            <v>4.3.7.25</v>
          </cell>
          <cell r="B196" t="str">
            <v>COPA EXCENTRICA 4" X 1"</v>
          </cell>
          <cell r="C196" t="str">
            <v>UND</v>
          </cell>
          <cell r="D196">
            <v>1</v>
          </cell>
          <cell r="E196">
            <v>94935</v>
          </cell>
          <cell r="F196">
            <v>94935</v>
          </cell>
        </row>
        <row r="197">
          <cell r="A197" t="str">
            <v>4.3.7.26</v>
          </cell>
          <cell r="B197" t="str">
            <v>COPA EXCENTRICA  2" X 1 1/2"</v>
          </cell>
          <cell r="C197" t="str">
            <v>UND</v>
          </cell>
          <cell r="D197">
            <v>1</v>
          </cell>
          <cell r="E197">
            <v>59495</v>
          </cell>
          <cell r="F197">
            <v>59495</v>
          </cell>
        </row>
        <row r="198">
          <cell r="A198" t="str">
            <v>4.3.7.27</v>
          </cell>
          <cell r="B198" t="str">
            <v>MANOMETRO 200 PSI</v>
          </cell>
          <cell r="C198" t="str">
            <v>UND</v>
          </cell>
          <cell r="D198">
            <v>4</v>
          </cell>
          <cell r="E198">
            <v>67506</v>
          </cell>
          <cell r="F198">
            <v>270024</v>
          </cell>
        </row>
        <row r="199">
          <cell r="A199" t="str">
            <v>4.3.7.28</v>
          </cell>
          <cell r="B199" t="str">
            <v>VALVULA REGULADORA PRESION 3"</v>
          </cell>
          <cell r="C199" t="str">
            <v>UND</v>
          </cell>
          <cell r="D199">
            <v>1</v>
          </cell>
          <cell r="E199">
            <v>408458</v>
          </cell>
          <cell r="F199">
            <v>408458</v>
          </cell>
        </row>
        <row r="200">
          <cell r="A200" t="str">
            <v>4.3.7.29</v>
          </cell>
          <cell r="B200" t="str">
            <v>SUMINISTRO E INSTALACION DE BOMBA CENTRIFUGA DE 7HP INCLUYE TANQUE HIDROACUMULADOR</v>
          </cell>
          <cell r="C200" t="str">
            <v>UND</v>
          </cell>
          <cell r="D200">
            <v>4</v>
          </cell>
          <cell r="E200">
            <v>6148131</v>
          </cell>
          <cell r="F200">
            <v>24592524</v>
          </cell>
        </row>
        <row r="202">
          <cell r="A202">
            <v>5</v>
          </cell>
          <cell r="B202" t="str">
            <v>RED DE GAS</v>
          </cell>
          <cell r="F202">
            <v>17373193</v>
          </cell>
        </row>
        <row r="203">
          <cell r="A203" t="str">
            <v>5.1</v>
          </cell>
          <cell r="B203" t="str">
            <v>TUBERIA ACERO  GALVANIZADO SCH 40  Ø 1/2" (INCLUYE ACCESORIOS)</v>
          </cell>
          <cell r="C203" t="str">
            <v>ML</v>
          </cell>
          <cell r="D203">
            <v>62</v>
          </cell>
          <cell r="E203">
            <v>18886</v>
          </cell>
          <cell r="F203">
            <v>1170932</v>
          </cell>
        </row>
        <row r="204">
          <cell r="A204" t="str">
            <v>5.2</v>
          </cell>
          <cell r="B204" t="str">
            <v>TUBERIA ACERO  GALVANIZADO SCH 40  Ø 3/4" (INCLUYE ACCESORIOS)</v>
          </cell>
          <cell r="C204" t="str">
            <v>ML</v>
          </cell>
          <cell r="D204">
            <v>326</v>
          </cell>
          <cell r="E204">
            <v>21368</v>
          </cell>
          <cell r="F204">
            <v>6965968</v>
          </cell>
        </row>
        <row r="205">
          <cell r="A205" t="str">
            <v>5.3</v>
          </cell>
          <cell r="B205" t="str">
            <v>VALVULA DE BOLA GAS 1/2"</v>
          </cell>
          <cell r="C205" t="str">
            <v>ML</v>
          </cell>
          <cell r="D205">
            <v>16</v>
          </cell>
          <cell r="E205">
            <v>30392</v>
          </cell>
          <cell r="F205">
            <v>486272</v>
          </cell>
        </row>
        <row r="206">
          <cell r="A206" t="str">
            <v>5.4</v>
          </cell>
          <cell r="B206" t="str">
            <v>VALVULA DE BOLA GAS 3/4"</v>
          </cell>
          <cell r="C206" t="str">
            <v>ML</v>
          </cell>
          <cell r="D206">
            <v>3</v>
          </cell>
          <cell r="E206">
            <v>36378</v>
          </cell>
          <cell r="F206">
            <v>109134</v>
          </cell>
        </row>
        <row r="207">
          <cell r="A207" t="str">
            <v>5.5</v>
          </cell>
          <cell r="B207" t="str">
            <v>ABRAZADERAS 3/4"</v>
          </cell>
          <cell r="C207" t="str">
            <v>UND</v>
          </cell>
          <cell r="D207">
            <v>211</v>
          </cell>
          <cell r="E207">
            <v>2507</v>
          </cell>
          <cell r="F207">
            <v>528977</v>
          </cell>
        </row>
        <row r="208">
          <cell r="A208" t="str">
            <v>5.6</v>
          </cell>
          <cell r="B208" t="str">
            <v>PUNTO DE GAS 1/2"</v>
          </cell>
          <cell r="C208" t="str">
            <v>UND</v>
          </cell>
          <cell r="D208">
            <v>16</v>
          </cell>
          <cell r="E208">
            <v>32861</v>
          </cell>
          <cell r="F208">
            <v>525776</v>
          </cell>
        </row>
        <row r="209">
          <cell r="A209" t="str">
            <v>5.7</v>
          </cell>
          <cell r="B209" t="str">
            <v>REGULADOR DE PRIMERA ETAPA 60 PSI G-5</v>
          </cell>
          <cell r="C209" t="str">
            <v>UND</v>
          </cell>
          <cell r="D209">
            <v>2</v>
          </cell>
          <cell r="E209">
            <v>151579</v>
          </cell>
          <cell r="F209">
            <v>303158</v>
          </cell>
        </row>
        <row r="210">
          <cell r="A210" t="str">
            <v>5.8</v>
          </cell>
          <cell r="B210" t="str">
            <v xml:space="preserve">MEDIDOR Y COSTOS MATRICULA </v>
          </cell>
          <cell r="C210" t="str">
            <v>UND</v>
          </cell>
          <cell r="D210">
            <v>16</v>
          </cell>
          <cell r="E210">
            <v>455186</v>
          </cell>
          <cell r="F210">
            <v>7282976</v>
          </cell>
        </row>
        <row r="212">
          <cell r="A212">
            <v>6</v>
          </cell>
          <cell r="B212" t="str">
            <v xml:space="preserve">INSTALACIONES ELECTRICAS </v>
          </cell>
          <cell r="F212">
            <v>238354290.67000002</v>
          </cell>
        </row>
        <row r="214">
          <cell r="A214" t="str">
            <v>6.1</v>
          </cell>
          <cell r="B214" t="str">
            <v>DESMONTES</v>
          </cell>
          <cell r="F214">
            <v>4737987</v>
          </cell>
        </row>
        <row r="215">
          <cell r="A215" t="str">
            <v>6.1.1</v>
          </cell>
          <cell r="B215" t="str">
            <v>DESMONTE DE SALIDA ELÉCTRICA (INTERRUPTOR, TOMAS O ILUMINACION)</v>
          </cell>
          <cell r="C215" t="str">
            <v>UND</v>
          </cell>
          <cell r="D215">
            <v>97</v>
          </cell>
          <cell r="E215">
            <v>21020</v>
          </cell>
          <cell r="F215">
            <v>2038940</v>
          </cell>
        </row>
        <row r="216">
          <cell r="A216" t="str">
            <v>6.1.2</v>
          </cell>
          <cell r="B216" t="str">
            <v>DESMONTE DE TABLERO ELECTRICO</v>
          </cell>
          <cell r="C216" t="str">
            <v>UND</v>
          </cell>
          <cell r="D216">
            <v>32</v>
          </cell>
          <cell r="E216">
            <v>47836</v>
          </cell>
          <cell r="F216">
            <v>1530752</v>
          </cell>
        </row>
        <row r="217">
          <cell r="A217" t="str">
            <v>6.1.3</v>
          </cell>
          <cell r="B217" t="str">
            <v>DESMONTE DE ACOMETIDAS Y REDES DE ALIMENTACION EXISTENTES</v>
          </cell>
          <cell r="C217" t="str">
            <v>GB</v>
          </cell>
          <cell r="D217">
            <v>1</v>
          </cell>
          <cell r="E217">
            <v>1050505</v>
          </cell>
          <cell r="F217">
            <v>1050505</v>
          </cell>
        </row>
        <row r="218">
          <cell r="A218" t="str">
            <v>6.1.4</v>
          </cell>
          <cell r="B218" t="str">
            <v>DESMONTE DE ARMARIO DE MEDIDORES ELECTRICOS</v>
          </cell>
          <cell r="C218" t="str">
            <v>UND</v>
          </cell>
          <cell r="D218">
            <v>1</v>
          </cell>
          <cell r="E218">
            <v>117790</v>
          </cell>
          <cell r="F218">
            <v>117790</v>
          </cell>
        </row>
        <row r="219">
          <cell r="A219" t="str">
            <v>6.2</v>
          </cell>
          <cell r="B219" t="str">
            <v>SALIDAS ILUMINACION (No incluye suministro luminarias)</v>
          </cell>
          <cell r="F219">
            <v>43917683</v>
          </cell>
        </row>
        <row r="220">
          <cell r="A220" t="str">
            <v>6.2.1</v>
          </cell>
          <cell r="B220" t="str">
            <v xml:space="preserve">SALIDA LÁMPARA FLUORESCENTE </v>
          </cell>
          <cell r="C220" t="str">
            <v>UND</v>
          </cell>
          <cell r="D220">
            <v>363</v>
          </cell>
          <cell r="E220">
            <v>62004</v>
          </cell>
          <cell r="F220">
            <v>22507452</v>
          </cell>
        </row>
        <row r="221">
          <cell r="A221" t="str">
            <v>6.2.2</v>
          </cell>
          <cell r="B221" t="str">
            <v>SALIDA INTERRUPTOR</v>
          </cell>
          <cell r="C221" t="str">
            <v>UND</v>
          </cell>
          <cell r="D221">
            <v>222</v>
          </cell>
          <cell r="E221">
            <v>65185</v>
          </cell>
          <cell r="F221">
            <v>14471070</v>
          </cell>
        </row>
        <row r="222">
          <cell r="A222" t="str">
            <v>6.2.3</v>
          </cell>
          <cell r="B222" t="str">
            <v>SALIDA LÁMPARA INCANDESCENTE TIPO TORTUGA</v>
          </cell>
          <cell r="C222" t="str">
            <v>UND</v>
          </cell>
          <cell r="D222">
            <v>4</v>
          </cell>
          <cell r="E222">
            <v>62185</v>
          </cell>
          <cell r="F222">
            <v>248740</v>
          </cell>
        </row>
        <row r="223">
          <cell r="A223" t="str">
            <v>6.2.4</v>
          </cell>
          <cell r="B223" t="str">
            <v>SALIDA LUMINARIA TIPO INDUSTRIAL METAL HALIDE 208V/250W EN  DOBLE ALTURA.</v>
          </cell>
          <cell r="C223" t="str">
            <v>UND</v>
          </cell>
          <cell r="D223">
            <v>31</v>
          </cell>
          <cell r="E223">
            <v>191239</v>
          </cell>
          <cell r="F223">
            <v>5928409</v>
          </cell>
        </row>
        <row r="224">
          <cell r="A224" t="str">
            <v>6.2.5</v>
          </cell>
          <cell r="B224" t="str">
            <v>SALIDA LUMINARIA TIPO REFLECTOR METAL HALIDE 208V/250W EN PARQUEADEROS</v>
          </cell>
          <cell r="C224" t="str">
            <v>UND</v>
          </cell>
          <cell r="D224">
            <v>6</v>
          </cell>
          <cell r="E224">
            <v>127002</v>
          </cell>
          <cell r="F224">
            <v>762012</v>
          </cell>
        </row>
        <row r="225">
          <cell r="A225" t="str">
            <v>6.3</v>
          </cell>
          <cell r="B225" t="str">
            <v>LUMINARIAS (Suministro e instalacion)</v>
          </cell>
          <cell r="F225">
            <v>38324262</v>
          </cell>
        </row>
        <row r="226">
          <cell r="A226" t="str">
            <v>6.3.1</v>
          </cell>
          <cell r="B226" t="str">
            <v>LÁMPARA FLUORESCENTE 2X32W</v>
          </cell>
          <cell r="C226" t="str">
            <v>UND</v>
          </cell>
          <cell r="D226">
            <v>355</v>
          </cell>
          <cell r="E226">
            <v>65391</v>
          </cell>
          <cell r="F226">
            <v>23213805</v>
          </cell>
        </row>
        <row r="227">
          <cell r="A227" t="str">
            <v>6.3.2</v>
          </cell>
          <cell r="B227" t="str">
            <v>LAMPARA AHORRADORA 50W</v>
          </cell>
          <cell r="C227" t="str">
            <v>UND</v>
          </cell>
          <cell r="D227">
            <v>2</v>
          </cell>
          <cell r="E227">
            <v>48159</v>
          </cell>
          <cell r="F227">
            <v>96318</v>
          </cell>
        </row>
        <row r="228">
          <cell r="A228" t="str">
            <v>6.3.3</v>
          </cell>
          <cell r="B228" t="str">
            <v>LÁMPARA DE INCRUSTAR 4X17W 60X60</v>
          </cell>
          <cell r="C228" t="str">
            <v>UND</v>
          </cell>
          <cell r="D228">
            <v>15</v>
          </cell>
          <cell r="E228">
            <v>178991</v>
          </cell>
          <cell r="F228">
            <v>2684865</v>
          </cell>
        </row>
        <row r="229">
          <cell r="A229" t="str">
            <v>6.3.4</v>
          </cell>
          <cell r="B229" t="str">
            <v>LÁMPARA TIPO TORTUGA 110V</v>
          </cell>
          <cell r="C229" t="str">
            <v>UND</v>
          </cell>
          <cell r="D229">
            <v>4</v>
          </cell>
          <cell r="E229">
            <v>75191</v>
          </cell>
          <cell r="F229">
            <v>300764</v>
          </cell>
        </row>
        <row r="230">
          <cell r="A230" t="str">
            <v>6.3.5</v>
          </cell>
          <cell r="B230" t="str">
            <v>LUMINARIA TIPO INDUSTRIAL METAL HALIDE 208V/250W EN HALL DOBLE ALTURA.</v>
          </cell>
          <cell r="C230" t="str">
            <v>UND</v>
          </cell>
          <cell r="D230">
            <v>31</v>
          </cell>
          <cell r="E230">
            <v>345496</v>
          </cell>
          <cell r="F230">
            <v>10710376</v>
          </cell>
        </row>
        <row r="231">
          <cell r="A231" t="str">
            <v>6.3.6</v>
          </cell>
          <cell r="B231" t="str">
            <v>LUMINARIA TIPO REFLECTOR 250W</v>
          </cell>
          <cell r="C231" t="str">
            <v>UND</v>
          </cell>
          <cell r="D231">
            <v>6</v>
          </cell>
          <cell r="E231">
            <v>219689</v>
          </cell>
          <cell r="F231">
            <v>1318134</v>
          </cell>
        </row>
        <row r="232">
          <cell r="A232" t="str">
            <v>6.4</v>
          </cell>
          <cell r="B232" t="str">
            <v>SALIDAS TOMAS Y COMUNICACIONES</v>
          </cell>
          <cell r="F232">
            <v>18609652</v>
          </cell>
        </row>
        <row r="233">
          <cell r="A233" t="str">
            <v>6.4.1</v>
          </cell>
          <cell r="B233" t="str">
            <v>TOMA MONOFASICA NORMAL</v>
          </cell>
          <cell r="C233" t="str">
            <v>UND</v>
          </cell>
          <cell r="D233">
            <v>226</v>
          </cell>
          <cell r="E233">
            <v>48159</v>
          </cell>
          <cell r="F233">
            <v>10883934</v>
          </cell>
        </row>
        <row r="234">
          <cell r="A234" t="str">
            <v>6.4.2</v>
          </cell>
          <cell r="B234" t="str">
            <v>TOMA MONOFASICA GFCI</v>
          </cell>
          <cell r="C234" t="str">
            <v>UND</v>
          </cell>
          <cell r="D234">
            <v>79</v>
          </cell>
          <cell r="E234">
            <v>90159</v>
          </cell>
          <cell r="F234">
            <v>7122561</v>
          </cell>
        </row>
        <row r="235">
          <cell r="A235" t="str">
            <v>6.4.3</v>
          </cell>
          <cell r="B235" t="str">
            <v>TOMA PARA TELÉFONO (RJ11)</v>
          </cell>
          <cell r="C235" t="str">
            <v>UND</v>
          </cell>
          <cell r="D235">
            <v>10</v>
          </cell>
          <cell r="E235">
            <v>37210</v>
          </cell>
          <cell r="F235">
            <v>372100</v>
          </cell>
        </row>
        <row r="236">
          <cell r="A236" t="str">
            <v>6.4.4</v>
          </cell>
          <cell r="B236" t="str">
            <v>TOMA PARA SONIDO</v>
          </cell>
          <cell r="C236" t="str">
            <v>UND</v>
          </cell>
          <cell r="D236">
            <v>1</v>
          </cell>
          <cell r="E236">
            <v>51910</v>
          </cell>
          <cell r="F236">
            <v>51910</v>
          </cell>
        </row>
        <row r="237">
          <cell r="A237" t="str">
            <v>6.4.5</v>
          </cell>
          <cell r="B237" t="str">
            <v>PARLANTE SEGÚN ESPECIFICACIONES</v>
          </cell>
          <cell r="C237" t="str">
            <v>UND</v>
          </cell>
          <cell r="D237">
            <v>1</v>
          </cell>
          <cell r="E237">
            <v>179147</v>
          </cell>
          <cell r="F237">
            <v>179147</v>
          </cell>
        </row>
        <row r="238">
          <cell r="A238" t="str">
            <v>6.5</v>
          </cell>
          <cell r="B238" t="str">
            <v>TABLEROS ELECTRICOS DISTRIBUCION</v>
          </cell>
          <cell r="F238">
            <v>82231739.679999992</v>
          </cell>
        </row>
        <row r="239">
          <cell r="A239" t="str">
            <v>6.5.1</v>
          </cell>
          <cell r="B239" t="str">
            <v>SALIDAS</v>
          </cell>
          <cell r="F239">
            <v>11895051</v>
          </cell>
        </row>
        <row r="240">
          <cell r="A240" t="str">
            <v>6.5.1.1</v>
          </cell>
          <cell r="B240" t="str">
            <v>TABLERO ELÉCTRICO DE 36 CTOS CON ESPACIO PARA TOTALIZADOR CUARTO ELECTRICO</v>
          </cell>
          <cell r="C240" t="str">
            <v>UND</v>
          </cell>
          <cell r="D240">
            <v>1</v>
          </cell>
          <cell r="E240">
            <v>555268</v>
          </cell>
          <cell r="F240">
            <v>555268</v>
          </cell>
        </row>
        <row r="241">
          <cell r="A241" t="str">
            <v>6.5.1.2</v>
          </cell>
          <cell r="B241" t="str">
            <v>TABLERO ELÉCTRICO DE 30 CTOS CON ESPACIO PARA TOTALIZADOR PUESTOS DE FRUVER Y LOCALES</v>
          </cell>
          <cell r="C241" t="str">
            <v>UND</v>
          </cell>
          <cell r="D241">
            <v>1</v>
          </cell>
          <cell r="E241">
            <v>481268</v>
          </cell>
          <cell r="F241">
            <v>481268</v>
          </cell>
        </row>
        <row r="242">
          <cell r="A242" t="str">
            <v>6.5.1.3</v>
          </cell>
          <cell r="B242" t="str">
            <v xml:space="preserve">TABLERO 4 CTOS MONOFASICO TIPO LUMINEX O SIMILAR (LOCALES INTERIORES) </v>
          </cell>
          <cell r="C242" t="str">
            <v>UND</v>
          </cell>
          <cell r="D242">
            <v>49</v>
          </cell>
          <cell r="E242">
            <v>63047</v>
          </cell>
          <cell r="F242">
            <v>3089303</v>
          </cell>
        </row>
        <row r="243">
          <cell r="A243" t="str">
            <v>6.5.1.4</v>
          </cell>
          <cell r="B243" t="str">
            <v xml:space="preserve">TABLERO 9 CTOS TRIFASICO TIPO LUMINEX O SIMILAR (CUARTO DE BOMBAS) </v>
          </cell>
          <cell r="C243" t="str">
            <v>UND</v>
          </cell>
          <cell r="D243">
            <v>1</v>
          </cell>
          <cell r="E243">
            <v>118465</v>
          </cell>
          <cell r="F243">
            <v>118465</v>
          </cell>
        </row>
        <row r="244">
          <cell r="A244" t="str">
            <v>6.5.1.5</v>
          </cell>
          <cell r="B244" t="str">
            <v>BYPASS AUTOMATICO PARA PLANTA DE EMERGENCIA CUARTO DE BOMBAS (INCLUYE: GABINETE 40 X 40X30, BYPASS AUTOMATICO Y ACCESORIOS)</v>
          </cell>
          <cell r="C244" t="str">
            <v>GB</v>
          </cell>
          <cell r="D244">
            <v>1</v>
          </cell>
          <cell r="E244">
            <v>1474884</v>
          </cell>
          <cell r="F244">
            <v>1474884</v>
          </cell>
        </row>
        <row r="245">
          <cell r="A245" t="str">
            <v>6.5.1.6</v>
          </cell>
          <cell r="B245" t="str">
            <v>PANEL PARA CONTROL DE ILUMINACIÓN REFLECTORES EXTERIORES INCLUYE INTERRUPTORES.</v>
          </cell>
          <cell r="C245" t="str">
            <v>UND</v>
          </cell>
          <cell r="D245">
            <v>1</v>
          </cell>
          <cell r="E245">
            <v>727976</v>
          </cell>
          <cell r="F245">
            <v>727976</v>
          </cell>
        </row>
        <row r="246">
          <cell r="A246" t="str">
            <v>6.5.1.7</v>
          </cell>
          <cell r="B246" t="str">
            <v>BREAKER 3 X 100 A INDUSTRIAL</v>
          </cell>
          <cell r="C246" t="str">
            <v>UND</v>
          </cell>
          <cell r="D246">
            <v>3</v>
          </cell>
          <cell r="E246">
            <v>249820</v>
          </cell>
          <cell r="F246">
            <v>749460</v>
          </cell>
        </row>
        <row r="247">
          <cell r="A247" t="str">
            <v>6.5.1.8</v>
          </cell>
          <cell r="B247" t="str">
            <v>BREAKER 3 X 200 A ENCHUFABLE</v>
          </cell>
          <cell r="C247" t="str">
            <v>UND</v>
          </cell>
          <cell r="D247">
            <v>2</v>
          </cell>
          <cell r="E247">
            <v>769820</v>
          </cell>
          <cell r="F247">
            <v>1539640</v>
          </cell>
        </row>
        <row r="248">
          <cell r="A248" t="str">
            <v>6.5.1.9</v>
          </cell>
          <cell r="B248" t="str">
            <v>BREAKER 3 X 150 A ENCHUFABLE</v>
          </cell>
          <cell r="C248" t="str">
            <v>UND</v>
          </cell>
          <cell r="D248">
            <v>2</v>
          </cell>
          <cell r="E248">
            <v>569820</v>
          </cell>
          <cell r="F248">
            <v>1139640</v>
          </cell>
        </row>
        <row r="249">
          <cell r="A249" t="str">
            <v>6.5.1.10</v>
          </cell>
          <cell r="B249" t="str">
            <v>BREAKER 3 X 75 A ENCHUFABLE</v>
          </cell>
          <cell r="C249" t="str">
            <v>UND</v>
          </cell>
          <cell r="D249">
            <v>1</v>
          </cell>
          <cell r="E249">
            <v>102389</v>
          </cell>
          <cell r="F249">
            <v>102389</v>
          </cell>
        </row>
        <row r="250">
          <cell r="A250" t="str">
            <v>6.5.1.11</v>
          </cell>
          <cell r="B250" t="str">
            <v>AUTOMATICO ENCHUFABLE 1X20A</v>
          </cell>
          <cell r="C250" t="str">
            <v>UND</v>
          </cell>
          <cell r="D250">
            <v>23</v>
          </cell>
          <cell r="E250">
            <v>16062</v>
          </cell>
          <cell r="F250">
            <v>369426</v>
          </cell>
        </row>
        <row r="251">
          <cell r="A251" t="str">
            <v>6.5.1.12</v>
          </cell>
          <cell r="B251" t="str">
            <v>AUTOMATICO ENCHUFABLE 1X30A</v>
          </cell>
          <cell r="C251" t="str">
            <v>UND</v>
          </cell>
          <cell r="D251">
            <v>3</v>
          </cell>
          <cell r="E251">
            <v>16062</v>
          </cell>
          <cell r="F251">
            <v>48186</v>
          </cell>
        </row>
        <row r="252">
          <cell r="A252" t="str">
            <v>6.5.1.13</v>
          </cell>
          <cell r="B252" t="str">
            <v>AUTOMATICO ENCHUFABLE 1X40A</v>
          </cell>
          <cell r="C252" t="str">
            <v>UND</v>
          </cell>
          <cell r="D252">
            <v>83</v>
          </cell>
          <cell r="E252">
            <v>18062</v>
          </cell>
          <cell r="F252">
            <v>1499146</v>
          </cell>
        </row>
        <row r="253">
          <cell r="A253" t="str">
            <v>6.5.2</v>
          </cell>
          <cell r="B253" t="str">
            <v>ACOMETIDAS A TABLEROS</v>
          </cell>
          <cell r="F253">
            <v>56300634.099999994</v>
          </cell>
        </row>
        <row r="254">
          <cell r="A254" t="str">
            <v>6.5.2.1</v>
          </cell>
          <cell r="B254" t="str">
            <v>CABLE MULTIPAR DE 40 PARES DESDE STRIP GENERAL A STRIP PLAZA</v>
          </cell>
          <cell r="C254" t="str">
            <v>ML</v>
          </cell>
          <cell r="D254">
            <v>31.54</v>
          </cell>
          <cell r="E254">
            <v>14384</v>
          </cell>
          <cell r="F254">
            <v>453671.36</v>
          </cell>
        </row>
        <row r="255">
          <cell r="A255" t="str">
            <v>6.5.2.2</v>
          </cell>
          <cell r="B255" t="str">
            <v>STRIP DE 60X60X14 DE 60 PARES SEGÚN ETB CON REGLETA DE 60 PARES  </v>
          </cell>
          <cell r="C255" t="str">
            <v>UND</v>
          </cell>
          <cell r="D255">
            <v>1</v>
          </cell>
          <cell r="E255">
            <v>313962</v>
          </cell>
          <cell r="F255">
            <v>313962</v>
          </cell>
        </row>
        <row r="256">
          <cell r="A256" t="str">
            <v>6.5.2.3</v>
          </cell>
          <cell r="B256" t="str">
            <v>ACOMETIDA  A TABLERO GENERAL  3" EMT    3No:4/0 + 1 No.2/0 + 1 No.1/0T</v>
          </cell>
          <cell r="C256" t="str">
            <v>ML</v>
          </cell>
          <cell r="D256">
            <v>24.15</v>
          </cell>
          <cell r="E256">
            <v>159436</v>
          </cell>
          <cell r="F256">
            <v>3850379.4</v>
          </cell>
        </row>
        <row r="257">
          <cell r="A257" t="str">
            <v>6.5.2.4</v>
          </cell>
          <cell r="B257" t="str">
            <v xml:space="preserve">ACOMETIDA DE TABLERO GENERAL A ARMARIO DE MEDIDORES No. 4  EN TUBERIA 1 1/2" EMT    3No:2/0 + 1 No.1/0 + 1 No.2T </v>
          </cell>
          <cell r="C257" t="str">
            <v>ML</v>
          </cell>
          <cell r="D257">
            <v>2.11</v>
          </cell>
          <cell r="E257">
            <v>103519</v>
          </cell>
          <cell r="F257">
            <v>218425.09</v>
          </cell>
        </row>
        <row r="258">
          <cell r="A258" t="str">
            <v>6.5.2.5</v>
          </cell>
          <cell r="B258" t="str">
            <v xml:space="preserve">ACOMETIDA DE TABLERO GENERAL A ARMARIOS DE MEDIDORES No. 1, No.2 Y No. 3 EN TUBERIA 1 1/4" EMT    3No:4 + 1 No.4 + 1 No.8T </v>
          </cell>
          <cell r="C258" t="str">
            <v>ML</v>
          </cell>
          <cell r="D258">
            <v>21.45</v>
          </cell>
          <cell r="E258">
            <v>55072</v>
          </cell>
          <cell r="F258">
            <v>1181294.3999999999</v>
          </cell>
        </row>
        <row r="259">
          <cell r="A259" t="str">
            <v>6.5.2.6</v>
          </cell>
          <cell r="B259" t="str">
            <v>ACOMETIDA A TABLEROS DE ASCENSOR, SOTANO Y BOMBAS EYECTORAS - EN TUBERIA 1 1/2" PVC 6No.8+2No.10+3No. 10T</v>
          </cell>
          <cell r="C259" t="str">
            <v>ML</v>
          </cell>
          <cell r="D259">
            <v>56.06</v>
          </cell>
          <cell r="E259">
            <v>38739</v>
          </cell>
          <cell r="F259">
            <v>2171708.3400000003</v>
          </cell>
        </row>
        <row r="260">
          <cell r="A260" t="str">
            <v>6.5.2.7</v>
          </cell>
          <cell r="B260" t="str">
            <v>ACOMETIDA A TABLEROS CUARTO DE BOMBAS Y PLANTA DE EMERGENCIA - EN TUBERIA 1" EMT 3No.10 + 1No.10 + 1No. 12T</v>
          </cell>
          <cell r="C260" t="str">
            <v>ML</v>
          </cell>
          <cell r="D260">
            <v>7.87</v>
          </cell>
          <cell r="E260">
            <v>22955</v>
          </cell>
          <cell r="F260">
            <v>180655.85</v>
          </cell>
        </row>
        <row r="261">
          <cell r="A261" t="str">
            <v>6.5.2.8</v>
          </cell>
          <cell r="B261" t="str">
            <v>ACOMETIDA A LOCALES EXTERIORES 1 A 10,  EN TUBERIA 1" PVC 2No.8 + 1No.10T</v>
          </cell>
          <cell r="C261" t="str">
            <v>ML</v>
          </cell>
          <cell r="D261">
            <v>50.25</v>
          </cell>
          <cell r="E261">
            <v>16595</v>
          </cell>
          <cell r="F261">
            <v>833898.75</v>
          </cell>
        </row>
        <row r="262">
          <cell r="A262" t="str">
            <v>6.5.2.9</v>
          </cell>
          <cell r="B262" t="str">
            <v>ACOMETIDA A LOCALES EXTERIORES 1 A 10,  EN TUBERIA 1" EMT 2No.8 + 1No.10T Y A TABLERO SOTANOS, ASCENSOR Y BOMBA EYECTORA</v>
          </cell>
          <cell r="C262" t="str">
            <v>ML</v>
          </cell>
          <cell r="D262">
            <v>92.2</v>
          </cell>
          <cell r="E262">
            <v>19595</v>
          </cell>
          <cell r="F262">
            <v>1806659</v>
          </cell>
        </row>
        <row r="263">
          <cell r="A263" t="str">
            <v>6.5.2.10</v>
          </cell>
          <cell r="B263" t="str">
            <v>ACOMETIDA REFLECTORES EXTERIORES,  EN TUBERIA 1" PVC 2No.10 + 1No.12T</v>
          </cell>
          <cell r="C263" t="str">
            <v>ML</v>
          </cell>
          <cell r="D263">
            <v>35.93</v>
          </cell>
          <cell r="E263">
            <v>15625</v>
          </cell>
          <cell r="F263">
            <v>561406.25</v>
          </cell>
        </row>
        <row r="264">
          <cell r="A264" t="str">
            <v>6.5.2.11</v>
          </cell>
          <cell r="B264" t="str">
            <v>ACOMETIDA REFLECTORES EXTERIORES,  EN TUBERIA 1" EMT 2No.10 + 1No.12T</v>
          </cell>
          <cell r="C264" t="str">
            <v>ML</v>
          </cell>
          <cell r="D264">
            <v>55.04</v>
          </cell>
          <cell r="E264">
            <v>16122</v>
          </cell>
          <cell r="F264">
            <v>887354.88</v>
          </cell>
        </row>
        <row r="265">
          <cell r="A265" t="str">
            <v>6.5.2.12</v>
          </cell>
          <cell r="B265" t="str">
            <v>ACOMETIDA DE ARMARIO DE MEDIDORES A COCINAS,  EN TUBERIA 1" EMT 2No.8 + 1No.10T</v>
          </cell>
          <cell r="C265" t="str">
            <v>ML</v>
          </cell>
          <cell r="D265">
            <v>577.12</v>
          </cell>
          <cell r="E265">
            <v>16395</v>
          </cell>
          <cell r="F265">
            <v>9461882.4000000004</v>
          </cell>
        </row>
        <row r="266">
          <cell r="A266" t="str">
            <v>6.5.2.13</v>
          </cell>
          <cell r="B266" t="str">
            <v>ACOMETIDA DE ARMARIO DE MEDIDORES A PUESTOS DE CARNICOS,  EN TUBERIA 1" EMT 2No.8 + 1No.10T</v>
          </cell>
          <cell r="C266" t="str">
            <v>ML</v>
          </cell>
          <cell r="D266">
            <v>575.54</v>
          </cell>
          <cell r="E266">
            <v>19595</v>
          </cell>
          <cell r="F266">
            <v>11277706.299999999</v>
          </cell>
        </row>
        <row r="267">
          <cell r="A267" t="str">
            <v>6.5.2.14</v>
          </cell>
          <cell r="B267" t="str">
            <v>ACOMETIDA DE ARMARIO DE MEDIDORES A TABLERO PUESTOS FRUVER,  EN TUBERIA 1 1/4" EMT 3No.6 + 1No.8 + 1No.10T</v>
          </cell>
          <cell r="C267" t="str">
            <v>ML</v>
          </cell>
          <cell r="D267">
            <v>21.29</v>
          </cell>
          <cell r="E267">
            <v>40272</v>
          </cell>
          <cell r="F267">
            <v>857390.88</v>
          </cell>
        </row>
        <row r="268">
          <cell r="A268" t="str">
            <v>6.5.2.15</v>
          </cell>
          <cell r="B268" t="str">
            <v>ACOMETIDA DE TABLERO PUESTOS FRUVER A ISLAS FRUVER  EN TUBERIA 1 1/4" EMT 3No.6 + 1No.8 + 1No.10T</v>
          </cell>
          <cell r="C268" t="str">
            <v>ML</v>
          </cell>
          <cell r="D268">
            <v>552.35</v>
          </cell>
          <cell r="E268">
            <v>40272</v>
          </cell>
          <cell r="F268">
            <v>22244239.199999999</v>
          </cell>
        </row>
        <row r="269">
          <cell r="A269" t="str">
            <v>6.5.3</v>
          </cell>
          <cell r="B269" t="str">
            <v>BANDEJAS PORTACABLES</v>
          </cell>
          <cell r="F269">
            <v>14036054.58</v>
          </cell>
        </row>
        <row r="270">
          <cell r="A270" t="str">
            <v>6.5.3.1</v>
          </cell>
          <cell r="B270" t="str">
            <v>BANDEJA PORTACABLES 30X8 CM (INCLUYE ACCESORIOS Y SOPORTERÍA)</v>
          </cell>
          <cell r="C270" t="str">
            <v>ML</v>
          </cell>
          <cell r="D270">
            <v>235.37</v>
          </cell>
          <cell r="E270">
            <v>59634</v>
          </cell>
          <cell r="F270">
            <v>14036054.58</v>
          </cell>
        </row>
        <row r="271">
          <cell r="A271" t="str">
            <v>6.6</v>
          </cell>
          <cell r="B271" t="str">
            <v>ALIMENTACION PRINCIPAL Y PUESTA A TIERRA</v>
          </cell>
          <cell r="F271">
            <v>50532966.990000002</v>
          </cell>
        </row>
        <row r="272">
          <cell r="A272" t="str">
            <v>6.6.1</v>
          </cell>
          <cell r="B272" t="str">
            <v>SUMINISTRO Y TENDIDO ACOMETIDA SUBTERRÁNEA 1Ø3” PVC  3x4/0+1x2/0+1x1/0T</v>
          </cell>
          <cell r="C272" t="str">
            <v>ML</v>
          </cell>
          <cell r="D272">
            <v>56.33</v>
          </cell>
          <cell r="E272">
            <v>155903</v>
          </cell>
          <cell r="F272">
            <v>8782015.9900000002</v>
          </cell>
        </row>
        <row r="273">
          <cell r="A273" t="str">
            <v>6.6.2</v>
          </cell>
          <cell r="B273" t="str">
            <v>CAJA EN MAMPOSTERÍA CS-275 SEGÚN CODENSA ESP SEGÚN DETALLE</v>
          </cell>
          <cell r="C273" t="str">
            <v>UN</v>
          </cell>
          <cell r="D273">
            <v>2</v>
          </cell>
          <cell r="E273">
            <v>1223272</v>
          </cell>
          <cell r="F273">
            <v>2446544</v>
          </cell>
        </row>
        <row r="274">
          <cell r="A274" t="str">
            <v>6.6.3</v>
          </cell>
          <cell r="B274" t="str">
            <v>CAJA EN MAMPOSTERÍA AE-243 SEGÚN CODENSA ESP SEGÚN DETALLE</v>
          </cell>
          <cell r="C274" t="str">
            <v>UN</v>
          </cell>
          <cell r="D274">
            <v>5</v>
          </cell>
          <cell r="E274">
            <v>1116590</v>
          </cell>
          <cell r="F274">
            <v>5582950</v>
          </cell>
        </row>
        <row r="275">
          <cell r="A275" t="str">
            <v>6.6.4</v>
          </cell>
          <cell r="B275" t="str">
            <v>CAJA DE PASO 40 X 40</v>
          </cell>
          <cell r="C275" t="str">
            <v>UN</v>
          </cell>
          <cell r="D275">
            <v>2</v>
          </cell>
          <cell r="E275">
            <v>354977</v>
          </cell>
          <cell r="F275">
            <v>709954</v>
          </cell>
        </row>
        <row r="276">
          <cell r="A276" t="str">
            <v>6.6.5</v>
          </cell>
          <cell r="B276" t="str">
            <v>SUMINISTRO E INSTALACIÓN DE SISTEMA DE PUESTA A TIERRA INCLUYE PREPARACIÓN DE TIERRA (SI SE REQUIERE) CON LA SOLUCIÓN FABIGEL O SIMILAR PARA OBTENER UNA ELEVADA CONDUCTIVIDAD ELÉCTRICA . ESTARÁ COMPUESTA POR LOS SIGUIENTES ELEMENTOS: (10 ML CONDUCTOR 8 CU</v>
          </cell>
          <cell r="C276" t="str">
            <v>UND</v>
          </cell>
          <cell r="D276">
            <v>7</v>
          </cell>
          <cell r="E276">
            <v>294583</v>
          </cell>
          <cell r="F276">
            <v>2062081</v>
          </cell>
        </row>
        <row r="277">
          <cell r="A277" t="str">
            <v>6.6.6</v>
          </cell>
          <cell r="B277" t="str">
            <v>SUMINISTRO Y ARMADO DE ARMARIO DE MEDIDORES 24 CUENTAS + 3 RESERVAS (INCLUYE BARRAJES DE 200 AMP)</v>
          </cell>
          <cell r="C277" t="str">
            <v>UND</v>
          </cell>
          <cell r="D277">
            <v>2</v>
          </cell>
          <cell r="E277">
            <v>8052901</v>
          </cell>
          <cell r="F277">
            <v>16105802</v>
          </cell>
        </row>
        <row r="278">
          <cell r="A278" t="str">
            <v>6.6.7</v>
          </cell>
          <cell r="B278" t="str">
            <v>SUMINISTRO Y ARMADO DE ARMARIO DE MEDIDORES 21 CUENTAS + 3 RESERVAS (INCLUYE BARRAJES DE 200 AMP)</v>
          </cell>
          <cell r="C278" t="str">
            <v>UND</v>
          </cell>
          <cell r="D278">
            <v>2</v>
          </cell>
          <cell r="E278">
            <v>7421810</v>
          </cell>
          <cell r="F278">
            <v>14843620</v>
          </cell>
        </row>
        <row r="280">
          <cell r="A280">
            <v>7</v>
          </cell>
          <cell r="B280" t="str">
            <v>PUESTOS TIPO - ZONAS DE LA PLAZA</v>
          </cell>
          <cell r="F280">
            <v>1293578669.55</v>
          </cell>
        </row>
        <row r="282">
          <cell r="A282" t="str">
            <v>7.1</v>
          </cell>
          <cell r="B282" t="str">
            <v>ZONA DE CARGA  - PLATAFORMA(212)</v>
          </cell>
          <cell r="F282">
            <v>12318547</v>
          </cell>
        </row>
        <row r="284">
          <cell r="A284" t="str">
            <v>7.1.1</v>
          </cell>
          <cell r="B284" t="str">
            <v>MAMPOSTERIA Y PAÑETES</v>
          </cell>
          <cell r="F284">
            <v>1649952</v>
          </cell>
        </row>
        <row r="285">
          <cell r="A285" t="str">
            <v>7,1,1,1</v>
          </cell>
          <cell r="B285" t="str">
            <v>PAÑETE LISO MUROS 1:4 (INCLUYE FILOS Y DILATACIONES)</v>
          </cell>
          <cell r="C285" t="str">
            <v>M2</v>
          </cell>
          <cell r="D285">
            <v>122.81</v>
          </cell>
          <cell r="E285">
            <v>13435</v>
          </cell>
          <cell r="F285">
            <v>1649952</v>
          </cell>
        </row>
        <row r="286">
          <cell r="A286" t="str">
            <v>7.1.2</v>
          </cell>
          <cell r="B286" t="str">
            <v>PISOS Y GUARDAESCOBAS</v>
          </cell>
          <cell r="F286">
            <v>7839544</v>
          </cell>
        </row>
        <row r="287">
          <cell r="A287" t="str">
            <v>7,1,2,1</v>
          </cell>
          <cell r="B287" t="str">
            <v>BALDOSIN DE GRANO DE MARMOL 30X30 TIPO P5 O SIMILAR  INCLUYE MORTERO ARENA + CEMENTO 1:3 E=3Cm.</v>
          </cell>
          <cell r="C287" t="str">
            <v>M2</v>
          </cell>
          <cell r="D287">
            <v>66.83</v>
          </cell>
          <cell r="E287">
            <v>88259</v>
          </cell>
          <cell r="F287">
            <v>5898349</v>
          </cell>
        </row>
        <row r="288">
          <cell r="A288" t="str">
            <v>7,1,2,2</v>
          </cell>
          <cell r="B288" t="str">
            <v>BOCAPUERTA EN GRANITO PULIDO A=0,15m (INCLUYE  DILATACION PLASTICA)</v>
          </cell>
          <cell r="C288" t="str">
            <v>ML</v>
          </cell>
          <cell r="D288">
            <v>4.95</v>
          </cell>
          <cell r="E288">
            <v>25273</v>
          </cell>
          <cell r="F288">
            <v>125101</v>
          </cell>
        </row>
        <row r="289">
          <cell r="A289" t="str">
            <v>7,1,2,3</v>
          </cell>
          <cell r="B289" t="str">
            <v>NARIZ DE PLATAFORMA EN ANGULO 3 x 3 x 3/4"</v>
          </cell>
          <cell r="C289" t="str">
            <v>ML</v>
          </cell>
          <cell r="D289">
            <v>11.15</v>
          </cell>
          <cell r="E289">
            <v>37129</v>
          </cell>
          <cell r="F289">
            <v>413988</v>
          </cell>
        </row>
        <row r="290">
          <cell r="A290" t="str">
            <v>7,1,2,4</v>
          </cell>
          <cell r="B290" t="str">
            <v>MEDIA CAÑA EN GRANITO PULIDO, INCLUYE DILATACION PLASTICA DE 1X5 LINEAS</v>
          </cell>
          <cell r="C290" t="str">
            <v>ML</v>
          </cell>
          <cell r="D290">
            <v>37.21</v>
          </cell>
          <cell r="E290">
            <v>31076</v>
          </cell>
          <cell r="F290">
            <v>1156338</v>
          </cell>
        </row>
        <row r="291">
          <cell r="A291" t="str">
            <v>7,1,2,5</v>
          </cell>
          <cell r="B291" t="str">
            <v>SUMINISTRO E INSTALACION DE TOPE LLANTA 15 x 20 x 50Cm PREFABRICADO EN CONCRETO</v>
          </cell>
          <cell r="C291" t="str">
            <v>UND</v>
          </cell>
          <cell r="D291">
            <v>8</v>
          </cell>
          <cell r="E291">
            <v>30721</v>
          </cell>
          <cell r="F291">
            <v>245768</v>
          </cell>
        </row>
        <row r="292">
          <cell r="A292" t="str">
            <v>7.1.3</v>
          </cell>
          <cell r="B292" t="str">
            <v>PINTURA</v>
          </cell>
          <cell r="F292">
            <v>2829051</v>
          </cell>
        </row>
        <row r="293">
          <cell r="A293" t="str">
            <v>7,1,3,1</v>
          </cell>
          <cell r="B293" t="str">
            <v>PINTURA EN ESMALTE MATE COLOR BLANCO SOBRE PAÑETE</v>
          </cell>
          <cell r="C293" t="str">
            <v>M2</v>
          </cell>
          <cell r="D293">
            <v>122.81</v>
          </cell>
          <cell r="E293">
            <v>23036</v>
          </cell>
          <cell r="F293">
            <v>2829051</v>
          </cell>
        </row>
        <row r="295">
          <cell r="A295" t="str">
            <v>7.2</v>
          </cell>
          <cell r="B295" t="str">
            <v>CUARTO DE BASURAS (220)</v>
          </cell>
          <cell r="F295">
            <v>25353721.300000001</v>
          </cell>
        </row>
        <row r="297">
          <cell r="A297" t="str">
            <v>7.2.1</v>
          </cell>
          <cell r="B297" t="str">
            <v>MAMPOSTERIA Y PAÑETES</v>
          </cell>
          <cell r="F297">
            <v>4316661</v>
          </cell>
        </row>
        <row r="298">
          <cell r="A298" t="str">
            <v>7,2,1,1</v>
          </cell>
          <cell r="B298" t="str">
            <v>MURO EN BLOQUE No. 5 ESTANDAR (INCLUYE MORTERO DE PEGA ARENA+CEMENTO 1:3)</v>
          </cell>
          <cell r="C298" t="str">
            <v>M2</v>
          </cell>
          <cell r="D298">
            <v>49.46</v>
          </cell>
          <cell r="E298">
            <v>29692</v>
          </cell>
          <cell r="F298">
            <v>1468566</v>
          </cell>
        </row>
        <row r="299">
          <cell r="A299" t="str">
            <v>7,2,1,2</v>
          </cell>
          <cell r="B299" t="str">
            <v>PAÑETE LISO MUROS 1:4 (INCLUYE FILOS Y DILATACIONES)</v>
          </cell>
          <cell r="C299" t="str">
            <v>M2</v>
          </cell>
          <cell r="D299">
            <v>138.38</v>
          </cell>
          <cell r="E299">
            <v>13435</v>
          </cell>
          <cell r="F299">
            <v>1859135</v>
          </cell>
        </row>
        <row r="300">
          <cell r="A300" t="str">
            <v>7,2,1,3</v>
          </cell>
          <cell r="B300" t="str">
            <v>ESTUCO SOBRE PAÑETE (INCLUYE FILOS Y DILATACIONES)</v>
          </cell>
          <cell r="C300" t="str">
            <v>M2</v>
          </cell>
          <cell r="D300">
            <v>33.51</v>
          </cell>
          <cell r="E300">
            <v>16841</v>
          </cell>
          <cell r="F300">
            <v>564342</v>
          </cell>
        </row>
        <row r="301">
          <cell r="A301" t="str">
            <v>7,2,1,4</v>
          </cell>
          <cell r="B301" t="str">
            <v>POCETA DE ASEO EN LADRILLO TOLETE 0,91 x 0,70m(INCLUYE PAÑETE IMPERMEABILIZADO INTEGRALMENTE, ENCHAPE CERAMICO 20 x 20, WIN EN ALUMINIO, MEDIACAÑA EN GRANITO PULIDO r=0,10m H=0,20m)</v>
          </cell>
          <cell r="C301" t="str">
            <v>UND</v>
          </cell>
          <cell r="D301">
            <v>1</v>
          </cell>
          <cell r="E301">
            <v>221581</v>
          </cell>
          <cell r="F301">
            <v>221581</v>
          </cell>
        </row>
        <row r="302">
          <cell r="A302" t="str">
            <v>7,2,1,5</v>
          </cell>
          <cell r="B302" t="str">
            <v xml:space="preserve">MURO ESTRUCTURAL DE APOYO EN LADRILLO PRENSADO LIVIANO 24,5x6x12Cm </v>
          </cell>
          <cell r="C302" t="str">
            <v>M2</v>
          </cell>
          <cell r="D302">
            <v>2.72</v>
          </cell>
          <cell r="E302">
            <v>74646</v>
          </cell>
          <cell r="F302">
            <v>203037</v>
          </cell>
        </row>
        <row r="303">
          <cell r="A303" t="str">
            <v>7.2.2</v>
          </cell>
          <cell r="B303" t="str">
            <v>PISOS Y GUARDAESCOBAS</v>
          </cell>
          <cell r="F303">
            <v>5254115</v>
          </cell>
        </row>
        <row r="304">
          <cell r="A304" t="str">
            <v>7,2,2,1</v>
          </cell>
          <cell r="B304" t="str">
            <v>BALDOSIN DE GRANO DE MARMOL 30X30 TIPO P5 O SIMILAR  INCLUYE MORTERO ARENA + CEMENTO 1:3 E=3Cm.</v>
          </cell>
          <cell r="C304" t="str">
            <v>M2</v>
          </cell>
          <cell r="D304">
            <v>48.19</v>
          </cell>
          <cell r="E304">
            <v>88259</v>
          </cell>
          <cell r="F304">
            <v>4253201</v>
          </cell>
        </row>
        <row r="305">
          <cell r="A305" t="str">
            <v>7,2,2,2</v>
          </cell>
          <cell r="B305" t="str">
            <v>BOCAPUERTA EN GRANITO PULIDO A=0,25m (INCLUYE  DILATACION PLASTICA</v>
          </cell>
          <cell r="C305" t="str">
            <v>ML</v>
          </cell>
          <cell r="D305">
            <v>1.5</v>
          </cell>
          <cell r="E305">
            <v>35141</v>
          </cell>
          <cell r="F305">
            <v>52712</v>
          </cell>
        </row>
        <row r="306">
          <cell r="A306" t="str">
            <v>7,2,2,3</v>
          </cell>
          <cell r="B306" t="str">
            <v>MEDIA CAÑA EN GRANITO PULIDO, INCLUYE DILATACION PLASTICA DE 1X5 LINEAS</v>
          </cell>
          <cell r="C306" t="str">
            <v>ML</v>
          </cell>
          <cell r="D306">
            <v>25.95</v>
          </cell>
          <cell r="E306">
            <v>31076</v>
          </cell>
          <cell r="F306">
            <v>806422</v>
          </cell>
        </row>
        <row r="307">
          <cell r="A307" t="str">
            <v>7,2,2,4</v>
          </cell>
          <cell r="B307" t="str">
            <v>POYO EN CONCRETO h=10</v>
          </cell>
          <cell r="C307" t="str">
            <v>M2</v>
          </cell>
          <cell r="D307">
            <v>1.88</v>
          </cell>
          <cell r="E307">
            <v>75415</v>
          </cell>
          <cell r="F307">
            <v>141780</v>
          </cell>
        </row>
        <row r="308">
          <cell r="A308" t="str">
            <v>7.2.3</v>
          </cell>
          <cell r="B308" t="str">
            <v>ENCHAPES</v>
          </cell>
          <cell r="F308">
            <v>2446437</v>
          </cell>
        </row>
        <row r="309">
          <cell r="A309" t="str">
            <v>7,2,3,1</v>
          </cell>
          <cell r="B309" t="str">
            <v>SUMINISTRO E INSTALACION DE ENCHAPE  CERAMICO PARED 20 X 20Cm MACEDONIA BLANCO O SU EQUIVALENTE (INCLUYE PEGANTE CERAMICO, BOQUILLA COLOR BLANCO Y WIN EN ALUMINIO)</v>
          </cell>
          <cell r="C309" t="str">
            <v>M2</v>
          </cell>
          <cell r="D309">
            <v>72.06</v>
          </cell>
          <cell r="E309">
            <v>33950</v>
          </cell>
          <cell r="F309">
            <v>2446437</v>
          </cell>
        </row>
        <row r="310">
          <cell r="A310" t="str">
            <v>7.2.4</v>
          </cell>
          <cell r="B310" t="str">
            <v>CIELORRASOS</v>
          </cell>
          <cell r="F310">
            <v>7522397</v>
          </cell>
        </row>
        <row r="311">
          <cell r="A311" t="str">
            <v>7,2,4,1</v>
          </cell>
          <cell r="B311" t="str">
            <v>SUMINISTRO E INSTALACION DE CIELORRASO RETICULAR CELL HOUNTERDOUGLAS COLOR GRIS 15 X 15 Cm.(INCLUYE TODOS LOS ELEMENTOS PARA SU CORRECTA INSTALACION)</v>
          </cell>
          <cell r="C311" t="str">
            <v>M2</v>
          </cell>
          <cell r="D311">
            <v>46.28</v>
          </cell>
          <cell r="E311">
            <v>162541</v>
          </cell>
          <cell r="F311">
            <v>7522397</v>
          </cell>
        </row>
        <row r="312">
          <cell r="A312" t="str">
            <v>7.2.5</v>
          </cell>
          <cell r="B312" t="str">
            <v>PINTURA</v>
          </cell>
          <cell r="F312">
            <v>326890</v>
          </cell>
        </row>
        <row r="313">
          <cell r="A313" t="str">
            <v>7,2,5,1</v>
          </cell>
          <cell r="B313" t="str">
            <v>PINTURA EN ESMALTE SINTETICO COLOR BLANCO SOBRE PAÑETE O ESTUCO (3 MANOS)</v>
          </cell>
          <cell r="C313" t="str">
            <v>M2</v>
          </cell>
          <cell r="D313">
            <v>33.51</v>
          </cell>
          <cell r="E313">
            <v>9755</v>
          </cell>
          <cell r="F313">
            <v>326890</v>
          </cell>
        </row>
        <row r="314">
          <cell r="A314" t="str">
            <v>7.2.6</v>
          </cell>
          <cell r="B314" t="str">
            <v>CARPINTERIA METALICA Y ALUMINIO</v>
          </cell>
          <cell r="F314">
            <v>5487221.2999999998</v>
          </cell>
        </row>
        <row r="315">
          <cell r="A315" t="str">
            <v>7,2,6,1</v>
          </cell>
          <cell r="B315" t="str">
            <v>SUMINISTRO E INSTALACION DE PUERTA DOBLE TIPO P-4 APERSIANADA EN LAMINA CALIBRE 18  (VER PLANO AR-10)</v>
          </cell>
          <cell r="C315" t="str">
            <v>UND</v>
          </cell>
          <cell r="D315">
            <v>1</v>
          </cell>
          <cell r="E315">
            <v>921397</v>
          </cell>
          <cell r="F315">
            <v>921397</v>
          </cell>
        </row>
        <row r="316">
          <cell r="A316" t="str">
            <v>7,2,6,2</v>
          </cell>
          <cell r="B316" t="str">
            <v>SUMINISTRO E INSTALACION DE PUERTA CORTINA ENRROLLABLE EN ALUMINIO TIPO P-1 (VER PLANO AR-10)</v>
          </cell>
          <cell r="C316" t="str">
            <v>M2</v>
          </cell>
          <cell r="D316">
            <v>11.43</v>
          </cell>
          <cell r="E316">
            <v>288785</v>
          </cell>
          <cell r="F316">
            <v>3300812.55</v>
          </cell>
        </row>
        <row r="317">
          <cell r="A317" t="str">
            <v>7,2,6,3</v>
          </cell>
          <cell r="B317" t="str">
            <v>SUMINISTRO E INSTALACION DE VENTANA TIPO V-14 CELOSIA EN ALUMINIO ALUMINA O SIMILAR (VER DETALLE PLANO AR-12)</v>
          </cell>
          <cell r="C317" t="str">
            <v>M2</v>
          </cell>
          <cell r="D317">
            <v>1.07</v>
          </cell>
          <cell r="E317">
            <v>151769</v>
          </cell>
          <cell r="F317">
            <v>162392.83000000002</v>
          </cell>
        </row>
        <row r="318">
          <cell r="A318" t="str">
            <v>7,2,6,4</v>
          </cell>
          <cell r="B318" t="str">
            <v>BARANDA METALICA PASAMANOS  EN TUBO  3", PARALES 2" Y DIVISORES EN 1 1/2"  CON PLATINAS DE FIJACION DE 4"X4"X 1/4" Y PERNOS DE FIJACION ROSCADOS 1/2" (INCLUYE PINTURA ANTICORROSIVA, ESMALTE SINTETICO AZUL COBALTO, SOLDADURA E 6013)</v>
          </cell>
          <cell r="C318" t="str">
            <v>ML</v>
          </cell>
          <cell r="D318">
            <v>7.32</v>
          </cell>
          <cell r="E318">
            <v>150631</v>
          </cell>
          <cell r="F318">
            <v>1102618.9200000002</v>
          </cell>
        </row>
        <row r="320">
          <cell r="A320" t="str">
            <v>7.3</v>
          </cell>
          <cell r="B320" t="str">
            <v>CUARTOS DE LAVADO(213) - CUARTO DE BOMBAS (216) - CUARTO DE ASEO (215)</v>
          </cell>
          <cell r="F320">
            <v>23204865.09</v>
          </cell>
        </row>
        <row r="322">
          <cell r="A322" t="str">
            <v>7.3.1</v>
          </cell>
          <cell r="B322" t="str">
            <v>MAMPOSTERIA Y PAÑETES</v>
          </cell>
          <cell r="F322">
            <v>5313055.9799999995</v>
          </cell>
        </row>
        <row r="323">
          <cell r="A323" t="str">
            <v>7,3,1,1</v>
          </cell>
          <cell r="B323" t="str">
            <v>MURO EN BLOQUE No. 5 ESTANDAR (INCLUYE MORTERO DE PEGA ARENA+CEMENTO 1:3)</v>
          </cell>
          <cell r="C323" t="str">
            <v>M2</v>
          </cell>
          <cell r="D323">
            <v>41.11</v>
          </cell>
          <cell r="E323">
            <v>29692</v>
          </cell>
          <cell r="F323">
            <v>1220638.1199999999</v>
          </cell>
        </row>
        <row r="324">
          <cell r="A324" t="str">
            <v>7,3,1,2</v>
          </cell>
          <cell r="B324" t="str">
            <v>PAÑETE LISO MUROS 1:4 (INCLUYE FILOS Y DILATACIONES)</v>
          </cell>
          <cell r="C324" t="str">
            <v>M2</v>
          </cell>
          <cell r="D324">
            <v>56.51</v>
          </cell>
          <cell r="E324">
            <v>13435</v>
          </cell>
          <cell r="F324">
            <v>759211.85</v>
          </cell>
        </row>
        <row r="325">
          <cell r="A325" t="str">
            <v>7,3,1,3</v>
          </cell>
          <cell r="B325" t="str">
            <v>PAÑETE IMPERMEABILIZADO MUROS 1:4 (INCLUYE FILOS Y DILATACIONES)</v>
          </cell>
          <cell r="C325" t="str">
            <v>M2</v>
          </cell>
          <cell r="D325">
            <v>127.07</v>
          </cell>
          <cell r="E325">
            <v>16723</v>
          </cell>
          <cell r="F325">
            <v>2124991.61</v>
          </cell>
        </row>
        <row r="326">
          <cell r="A326" t="str">
            <v>7,3,1,4</v>
          </cell>
          <cell r="B326" t="str">
            <v>POCETA DE ASEO EN LADRILLO TOLETE ANCHO=0,75m (INCLUYE PAÑETE IMPERMEABILIZADO INTEGRALMENTE, ENCHAPE CERAMICO 20 x 20, WIN EN ALUMINIO, MEDIACAÑA EN GRANITO PULIDO r=0,10m H=0,20m)</v>
          </cell>
          <cell r="C326" t="str">
            <v>ML</v>
          </cell>
          <cell r="D326">
            <v>8.3000000000000007</v>
          </cell>
          <cell r="E326">
            <v>145568</v>
          </cell>
          <cell r="F326">
            <v>1208214.4000000001</v>
          </cell>
        </row>
        <row r="327">
          <cell r="A327" t="str">
            <v>7.3.2</v>
          </cell>
          <cell r="B327" t="str">
            <v>PISOS Y GUARDAESCOBAS</v>
          </cell>
          <cell r="F327">
            <v>5371391.5599999996</v>
          </cell>
        </row>
        <row r="328">
          <cell r="A328" t="str">
            <v>7,3,2,1</v>
          </cell>
          <cell r="B328" t="str">
            <v>BALDOSIN DE GRANO DE MARMOL 30X30 TIPO P5 O SIMILAR  INCLUYE MORTERO ARENA + CEMENTO 1:3 E=3Cm.</v>
          </cell>
          <cell r="C328" t="str">
            <v>M2</v>
          </cell>
          <cell r="D328">
            <v>40.32</v>
          </cell>
          <cell r="E328">
            <v>88259</v>
          </cell>
          <cell r="F328">
            <v>3558602.88</v>
          </cell>
        </row>
        <row r="329">
          <cell r="A329" t="str">
            <v>7,3,2,2</v>
          </cell>
          <cell r="B329" t="str">
            <v>BOCAPUERTA EN GRANITO PULIDO A=0,25m (INCLUYE  DILATACION PLASTICA</v>
          </cell>
          <cell r="C329" t="str">
            <v>ML</v>
          </cell>
          <cell r="D329">
            <v>5</v>
          </cell>
          <cell r="E329">
            <v>35141</v>
          </cell>
          <cell r="F329">
            <v>175705</v>
          </cell>
        </row>
        <row r="330">
          <cell r="A330" t="str">
            <v>7,3,2,3</v>
          </cell>
          <cell r="B330" t="str">
            <v>MEDIA CAÑA EN GRANITO PULIDO, INCLUYE DILATACION PLASTICA DE 1X5 LINEAS</v>
          </cell>
          <cell r="C330" t="str">
            <v>ML</v>
          </cell>
          <cell r="D330">
            <v>52.68</v>
          </cell>
          <cell r="E330">
            <v>31076</v>
          </cell>
          <cell r="F330">
            <v>1637083.68</v>
          </cell>
        </row>
        <row r="331">
          <cell r="A331" t="str">
            <v>7.3.3</v>
          </cell>
          <cell r="B331" t="str">
            <v>ENCHAPES</v>
          </cell>
          <cell r="F331">
            <v>2602268</v>
          </cell>
        </row>
        <row r="332">
          <cell r="A332" t="str">
            <v>7,3,3,1</v>
          </cell>
          <cell r="B332" t="str">
            <v>SUMINISTRO E INSTALACION DE ENCHAPE  CERAMICO PARED 20 X 20Cm MACEDONIA BLANCO O SU EQUIVALENTE (INCLUYE PEGANTE CERAMICO, BOQUILLA COLOR BLANCO Y WIN EN ALUMINIO)</v>
          </cell>
          <cell r="C332" t="str">
            <v>M2</v>
          </cell>
          <cell r="D332">
            <v>76.650000000000006</v>
          </cell>
          <cell r="E332">
            <v>33950</v>
          </cell>
          <cell r="F332">
            <v>2602268</v>
          </cell>
        </row>
        <row r="333">
          <cell r="A333" t="str">
            <v>7.3.4</v>
          </cell>
          <cell r="B333" t="str">
            <v>CIELORRASOS</v>
          </cell>
          <cell r="F333">
            <v>6553653</v>
          </cell>
        </row>
        <row r="334">
          <cell r="A334" t="str">
            <v>7,3,4,1</v>
          </cell>
          <cell r="B334" t="str">
            <v>SUMINISTRO E INSTALACION DE CIELORRASO RETICULAR CELL HOUNTERDOUGLAS COLOR GRIS 15 X 15 Cm.(INCLUYE TODOS LOS ELEMENTOS PARA SU CORRECTA INSTALACION)</v>
          </cell>
          <cell r="C334" t="str">
            <v>M2</v>
          </cell>
          <cell r="D334">
            <v>40.32</v>
          </cell>
          <cell r="E334">
            <v>162541</v>
          </cell>
          <cell r="F334">
            <v>6553653</v>
          </cell>
        </row>
        <row r="335">
          <cell r="A335" t="str">
            <v>7.3.5</v>
          </cell>
          <cell r="B335" t="str">
            <v>PINTURA</v>
          </cell>
          <cell r="F335">
            <v>616613.55000000005</v>
          </cell>
        </row>
        <row r="336">
          <cell r="A336" t="str">
            <v>7,3,5,1</v>
          </cell>
          <cell r="B336" t="str">
            <v>PINTURA EN ESMALTE SINTETICO COLOR BLANCO SOBRE PAÑETE O ESTUCO (3 MANOS)</v>
          </cell>
          <cell r="C336" t="str">
            <v>M2</v>
          </cell>
          <cell r="D336">
            <v>63.21</v>
          </cell>
          <cell r="E336">
            <v>9755</v>
          </cell>
          <cell r="F336">
            <v>616613.55000000005</v>
          </cell>
        </row>
        <row r="337">
          <cell r="A337" t="str">
            <v>7.3.6</v>
          </cell>
          <cell r="B337" t="str">
            <v>CARPINTERIA METALICA Y ALUMINIO</v>
          </cell>
          <cell r="F337">
            <v>2747883</v>
          </cell>
        </row>
        <row r="338">
          <cell r="A338" t="str">
            <v>7,3,6,1</v>
          </cell>
          <cell r="B338" t="str">
            <v>SUMINISTRO E INSTALACION DE PUERTA TIPO P-2 APERSIANADA EN LAMINA CALIBRE 18  (VER PLANO AR-10)</v>
          </cell>
          <cell r="C338" t="str">
            <v>UND</v>
          </cell>
          <cell r="D338">
            <v>4</v>
          </cell>
          <cell r="E338">
            <v>520899</v>
          </cell>
          <cell r="F338">
            <v>2083596</v>
          </cell>
        </row>
        <row r="339">
          <cell r="A339" t="str">
            <v>7,3,6,2</v>
          </cell>
          <cell r="B339" t="str">
            <v>SUMINISTRO E INSTALACION DE PUERTA TIPO P-3 APERSIANADA EN LAMINA CALIBRE 18  (VER PLANO AR-10)</v>
          </cell>
          <cell r="C339" t="str">
            <v>UND</v>
          </cell>
          <cell r="D339">
            <v>1</v>
          </cell>
          <cell r="E339">
            <v>664287</v>
          </cell>
          <cell r="F339">
            <v>664287</v>
          </cell>
        </row>
        <row r="341">
          <cell r="A341" t="str">
            <v>7.4</v>
          </cell>
          <cell r="B341" t="str">
            <v>CUARTO ELECTRICO Y STRIPS TELEFONICOS (214)</v>
          </cell>
          <cell r="F341">
            <v>10770330.68</v>
          </cell>
        </row>
        <row r="343">
          <cell r="A343" t="str">
            <v>7.4.1</v>
          </cell>
          <cell r="B343" t="str">
            <v>MAMPOSTERIA Y PAÑETES</v>
          </cell>
          <cell r="F343">
            <v>1570230.42</v>
          </cell>
        </row>
        <row r="344">
          <cell r="A344" t="str">
            <v>7,4,1,1</v>
          </cell>
          <cell r="B344" t="str">
            <v>MURO EN BLOQUE No. 5 ESTANDAR (INCLUYE MORTERO DE PEGA ARENA+CEMENTO 1:3)</v>
          </cell>
          <cell r="C344" t="str">
            <v>M2</v>
          </cell>
          <cell r="D344">
            <v>10.36</v>
          </cell>
          <cell r="E344">
            <v>29692</v>
          </cell>
          <cell r="F344">
            <v>307609.12</v>
          </cell>
        </row>
        <row r="345">
          <cell r="A345" t="str">
            <v>7,4,1,2</v>
          </cell>
          <cell r="B345" t="str">
            <v>PAÑETE LISO MUROS 1:4 (INCLUYE FILOS Y DILATACIONES)</v>
          </cell>
          <cell r="C345" t="str">
            <v>M2</v>
          </cell>
          <cell r="D345">
            <v>93.98</v>
          </cell>
          <cell r="E345">
            <v>13435</v>
          </cell>
          <cell r="F345">
            <v>1262621.3</v>
          </cell>
        </row>
        <row r="346">
          <cell r="A346" t="str">
            <v>7.4.2</v>
          </cell>
          <cell r="B346" t="str">
            <v>PISOS Y GUARDAESCOBAS</v>
          </cell>
          <cell r="F346">
            <v>2695575.94</v>
          </cell>
        </row>
        <row r="347">
          <cell r="A347" t="str">
            <v>7,4,2,1</v>
          </cell>
          <cell r="B347" t="str">
            <v>BALDOSIN DE GRANO DE MARMOL 30X30 TIPO P5 O SIMILAR  INCLUYE MORTERO ARENA + CEMENTO 1:3 E=3Cm.</v>
          </cell>
          <cell r="C347" t="str">
            <v>M2</v>
          </cell>
          <cell r="D347">
            <v>24.52</v>
          </cell>
          <cell r="E347">
            <v>88259</v>
          </cell>
          <cell r="F347">
            <v>2164110.6800000002</v>
          </cell>
        </row>
        <row r="348">
          <cell r="A348" t="str">
            <v>7,4,2,2</v>
          </cell>
          <cell r="B348" t="str">
            <v>BOCAPUERTA EN GRANITO PULIDO A=0,15m (INCLUYE  DILATACION PLASTICA</v>
          </cell>
          <cell r="C348" t="str">
            <v>ML</v>
          </cell>
          <cell r="D348">
            <v>2</v>
          </cell>
          <cell r="E348">
            <v>25273</v>
          </cell>
          <cell r="F348">
            <v>50546</v>
          </cell>
        </row>
        <row r="349">
          <cell r="A349" t="str">
            <v>7,4,2,3</v>
          </cell>
          <cell r="B349" t="str">
            <v>SUMINISTRO E INSTALACION DE GUARDAESCOBA EN BALDOSA GRANO DE MARMOL, h=7 Cm, MATIZ FONDO VERDE</v>
          </cell>
          <cell r="C349" t="str">
            <v>ML</v>
          </cell>
          <cell r="D349">
            <v>29.83</v>
          </cell>
          <cell r="E349">
            <v>16122</v>
          </cell>
          <cell r="F349">
            <v>480919.25999999995</v>
          </cell>
        </row>
        <row r="350">
          <cell r="A350" t="str">
            <v>7.4.3</v>
          </cell>
          <cell r="B350" t="str">
            <v>CIELORRASOS</v>
          </cell>
          <cell r="F350">
            <v>3985505.32</v>
          </cell>
        </row>
        <row r="351">
          <cell r="A351" t="str">
            <v>7,4,3,1</v>
          </cell>
          <cell r="B351" t="str">
            <v>SUMINISTRO E INSTALACION DE CIELORRASO RETICULAR CELL HOUNTERDOUGLAS COLOR GRIS 15 X 15 Cm.(INCLUYE TODOS LOS ELEMENTOS PARA SU CORRECTA INSTALACION)</v>
          </cell>
          <cell r="C351" t="str">
            <v>M2</v>
          </cell>
          <cell r="D351">
            <v>24.52</v>
          </cell>
          <cell r="E351">
            <v>162541</v>
          </cell>
          <cell r="F351">
            <v>3985505.32</v>
          </cell>
        </row>
        <row r="352">
          <cell r="A352" t="str">
            <v>7.4.4</v>
          </cell>
          <cell r="B352" t="str">
            <v>PINTURA</v>
          </cell>
          <cell r="F352">
            <v>1190445</v>
          </cell>
        </row>
        <row r="353">
          <cell r="A353" t="str">
            <v>7,4,4,1</v>
          </cell>
          <cell r="B353" t="str">
            <v>PINTURA EN VINILO SUPERLAVABLE COLOR BLANCO SOBRE PAÑETE O ESTUCO (3 MANOS)</v>
          </cell>
          <cell r="C353" t="str">
            <v>M2</v>
          </cell>
          <cell r="D353">
            <v>93.98</v>
          </cell>
          <cell r="E353">
            <v>12667</v>
          </cell>
          <cell r="F353">
            <v>1190445</v>
          </cell>
        </row>
        <row r="354">
          <cell r="A354" t="str">
            <v>7.4.5</v>
          </cell>
          <cell r="B354" t="str">
            <v>CARPINTERIA METALICA Y ALUMINIO</v>
          </cell>
          <cell r="F354">
            <v>1328574</v>
          </cell>
        </row>
        <row r="355">
          <cell r="A355" t="str">
            <v>7,4,5,1</v>
          </cell>
          <cell r="B355" t="str">
            <v>SUMINISTRO E INSTALACION DE PUERTA TIPO P-3 APERSIANADA EN LAMINA CALIBRE 18  (VER PLANO AR-10)</v>
          </cell>
          <cell r="C355" t="str">
            <v>UND</v>
          </cell>
          <cell r="D355">
            <v>2</v>
          </cell>
          <cell r="E355">
            <v>664287</v>
          </cell>
          <cell r="F355">
            <v>1328574</v>
          </cell>
        </row>
        <row r="357">
          <cell r="A357" t="str">
            <v>7.5</v>
          </cell>
          <cell r="B357" t="str">
            <v>PUESTOS DE CARNICOS (208) - CUARTOS FRIOS COMUNALES (206)</v>
          </cell>
          <cell r="F357">
            <v>281003086.53000003</v>
          </cell>
        </row>
        <row r="359">
          <cell r="A359" t="str">
            <v>7.5.1</v>
          </cell>
          <cell r="B359" t="str">
            <v>MAMPOSTERIA Y PAÑETES</v>
          </cell>
          <cell r="F359">
            <v>49932351.010000005</v>
          </cell>
        </row>
        <row r="360">
          <cell r="A360" t="str">
            <v>7,5,1,1</v>
          </cell>
          <cell r="B360" t="str">
            <v>MURO EN BLOQUE No. 5 ESTANDAR (INCLUYE MORTERO DE PEGA ARENA+CEMENTO 1:3)</v>
          </cell>
          <cell r="C360" t="str">
            <v>M2</v>
          </cell>
          <cell r="D360">
            <v>825.82</v>
          </cell>
          <cell r="E360">
            <v>29692</v>
          </cell>
          <cell r="F360">
            <v>24520247.440000001</v>
          </cell>
        </row>
        <row r="361">
          <cell r="A361" t="str">
            <v>7,5,1,2</v>
          </cell>
          <cell r="B361" t="str">
            <v>PAÑETE IMPERMEABILIZADO MUROS 1:4 (INCLUYE FILOS Y DILATACIONES)</v>
          </cell>
          <cell r="C361" t="str">
            <v>M2</v>
          </cell>
          <cell r="D361">
            <v>1519.59</v>
          </cell>
          <cell r="E361">
            <v>16723</v>
          </cell>
          <cell r="F361">
            <v>25412103.57</v>
          </cell>
        </row>
        <row r="362">
          <cell r="A362" t="str">
            <v>7.5.2</v>
          </cell>
          <cell r="B362" t="str">
            <v>PISOS Y GUARDAESCOBAS</v>
          </cell>
          <cell r="F362">
            <v>50181959.969999999</v>
          </cell>
        </row>
        <row r="363">
          <cell r="A363" t="str">
            <v>7,5,2,1</v>
          </cell>
          <cell r="B363" t="str">
            <v>BALDOSIN DE GRANO DE MARMOL 30X30 TIPO P5 O SIMILAR  INCLUYE MORTERO ARENA + CEMENTO 1:3 E=3Cm.</v>
          </cell>
          <cell r="C363" t="str">
            <v>M2</v>
          </cell>
          <cell r="D363">
            <v>303.11</v>
          </cell>
          <cell r="E363">
            <v>88259</v>
          </cell>
          <cell r="F363">
            <v>26752185.490000002</v>
          </cell>
        </row>
        <row r="364">
          <cell r="A364" t="str">
            <v>7,5,2,2</v>
          </cell>
          <cell r="B364" t="str">
            <v>BOCAPUERTA EN GRANITO PULIDO A=0,25m (INCLUYE  DILATACION PLASTICA</v>
          </cell>
          <cell r="C364" t="str">
            <v>ML</v>
          </cell>
          <cell r="D364">
            <v>130.12</v>
          </cell>
          <cell r="E364">
            <v>35141</v>
          </cell>
          <cell r="F364">
            <v>4572546.92</v>
          </cell>
        </row>
        <row r="365">
          <cell r="A365" t="str">
            <v>7,5,2,3</v>
          </cell>
          <cell r="B365" t="str">
            <v>MEDIA CAÑA EN GRANITO PULIDO, INCLUYE DILATACION PLASTICA DE 1X5 LINEAS</v>
          </cell>
          <cell r="C365" t="str">
            <v>ML</v>
          </cell>
          <cell r="D365">
            <v>606.80999999999995</v>
          </cell>
          <cell r="E365">
            <v>31076</v>
          </cell>
          <cell r="F365">
            <v>18857227.559999999</v>
          </cell>
        </row>
        <row r="366">
          <cell r="A366" t="str">
            <v>7.5.3</v>
          </cell>
          <cell r="B366" t="str">
            <v>ENCHAPES</v>
          </cell>
          <cell r="F366">
            <v>51590080.5</v>
          </cell>
        </row>
        <row r="367">
          <cell r="A367" t="str">
            <v>7,5,3,1</v>
          </cell>
          <cell r="B367" t="str">
            <v>SUMINISTRO E INSTALACION DE ENCHAPE  CERAMICO PARED 20 X 20Cm MACEDONIA BLANCO O SU EQUIVALENTE (INCLUYE PEGANTE CERAMICO, BOQUILLA COLOR BLANCO Y WIN EN ALUMINIO)</v>
          </cell>
          <cell r="C367" t="str">
            <v>M2</v>
          </cell>
          <cell r="D367">
            <v>1519.59</v>
          </cell>
          <cell r="E367">
            <v>33950</v>
          </cell>
          <cell r="F367">
            <v>51590080.5</v>
          </cell>
        </row>
        <row r="368">
          <cell r="A368" t="str">
            <v>7.5.4</v>
          </cell>
          <cell r="B368" t="str">
            <v>CIELORRASOS</v>
          </cell>
          <cell r="F368">
            <v>7762827.3000000007</v>
          </cell>
        </row>
        <row r="369">
          <cell r="A369" t="str">
            <v>7,5,4,1</v>
          </cell>
          <cell r="B369" t="str">
            <v>SUMINISTRO E INSTALACION DE CIELORRASO EN PLACA PLANA ETERBOARD 6mm (INCLUYE PERFILERIA ROLADA , CINTA, MASILLA, TORNILLOS DE FIJACIONES)</v>
          </cell>
          <cell r="C369" t="str">
            <v>M2</v>
          </cell>
          <cell r="D369">
            <v>147.9</v>
          </cell>
          <cell r="E369">
            <v>52487</v>
          </cell>
          <cell r="F369">
            <v>7762827.3000000007</v>
          </cell>
        </row>
        <row r="370">
          <cell r="A370" t="str">
            <v>7.5.5</v>
          </cell>
          <cell r="B370" t="str">
            <v>GRIFERIAS</v>
          </cell>
          <cell r="F370">
            <v>2513664</v>
          </cell>
        </row>
        <row r="371">
          <cell r="A371" t="str">
            <v>7,5,5,1</v>
          </cell>
          <cell r="B371" t="str">
            <v>SUMINISTRO E INSTALACION DE GRIFERIA SENCILLA LAVAPLATOS CUELLO DE GANSO, COLOR CROMADO, GRIVAL O SU EQUIVALENTE</v>
          </cell>
          <cell r="C371" t="str">
            <v>UND</v>
          </cell>
          <cell r="D371">
            <v>48</v>
          </cell>
          <cell r="E371">
            <v>52368</v>
          </cell>
          <cell r="F371">
            <v>2513664</v>
          </cell>
        </row>
        <row r="372">
          <cell r="A372" t="str">
            <v>7.5.6</v>
          </cell>
          <cell r="B372" t="str">
            <v>CARPINTERIA METALICA Y ALUMINIO</v>
          </cell>
          <cell r="F372">
            <v>97290605.75</v>
          </cell>
        </row>
        <row r="373">
          <cell r="A373" t="str">
            <v>7,5,6,1</v>
          </cell>
          <cell r="B373" t="str">
            <v>SUMINISTRO E INSTALACION DE PUERTA CORTINA ENRROLLABLE EN ALUMINIO TIPO P-1 (VER PLANO AR-10)</v>
          </cell>
          <cell r="C373" t="str">
            <v>M2</v>
          </cell>
          <cell r="D373">
            <v>291.55</v>
          </cell>
          <cell r="E373">
            <v>288785</v>
          </cell>
          <cell r="F373">
            <v>84195266.75</v>
          </cell>
        </row>
        <row r="374">
          <cell r="A374" t="str">
            <v>7,5,6,2</v>
          </cell>
          <cell r="B374" t="str">
            <v>SUMINISTRO E INSTALACION DE PUERTA TIPO P-6 TIPO VAIVEN EN LAMINA CALIBRE 18  (VER PLANO AR-10)</v>
          </cell>
          <cell r="C374" t="str">
            <v>UND</v>
          </cell>
          <cell r="D374">
            <v>15</v>
          </cell>
          <cell r="E374">
            <v>575474</v>
          </cell>
          <cell r="F374">
            <v>8632110</v>
          </cell>
        </row>
        <row r="375">
          <cell r="A375" t="str">
            <v>7,5,6,3</v>
          </cell>
          <cell r="B375" t="str">
            <v>SUMINISTRO E INSTALACION DE VENTANA TIPO V-5 CELOSIA  EN ALUMINIO  ALUMINA O SIMILAR (VER DETALLE PLANO AR-10)</v>
          </cell>
          <cell r="C375" t="str">
            <v>M2</v>
          </cell>
          <cell r="D375">
            <v>22.05</v>
          </cell>
          <cell r="E375">
            <v>202414</v>
          </cell>
          <cell r="F375">
            <v>4463229</v>
          </cell>
        </row>
        <row r="376">
          <cell r="A376" t="str">
            <v>7,5,6,4</v>
          </cell>
          <cell r="B376" t="str">
            <v>SUMINISTRO E INSTALACION DE PUERTA TIPO P-2 APERSIANADA EN LAMINA CALIBRE 18  (VER PLANO AR-10)</v>
          </cell>
          <cell r="C376" t="str">
            <v>UND</v>
          </cell>
          <cell r="D376">
            <v>2</v>
          </cell>
          <cell r="E376">
            <v>520899</v>
          </cell>
          <cell r="F376">
            <v>1041798</v>
          </cell>
        </row>
        <row r="377">
          <cell r="A377" t="str">
            <v>7.5.7</v>
          </cell>
          <cell r="B377" t="str">
            <v>CARPINTERIA ACERO INOXIDABLE</v>
          </cell>
          <cell r="F377">
            <v>21731598</v>
          </cell>
        </row>
        <row r="378">
          <cell r="A378" t="str">
            <v>7,5,7,1</v>
          </cell>
          <cell r="B378" t="str">
            <v>SUMINISTRO E INSTALACION DE MESON EN ACERO INOXIDABLE A= 0.60 (INCLUYE SALPICADEROS h= 10 Cm , PIEDEAMIGOS 2", LAVAPLATOS 30 X 50 Cm)</v>
          </cell>
          <cell r="C378" t="str">
            <v>ML</v>
          </cell>
          <cell r="D378">
            <v>73.5</v>
          </cell>
          <cell r="E378">
            <v>295668</v>
          </cell>
          <cell r="F378">
            <v>21731598</v>
          </cell>
        </row>
        <row r="380">
          <cell r="A380" t="str">
            <v>7.6</v>
          </cell>
          <cell r="B380" t="str">
            <v>BATERIA SANITARIA BS-01 (101)</v>
          </cell>
          <cell r="F380">
            <v>96098160</v>
          </cell>
        </row>
        <row r="382">
          <cell r="A382" t="str">
            <v>7.6.1</v>
          </cell>
          <cell r="B382" t="str">
            <v>MAMPOSTERIA Y PAÑETES</v>
          </cell>
          <cell r="F382">
            <v>10646129</v>
          </cell>
        </row>
        <row r="383">
          <cell r="A383" t="str">
            <v>7,6,1,1</v>
          </cell>
          <cell r="B383" t="str">
            <v>MURO EN BLOQUE No. 5 ESTANDAR (INCLUYE MORTERO DE PEGA ARENA+CEMENTO 1:3)</v>
          </cell>
          <cell r="C383" t="str">
            <v>M2</v>
          </cell>
          <cell r="D383">
            <v>165.89</v>
          </cell>
          <cell r="E383">
            <v>29692</v>
          </cell>
          <cell r="F383">
            <v>4925606</v>
          </cell>
        </row>
        <row r="384">
          <cell r="A384" t="str">
            <v>7,6,1,2</v>
          </cell>
          <cell r="B384" t="str">
            <v xml:space="preserve">MURETES DE APOYO EN LADRILLO PRENSADO PARA MESONES </v>
          </cell>
          <cell r="C384" t="str">
            <v>M2</v>
          </cell>
          <cell r="D384">
            <v>2.4</v>
          </cell>
          <cell r="E384">
            <v>61385</v>
          </cell>
          <cell r="F384">
            <v>147324</v>
          </cell>
        </row>
        <row r="385">
          <cell r="A385" t="str">
            <v>7,6,1,3</v>
          </cell>
          <cell r="B385" t="str">
            <v>PAÑETE LISO MUROS 1:4 (INCLUYE FILOS Y DILATACIONES)</v>
          </cell>
          <cell r="C385" t="str">
            <v>M2</v>
          </cell>
          <cell r="D385">
            <v>4.25</v>
          </cell>
          <cell r="E385">
            <v>13435</v>
          </cell>
          <cell r="F385">
            <v>57099</v>
          </cell>
        </row>
        <row r="386">
          <cell r="A386" t="str">
            <v>7,6,1,4</v>
          </cell>
          <cell r="B386" t="str">
            <v>PAÑETE IMPERMEABILIZADO MUROS 1:4 (INCLUYE FILOS Y DILATACIONES)</v>
          </cell>
          <cell r="C386" t="str">
            <v>M2</v>
          </cell>
          <cell r="D386">
            <v>249.77</v>
          </cell>
          <cell r="E386">
            <v>16723</v>
          </cell>
          <cell r="F386">
            <v>4176904</v>
          </cell>
        </row>
        <row r="387">
          <cell r="A387" t="str">
            <v>7,6,1,5</v>
          </cell>
          <cell r="B387" t="str">
            <v>ESTUCO SOBRE PAÑETE (INCLUYE FILOS Y DILATACIONES)</v>
          </cell>
          <cell r="C387" t="str">
            <v>M2</v>
          </cell>
          <cell r="D387">
            <v>79.52</v>
          </cell>
          <cell r="E387">
            <v>16841</v>
          </cell>
          <cell r="F387">
            <v>1339196</v>
          </cell>
        </row>
        <row r="388">
          <cell r="A388" t="str">
            <v>7.6.2</v>
          </cell>
          <cell r="B388" t="str">
            <v>MESONES EN CONCRETO</v>
          </cell>
          <cell r="F388">
            <v>2005441</v>
          </cell>
        </row>
        <row r="389">
          <cell r="A389" t="str">
            <v>7,6,2,1</v>
          </cell>
          <cell r="B389" t="str">
            <v>MESON EN CONCRETO E=5Cm A=60Cm ACABADO EN GRANITO PULIDO COLOR VERDE UBATUBA  SELLEADO Y BRILLADO,  CON SALPICADERO EN GRANITO NATURAL VERDE UBATUBA h=10Cm(INCLUYE REFUERZON EN VARILLA 3/8" CADA 10Cm)</v>
          </cell>
          <cell r="C389" t="str">
            <v>ML</v>
          </cell>
          <cell r="D389">
            <v>7.42</v>
          </cell>
          <cell r="E389">
            <v>270275</v>
          </cell>
          <cell r="F389">
            <v>2005441</v>
          </cell>
        </row>
        <row r="390">
          <cell r="A390" t="str">
            <v>7.6.3</v>
          </cell>
          <cell r="B390" t="str">
            <v>PISOS Y GUARDAESCOBAS</v>
          </cell>
          <cell r="F390">
            <v>8766522</v>
          </cell>
        </row>
        <row r="391">
          <cell r="A391" t="str">
            <v>7,6,3,1</v>
          </cell>
          <cell r="B391" t="str">
            <v>BALDOSIN DE GRANO DE MARMOL 30X30 TIPO P5 O SIMILAR  INCLUYE MORTERO ARENA + CEMENTO 1:3 E=3Cm.</v>
          </cell>
          <cell r="C391" t="str">
            <v>M2</v>
          </cell>
          <cell r="D391">
            <v>70.400000000000006</v>
          </cell>
          <cell r="E391">
            <v>88259</v>
          </cell>
          <cell r="F391">
            <v>6213434</v>
          </cell>
        </row>
        <row r="392">
          <cell r="A392" t="str">
            <v>7,6,3,2</v>
          </cell>
          <cell r="B392" t="str">
            <v>BOCAPUERTA EN GRANITO PULIDO A=0,25m (INCLUYE  DILATACION PLASTICA</v>
          </cell>
          <cell r="C392" t="str">
            <v>ML</v>
          </cell>
          <cell r="D392">
            <v>2.8</v>
          </cell>
          <cell r="E392">
            <v>35141</v>
          </cell>
          <cell r="F392">
            <v>98395</v>
          </cell>
        </row>
        <row r="393">
          <cell r="A393" t="str">
            <v>7,6,3,3</v>
          </cell>
          <cell r="B393" t="str">
            <v>MEDIA CAÑA EN GRANITO PULIDO, INCLUYE DILATACION PLASTICA DE 1X5 LINEAS</v>
          </cell>
          <cell r="C393" t="str">
            <v>ML</v>
          </cell>
          <cell r="D393">
            <v>78.989999999999995</v>
          </cell>
          <cell r="E393">
            <v>31076</v>
          </cell>
          <cell r="F393">
            <v>2454693</v>
          </cell>
        </row>
        <row r="394">
          <cell r="A394" t="str">
            <v>7.6.4</v>
          </cell>
          <cell r="B394" t="str">
            <v>ENCHAPES</v>
          </cell>
          <cell r="F394">
            <v>5116605</v>
          </cell>
        </row>
        <row r="395">
          <cell r="A395" t="str">
            <v>7,6,4,1</v>
          </cell>
          <cell r="B395" t="str">
            <v>SUMINISTRO E INSTALACION DE ENCHAPE  CERAMICO PARED 20 X 20Cm MACEDONIA BLANCO O SU EQUIVALENTE (INCLUYE PEGANTE CERAMICO, BOQUILLA COLOR BLANCO Y WIN EN ALUMINIO)</v>
          </cell>
          <cell r="C395" t="str">
            <v>M2</v>
          </cell>
          <cell r="D395">
            <v>150.71</v>
          </cell>
          <cell r="E395">
            <v>33950</v>
          </cell>
          <cell r="F395">
            <v>5116605</v>
          </cell>
        </row>
        <row r="396">
          <cell r="A396" t="str">
            <v>7.6.5</v>
          </cell>
          <cell r="B396" t="str">
            <v>CIELORRASOS</v>
          </cell>
          <cell r="F396">
            <v>6108431</v>
          </cell>
        </row>
        <row r="397">
          <cell r="A397" t="str">
            <v>7,6,5,1</v>
          </cell>
          <cell r="B397" t="str">
            <v>SUMINISTRO E INSTALACION DE CIELORRASO EN FIBRA MINERAL OWA COUSTIC PREMIUN Y REJILLAS EN POLIETILENO COLOR CRISTAL 60 x 60 Cm(INCLUYE PERFILERIA AUTOENSAMBLANTE EN ALUMINIO Y CUELGAS DE CIELORRASO Y TODOS LOS ELEMENTOS PARA SU CORRECTA INSTALACION)</v>
          </cell>
          <cell r="C397" t="str">
            <v>M2</v>
          </cell>
          <cell r="D397">
            <v>78.069999999999993</v>
          </cell>
          <cell r="E397">
            <v>78243</v>
          </cell>
          <cell r="F397">
            <v>6108431</v>
          </cell>
        </row>
        <row r="398">
          <cell r="A398" t="str">
            <v>7.6.6</v>
          </cell>
          <cell r="B398" t="str">
            <v>PINTURA</v>
          </cell>
          <cell r="F398">
            <v>1007280</v>
          </cell>
        </row>
        <row r="399">
          <cell r="A399" t="str">
            <v>7,6,6,1</v>
          </cell>
          <cell r="B399" t="str">
            <v>PINTURA EN VINILO SUPERLAVABLE COLOR BLANCO SOBRE PAÑETE O ESTUCO (3 MANOS)</v>
          </cell>
          <cell r="C399" t="str">
            <v>M2</v>
          </cell>
          <cell r="D399">
            <v>79.52</v>
          </cell>
          <cell r="E399">
            <v>12667</v>
          </cell>
          <cell r="F399">
            <v>1007280</v>
          </cell>
        </row>
        <row r="400">
          <cell r="A400" t="str">
            <v>7.6.7</v>
          </cell>
          <cell r="B400" t="str">
            <v>APARATOS SANITARIOS Y ACCESORIOS</v>
          </cell>
          <cell r="F400">
            <v>29621572</v>
          </cell>
        </row>
        <row r="401">
          <cell r="A401" t="str">
            <v>7,6,7,1</v>
          </cell>
          <cell r="B401" t="str">
            <v>SUMINISTRO E INSTALACION DE LAVAMANOS INSTITUCIONAL DE COLGAR PARA DISCAPACITADOS ACUAJET COLOR BLANCO-MANCESA O SU EQUIVALENTE (INCLUYE DESAGUE, SIFON, ACOFLEX Y GRIFERÍA PARA LAVAMANOS DE MESÓN TIPO PUSH, CON DISEÑO ESPECIAL PARA PERSONAS DISCAPACITADAS</v>
          </cell>
          <cell r="C401" t="str">
            <v>UND</v>
          </cell>
          <cell r="D401">
            <v>1</v>
          </cell>
          <cell r="E401">
            <v>633596</v>
          </cell>
          <cell r="F401">
            <v>633596</v>
          </cell>
        </row>
        <row r="402">
          <cell r="A402" t="str">
            <v>7,6,7,2</v>
          </cell>
          <cell r="B402" t="str">
            <v>SUMINISTRO E INSTALACION DE LAVAMANOS MARSELLA DE SOBREPONER COLOR BLANCO (INCLUYE DESAGUE, SIFON, ACOFLEX)</v>
          </cell>
          <cell r="C402" t="str">
            <v>UND</v>
          </cell>
          <cell r="D402">
            <v>10</v>
          </cell>
          <cell r="E402">
            <v>132262</v>
          </cell>
          <cell r="F402">
            <v>1322620</v>
          </cell>
        </row>
        <row r="403">
          <cell r="A403" t="str">
            <v>7,6,7,3</v>
          </cell>
          <cell r="B403" t="str">
            <v>SUMINISTRO E INSTALACION DE SANITARIO DISCAPACITADOS ALONGADO PARA FLUXOMETRO  COLOR BLANCO - LINEA ADRIATICA CORONA O SU EQUIVALENTE (INCLUYE ACCESORIOS DE CONEXIÓN POR ENCIMA)</v>
          </cell>
          <cell r="C403" t="str">
            <v>UND</v>
          </cell>
          <cell r="D403">
            <v>1</v>
          </cell>
          <cell r="E403">
            <v>466500</v>
          </cell>
          <cell r="F403">
            <v>466500</v>
          </cell>
        </row>
        <row r="404">
          <cell r="A404" t="str">
            <v>7,6,7,4</v>
          </cell>
          <cell r="B404" t="str">
            <v>SUMINISTRO E INSTALACION DE SANITARIO INSTITUCIONAL ALONGADO PARA FLUXOMETRO  COLOR BLANCO-LINEA BALTICA O SU EQUIVALENTE (INCLUYE ACCESORIOS DE CONEXIÓN POR ENCIMA)</v>
          </cell>
          <cell r="C404" t="str">
            <v>UND</v>
          </cell>
          <cell r="D404">
            <v>23</v>
          </cell>
          <cell r="E404">
            <v>399336</v>
          </cell>
          <cell r="F404">
            <v>9184728</v>
          </cell>
        </row>
        <row r="405">
          <cell r="A405" t="str">
            <v>7,6,7,5</v>
          </cell>
          <cell r="B405" t="str">
            <v>SUMINISTRO E INSTALACION DE ORINAL INSTITUCIONAL PARA FLUXOMETRO COLOR BLANCO (INCLUYE DESAGUE)</v>
          </cell>
          <cell r="C405" t="str">
            <v>UND</v>
          </cell>
          <cell r="D405">
            <v>7</v>
          </cell>
          <cell r="E405">
            <v>199409</v>
          </cell>
          <cell r="F405">
            <v>1395863</v>
          </cell>
        </row>
        <row r="406">
          <cell r="A406" t="str">
            <v>7,6,7,6</v>
          </cell>
          <cell r="B406" t="str">
            <v>SUMINISTRO E INSTALACION DE VALVULA ANTIVANDALICA DOCOL O SU EQUIVALENTE PARA SANITARIOS (INCLUYE ACCESORIOS DE CONEXIÓN)</v>
          </cell>
          <cell r="C406" t="str">
            <v>UND</v>
          </cell>
          <cell r="D406">
            <v>23</v>
          </cell>
          <cell r="E406">
            <v>294492</v>
          </cell>
          <cell r="F406">
            <v>6773316</v>
          </cell>
        </row>
        <row r="407">
          <cell r="A407" t="str">
            <v>7,6,7,7</v>
          </cell>
          <cell r="B407" t="str">
            <v>SUMINISTRO E INSTALACION DE  GRIFERIA ANTIVANDALICA PUSH ORINAL ALTA EFICIENCIA REF:AA 947170001 O SU EQUIVALENTE</v>
          </cell>
          <cell r="C407" t="str">
            <v>UND</v>
          </cell>
          <cell r="D407">
            <v>7</v>
          </cell>
          <cell r="E407">
            <v>248417</v>
          </cell>
          <cell r="F407">
            <v>1738919</v>
          </cell>
        </row>
        <row r="408">
          <cell r="A408" t="str">
            <v>7,6,7,8</v>
          </cell>
          <cell r="B408" t="str">
            <v>SUMINISTRO E INSTALACION DISPENSADOR DE JABON 1.000ml/33.81 OZ INOXIDABLE SATINADO 20 x14 x 11 Cm</v>
          </cell>
          <cell r="C408" t="str">
            <v>UND</v>
          </cell>
          <cell r="D408">
            <v>1</v>
          </cell>
          <cell r="E408">
            <v>98251</v>
          </cell>
          <cell r="F408">
            <v>98251</v>
          </cell>
        </row>
        <row r="409">
          <cell r="A409" t="str">
            <v>7,6,7,9</v>
          </cell>
          <cell r="B409" t="str">
            <v>SUMINISTRO E INSTALACION DE PROTECTOR DE SOBREPONER EN ACERO INOXIDABLE 304 PARA ROLLO   DE PAPEL HIGIENICO DE 200 MTS CON CERRADURA Y LLAVE REF. 8-AA-845 O SU EQUIVALENTE</v>
          </cell>
          <cell r="C409" t="str">
            <v>UND</v>
          </cell>
          <cell r="D409">
            <v>2</v>
          </cell>
          <cell r="E409">
            <v>115346</v>
          </cell>
          <cell r="F409">
            <v>230692</v>
          </cell>
        </row>
        <row r="410">
          <cell r="A410" t="str">
            <v>7,6,7,10</v>
          </cell>
          <cell r="B410" t="str">
            <v xml:space="preserve">SUMINISTRO E INSTALACION DE GABINETE PARA TOALLAS DE PAPEL DE SOBREPONER EN ACERO  INOXIDABLE 304 CAPACIDAD 150 TOALLAS - CON CERRADURA Y LLAVE REF. 8-AA-726 O SU EQUIVALENTE </v>
          </cell>
          <cell r="C410" t="str">
            <v>UND</v>
          </cell>
          <cell r="D410">
            <v>1</v>
          </cell>
          <cell r="E410">
            <v>122346</v>
          </cell>
          <cell r="F410">
            <v>122346</v>
          </cell>
        </row>
        <row r="411">
          <cell r="A411" t="str">
            <v>7,6,7,11</v>
          </cell>
          <cell r="B411" t="str">
            <v>SUMINISTRO E INSTALACION DE DISPENSADOR DE JABON TIPO PUSH PARA INSTALAR EN MESON  6" DE LARGO EN ACERO INOXIDABLE 304 CAPACIDAD 1Lt REF. 3-AA-8226 O SU EQUIVALENTE</v>
          </cell>
          <cell r="C411" t="str">
            <v>UND</v>
          </cell>
          <cell r="D411">
            <v>4</v>
          </cell>
          <cell r="E411">
            <v>157220</v>
          </cell>
          <cell r="F411">
            <v>628880</v>
          </cell>
        </row>
        <row r="412">
          <cell r="A412" t="str">
            <v>7,6,7,12</v>
          </cell>
          <cell r="B412" t="str">
            <v>SUMINISTRO E INSTALACION DE SECADOR ELECTRICO DE BOTON PARA MANOS, CARCAZA CROMADA MOTOR SIN ESCOBILLAS Y PULSADOR TEMPORIZABLE - 110 V.   REF. 1-AA-1800BA O SU EQUIVALENTE</v>
          </cell>
          <cell r="C412" t="str">
            <v>UND</v>
          </cell>
          <cell r="D412">
            <v>2</v>
          </cell>
          <cell r="E412">
            <v>528548</v>
          </cell>
          <cell r="F412">
            <v>1057096</v>
          </cell>
        </row>
        <row r="413">
          <cell r="A413" t="str">
            <v>7,6,7,13</v>
          </cell>
          <cell r="B413" t="str">
            <v>SUMINISTRO E INSTALACION DE GRIFERIA DE PICO LARGO  DOCOL O SU EQUIVALENTE PARA LAVAMANOS (INCLUYE ACCESORIOS DE CONEXIÓN)</v>
          </cell>
          <cell r="C413" t="str">
            <v>UND</v>
          </cell>
          <cell r="D413">
            <v>11</v>
          </cell>
          <cell r="E413">
            <v>268123</v>
          </cell>
          <cell r="F413">
            <v>2949353</v>
          </cell>
        </row>
        <row r="414">
          <cell r="A414" t="str">
            <v>7,6,7,14</v>
          </cell>
          <cell r="B414" t="str">
            <v>SUMINISTRO E INSTALACION DE VALVULA ANTIVANDALICA DOCOL O SU EQUIVALENTE</v>
          </cell>
          <cell r="C414" t="str">
            <v>UND</v>
          </cell>
          <cell r="D414">
            <v>11</v>
          </cell>
          <cell r="E414">
            <v>274492</v>
          </cell>
          <cell r="F414">
            <v>3019412</v>
          </cell>
        </row>
        <row r="415">
          <cell r="A415" t="str">
            <v>7.6.8</v>
          </cell>
          <cell r="B415" t="str">
            <v>CARPINTERIA METALICA Y ALUMINIO</v>
          </cell>
          <cell r="F415">
            <v>32161359</v>
          </cell>
        </row>
        <row r="416">
          <cell r="A416" t="str">
            <v>7,6,8,1</v>
          </cell>
          <cell r="B416" t="str">
            <v>SUMINISTRO E INSTALACION DE PUERTA TIPO P-2 APERSIANADA EN LAMINA CALIBRE 18  (VER PLANO AR-10)</v>
          </cell>
          <cell r="C416" t="str">
            <v>UND</v>
          </cell>
          <cell r="D416">
            <v>1.8</v>
          </cell>
          <cell r="E416">
            <v>520899</v>
          </cell>
          <cell r="F416">
            <v>937618</v>
          </cell>
        </row>
        <row r="417">
          <cell r="A417" t="str">
            <v>7,6,8,2</v>
          </cell>
          <cell r="B417" t="str">
            <v>SUMINISTRO E INSTALACION DE PUERTA CORREDIZA TIPO P-7 EN SISTEMA PC-744  (VER PLANO AR-10)</v>
          </cell>
          <cell r="C417" t="str">
            <v>M2</v>
          </cell>
          <cell r="D417">
            <v>1</v>
          </cell>
          <cell r="E417">
            <v>186158</v>
          </cell>
          <cell r="F417">
            <v>186158</v>
          </cell>
        </row>
        <row r="418">
          <cell r="A418" t="str">
            <v>7,6,8,3</v>
          </cell>
          <cell r="B418" t="str">
            <v>SUMINISTRO E INSTALACION DE BARRA DE SEGURIDAD EN ACERO INOXIDABLE SATINADO 30" CON FIJACION DE PARED A PISO (IZQUIERDA)</v>
          </cell>
          <cell r="C418" t="str">
            <v>UND</v>
          </cell>
          <cell r="D418">
            <v>2</v>
          </cell>
          <cell r="E418">
            <v>124380</v>
          </cell>
          <cell r="F418">
            <v>248760</v>
          </cell>
        </row>
        <row r="419">
          <cell r="A419" t="str">
            <v>7,6,8,4</v>
          </cell>
          <cell r="B419" t="str">
            <v xml:space="preserve">SUMINISTRO E INSTALACION DE DIVISION METALICA EN LAMINA CAL. 18 CON RECUBRIMIENTO EN PINTURA ELECTROSTATICA SISTEMA DE PANELES A PISO </v>
          </cell>
          <cell r="C419" t="str">
            <v>M2</v>
          </cell>
          <cell r="D419">
            <v>78.92</v>
          </cell>
          <cell r="E419">
            <v>390127</v>
          </cell>
          <cell r="F419">
            <v>30788823</v>
          </cell>
        </row>
        <row r="420">
          <cell r="A420" t="str">
            <v>7.6.9</v>
          </cell>
          <cell r="B420" t="str">
            <v>VIDRIOS Y ESPEJOS</v>
          </cell>
          <cell r="F420">
            <v>664821</v>
          </cell>
        </row>
        <row r="421">
          <cell r="A421" t="str">
            <v>7,6,9,1</v>
          </cell>
          <cell r="B421" t="str">
            <v xml:space="preserve">SUMINISTRO E INSTALACION DE ESPEJO CRISTAL 5mm BISELADO Y FLOTADO </v>
          </cell>
          <cell r="C421" t="str">
            <v>M2</v>
          </cell>
          <cell r="D421">
            <v>6.27</v>
          </cell>
          <cell r="E421">
            <v>106032</v>
          </cell>
          <cell r="F421">
            <v>664821</v>
          </cell>
        </row>
        <row r="423">
          <cell r="A423" t="str">
            <v>7.7</v>
          </cell>
          <cell r="B423" t="str">
            <v xml:space="preserve">PUESTO TIPO FRUVER (114) </v>
          </cell>
          <cell r="F423">
            <v>312505484</v>
          </cell>
        </row>
        <row r="425">
          <cell r="A425" t="str">
            <v>7.7.1</v>
          </cell>
          <cell r="B425" t="str">
            <v>ESTRUCTURA METALICA</v>
          </cell>
          <cell r="F425">
            <v>100137082</v>
          </cell>
        </row>
        <row r="426">
          <cell r="A426" t="str">
            <v>7,7,1,1</v>
          </cell>
          <cell r="B426" t="str">
            <v>SUMINISTRO E INSTALACION DE ESTRUCTURA METÁLICA PARA ISLA DE 12 PUESTOS FRUVER, DE 19,90 X 4,00 MTS, EN TUBULAR CUADRADO 10 X 10Cm, PERFIL TUBULAR ABIERTO 10x5 Cm E= 1.2mm EN CORREAS PARA CUBIERTA. INCLUYE INSTALACIÓN Y PINTURA ANTICORROSIVO + ESMALTE COL</v>
          </cell>
          <cell r="C426" t="str">
            <v>UND</v>
          </cell>
          <cell r="D426">
            <v>2</v>
          </cell>
          <cell r="E426">
            <v>3573998</v>
          </cell>
          <cell r="F426">
            <v>7147996</v>
          </cell>
        </row>
        <row r="427">
          <cell r="A427" t="str">
            <v>7,7,1,2</v>
          </cell>
          <cell r="B427" t="str">
            <v>SUMINISTRO E INSTALACION DE ESTRUCTURA METÁLICA PARA ISLA DE 22 PUESTOS FRUVER, DE 27,54 X 4,00 MTS, EN TUBULAR CUADRADO 10 X 10Cm, PERFIL TUBULAR ABIERTO 10x5 Cm E= 1.2mm EN CORREAS PARA CUBIERTA.  INCLUYE INSTALACIÓN Y PINTURA ANTICORROSIVO + ESMALTE CO</v>
          </cell>
          <cell r="C427" t="str">
            <v>UND</v>
          </cell>
          <cell r="D427">
            <v>2</v>
          </cell>
          <cell r="E427">
            <v>6248019</v>
          </cell>
          <cell r="F427">
            <v>12496038</v>
          </cell>
        </row>
        <row r="428">
          <cell r="A428" t="str">
            <v>7,7,1,3</v>
          </cell>
          <cell r="B428" t="str">
            <v>SUMINISTRO E INSTALACION DE ESTRUCTURA METÁLICA PARA ISLA DE 6 PUESTOS FRUVER, DE 27,54 X 4,00 MTS, EN TUBULAR CUADRADO 10 X 10Cm, PERFIL TUBULAR ABIERTO 10x5 Cm E= 1.2mm EN CORREAS PARA CUBIERTA.  INCLUYE INSTALACIÓN Y PINTURA ANTICORROSIVO + ESMALTE COL</v>
          </cell>
          <cell r="C428" t="str">
            <v>UND</v>
          </cell>
          <cell r="D428">
            <v>2</v>
          </cell>
          <cell r="E428">
            <v>2398704</v>
          </cell>
          <cell r="F428">
            <v>4797408</v>
          </cell>
        </row>
        <row r="429">
          <cell r="A429" t="str">
            <v>7,7,1,4</v>
          </cell>
          <cell r="B429" t="str">
            <v>SUMINISTRO E INSTALACION DE ESTRUCTURA METÁLICA PARA ISLA DE 11 PUESTOS FRUVER, DE 27,54 X 4,00 MTS, EN TUBULAR CUADRADO 10 X 10Cm, PERFIL TUBULAR ABIERTO 10x5 Cm E= 1.2mm EN CORREAS PARA CUBIERTA.  INCLUYE INSTALACIÓN Y PINTURA ANTICORROSIVO + ESMALTE CO</v>
          </cell>
          <cell r="C429" t="str">
            <v>UND</v>
          </cell>
          <cell r="D429">
            <v>2</v>
          </cell>
          <cell r="E429">
            <v>4279230</v>
          </cell>
          <cell r="F429">
            <v>8558460</v>
          </cell>
        </row>
        <row r="430">
          <cell r="A430" t="str">
            <v>7,7,1,5</v>
          </cell>
          <cell r="B430" t="str">
            <v>SUMINISTRO E INSTALCION DE ESTANTERIA METALICA PARA 8 CANASTILLAS, EN TUBULAR RECTANGULAR 2,5 X 5 Cm Y ANGULO DE 1 1/2" X 1/8". (INCLUYE INSTALACIÓN Y PINTURA ANTICORROSIVO + ESMALTE COLOR VERDE Y SOLDADURA E6013) (VER PLANO AR-21)</v>
          </cell>
          <cell r="C430" t="str">
            <v>UND</v>
          </cell>
          <cell r="D430">
            <v>78</v>
          </cell>
          <cell r="E430">
            <v>451914</v>
          </cell>
          <cell r="F430">
            <v>35249292</v>
          </cell>
        </row>
        <row r="431">
          <cell r="A431" t="str">
            <v>7,7,1,6</v>
          </cell>
          <cell r="B431" t="str">
            <v>SUMINISTRO E INSTALCION DE ESTANTERIA METALICA ESQUINERA PARA 10 CANASTILLAS, EN TUBULAR RECTANGULAR 2,5 X 5 Cm Y ANGULO DE 1 1/2" X 1/8". (INCLUYE INSTALACIÓN Y PINTURA ANTICORROSIVO + ESMALTE COLOR VERDE Y SOLDADURA E6013) (VER PLANO AR-21)</v>
          </cell>
          <cell r="C431" t="str">
            <v>UND</v>
          </cell>
          <cell r="D431">
            <v>24</v>
          </cell>
          <cell r="E431">
            <v>855694</v>
          </cell>
          <cell r="F431">
            <v>20536656</v>
          </cell>
        </row>
        <row r="432">
          <cell r="A432" t="str">
            <v>7,7,1,7</v>
          </cell>
          <cell r="B432" t="str">
            <v xml:space="preserve">SUMINISTRO E INSTALACION DE CANASTILLAS PLASTICAS DE 60 x 40 x 25 Cm FONDO CERRADO </v>
          </cell>
          <cell r="C432" t="str">
            <v>UND</v>
          </cell>
          <cell r="D432">
            <v>864</v>
          </cell>
          <cell r="E432">
            <v>13138</v>
          </cell>
          <cell r="F432">
            <v>11351232</v>
          </cell>
        </row>
        <row r="433">
          <cell r="A433" t="str">
            <v>7.7.2</v>
          </cell>
          <cell r="B433" t="str">
            <v>MAMPOSTERIA Y PAÑETES</v>
          </cell>
          <cell r="F433">
            <v>38495689</v>
          </cell>
        </row>
        <row r="434">
          <cell r="A434" t="str">
            <v>7,7,2,1</v>
          </cell>
          <cell r="B434" t="str">
            <v xml:space="preserve">MURO ESTRUCTURAL DE APOYO EN LADRILLO PRENSADO LIVIANO 24,5x6x12Cm </v>
          </cell>
          <cell r="C434" t="str">
            <v>M2</v>
          </cell>
          <cell r="D434">
            <v>515.71</v>
          </cell>
          <cell r="E434">
            <v>74646</v>
          </cell>
          <cell r="F434">
            <v>38495689</v>
          </cell>
        </row>
        <row r="435">
          <cell r="A435" t="str">
            <v>7.7.3</v>
          </cell>
          <cell r="B435" t="str">
            <v>PISOS Y GUARDAESCOBAS</v>
          </cell>
          <cell r="F435">
            <v>44016458</v>
          </cell>
        </row>
        <row r="436">
          <cell r="A436" t="str">
            <v>7,7,3,1</v>
          </cell>
          <cell r="B436" t="str">
            <v>BALDOSIN DE GRANO DE MARMOL 30X30 TIPO P5 O SIMILAR  INCLUYE MORTERO ARENA + CEMENTO 1:3 E=3Cm.</v>
          </cell>
          <cell r="C436" t="str">
            <v>M2</v>
          </cell>
          <cell r="D436">
            <v>224.94</v>
          </cell>
          <cell r="E436">
            <v>88259</v>
          </cell>
          <cell r="F436">
            <v>19852979</v>
          </cell>
        </row>
        <row r="437">
          <cell r="A437" t="str">
            <v>7,7,3,2</v>
          </cell>
          <cell r="B437" t="str">
            <v>BOCAPUERTA EN GRANITO PULIDO A=0,15m (INCLUYE  DILATACION PLASTICA</v>
          </cell>
          <cell r="C437" t="str">
            <v>ML</v>
          </cell>
          <cell r="D437">
            <v>65.650000000000006</v>
          </cell>
          <cell r="E437">
            <v>25273</v>
          </cell>
          <cell r="F437">
            <v>1659172</v>
          </cell>
        </row>
        <row r="438">
          <cell r="A438" t="str">
            <v>7,7,3,3</v>
          </cell>
          <cell r="B438" t="str">
            <v>MEDIA CAÑA EN GRANITO PULIDO, INCLUYE DILATACION PLASTICA DE 1X5 LINEAS</v>
          </cell>
          <cell r="C438" t="str">
            <v>ML</v>
          </cell>
          <cell r="D438">
            <v>724.17</v>
          </cell>
          <cell r="E438">
            <v>31076</v>
          </cell>
          <cell r="F438">
            <v>22504307</v>
          </cell>
        </row>
        <row r="439">
          <cell r="A439" t="str">
            <v>7.7.4</v>
          </cell>
          <cell r="B439" t="str">
            <v>CARPINTERIA METALICA Y ALUMINIO</v>
          </cell>
          <cell r="F439">
            <v>102431372</v>
          </cell>
        </row>
        <row r="440">
          <cell r="A440" t="str">
            <v>7,7,4,1</v>
          </cell>
          <cell r="B440" t="str">
            <v>SUMINISTRO E INSTALACION DE VENTANA EN ALUMINIO ANODIZADO NATURAL CON PERFIL ALN 416, PISAVIDRIOS A PRESIÓN CURVO, EMPAQUES EN NEOPRENO, ANCLAJES EN ALUMINIO TUBULAR CUADRADO 1 ½”, VIDRIO CRUDO DE 5 MM INCOLORO Y DEMÁS ACCESORIOS PARA SU ADECUADA INSTALAC</v>
          </cell>
          <cell r="C440" t="str">
            <v>M2</v>
          </cell>
          <cell r="D440">
            <v>187.76</v>
          </cell>
          <cell r="E440">
            <v>162156</v>
          </cell>
          <cell r="F440">
            <v>30446411</v>
          </cell>
        </row>
        <row r="441">
          <cell r="A441" t="str">
            <v>7,7,4,2</v>
          </cell>
          <cell r="B441" t="str">
            <v>SUMINISTRO E INSTALACION DE REJAS DE CERRAMIENTO PARA PUESTO EN MALLA ONDULADA Y ANGULO DE 1 1/2" X 1/8", (RIEL PORTA REJA EN ANGULO Y PLATINA DE 1 1/2" SOBRE ANTEPECHOS Y ANGULO DE 1 1/2" EN DINTEL TUBULAR)</v>
          </cell>
          <cell r="C441" t="str">
            <v>M2</v>
          </cell>
          <cell r="D441">
            <v>578.29</v>
          </cell>
          <cell r="E441">
            <v>124479</v>
          </cell>
          <cell r="F441">
            <v>71984961</v>
          </cell>
        </row>
        <row r="442">
          <cell r="A442" t="str">
            <v>7.7.5</v>
          </cell>
          <cell r="B442" t="str">
            <v>CUBIERTA</v>
          </cell>
          <cell r="F442">
            <v>27424883</v>
          </cell>
        </row>
        <row r="443">
          <cell r="A443" t="str">
            <v>7,7,5,1</v>
          </cell>
          <cell r="B443" t="str">
            <v>CUBIERTA EN TEJA TRAPEZOIDAL GRECA TRASLUCIDA CON CALIBRE 0.8 MM – 1.2 KG/M2  CON TORNILLERÍA DE 2” Y ARANDELA DE CAPUCHO (EPDM)</v>
          </cell>
          <cell r="C443" t="str">
            <v>M2</v>
          </cell>
          <cell r="D443">
            <v>552.52</v>
          </cell>
          <cell r="E443">
            <v>49636</v>
          </cell>
          <cell r="F443">
            <v>27424883</v>
          </cell>
        </row>
        <row r="445">
          <cell r="A445" t="str">
            <v>7.8</v>
          </cell>
          <cell r="B445" t="str">
            <v xml:space="preserve">LOCALES INTERIORES (210 - 211) </v>
          </cell>
          <cell r="F445">
            <v>68656685.200000003</v>
          </cell>
        </row>
        <row r="447">
          <cell r="A447" t="str">
            <v>7.8.1</v>
          </cell>
          <cell r="B447" t="str">
            <v>MAMPOSTERIA Y PAÑETES</v>
          </cell>
          <cell r="F447">
            <v>13213708</v>
          </cell>
        </row>
        <row r="448">
          <cell r="A448" t="str">
            <v>7,8,1,1</v>
          </cell>
          <cell r="B448" t="str">
            <v>MURO EN BLOQUE No. 5 ESTANDAR (INCLUYE MORTERO DE PEGA ARENA+CEMENTO 1:3)</v>
          </cell>
          <cell r="C448" t="str">
            <v>M2</v>
          </cell>
          <cell r="D448">
            <v>119.67</v>
          </cell>
          <cell r="E448">
            <v>29692</v>
          </cell>
          <cell r="F448">
            <v>3553242</v>
          </cell>
        </row>
        <row r="449">
          <cell r="A449" t="str">
            <v>7,8,1,2</v>
          </cell>
          <cell r="B449" t="str">
            <v>PAÑETE LISO MUROS 1:4 (INCLUYE FILOS Y DILATACIONES)</v>
          </cell>
          <cell r="C449" t="str">
            <v>M2</v>
          </cell>
          <cell r="D449">
            <v>319.08</v>
          </cell>
          <cell r="E449">
            <v>13435</v>
          </cell>
          <cell r="F449">
            <v>4286840</v>
          </cell>
        </row>
        <row r="450">
          <cell r="A450" t="str">
            <v>7,8,1,3</v>
          </cell>
          <cell r="B450" t="str">
            <v>ESTUCO SOBRE PAÑETE (INCLUYE FILOS Y DILATACIONES)</v>
          </cell>
          <cell r="C450" t="str">
            <v>M2</v>
          </cell>
          <cell r="D450">
            <v>319.08</v>
          </cell>
          <cell r="E450">
            <v>16841</v>
          </cell>
          <cell r="F450">
            <v>5373626</v>
          </cell>
        </row>
        <row r="451">
          <cell r="A451" t="str">
            <v>7.8.2</v>
          </cell>
          <cell r="B451" t="str">
            <v>PISOS Y GUARDAESCOBAS</v>
          </cell>
          <cell r="F451">
            <v>12995296</v>
          </cell>
        </row>
        <row r="452">
          <cell r="A452" t="str">
            <v>7,8,2,1</v>
          </cell>
          <cell r="B452" t="str">
            <v>BALDOSIN DE GRANO DE MARMOL 30X30 TIPO P5 O SIMILAR  INCLUYE MORTERO ARENA + CEMENTO 1:3 E=3Cm.</v>
          </cell>
          <cell r="C452" t="str">
            <v>M2</v>
          </cell>
          <cell r="D452">
            <v>104.22</v>
          </cell>
          <cell r="E452">
            <v>88259</v>
          </cell>
          <cell r="F452">
            <v>9198353</v>
          </cell>
        </row>
        <row r="453">
          <cell r="A453" t="str">
            <v>7,8,2,2</v>
          </cell>
          <cell r="B453" t="str">
            <v>BOCAPUERTA EN GRANITO PULIDO A=0,15m (INCLUYE  DILATACION PLASTICA)</v>
          </cell>
          <cell r="C453" t="str">
            <v>ML</v>
          </cell>
          <cell r="D453">
            <v>27.78</v>
          </cell>
          <cell r="E453">
            <v>25273</v>
          </cell>
          <cell r="F453">
            <v>702084</v>
          </cell>
        </row>
        <row r="454">
          <cell r="A454" t="str">
            <v>7,8,2,3</v>
          </cell>
          <cell r="B454" t="str">
            <v>MEDIA CAÑA EN GRANITO PULIDO, INCLUYE DILATACION PLASTICA DE 1X5 LINEAS</v>
          </cell>
          <cell r="C454" t="str">
            <v>ML</v>
          </cell>
          <cell r="D454">
            <v>99.59</v>
          </cell>
          <cell r="E454">
            <v>31076</v>
          </cell>
          <cell r="F454">
            <v>3094859</v>
          </cell>
        </row>
        <row r="455">
          <cell r="A455" t="str">
            <v>7.8.3</v>
          </cell>
          <cell r="B455" t="str">
            <v>ENCHAPES</v>
          </cell>
          <cell r="F455">
            <v>6762161</v>
          </cell>
        </row>
        <row r="456">
          <cell r="A456" t="str">
            <v>7,8,3,1</v>
          </cell>
          <cell r="B456" t="str">
            <v>SUMINISTRO E INSTALACION DE ENCHAPE  CERAMICO PARED 20 X 20Cm MACEDONIA BLANCO O SU EQUIVALENTE (INCLUYE PEGANTE CERAMICO, BOQUILLA COLOR BLANCO Y WIN EN ALUMINIO)</v>
          </cell>
          <cell r="C456" t="str">
            <v>M2</v>
          </cell>
          <cell r="D456">
            <v>199.18</v>
          </cell>
          <cell r="E456">
            <v>33950</v>
          </cell>
          <cell r="F456">
            <v>6762161</v>
          </cell>
        </row>
        <row r="457">
          <cell r="A457" t="str">
            <v>7.8.4</v>
          </cell>
          <cell r="B457" t="str">
            <v>CIELORRASOS</v>
          </cell>
          <cell r="F457">
            <v>8935351</v>
          </cell>
        </row>
        <row r="458">
          <cell r="A458" t="str">
            <v>7,8,4,1</v>
          </cell>
          <cell r="B458" t="str">
            <v>SUMINISTRO E INSTALACION DE CIELORRASO EN FIBRA MINERAL OWA COUSTIC PREMIUN Y REJILLAS EN POLIETILENO COLOR CRISTAL 60 x 60 Cm(INCLUYE PERFILERIA AUTOENSAMBLANTE EN ALUMINIO Y CUELGAS DE CIELORRASO Y TODOS LOS ELEMENTOS PARA SU CORRECTA INSTALACION)</v>
          </cell>
          <cell r="C458" t="str">
            <v>M2</v>
          </cell>
          <cell r="D458">
            <v>114.2</v>
          </cell>
          <cell r="E458">
            <v>78243</v>
          </cell>
          <cell r="F458">
            <v>8935351</v>
          </cell>
        </row>
        <row r="459">
          <cell r="A459" t="str">
            <v>7.8.5</v>
          </cell>
          <cell r="B459" t="str">
            <v>PINTURA</v>
          </cell>
          <cell r="F459">
            <v>1475706</v>
          </cell>
        </row>
        <row r="460">
          <cell r="A460" t="str">
            <v>7,8,5,1</v>
          </cell>
          <cell r="B460" t="str">
            <v>PINTURA EN VINILO SUPERLAVABLE COLOR BLANCO SOBRE PAÑETE O ESTUCO (3 MANOS)</v>
          </cell>
          <cell r="C460" t="str">
            <v>M2</v>
          </cell>
          <cell r="D460">
            <v>116.5</v>
          </cell>
          <cell r="E460">
            <v>12667</v>
          </cell>
          <cell r="F460">
            <v>1475706</v>
          </cell>
        </row>
        <row r="461">
          <cell r="A461" t="str">
            <v>7.8.6</v>
          </cell>
          <cell r="B461" t="str">
            <v>CARPINTERIA METALICA Y ALUMINIO</v>
          </cell>
          <cell r="F461">
            <v>25274463.199999999</v>
          </cell>
        </row>
        <row r="462">
          <cell r="A462" t="str">
            <v>7,8,6,1</v>
          </cell>
          <cell r="B462" t="str">
            <v>SUMINISTRO E INSTALACION DE PUERTA CORTINA ENRROLLABLE EN ALUMINIO TIPO P-1 (VER PLANO AR-10)</v>
          </cell>
          <cell r="C462" t="str">
            <v>M2</v>
          </cell>
          <cell r="D462">
            <v>87.52</v>
          </cell>
          <cell r="E462">
            <v>288785</v>
          </cell>
          <cell r="F462">
            <v>25274463.199999999</v>
          </cell>
        </row>
        <row r="464">
          <cell r="A464" t="str">
            <v>7.9</v>
          </cell>
          <cell r="B464" t="str">
            <v>ADMINISTRACION Y SALA DE REUNIONES (111)</v>
          </cell>
          <cell r="F464">
            <v>34619206</v>
          </cell>
        </row>
        <row r="466">
          <cell r="A466" t="str">
            <v>7.9.1</v>
          </cell>
          <cell r="B466" t="str">
            <v>MAMPOSTERIA Y PAÑETES</v>
          </cell>
          <cell r="F466">
            <v>10675619</v>
          </cell>
        </row>
        <row r="467">
          <cell r="A467" t="str">
            <v>7,9,1,1</v>
          </cell>
          <cell r="B467" t="str">
            <v>MURO EN BLOQUE No. 5 ESTANDAR (INCLUYE MORTERO DE PEGA ARENA+CEMENTO 1:3)</v>
          </cell>
          <cell r="C467" t="str">
            <v>M2</v>
          </cell>
          <cell r="D467">
            <v>113.02</v>
          </cell>
          <cell r="E467">
            <v>29692</v>
          </cell>
          <cell r="F467">
            <v>3355790</v>
          </cell>
        </row>
        <row r="468">
          <cell r="A468" t="str">
            <v>7,9,1,2</v>
          </cell>
          <cell r="B468" t="str">
            <v>PAÑETE LISO MUROS 1:4 (INCLUYE FILOS Y DILATACIONES)</v>
          </cell>
          <cell r="C468" t="str">
            <v>M2</v>
          </cell>
          <cell r="D468">
            <v>241.77</v>
          </cell>
          <cell r="E468">
            <v>13435</v>
          </cell>
          <cell r="F468">
            <v>3248180</v>
          </cell>
        </row>
        <row r="469">
          <cell r="A469" t="str">
            <v>7,9,1,3</v>
          </cell>
          <cell r="B469" t="str">
            <v>ESTUCO SOBRE PAÑETE (INCLUYE FILOS Y DILATACIONES)</v>
          </cell>
          <cell r="C469" t="str">
            <v>M2</v>
          </cell>
          <cell r="D469">
            <v>241.77</v>
          </cell>
          <cell r="E469">
            <v>16841</v>
          </cell>
          <cell r="F469">
            <v>4071649</v>
          </cell>
        </row>
        <row r="470">
          <cell r="A470" t="str">
            <v>7.9.2</v>
          </cell>
          <cell r="B470" t="str">
            <v>PISOS Y GUARDAESCOBAS</v>
          </cell>
          <cell r="F470">
            <v>9851676</v>
          </cell>
        </row>
        <row r="471">
          <cell r="A471" t="str">
            <v>7,9,2,1</v>
          </cell>
          <cell r="B471" t="str">
            <v>BALDOSIN DE GRANO DE MARMOL 30X30 TIPO P5 O SIMILAR  INCLUYE MORTERO ARENA + CEMENTO 1:3 E=3Cm.</v>
          </cell>
          <cell r="C471" t="str">
            <v>M2</v>
          </cell>
          <cell r="D471">
            <v>90.14</v>
          </cell>
          <cell r="E471">
            <v>88259</v>
          </cell>
          <cell r="F471">
            <v>7955666</v>
          </cell>
        </row>
        <row r="472">
          <cell r="A472" t="str">
            <v>7,9,2,3</v>
          </cell>
          <cell r="B472" t="str">
            <v>BOCAPUERTA EN GRANITO PULIDO A=0,15m (INCLUYE  DILATACION PLASTICA)</v>
          </cell>
          <cell r="C472" t="str">
            <v>ML</v>
          </cell>
          <cell r="D472">
            <v>6.6</v>
          </cell>
          <cell r="E472">
            <v>25273</v>
          </cell>
          <cell r="F472">
            <v>166802</v>
          </cell>
        </row>
        <row r="473">
          <cell r="A473" t="str">
            <v>7,9,2,6</v>
          </cell>
          <cell r="B473" t="str">
            <v>SUMINISTRO E INSTALACION DE  CENEFA 7 CM BALDOSA GRANO DE MARMOL MATIZ FONDO VERDE</v>
          </cell>
          <cell r="C473" t="str">
            <v>ML</v>
          </cell>
          <cell r="D473">
            <v>81.87</v>
          </cell>
          <cell r="E473">
            <v>11239</v>
          </cell>
          <cell r="F473">
            <v>920137</v>
          </cell>
        </row>
        <row r="474">
          <cell r="A474" t="str">
            <v>7,9,2,7</v>
          </cell>
          <cell r="B474" t="str">
            <v>SUMINISTRO E INSTALACION DE GUARDAESCOBA EN PINO, h=6,5 Cm, (INCLUYE SELLADO Y LACADO)</v>
          </cell>
          <cell r="C474" t="str">
            <v>ML</v>
          </cell>
          <cell r="D474">
            <v>75.599999999999994</v>
          </cell>
          <cell r="E474">
            <v>10702</v>
          </cell>
          <cell r="F474">
            <v>809071</v>
          </cell>
        </row>
        <row r="475">
          <cell r="A475" t="str">
            <v>7.9.5</v>
          </cell>
          <cell r="B475" t="str">
            <v>CIELORRASOS</v>
          </cell>
          <cell r="F475">
            <v>7052824</v>
          </cell>
        </row>
        <row r="476">
          <cell r="A476" t="str">
            <v>7,9,5,1</v>
          </cell>
          <cell r="B476" t="str">
            <v>SUMINISTRO E INSTALACION DE CIELORRASO EN FIBRA MINERAL OWA COUSTIC PREMIUN Y REJILLAS EN POLIETILENO COLOR CRISTAL 60 x 60 Cm(INCLUYE PERFILERIA AUTOENSAMBLANTE EN ALUMINIO Y CUELGAS DE CIELORRASO Y TODOS LOS ELEMENTOS PARA SU CORRECTA INSTALACION)</v>
          </cell>
          <cell r="C476" t="str">
            <v>M2</v>
          </cell>
          <cell r="D476">
            <v>90.14</v>
          </cell>
          <cell r="E476">
            <v>78243</v>
          </cell>
          <cell r="F476">
            <v>7052824</v>
          </cell>
        </row>
        <row r="477">
          <cell r="A477" t="str">
            <v>7.9.6</v>
          </cell>
          <cell r="B477" t="str">
            <v>PINTURA</v>
          </cell>
          <cell r="F477">
            <v>3062501</v>
          </cell>
        </row>
        <row r="478">
          <cell r="A478" t="str">
            <v>7,9,6,1</v>
          </cell>
          <cell r="B478" t="str">
            <v>PINTURA EN VINILO SUPERLAVABLE COLOR BLANCO SOBRE PAÑETE O ESTUCO (3 MANOS)</v>
          </cell>
          <cell r="C478" t="str">
            <v>M2</v>
          </cell>
          <cell r="D478">
            <v>241.77</v>
          </cell>
          <cell r="E478">
            <v>12667</v>
          </cell>
          <cell r="F478">
            <v>3062501</v>
          </cell>
        </row>
        <row r="479">
          <cell r="A479" t="str">
            <v>7.9.7</v>
          </cell>
          <cell r="B479" t="str">
            <v>CARPINTERIA METALICA Y ALUMINIO</v>
          </cell>
          <cell r="F479">
            <v>3976586</v>
          </cell>
        </row>
        <row r="480">
          <cell r="A480" t="str">
            <v>7,9,7,1</v>
          </cell>
          <cell r="B480" t="str">
            <v>SUMINISTRO E INSTALACION DE PUERTA TIPO P-5. ENTAMBORADA EN MADERA, DISEÑO RUTEADO (VER PLANO AR-10)</v>
          </cell>
          <cell r="C480" t="str">
            <v>UND</v>
          </cell>
          <cell r="D480">
            <v>6</v>
          </cell>
          <cell r="E480">
            <v>422133</v>
          </cell>
          <cell r="F480">
            <v>2532798</v>
          </cell>
        </row>
        <row r="481">
          <cell r="A481" t="str">
            <v>7,9,7,2</v>
          </cell>
          <cell r="B481" t="str">
            <v>SUMINISTRO E INSTALACION DE VENTANA TIPO V-12  EN ALUMINIO SISTEMA 3831 ALUMINA O SIMILAR (VER DETALLE PLANO AR-12)</v>
          </cell>
          <cell r="C481" t="str">
            <v>M2</v>
          </cell>
          <cell r="D481">
            <v>4.05</v>
          </cell>
          <cell r="E481">
            <v>141826</v>
          </cell>
          <cell r="F481">
            <v>574395</v>
          </cell>
        </row>
        <row r="482">
          <cell r="A482" t="str">
            <v>7,9,7,3</v>
          </cell>
          <cell r="B482" t="str">
            <v>SUMINISTRO E INSTALACION DE VENTANA TIPO V-15 EN ALUMINIO SISTEMA 3831 ALUMINA O SIMILAR (VER DETALLE PLANO AR-11)</v>
          </cell>
          <cell r="C482" t="str">
            <v>M2</v>
          </cell>
          <cell r="D482">
            <v>6.13</v>
          </cell>
          <cell r="E482">
            <v>141826</v>
          </cell>
          <cell r="F482">
            <v>869393</v>
          </cell>
        </row>
        <row r="484">
          <cell r="A484" t="str">
            <v>7.10</v>
          </cell>
          <cell r="B484" t="str">
            <v>SOTANO  (119)</v>
          </cell>
          <cell r="F484">
            <v>32426703</v>
          </cell>
        </row>
        <row r="486">
          <cell r="A486" t="str">
            <v>7.10.1</v>
          </cell>
          <cell r="B486" t="str">
            <v>MAMPOSTERIA Y PAÑETES</v>
          </cell>
          <cell r="F486">
            <v>1854766</v>
          </cell>
        </row>
        <row r="487">
          <cell r="A487" t="str">
            <v>7,10,1,1</v>
          </cell>
          <cell r="B487" t="str">
            <v>MURO EN BLOQUE No. 5 ESTANDAR (INCLUYE MORTERO DE PEGA ARENA+CEMENTO 1:3)</v>
          </cell>
          <cell r="C487" t="str">
            <v>M2</v>
          </cell>
          <cell r="D487">
            <v>30.51</v>
          </cell>
          <cell r="E487">
            <v>29692</v>
          </cell>
          <cell r="F487">
            <v>905903</v>
          </cell>
        </row>
        <row r="488">
          <cell r="A488" t="str">
            <v>7,10,1,2</v>
          </cell>
          <cell r="B488" t="str">
            <v>PAÑETE IMPERMEABILIZADO MUROS 1:4 (INCLUYE FILOS Y DILATACIONES)</v>
          </cell>
          <cell r="C488" t="str">
            <v>M2</v>
          </cell>
          <cell r="D488">
            <v>56.74</v>
          </cell>
          <cell r="E488">
            <v>16723</v>
          </cell>
          <cell r="F488">
            <v>948863</v>
          </cell>
        </row>
        <row r="489">
          <cell r="A489" t="str">
            <v>7.10.2</v>
          </cell>
          <cell r="B489" t="str">
            <v>PISOS Y GUARDAESCOBAS</v>
          </cell>
          <cell r="F489">
            <v>11896855</v>
          </cell>
        </row>
        <row r="490">
          <cell r="A490" t="str">
            <v>7,10,2,1</v>
          </cell>
          <cell r="B490" t="str">
            <v>ANDEN SEPARADOR EN CONCRETO 3000 PSI FUNDIDO EN SITIO h=0,15</v>
          </cell>
          <cell r="C490" t="str">
            <v>M2</v>
          </cell>
          <cell r="D490">
            <v>85.25</v>
          </cell>
          <cell r="E490">
            <v>103864</v>
          </cell>
          <cell r="F490">
            <v>8854406</v>
          </cell>
        </row>
        <row r="491">
          <cell r="A491" t="str">
            <v>7,10,2,2</v>
          </cell>
          <cell r="B491" t="str">
            <v>SUMINISTRO E INSTALACION DE TOPE LLANTA 15 x 20 x 50Cm PREFABRICADO EN CONCRETO</v>
          </cell>
          <cell r="C491" t="str">
            <v>UND</v>
          </cell>
          <cell r="D491">
            <v>62</v>
          </cell>
          <cell r="E491">
            <v>30721</v>
          </cell>
          <cell r="F491">
            <v>1904702</v>
          </cell>
        </row>
        <row r="492">
          <cell r="A492" t="str">
            <v>7,10,2,3</v>
          </cell>
          <cell r="B492" t="str">
            <v>BALDOSIN DE GRANO DE MARMOL 30X30 TIPO P5 O SIMILAR  INCLUYE MORTERO ARENA + CEMENTO 1:3 E=3Cm.</v>
          </cell>
          <cell r="C492" t="str">
            <v>M2</v>
          </cell>
          <cell r="D492">
            <v>6.98</v>
          </cell>
          <cell r="E492">
            <v>88259</v>
          </cell>
          <cell r="F492">
            <v>616048</v>
          </cell>
        </row>
        <row r="493">
          <cell r="A493" t="str">
            <v>7,10,2,4</v>
          </cell>
          <cell r="B493" t="str">
            <v>BOCAPUERTA EN GRANITO PULIDO A=0,15m (INCLUYE  DILATACION PLASTICA)</v>
          </cell>
          <cell r="C493" t="str">
            <v>ML</v>
          </cell>
          <cell r="D493">
            <v>2.1</v>
          </cell>
          <cell r="E493">
            <v>25273</v>
          </cell>
          <cell r="F493">
            <v>53073</v>
          </cell>
        </row>
        <row r="494">
          <cell r="A494" t="str">
            <v>7,10,2,5</v>
          </cell>
          <cell r="B494" t="str">
            <v>MEDIA CAÑA EN GRANITO PULIDO, INCLUYE DILATACION PLASTICA DE 1X5 LINEAS</v>
          </cell>
          <cell r="C494" t="str">
            <v>ML</v>
          </cell>
          <cell r="D494">
            <v>15.08</v>
          </cell>
          <cell r="E494">
            <v>31076</v>
          </cell>
          <cell r="F494">
            <v>468626</v>
          </cell>
        </row>
        <row r="495">
          <cell r="A495" t="str">
            <v>7.10.3</v>
          </cell>
          <cell r="B495" t="str">
            <v>PINTURA</v>
          </cell>
          <cell r="F495">
            <v>16494392</v>
          </cell>
        </row>
        <row r="496">
          <cell r="A496" t="str">
            <v>7,10,3,1</v>
          </cell>
          <cell r="B496" t="str">
            <v>PINTURA KORAZA PARA FACHADAS SOBRE PAÑETE</v>
          </cell>
          <cell r="C496" t="str">
            <v>M2</v>
          </cell>
          <cell r="D496">
            <v>56.74</v>
          </cell>
          <cell r="E496">
            <v>12869</v>
          </cell>
          <cell r="F496">
            <v>730187</v>
          </cell>
        </row>
        <row r="497">
          <cell r="A497" t="str">
            <v>7,10,3,2</v>
          </cell>
          <cell r="B497" t="str">
            <v>PINTURA ACRILICA DE DEMARCACION COLOR AMARILLO SOBRE CONCRETO. A=0,10m</v>
          </cell>
          <cell r="C497" t="str">
            <v>ML</v>
          </cell>
          <cell r="D497">
            <v>285</v>
          </cell>
          <cell r="E497">
            <v>55313</v>
          </cell>
          <cell r="F497">
            <v>15764205</v>
          </cell>
        </row>
        <row r="498">
          <cell r="A498" t="str">
            <v>7.10.4</v>
          </cell>
          <cell r="B498" t="str">
            <v>CARPINTERIA METALICA Y ALUMINIO</v>
          </cell>
          <cell r="F498">
            <v>2180690</v>
          </cell>
        </row>
        <row r="499">
          <cell r="A499" t="str">
            <v>7,10,4,1</v>
          </cell>
          <cell r="B499" t="str">
            <v>SUMINISTRO E INSTALACION DE PUERTA TIPO P-2 APERSIANADA EN LAMINA CALIBRE 18  (VER PLANO AR-10)</v>
          </cell>
          <cell r="C499" t="str">
            <v>UND</v>
          </cell>
          <cell r="D499">
            <v>2</v>
          </cell>
          <cell r="E499">
            <v>520899</v>
          </cell>
          <cell r="F499">
            <v>1041798</v>
          </cell>
        </row>
        <row r="500">
          <cell r="A500" t="str">
            <v>7,10,4,2</v>
          </cell>
          <cell r="B500" t="str">
            <v>SUMINISTRO E INSTALACION DE VENTANA  TIPO V-11  EN ALUMINIO SISTEMA 3831 ALUMINA O SIMILAR,   (VER DETALLE PLANO AR-11)</v>
          </cell>
          <cell r="C500" t="str">
            <v>M2</v>
          </cell>
          <cell r="D500">
            <v>0.86</v>
          </cell>
          <cell r="E500">
            <v>171077</v>
          </cell>
          <cell r="F500">
            <v>147126</v>
          </cell>
        </row>
        <row r="501">
          <cell r="A501" t="str">
            <v>7,10,4,3</v>
          </cell>
          <cell r="B501" t="str">
            <v>SUMINISTRO E INSTALACION DE VENTANA TIPO V-5 CELOSIA  EN ALUMINIO  ALUMINA O SIMILAR (VER DETALLE PLANO AR-10)</v>
          </cell>
          <cell r="C501" t="str">
            <v>M2</v>
          </cell>
          <cell r="D501">
            <v>1.98</v>
          </cell>
          <cell r="E501">
            <v>202414</v>
          </cell>
          <cell r="F501">
            <v>400780</v>
          </cell>
        </row>
        <row r="502">
          <cell r="A502" t="str">
            <v>7,10,4,4</v>
          </cell>
          <cell r="B502" t="str">
            <v>SUMINISTRO E INSTALACION DE PUERTA TIPO P-5. ENTAMBORADA EN MADERA, DISEÑO RUTEADO (VER PLANO AR-10)</v>
          </cell>
          <cell r="C502" t="str">
            <v>M2</v>
          </cell>
          <cell r="D502">
            <v>1.4</v>
          </cell>
          <cell r="E502">
            <v>422133</v>
          </cell>
          <cell r="F502">
            <v>590986</v>
          </cell>
        </row>
        <row r="504">
          <cell r="A504" t="str">
            <v>7.11</v>
          </cell>
          <cell r="B504" t="str">
            <v>COCINAS (115) ZONA LAVAMANOS (116) ZONA DE COMIDAS (117)</v>
          </cell>
          <cell r="F504">
            <v>210167141.40000001</v>
          </cell>
        </row>
        <row r="506">
          <cell r="A506" t="str">
            <v>7.11.1</v>
          </cell>
          <cell r="B506" t="str">
            <v>MAMPOSTERIA Y PAÑETES</v>
          </cell>
          <cell r="F506">
            <v>2907194</v>
          </cell>
        </row>
        <row r="507">
          <cell r="A507" t="str">
            <v>7,11,1,1</v>
          </cell>
          <cell r="B507" t="str">
            <v>MURO EN BLOQUE No. 5 ESTANDAR (INCLUYE MORTERO DE PEGA ARENA+CEMENTO 1:3)</v>
          </cell>
          <cell r="C507" t="str">
            <v>M2</v>
          </cell>
          <cell r="D507">
            <v>226.75</v>
          </cell>
          <cell r="E507">
            <v>29692</v>
          </cell>
        </row>
        <row r="508">
          <cell r="A508" t="str">
            <v>7,11,1,2</v>
          </cell>
          <cell r="B508" t="str">
            <v xml:space="preserve">MURETES DE APOYO EN LADRILLO PRENSADO PARA MESONES </v>
          </cell>
          <cell r="C508" t="str">
            <v>M2</v>
          </cell>
          <cell r="D508">
            <v>47.36</v>
          </cell>
          <cell r="E508">
            <v>61385</v>
          </cell>
          <cell r="F508">
            <v>2907194</v>
          </cell>
        </row>
        <row r="509">
          <cell r="A509" t="str">
            <v>7,11,1,3</v>
          </cell>
          <cell r="B509" t="str">
            <v>PAÑETE LISO MUROS 1:4 (INCLUYE FILOS Y DILATACIONES)</v>
          </cell>
          <cell r="C509" t="str">
            <v>M2</v>
          </cell>
          <cell r="D509">
            <v>688.24</v>
          </cell>
          <cell r="E509">
            <v>13435</v>
          </cell>
        </row>
        <row r="510">
          <cell r="A510" t="str">
            <v>7,11,1,4</v>
          </cell>
          <cell r="B510" t="str">
            <v>ESTUCO SOBRE PAÑETE (INCLUYE FILOS Y DILATACIONES)</v>
          </cell>
          <cell r="C510" t="str">
            <v>M2</v>
          </cell>
          <cell r="D510">
            <v>176.75</v>
          </cell>
          <cell r="E510">
            <v>16841</v>
          </cell>
        </row>
        <row r="511">
          <cell r="A511" t="str">
            <v>7.11.2</v>
          </cell>
          <cell r="B511" t="str">
            <v>MESONES EN CONCRETO</v>
          </cell>
          <cell r="F511">
            <v>7675810</v>
          </cell>
        </row>
        <row r="512">
          <cell r="A512" t="str">
            <v>7,11,2,1</v>
          </cell>
          <cell r="B512" t="str">
            <v>MESON EN CONCRETO E=5Cm A=60Cm ACABADO EN GRANITO PULIDO COLOR VERDE UBATUBA  SELLEADO Y BRILLADO,  CON SALPICADERO EN GRANITO NATURAL VERDE UBATUBA h=10Cm(INCLUYE REFUERZON EN VARILLA 3/8" CADA 10Cm)</v>
          </cell>
          <cell r="C512" t="str">
            <v>ML</v>
          </cell>
          <cell r="D512">
            <v>28.4</v>
          </cell>
          <cell r="E512">
            <v>270275</v>
          </cell>
          <cell r="F512">
            <v>7675810</v>
          </cell>
        </row>
        <row r="513">
          <cell r="A513" t="str">
            <v>7.11.3</v>
          </cell>
          <cell r="B513" t="str">
            <v>PISOS Y GUARDAESCOBAS</v>
          </cell>
          <cell r="F513">
            <v>56184037</v>
          </cell>
        </row>
        <row r="514">
          <cell r="A514" t="str">
            <v>7,11,3,1</v>
          </cell>
          <cell r="B514" t="str">
            <v>BALDOSIN DE GRANO DE MARMOL 30X30 TIPO P5 O SIMILAR  INCLUYE MORTERO ARENA + CEMENTO 1:3 E=3Cm.</v>
          </cell>
          <cell r="C514" t="str">
            <v>M2</v>
          </cell>
          <cell r="D514">
            <v>303.77</v>
          </cell>
          <cell r="E514">
            <v>88259</v>
          </cell>
          <cell r="F514">
            <v>26810436</v>
          </cell>
        </row>
        <row r="515">
          <cell r="A515" t="str">
            <v>7,11,3,2</v>
          </cell>
          <cell r="B515" t="str">
            <v>PISO EN GRANITO FUNDIDO COLOR BLANCO HUILA (INCLUYE PULIDA, SELLADO)</v>
          </cell>
          <cell r="C515" t="str">
            <v>M2</v>
          </cell>
          <cell r="D515">
            <v>28.64</v>
          </cell>
          <cell r="E515">
            <v>78116</v>
          </cell>
          <cell r="F515">
            <v>2237242</v>
          </cell>
        </row>
        <row r="516">
          <cell r="A516" t="str">
            <v>7,11,3,3</v>
          </cell>
          <cell r="B516" t="str">
            <v>POYO EN CONCRETO h=10</v>
          </cell>
          <cell r="C516" t="str">
            <v>M2</v>
          </cell>
          <cell r="D516">
            <v>186.72</v>
          </cell>
          <cell r="E516">
            <v>75415</v>
          </cell>
          <cell r="F516">
            <v>14081489</v>
          </cell>
        </row>
        <row r="517">
          <cell r="A517" t="str">
            <v>7,11,3,4</v>
          </cell>
          <cell r="B517" t="str">
            <v>BOCAPUERTA EN GRANITO PULIDO A=0,15m (INCLUYE  DILATACION PLASTICA</v>
          </cell>
          <cell r="C517" t="str">
            <v>ML</v>
          </cell>
          <cell r="D517">
            <v>11.2</v>
          </cell>
          <cell r="E517">
            <v>25273</v>
          </cell>
          <cell r="F517">
            <v>283058</v>
          </cell>
        </row>
        <row r="518">
          <cell r="A518" t="str">
            <v>7,11,3,5</v>
          </cell>
          <cell r="B518" t="str">
            <v>MEDIA CAÑA EN GRANITO PULIDO, INCLUYE DILATACION PLASTICA DE 1X5 LINEAS</v>
          </cell>
          <cell r="C518" t="str">
            <v>ML</v>
          </cell>
          <cell r="D518">
            <v>405.29</v>
          </cell>
          <cell r="E518">
            <v>31076</v>
          </cell>
          <cell r="F518">
            <v>12594792</v>
          </cell>
        </row>
        <row r="519">
          <cell r="A519" t="str">
            <v>7,11,3,6</v>
          </cell>
          <cell r="B519" t="str">
            <v>SUMINISTRO E INSTALACION DE GUARDAESCOBA EN BALDOSA GRANO DE MARMOL, h=7 Cm, MATIZ FONDO VERDE</v>
          </cell>
          <cell r="C519" t="str">
            <v>ML</v>
          </cell>
          <cell r="D519">
            <v>10.98</v>
          </cell>
          <cell r="E519">
            <v>16122</v>
          </cell>
          <cell r="F519">
            <v>177020</v>
          </cell>
        </row>
        <row r="520">
          <cell r="A520" t="str">
            <v>7.11.4</v>
          </cell>
          <cell r="B520" t="str">
            <v>ENCHAPES</v>
          </cell>
          <cell r="F520">
            <v>13984005</v>
          </cell>
        </row>
        <row r="521">
          <cell r="A521" t="str">
            <v>7,11,4,1</v>
          </cell>
          <cell r="B521" t="str">
            <v>SUMINISTRO E INSTALACION DE ENCHAPE  CERAMICO PARED 20 X 20Cm MACEDONIA BLANCO O SU EQUIVALENTE (INCLUYE PEGANTE CERAMICO, BOQUILLA COLOR BLANCO Y WIN EN ALUMINIO)</v>
          </cell>
          <cell r="C521" t="str">
            <v>M2</v>
          </cell>
          <cell r="D521">
            <v>411.9</v>
          </cell>
          <cell r="E521">
            <v>33950</v>
          </cell>
          <cell r="F521">
            <v>13984005</v>
          </cell>
        </row>
        <row r="522">
          <cell r="A522" t="str">
            <v>7.11.5</v>
          </cell>
          <cell r="B522" t="str">
            <v>CIELORRASOS</v>
          </cell>
          <cell r="F522">
            <v>19183089</v>
          </cell>
        </row>
        <row r="523">
          <cell r="A523" t="str">
            <v>7,11,5,1</v>
          </cell>
          <cell r="B523" t="str">
            <v>SUMINISTRO E INSTALACION DE CIELORRASO RETICULAR CELL HOUNTERDOUGLAS COLOR GRIS 15 X 15 Cm.(INCLUYE TODOS LOS ELEMENTOS PARA SU CORRECTA INSTALACION)</v>
          </cell>
          <cell r="C523" t="str">
            <v>M2</v>
          </cell>
          <cell r="D523">
            <v>118.02</v>
          </cell>
          <cell r="E523">
            <v>162541</v>
          </cell>
          <cell r="F523">
            <v>19183089</v>
          </cell>
        </row>
        <row r="524">
          <cell r="A524" t="str">
            <v>7.11.6</v>
          </cell>
          <cell r="B524" t="str">
            <v>PINTURA</v>
          </cell>
          <cell r="F524">
            <v>2238892</v>
          </cell>
        </row>
        <row r="525">
          <cell r="A525" t="str">
            <v>7,11,6,1</v>
          </cell>
          <cell r="B525" t="str">
            <v>PINTURA EN VINILO SUPERLAVABLE COLOR BLANCO SOBRE PAÑETE O ESTUCO (3 MANOS)</v>
          </cell>
          <cell r="C525" t="str">
            <v>M2</v>
          </cell>
          <cell r="D525">
            <v>176.75</v>
          </cell>
          <cell r="E525">
            <v>12667</v>
          </cell>
          <cell r="F525">
            <v>2238892</v>
          </cell>
        </row>
        <row r="526">
          <cell r="A526" t="str">
            <v>7.11.7</v>
          </cell>
          <cell r="B526" t="str">
            <v>APARATOS SANITARIOS Y ACCESORIOS</v>
          </cell>
          <cell r="F526">
            <v>7435773</v>
          </cell>
        </row>
        <row r="527">
          <cell r="A527" t="str">
            <v>7,11,7,1</v>
          </cell>
          <cell r="B527" t="str">
            <v>SUMINISTRO E INSTALACION DE CUBETA REDONDA EN ACERO INOXIDABLE 30 x 11 Cm, REF. TRAMONTINA O SU EQUIVALENTE (INCLUYE DESAGUE Y CANASTILLA)</v>
          </cell>
          <cell r="C527" t="str">
            <v>UND</v>
          </cell>
          <cell r="D527">
            <v>16</v>
          </cell>
          <cell r="E527">
            <v>173127</v>
          </cell>
          <cell r="F527">
            <v>2770032</v>
          </cell>
        </row>
        <row r="528">
          <cell r="A528" t="str">
            <v>7,11,7,2</v>
          </cell>
          <cell r="B528" t="str">
            <v>SUMINISTRO E INSTALACION DE GRIFERIA SENCILLA LAVAPLATOS CUELLO DE GANSO, COLOR CROMADO, GRIVAL O SU EQUIVALENTE</v>
          </cell>
          <cell r="C528" t="str">
            <v>UND</v>
          </cell>
          <cell r="D528">
            <v>32</v>
          </cell>
          <cell r="E528">
            <v>52368</v>
          </cell>
          <cell r="F528">
            <v>1675776</v>
          </cell>
        </row>
        <row r="529">
          <cell r="A529" t="str">
            <v>7,11,7,3</v>
          </cell>
          <cell r="B529" t="str">
            <v>SUMINISTRO E INSTALACION DE LAVAMANOS MARSELLA DE SOBREPONER COLOR BLANCO (INCLUYE DESAGUE, SIFON, ACOFLEX)</v>
          </cell>
          <cell r="C529" t="str">
            <v>UND</v>
          </cell>
          <cell r="D529">
            <v>3</v>
          </cell>
          <cell r="E529">
            <v>132262</v>
          </cell>
          <cell r="F529">
            <v>396786</v>
          </cell>
        </row>
        <row r="530">
          <cell r="A530" t="str">
            <v>7,11,7,4</v>
          </cell>
          <cell r="B530" t="str">
            <v xml:space="preserve">SUMINISTRO E INSTALACION DE GABINETE PARA TOALLAS DE PAPEL DE SOBREPONER EN ACERO  INOXIDABLE 304 CAPACIDAD 150 TOALLAS - CON CERRADURA Y LLAVE REF. 8-AA-726 O SU EQUIVALENTE </v>
          </cell>
          <cell r="C530" t="str">
            <v>UND</v>
          </cell>
          <cell r="D530">
            <v>1</v>
          </cell>
          <cell r="E530">
            <v>122346</v>
          </cell>
          <cell r="F530">
            <v>122346</v>
          </cell>
        </row>
        <row r="531">
          <cell r="A531" t="str">
            <v>7,11,7,5</v>
          </cell>
          <cell r="B531" t="str">
            <v>SUMINISTRO E INSTALACION DE DISPENSADOR DE JABON TIPO PUSH PARA INSTALAR EN MESON  6" DE LARGO EN ACERO INOXIDABLE 304 CAPACIDAD 1Lt REF. 3-AA-8226 O SU EQUIVALENTE</v>
          </cell>
          <cell r="C531" t="str">
            <v>UND</v>
          </cell>
          <cell r="D531">
            <v>2</v>
          </cell>
          <cell r="E531">
            <v>157220</v>
          </cell>
          <cell r="F531">
            <v>314440</v>
          </cell>
        </row>
        <row r="532">
          <cell r="A532" t="str">
            <v>7,11,7,6</v>
          </cell>
          <cell r="B532" t="str">
            <v>SUMINISTRO E INSTALACION DE GRIFERIA DE PICO LARGO  DOCOL O SU EQUIVALENTE PARA LAVAMANOS (INCLUYE ACCESORIOS DE CONEXIÓN)</v>
          </cell>
          <cell r="C532" t="str">
            <v>UND</v>
          </cell>
          <cell r="D532">
            <v>3</v>
          </cell>
          <cell r="E532">
            <v>268123</v>
          </cell>
          <cell r="F532">
            <v>804369</v>
          </cell>
        </row>
        <row r="533">
          <cell r="A533" t="str">
            <v>7,11,7,7</v>
          </cell>
          <cell r="B533" t="str">
            <v>SUMINISTRO E INSTALACION DE VALVULA ANTIVANDALICA DOCOL O SU EQUIVALENTE</v>
          </cell>
          <cell r="C533" t="str">
            <v>UND</v>
          </cell>
          <cell r="D533">
            <v>3</v>
          </cell>
          <cell r="E533">
            <v>274492</v>
          </cell>
          <cell r="F533">
            <v>823476</v>
          </cell>
        </row>
        <row r="534">
          <cell r="A534" t="str">
            <v>7,11,7,8</v>
          </cell>
          <cell r="B534" t="str">
            <v>SUMINISTRO E INSTALACION DE SECADOR ELECTRICO DE BOTON PARA MANOS, CARCAZA CROMADA MOTOR SIN ESCOBILLAS Y PULSADOR TEMPORIZABLE - 110 V.   REF. 1-AA-1800BA O SU EQUIVALENTE</v>
          </cell>
          <cell r="C534" t="str">
            <v>UND</v>
          </cell>
          <cell r="D534">
            <v>1</v>
          </cell>
          <cell r="E534">
            <v>528548</v>
          </cell>
          <cell r="F534">
            <v>528548</v>
          </cell>
        </row>
        <row r="535">
          <cell r="A535" t="str">
            <v>7.11.8</v>
          </cell>
          <cell r="B535" t="str">
            <v>CARPINTERIA METALICA Y ALUMINIO</v>
          </cell>
          <cell r="F535">
            <v>25091445.399999999</v>
          </cell>
        </row>
        <row r="536">
          <cell r="A536" t="str">
            <v>7,11,8,1</v>
          </cell>
          <cell r="B536" t="str">
            <v>SUMINISTRO E INSTALACION DE PUERTA CORTINA ENRROLLABLE EN ALUMINIO TIPO P-1 (VER PLANO AR-10)</v>
          </cell>
          <cell r="C536" t="str">
            <v>M2</v>
          </cell>
          <cell r="D536">
            <v>84.64</v>
          </cell>
          <cell r="E536">
            <v>288785</v>
          </cell>
          <cell r="F536">
            <v>24442762.399999999</v>
          </cell>
        </row>
        <row r="537">
          <cell r="A537" t="str">
            <v>7,11,8,2</v>
          </cell>
          <cell r="B537" t="str">
            <v>SUMINISTRO E INSTALACION DE VENTANA  TIPO V-7   EN ALUMINIO SISTEMA 3831 ALUMINA O SIMILAR, PERSIANA ALN 315  (VER DETALLE PLANO AR-11)</v>
          </cell>
          <cell r="C537" t="str">
            <v>M2</v>
          </cell>
          <cell r="D537">
            <v>2.02</v>
          </cell>
          <cell r="E537">
            <v>174377</v>
          </cell>
          <cell r="F537">
            <v>352242</v>
          </cell>
        </row>
        <row r="538">
          <cell r="A538" t="str">
            <v>7,11,8,3</v>
          </cell>
          <cell r="B538" t="str">
            <v>SUMINISTRO E INSTALACION DE VENTANA  TIPO V-8   EN ALUMINIO SISTEMA 3831 ALUMINA O SIMILAR, PERSIANA ALN 315  (VER DETALLE PLANO AR-11)</v>
          </cell>
          <cell r="C538" t="str">
            <v>M2</v>
          </cell>
          <cell r="D538">
            <v>1.7</v>
          </cell>
          <cell r="E538">
            <v>174377</v>
          </cell>
          <cell r="F538">
            <v>296441</v>
          </cell>
        </row>
        <row r="539">
          <cell r="A539" t="str">
            <v>7.11.9</v>
          </cell>
          <cell r="B539" t="str">
            <v>CARPINTERIA ACERO INOXIDABLE</v>
          </cell>
          <cell r="F539">
            <v>75254832</v>
          </cell>
        </row>
        <row r="540">
          <cell r="A540" t="str">
            <v>7,11,9,1</v>
          </cell>
          <cell r="B540" t="str">
            <v xml:space="preserve">SUMINISTRO E INSTALACION DE MUEBLE EN ACERO INOXIDABLE 92x73x87Cm, 4 QUEMADORES+1 PLANCHA ASADORA DE 30 x 60 Cm   </v>
          </cell>
          <cell r="C540" t="str">
            <v>UND</v>
          </cell>
          <cell r="D540">
            <v>16</v>
          </cell>
          <cell r="E540">
            <v>4209531</v>
          </cell>
          <cell r="F540">
            <v>67352496</v>
          </cell>
        </row>
        <row r="541">
          <cell r="A541" t="str">
            <v>7,11,9,2</v>
          </cell>
          <cell r="B541" t="str">
            <v>SUMINISTRO E INSTALACION DE MESON EN ACERO INOXIDABLE 0.52 x 0.46 Cm,  CON PERFORACION CENTRAL DE  30Cm. (INCLUYE  SALPICADEROS h= 10 Cm , 2 PIEDEAMIGOS 2")</v>
          </cell>
          <cell r="C541" t="str">
            <v>UND</v>
          </cell>
          <cell r="D541">
            <v>16</v>
          </cell>
          <cell r="E541">
            <v>198228</v>
          </cell>
          <cell r="F541">
            <v>3171648</v>
          </cell>
        </row>
        <row r="542">
          <cell r="A542" t="str">
            <v>7,11,9,3</v>
          </cell>
          <cell r="B542" t="str">
            <v>SUMINISTRO E INSTALACION DE MESON EN ACERO INOXIDABLE A= 0.60 (INCLUYE SALPICADEROS h= 10 Cm , PIEDEAMIGOS 2", LAVAPLATOS 30 X 50 Cm)</v>
          </cell>
          <cell r="C542" t="str">
            <v>ML</v>
          </cell>
          <cell r="D542">
            <v>16</v>
          </cell>
          <cell r="E542">
            <v>295668</v>
          </cell>
          <cell r="F542">
            <v>4730688</v>
          </cell>
        </row>
        <row r="543">
          <cell r="A543" t="str">
            <v>7.11.10</v>
          </cell>
          <cell r="B543" t="str">
            <v>VIDRIOS Y ESPEJOS</v>
          </cell>
          <cell r="F543">
            <v>212064</v>
          </cell>
        </row>
        <row r="544">
          <cell r="A544" t="str">
            <v>7,11,10,1</v>
          </cell>
          <cell r="B544" t="str">
            <v xml:space="preserve">SUMINISTRO E INSTALACION DE ESPEJO CRISTAL 5mm BISELADO Y FLOTADO </v>
          </cell>
          <cell r="C544" t="str">
            <v>M2</v>
          </cell>
          <cell r="D544">
            <v>2</v>
          </cell>
          <cell r="E544">
            <v>106032</v>
          </cell>
          <cell r="F544">
            <v>212064</v>
          </cell>
        </row>
        <row r="546">
          <cell r="A546" t="str">
            <v>7.12</v>
          </cell>
          <cell r="B546" t="str">
            <v xml:space="preserve">LOCALES EXTERIORES BLOQUE 1(201) </v>
          </cell>
          <cell r="F546">
            <v>165526445.25</v>
          </cell>
        </row>
        <row r="548">
          <cell r="A548" t="str">
            <v>7.12.1</v>
          </cell>
          <cell r="B548" t="str">
            <v>MAMPOSTERIA Y PAÑETES</v>
          </cell>
          <cell r="F548">
            <v>74396950</v>
          </cell>
        </row>
        <row r="549">
          <cell r="A549" t="str">
            <v>7,12,1,1</v>
          </cell>
          <cell r="B549" t="str">
            <v xml:space="preserve">MURO ESTRUCTURAL DE APOYO EN LADRILLO PRENSADO LIVIANO 24,5x6x12Cm </v>
          </cell>
          <cell r="C549" t="str">
            <v>M2</v>
          </cell>
          <cell r="D549">
            <v>771.82</v>
          </cell>
          <cell r="E549">
            <v>74646</v>
          </cell>
          <cell r="F549">
            <v>57613276</v>
          </cell>
        </row>
        <row r="550">
          <cell r="A550" t="str">
            <v>7,12,1,2</v>
          </cell>
          <cell r="B550" t="str">
            <v>PAÑETE LISO MUROS 1:4 (INCLUYE FILOS Y DILATACIONES)</v>
          </cell>
          <cell r="C550" t="str">
            <v>M2</v>
          </cell>
          <cell r="D550">
            <v>1249.25</v>
          </cell>
          <cell r="E550">
            <v>13435</v>
          </cell>
          <cell r="F550">
            <v>16783674</v>
          </cell>
        </row>
        <row r="551">
          <cell r="A551" t="str">
            <v>7.12.2</v>
          </cell>
          <cell r="B551" t="str">
            <v>PISOS Y GUARDAESCOBAS</v>
          </cell>
          <cell r="F551">
            <v>38097419</v>
          </cell>
        </row>
        <row r="552">
          <cell r="A552" t="str">
            <v>7,12,2,1</v>
          </cell>
          <cell r="B552" t="str">
            <v>BALDOSIN DE GRANO DE MARMOL 30X30 TIPO P5 O SIMILAR  INCLUYE MORTERO ARENA + CEMENTO 1:3 E=3Cm.</v>
          </cell>
          <cell r="C552" t="str">
            <v>M2</v>
          </cell>
          <cell r="D552">
            <v>369.47</v>
          </cell>
          <cell r="E552">
            <v>88259</v>
          </cell>
          <cell r="F552">
            <v>32609053</v>
          </cell>
        </row>
        <row r="553">
          <cell r="A553" t="str">
            <v>7,12,2,2</v>
          </cell>
          <cell r="B553" t="str">
            <v>BOCAPUERTA EN GRANITO PULIDO A=0,15m (INCLUYE  DILATACION PLASTICA</v>
          </cell>
          <cell r="C553" t="str">
            <v>ML</v>
          </cell>
          <cell r="D553">
            <v>34.42</v>
          </cell>
          <cell r="E553">
            <v>25273</v>
          </cell>
          <cell r="F553">
            <v>869897</v>
          </cell>
        </row>
        <row r="554">
          <cell r="A554" t="str">
            <v>7,12,2,3</v>
          </cell>
          <cell r="B554" t="str">
            <v>SUMINISTRO E INSTALACION DE GUARDAESCOBA EN BALDOSA GRANO DE MARMOL, h=7 Cm, MATIZ FONDO VERDE</v>
          </cell>
          <cell r="C554" t="str">
            <v>ML</v>
          </cell>
          <cell r="D554">
            <v>286.47000000000003</v>
          </cell>
          <cell r="E554">
            <v>16122</v>
          </cell>
          <cell r="F554">
            <v>4618469</v>
          </cell>
        </row>
        <row r="555">
          <cell r="A555" t="str">
            <v>7.12.3</v>
          </cell>
          <cell r="B555" t="str">
            <v>PINTURA</v>
          </cell>
          <cell r="F555">
            <v>15824250</v>
          </cell>
        </row>
        <row r="556">
          <cell r="A556" t="str">
            <v>7,12,3,1</v>
          </cell>
          <cell r="B556" t="str">
            <v>PINTURA EN VINILO SUPERLAVABLE COLOR BLANCO SOBRE PAÑETE O ESTUCO (3 MANOS)</v>
          </cell>
          <cell r="C556" t="str">
            <v>M2</v>
          </cell>
          <cell r="D556">
            <v>1249.25</v>
          </cell>
          <cell r="E556">
            <v>12667</v>
          </cell>
          <cell r="F556">
            <v>15824250</v>
          </cell>
        </row>
        <row r="557">
          <cell r="A557" t="str">
            <v>7.12.4</v>
          </cell>
          <cell r="B557" t="str">
            <v>CARPINTERIA METALICA Y ALUMINIO</v>
          </cell>
          <cell r="F557">
            <v>37207826.25</v>
          </cell>
        </row>
        <row r="558">
          <cell r="A558" t="str">
            <v>7,12,4,1</v>
          </cell>
          <cell r="B558" t="str">
            <v>SUMINISTRO E INSTALACION DE PUERTA CORTINA ENRROLLABLE EN ALUMINIO TIPO P-1 (VER PLANO AR-10)</v>
          </cell>
          <cell r="C558" t="str">
            <v>M2</v>
          </cell>
          <cell r="D558">
            <v>86.05</v>
          </cell>
          <cell r="E558">
            <v>288785</v>
          </cell>
          <cell r="F558">
            <v>24849949.25</v>
          </cell>
        </row>
        <row r="559">
          <cell r="A559" t="str">
            <v>7,12,4,2</v>
          </cell>
          <cell r="B559" t="str">
            <v>SUMINISTRO E INSTALACION DE VENTANA TIPO V-3    EN ALUMINIO SISTEMA 3831 ALUMINA O SIMILAR, VIDRIO LAMINADO 5mm (VER DETALLE PLANO AR-12)</v>
          </cell>
          <cell r="C559" t="str">
            <v>M2</v>
          </cell>
          <cell r="D559">
            <v>45.96</v>
          </cell>
          <cell r="E559">
            <v>181048</v>
          </cell>
          <cell r="F559">
            <v>8320966</v>
          </cell>
        </row>
        <row r="560">
          <cell r="A560" t="str">
            <v>7,12,4,3</v>
          </cell>
          <cell r="B560" t="str">
            <v>BARANDA METALICA PASAMANOS  EN TUBO  3", PARALES 2" Y DIVISORES EN 1 1/2"  CON PLATINAS DE FIJACION DE 4"X4"X 1/4" Y PERNOS DE FIJACION ROSCADOS 1/2" (INCLUYE PINTURA ANTICORROSIVA, ESMALTE SINTETICO AZUL COBALTO, SOLDADURA E 6013)</v>
          </cell>
          <cell r="C560" t="str">
            <v>ML</v>
          </cell>
          <cell r="D560">
            <v>26.8</v>
          </cell>
          <cell r="E560">
            <v>150631</v>
          </cell>
          <cell r="F560">
            <v>4036911</v>
          </cell>
        </row>
        <row r="562">
          <cell r="A562" t="str">
            <v>7.13</v>
          </cell>
          <cell r="B562" t="str">
            <v>HALL ASCENSOR(202) - CONTROL DE ACCESO (203) - W.C CONTROL (204)</v>
          </cell>
          <cell r="F562">
            <v>20928294.100000001</v>
          </cell>
        </row>
        <row r="564">
          <cell r="A564" t="str">
            <v>7.13.1</v>
          </cell>
          <cell r="B564" t="str">
            <v>MAMPOSTERIA Y PAÑETES</v>
          </cell>
          <cell r="F564">
            <v>5402195</v>
          </cell>
        </row>
        <row r="565">
          <cell r="A565" t="str">
            <v>7,13,1,1</v>
          </cell>
          <cell r="B565" t="str">
            <v>MURO EN BLOQUE No. 5 ESTANDAR (INCLUYE MORTERO DE PEGA ARENA+CEMENTO 1:3)</v>
          </cell>
          <cell r="C565" t="str">
            <v>M2</v>
          </cell>
          <cell r="D565">
            <v>67.400000000000006</v>
          </cell>
          <cell r="E565">
            <v>29692</v>
          </cell>
          <cell r="F565">
            <v>2001241</v>
          </cell>
        </row>
        <row r="566">
          <cell r="A566" t="str">
            <v>7,13,1,2</v>
          </cell>
          <cell r="B566" t="str">
            <v>PAÑETE LISO MUROS 1:4 (INCLUYE FILOS Y DILATACIONES)</v>
          </cell>
          <cell r="C566" t="str">
            <v>M2</v>
          </cell>
          <cell r="D566">
            <v>159.97999999999999</v>
          </cell>
          <cell r="E566">
            <v>13435</v>
          </cell>
          <cell r="F566">
            <v>2149331</v>
          </cell>
        </row>
        <row r="567">
          <cell r="A567" t="str">
            <v>7,13,1,3</v>
          </cell>
          <cell r="B567" t="str">
            <v>ESTUCO SOBRE PAÑETE (INCLUYE FILOS Y DILATACIONES)</v>
          </cell>
          <cell r="C567" t="str">
            <v>M2</v>
          </cell>
          <cell r="D567">
            <v>74.319999999999993</v>
          </cell>
          <cell r="E567">
            <v>16841</v>
          </cell>
          <cell r="F567">
            <v>1251623</v>
          </cell>
        </row>
        <row r="568">
          <cell r="A568" t="str">
            <v>7.13.2</v>
          </cell>
          <cell r="B568" t="str">
            <v>PISOS Y GUARDAESCOBAS</v>
          </cell>
          <cell r="F568">
            <v>3395548</v>
          </cell>
        </row>
        <row r="569">
          <cell r="A569" t="str">
            <v>7,13,2,1</v>
          </cell>
          <cell r="B569" t="str">
            <v>BALDOSIN DE GRANO DE MARMOL 30X30 TIPO P5 O SIMILAR  INCLUYE MORTERO ARENA + CEMENTO 1:3 E=3Cm.</v>
          </cell>
          <cell r="C569" t="str">
            <v>M2</v>
          </cell>
          <cell r="D569">
            <v>31.91</v>
          </cell>
          <cell r="E569">
            <v>88259</v>
          </cell>
          <cell r="F569">
            <v>2816345</v>
          </cell>
        </row>
        <row r="570">
          <cell r="A570" t="str">
            <v>7,13,2,2</v>
          </cell>
          <cell r="B570" t="str">
            <v>BOCAPUERTA EN GRANITO PULIDO A=0,15m (INCLUYE  DILATACION PLASTICA</v>
          </cell>
          <cell r="C570" t="str">
            <v>ML</v>
          </cell>
          <cell r="D570">
            <v>6.6</v>
          </cell>
          <cell r="E570">
            <v>25273</v>
          </cell>
          <cell r="F570">
            <v>166802</v>
          </cell>
        </row>
        <row r="571">
          <cell r="A571" t="str">
            <v>7,13,2,3</v>
          </cell>
          <cell r="B571" t="str">
            <v>SUMINISTRO E INSTALACION DE GUARDAESCOBA EN BALDOSA GRANO DE MARMOL, h=7 Cm, MATIZ FONDO VERDE</v>
          </cell>
          <cell r="C571" t="str">
            <v>ML</v>
          </cell>
          <cell r="D571">
            <v>25.58</v>
          </cell>
          <cell r="E571">
            <v>16122</v>
          </cell>
          <cell r="F571">
            <v>412401</v>
          </cell>
        </row>
        <row r="572">
          <cell r="A572" t="str">
            <v>7.13.3</v>
          </cell>
          <cell r="B572" t="str">
            <v>ENCHAPES</v>
          </cell>
          <cell r="F572">
            <v>435579</v>
          </cell>
        </row>
        <row r="573">
          <cell r="A573" t="str">
            <v>7,13,3,1</v>
          </cell>
          <cell r="B573" t="str">
            <v>SUMINISTRO E INSTALACION DE ENCHAPE  CERAMICO PARED 20 X 20Cm MACEDONIA BLANCO O SU EQUIVALENTE (INCLUYE PEGANTE CERAMICO, BOQUILLA COLOR BLANCO Y WIN EN ALUMINIO)</v>
          </cell>
          <cell r="C573" t="str">
            <v>M2</v>
          </cell>
          <cell r="D573">
            <v>12.83</v>
          </cell>
          <cell r="E573">
            <v>33950</v>
          </cell>
          <cell r="F573">
            <v>435579</v>
          </cell>
        </row>
        <row r="574">
          <cell r="A574" t="str">
            <v>7.13.4</v>
          </cell>
          <cell r="B574" t="str">
            <v>PINTURA</v>
          </cell>
          <cell r="F574">
            <v>1864076</v>
          </cell>
        </row>
        <row r="575">
          <cell r="A575" t="str">
            <v>7,13,4,1</v>
          </cell>
          <cell r="B575" t="str">
            <v>PINTURA EN VINILO SUPERLAVABLE COLOR BLANCO SOBRE PAÑETE O ESTUCO (3 MANOS)</v>
          </cell>
          <cell r="C575" t="str">
            <v>M2</v>
          </cell>
          <cell r="D575">
            <v>147.16</v>
          </cell>
          <cell r="E575">
            <v>12667</v>
          </cell>
          <cell r="F575">
            <v>1864076</v>
          </cell>
        </row>
        <row r="576">
          <cell r="A576" t="str">
            <v>7.13.5</v>
          </cell>
          <cell r="B576" t="str">
            <v>APARATOS SANITARIOS</v>
          </cell>
          <cell r="F576">
            <v>363945</v>
          </cell>
        </row>
        <row r="577">
          <cell r="A577" t="str">
            <v>7,13,5,1</v>
          </cell>
          <cell r="B577" t="str">
            <v xml:space="preserve">SUMINISTRO E INSTALACION DE LAVAMANOS DE COLGAR ACUACER COLOR BLANCO </v>
          </cell>
          <cell r="C577" t="str">
            <v>UND</v>
          </cell>
          <cell r="D577">
            <v>1</v>
          </cell>
          <cell r="E577">
            <v>63996</v>
          </cell>
          <cell r="F577">
            <v>63996</v>
          </cell>
        </row>
        <row r="578">
          <cell r="A578" t="str">
            <v>7,13,5,2</v>
          </cell>
          <cell r="B578" t="str">
            <v>SUMINISTRO E INSTALACION DE SANITARIO ACUACER COLOR BLANCO O SIMILAR (INCLUYE GRIFERIA Y ACOFLEX SANITARIO)</v>
          </cell>
          <cell r="C578" t="str">
            <v>UND</v>
          </cell>
          <cell r="D578">
            <v>1</v>
          </cell>
          <cell r="E578">
            <v>152312</v>
          </cell>
          <cell r="F578">
            <v>152312</v>
          </cell>
        </row>
        <row r="579">
          <cell r="A579" t="str">
            <v>7,13,5,3</v>
          </cell>
          <cell r="B579" t="str">
            <v>SUMINISTRO E INSTALACION DE GRIFERIA LAVAMANOS INDIVIDUAL COLOR CROMADO  REF: GALIA D'ACUA O SU EQUIVALENTE</v>
          </cell>
          <cell r="C579" t="str">
            <v>UND</v>
          </cell>
          <cell r="D579">
            <v>1</v>
          </cell>
          <cell r="E579">
            <v>36525</v>
          </cell>
          <cell r="F579">
            <v>36525</v>
          </cell>
        </row>
        <row r="580">
          <cell r="A580" t="str">
            <v>7,13,5,4</v>
          </cell>
          <cell r="B580" t="str">
            <v>SUMINISTRO E INSTALACION DE DISPENSADOR DE JABON 1.000ml/33.81 OZ INOXIDABLE SATINADO 20 x14 x 11 Cm</v>
          </cell>
          <cell r="C580" t="str">
            <v>UND</v>
          </cell>
          <cell r="D580">
            <v>1</v>
          </cell>
          <cell r="E580">
            <v>98251</v>
          </cell>
          <cell r="F580">
            <v>98251</v>
          </cell>
        </row>
        <row r="581">
          <cell r="A581" t="str">
            <v>7,13,5,5</v>
          </cell>
          <cell r="B581" t="str">
            <v>SUMINISTRO E INSTALACION DE PAPELERA DE INCRUSTAR COLOR BLANCO Ref: ASTRO O SU EQUIVALENTE</v>
          </cell>
          <cell r="C581" t="str">
            <v>UND</v>
          </cell>
          <cell r="D581">
            <v>1</v>
          </cell>
          <cell r="E581">
            <v>12861</v>
          </cell>
          <cell r="F581">
            <v>12861</v>
          </cell>
        </row>
        <row r="582">
          <cell r="A582" t="str">
            <v>7.13.6</v>
          </cell>
          <cell r="B582" t="str">
            <v>CARPINTERIA METALICA Y ALUMINIO</v>
          </cell>
          <cell r="F582">
            <v>9902530.1000000015</v>
          </cell>
        </row>
        <row r="583">
          <cell r="A583" t="str">
            <v>7,13,6,1</v>
          </cell>
          <cell r="B583" t="str">
            <v>SUMINISTRO E INSTALACION DE PUERTA CORTINA ENRROLLABLE EN ALUMINIO TIPO P-1 (VER PLANO AR-10)</v>
          </cell>
          <cell r="C583" t="str">
            <v>M2</v>
          </cell>
          <cell r="D583">
            <v>16.46</v>
          </cell>
          <cell r="E583">
            <v>288785</v>
          </cell>
          <cell r="F583">
            <v>4753401.1000000006</v>
          </cell>
        </row>
        <row r="584">
          <cell r="A584" t="str">
            <v>7,13,6,2</v>
          </cell>
          <cell r="B584" t="str">
            <v>SUMINISTRO E INSTALACION DE PUERTA TIPO P-2 APERSIANADA EN LAMINA CALIBRE 18  (VER PLANO AR-10)</v>
          </cell>
          <cell r="C584" t="str">
            <v>UND</v>
          </cell>
          <cell r="D584">
            <v>1</v>
          </cell>
          <cell r="E584">
            <v>520899</v>
          </cell>
          <cell r="F584">
            <v>520899</v>
          </cell>
        </row>
        <row r="585">
          <cell r="A585" t="str">
            <v>7,13,6,3</v>
          </cell>
          <cell r="B585" t="str">
            <v>SUMINISTRO E INSTALACION DE VENTANA TIPO V-5 CELOSIA  EN ALUMINIO  ALUMINA O SIMILAR (VER DETALLE PLANO AR-10)</v>
          </cell>
          <cell r="C585" t="str">
            <v>M2</v>
          </cell>
          <cell r="D585">
            <v>0.66</v>
          </cell>
          <cell r="E585">
            <v>202414</v>
          </cell>
          <cell r="F585">
            <v>133593</v>
          </cell>
        </row>
        <row r="586">
          <cell r="A586" t="str">
            <v>7,13,6,4</v>
          </cell>
          <cell r="B586" t="str">
            <v>SUMINISTRO E INSTALACION DE VENTANA  TIPO V-11  EN ALUMINIO SISTEMA 3831 ALUMINA O SIMILAR,   (VER DETALLE PLANO AR-11)</v>
          </cell>
          <cell r="C586" t="str">
            <v>M2</v>
          </cell>
          <cell r="D586">
            <v>2.1</v>
          </cell>
          <cell r="E586">
            <v>171077</v>
          </cell>
          <cell r="F586">
            <v>359262</v>
          </cell>
        </row>
        <row r="587">
          <cell r="A587" t="str">
            <v>7,13,6,5</v>
          </cell>
          <cell r="B587" t="str">
            <v>SUMINISTRO E INSTALACION DE VENTANA  TIPO V-12  EN ALUMINIO SISTEMA 3831 ALUMINA O SIMILAR,   (VER DETALLE PLANO AR-12)</v>
          </cell>
          <cell r="C587" t="str">
            <v>M2</v>
          </cell>
          <cell r="D587">
            <v>2.1</v>
          </cell>
          <cell r="E587">
            <v>141826</v>
          </cell>
          <cell r="F587">
            <v>297835</v>
          </cell>
        </row>
        <row r="588">
          <cell r="A588" t="str">
            <v>7,13,6,6</v>
          </cell>
          <cell r="B588" t="str">
            <v>BARANDA METALICA EN TUBO A.N 2 1/2" E=3mm ANCLAJES EN PLATINA 3/16" ACABADO EN ANTICORROSIVO + ESMALTE  (VER DETALLE PLANO AR-33)</v>
          </cell>
          <cell r="C588" t="str">
            <v>ML</v>
          </cell>
          <cell r="D588">
            <v>13.46</v>
          </cell>
          <cell r="E588">
            <v>285107</v>
          </cell>
          <cell r="F588">
            <v>3837540</v>
          </cell>
        </row>
        <row r="590">
          <cell r="A590">
            <v>8</v>
          </cell>
          <cell r="B590" t="str">
            <v>CIRCULACIONES</v>
          </cell>
          <cell r="F590">
            <v>317627813.69999999</v>
          </cell>
        </row>
        <row r="592">
          <cell r="A592" t="str">
            <v>8.1</v>
          </cell>
          <cell r="B592" t="str">
            <v>PISOS Y GUARDAESCOBAS</v>
          </cell>
          <cell r="F592">
            <v>91325560</v>
          </cell>
        </row>
        <row r="593">
          <cell r="A593" t="str">
            <v>8,1,1</v>
          </cell>
          <cell r="B593" t="str">
            <v>BALDOSIN DE GRANO DE MARMOL 30X30 TIPO P5 O SIMILAR  INCLUYE MORTERO ARENA + CEMENTO 1:3 E=3Cm.</v>
          </cell>
          <cell r="C593" t="str">
            <v>M2</v>
          </cell>
          <cell r="D593">
            <v>779.72</v>
          </cell>
          <cell r="E593">
            <v>88259</v>
          </cell>
          <cell r="F593">
            <v>68817307</v>
          </cell>
        </row>
        <row r="594">
          <cell r="A594" t="str">
            <v>8,1,2</v>
          </cell>
          <cell r="B594" t="str">
            <v xml:space="preserve">RAMPA DISCAPACITADOS EN CONCRETO REFORZADO DE 2500 PSI. E=0.07, APLICACIÓN ANTISOL DE SIKA O SIMILAR,   ESTRUCTURA CON SUB-BASE B=400 E=0,15 + BASE B=600 E=0,15   INCLUYE EXCAVACIÓN, COMPACTACIÓN FONDO DE LA EXCAVACIÓN, GEOTEXTIL T-1700 PAVCO Y RETIRO DE </v>
          </cell>
          <cell r="C594" t="str">
            <v>M2</v>
          </cell>
          <cell r="D594">
            <v>7.19</v>
          </cell>
          <cell r="E594">
            <v>103658</v>
          </cell>
          <cell r="F594">
            <v>745301</v>
          </cell>
        </row>
        <row r="595">
          <cell r="A595" t="str">
            <v>8,1,3</v>
          </cell>
          <cell r="B595" t="str">
            <v>BOCAPUERTA EN GRANITO PULIDO 0,25m (INCLUYE  DILATACIONES PLASTICAS 1 X 5 LINEAS)</v>
          </cell>
          <cell r="C595" t="str">
            <v>ML</v>
          </cell>
          <cell r="D595">
            <v>14.86</v>
          </cell>
          <cell r="E595">
            <v>35141</v>
          </cell>
          <cell r="F595">
            <v>522195</v>
          </cell>
        </row>
        <row r="596">
          <cell r="A596" t="str">
            <v>8,1,4</v>
          </cell>
          <cell r="B596" t="str">
            <v>MEDIA CAÑA EN GRANITO PULIDO, INCLUYE DILATACION PLASTICA DE 1X5 LINEAS</v>
          </cell>
          <cell r="C596" t="str">
            <v>ML</v>
          </cell>
          <cell r="D596">
            <v>683.51</v>
          </cell>
          <cell r="E596">
            <v>31076</v>
          </cell>
          <cell r="F596">
            <v>21240757</v>
          </cell>
        </row>
        <row r="597">
          <cell r="A597" t="str">
            <v>8.2</v>
          </cell>
          <cell r="B597" t="str">
            <v>MAMPOSTERIA Y PAÑETES</v>
          </cell>
          <cell r="F597">
            <v>14677502</v>
          </cell>
        </row>
        <row r="598">
          <cell r="A598" t="str">
            <v>8,2,1</v>
          </cell>
          <cell r="B598" t="str">
            <v>PAÑETE LISO MUROS 1:4 (INCLUYE FILOS Y DILATACIONES)</v>
          </cell>
          <cell r="C598" t="str">
            <v>M2</v>
          </cell>
          <cell r="D598">
            <v>484.79</v>
          </cell>
          <cell r="E598">
            <v>13435</v>
          </cell>
          <cell r="F598">
            <v>6513154</v>
          </cell>
        </row>
        <row r="599">
          <cell r="A599" t="str">
            <v>8,2,2</v>
          </cell>
          <cell r="B599" t="str">
            <v>ESTUCO SOBRE PAÑETE (INCLUYE FILOS Y DILATACIONES)</v>
          </cell>
          <cell r="C599" t="str">
            <v>M2</v>
          </cell>
          <cell r="D599">
            <v>484.79</v>
          </cell>
          <cell r="E599">
            <v>16841</v>
          </cell>
          <cell r="F599">
            <v>8164348</v>
          </cell>
        </row>
        <row r="600">
          <cell r="A600" t="str">
            <v>8.3</v>
          </cell>
          <cell r="B600" t="str">
            <v>PINTURA</v>
          </cell>
          <cell r="F600">
            <v>6140835</v>
          </cell>
        </row>
        <row r="601">
          <cell r="A601" t="str">
            <v>8,3,1</v>
          </cell>
          <cell r="B601" t="str">
            <v>PINTURA EN VINILO SUPERLAVABLE COLOR BLANCO SOBRE PAÑETE O ESTUCO (3 MANOS)</v>
          </cell>
          <cell r="C601" t="str">
            <v>M2</v>
          </cell>
          <cell r="D601">
            <v>484.79</v>
          </cell>
          <cell r="E601">
            <v>12667</v>
          </cell>
          <cell r="F601">
            <v>6140835</v>
          </cell>
        </row>
        <row r="602">
          <cell r="A602" t="str">
            <v>8.4</v>
          </cell>
          <cell r="B602" t="str">
            <v>CIELORRASOS</v>
          </cell>
          <cell r="F602">
            <v>1291010</v>
          </cell>
        </row>
        <row r="603">
          <cell r="A603" t="str">
            <v>8,4,1</v>
          </cell>
          <cell r="B603" t="str">
            <v>SUMINISTRO E INSTALACION DE CIELORRASO EN FIBRA MINERAL OWA COUSTIC PREMIUN Y REJILLAS EN POLIETILENO COLOR CRISTAL 60 x 60 Cm(INCLUYE PERFILERIA AUTOENSAMBLANTE EN ALUMINIO Y CUELGAS DE CIELORRASO Y TODOS LOS ELEMENTOS PARA SU CORRECTA INSTALACION)</v>
          </cell>
          <cell r="C603" t="str">
            <v>M2</v>
          </cell>
          <cell r="D603">
            <v>16.5</v>
          </cell>
          <cell r="E603">
            <v>78243</v>
          </cell>
          <cell r="F603">
            <v>1291010</v>
          </cell>
        </row>
        <row r="604">
          <cell r="A604">
            <v>8.5</v>
          </cell>
          <cell r="B604" t="str">
            <v>CARPINTERIA METALICA Y ALUMINIO</v>
          </cell>
          <cell r="F604">
            <v>204192906.69999999</v>
          </cell>
        </row>
        <row r="605">
          <cell r="A605" t="str">
            <v>8,5,1</v>
          </cell>
          <cell r="B605" t="str">
            <v>SUMINISTRO E INSTALACION DE PUERTA DOBLE TIPO P-4 APERSIANADA EN LAMINA CALIBRE 18  (VER PLANO AR-10)</v>
          </cell>
          <cell r="C605" t="str">
            <v>UND</v>
          </cell>
          <cell r="D605">
            <v>1</v>
          </cell>
          <cell r="E605">
            <v>921397</v>
          </cell>
          <cell r="F605">
            <v>921397</v>
          </cell>
        </row>
        <row r="606">
          <cell r="A606" t="str">
            <v>8,5,2</v>
          </cell>
          <cell r="B606" t="str">
            <v>BARANDA EN TUBO METALICO A.N. 3" CON PLATINAS DE FIJACION SEGÚN DETALLE, PARALES EN TUBO CUADRADO 2" X 2", DIVISORES EN 1 1/2" Y PERNOS DE FIJACION ROSCADOS 1/2" (INCLUYE PINTURA ANTICORROSIVA, ESMALTE SINTETICO AZUL COBALTO, SOLDADURA E 6013  VER PLANO A</v>
          </cell>
          <cell r="C606" t="str">
            <v>ML</v>
          </cell>
          <cell r="D606">
            <v>87.64</v>
          </cell>
          <cell r="E606">
            <v>2189498</v>
          </cell>
          <cell r="F606">
            <v>191887605</v>
          </cell>
        </row>
        <row r="607">
          <cell r="A607" t="str">
            <v>8,5,3</v>
          </cell>
          <cell r="B607" t="str">
            <v>SUMINISTRO E INSTALACION DE PUERTA CORTINA ENRROLLABLE EN ALUMINIO TIPO P-1 (VER PLANO AR-10)</v>
          </cell>
          <cell r="C607" t="str">
            <v>M2</v>
          </cell>
          <cell r="D607">
            <v>39.42</v>
          </cell>
          <cell r="E607">
            <v>288785</v>
          </cell>
          <cell r="F607">
            <v>11383904.700000001</v>
          </cell>
        </row>
        <row r="609">
          <cell r="A609">
            <v>9</v>
          </cell>
          <cell r="B609" t="str">
            <v>CUBIERTAS</v>
          </cell>
          <cell r="F609">
            <v>318915802</v>
          </cell>
        </row>
        <row r="611">
          <cell r="A611" t="str">
            <v>9.1</v>
          </cell>
          <cell r="B611" t="str">
            <v>CUBIERTAS LIVIANAS</v>
          </cell>
          <cell r="F611">
            <v>295966747</v>
          </cell>
        </row>
        <row r="612">
          <cell r="A612" t="str">
            <v>9,1,1</v>
          </cell>
          <cell r="B612" t="str">
            <v>SUMINISTRO E INSTALACION DE TEJA SIN TRASLAP0 CON TIPO SANDWICH DE ACESCO 1.5" 500mm CAL. 24 EN ALUZINC COLOR AZUL Y BANDEJA INTERNA COLOR BLANCO. AISLAMIENTO EN POLIURETANO EXPANDIDO DENSIDAD 30 Kg/m3 (INCLUYE CLIPS DE FIJACION, SELLOS EN NEOPRENO, TORNI</v>
          </cell>
          <cell r="C612" t="str">
            <v>M2</v>
          </cell>
          <cell r="D612">
            <v>2394.0300000000002</v>
          </cell>
          <cell r="E612">
            <v>123627</v>
          </cell>
          <cell r="F612">
            <v>295966747</v>
          </cell>
        </row>
        <row r="613">
          <cell r="A613" t="str">
            <v>9.2</v>
          </cell>
          <cell r="B613" t="str">
            <v>IMPERMEABILIZACION CUBIERTAS</v>
          </cell>
          <cell r="F613">
            <v>22949055</v>
          </cell>
        </row>
        <row r="614">
          <cell r="A614" t="str">
            <v>9,2,1</v>
          </cell>
          <cell r="B614" t="str">
            <v>AFINADO DE CUBIERTA CON MORTERO IMPERMEABILIZADO INTEGRALMENTE E= 3Cm</v>
          </cell>
          <cell r="C614" t="str">
            <v>M2</v>
          </cell>
          <cell r="D614">
            <v>596.87</v>
          </cell>
          <cell r="E614">
            <v>17569</v>
          </cell>
          <cell r="F614">
            <v>10486409</v>
          </cell>
        </row>
        <row r="615">
          <cell r="A615" t="str">
            <v>9,2,2</v>
          </cell>
          <cell r="B615" t="str">
            <v>IMPERMEABILIZACION DE CUBIERTA PLANA NO TRANSITABLE EN MANTO METAL FL 100 3MM DE FIBERGLASS CON FOIL DE ALUMINIO O SU EQUIVALENTE</v>
          </cell>
          <cell r="C615" t="str">
            <v>M2</v>
          </cell>
          <cell r="D615">
            <v>596.87</v>
          </cell>
          <cell r="E615">
            <v>20880</v>
          </cell>
          <cell r="F615">
            <v>12462646</v>
          </cell>
        </row>
        <row r="617">
          <cell r="A617">
            <v>10</v>
          </cell>
          <cell r="B617" t="str">
            <v>FACHADAS</v>
          </cell>
          <cell r="F617">
            <v>84375588</v>
          </cell>
        </row>
        <row r="619">
          <cell r="A619" t="str">
            <v>10.1</v>
          </cell>
          <cell r="B619" t="str">
            <v>FACHADA CARRERA 60</v>
          </cell>
          <cell r="F619">
            <v>17236181</v>
          </cell>
        </row>
        <row r="621">
          <cell r="A621" t="str">
            <v>10.1.1</v>
          </cell>
          <cell r="B621" t="str">
            <v>MAMPOSTERIA Y PAÑETES</v>
          </cell>
          <cell r="F621">
            <v>5049646</v>
          </cell>
        </row>
        <row r="622">
          <cell r="A622" t="str">
            <v>10,1,1,1</v>
          </cell>
          <cell r="B622" t="str">
            <v>MURO EN BLOQUE No. 5 ESTANDAR (INCLUYE MORTERO DE PEGA ARENA+CEMENTO 1:3)</v>
          </cell>
          <cell r="C622" t="str">
            <v>M2</v>
          </cell>
          <cell r="D622">
            <v>95.02</v>
          </cell>
          <cell r="E622">
            <v>29692</v>
          </cell>
        </row>
        <row r="623">
          <cell r="A623" t="str">
            <v>10,1,1,2</v>
          </cell>
          <cell r="B623" t="str">
            <v>PAÑETE IMPERMEABILIZADO MUROS 1:4 (INCLUYE FILOS Y DILATACIONES)</v>
          </cell>
          <cell r="C623" t="str">
            <v>M2</v>
          </cell>
          <cell r="D623">
            <v>132.25</v>
          </cell>
          <cell r="E623">
            <v>16723</v>
          </cell>
          <cell r="F623">
            <v>2211617</v>
          </cell>
        </row>
        <row r="624">
          <cell r="A624" t="str">
            <v>10,1,1,3</v>
          </cell>
          <cell r="B624" t="str">
            <v>SUMINISTRO E INSTALACION DE PANEL DE FACHADA EN PLACA PLANA ETERBOARD 12mm (INCLUYE PERFIL TUBULAR RECTANGULAR 6 X 12, CINTA, MASILLA, TORNILLOS DE FIJACIONES)</v>
          </cell>
          <cell r="C624" t="str">
            <v>ML</v>
          </cell>
          <cell r="D624">
            <v>36.85</v>
          </cell>
          <cell r="E624">
            <v>35411</v>
          </cell>
          <cell r="F624">
            <v>1304895</v>
          </cell>
        </row>
        <row r="625">
          <cell r="A625" t="str">
            <v>10,1,1,4</v>
          </cell>
          <cell r="B625" t="str">
            <v>SUMINISTRO E INSTALACION DE PANEL DE FACHADA EN PLACA PLANA ETERBOARD 12mm (INCLUYE PERFIL TUBULAR RECTANGULAR 6 X 12, CINTA, MASILLA, TORNILLOS DE FIJACIONES)</v>
          </cell>
          <cell r="C625" t="str">
            <v>M2</v>
          </cell>
          <cell r="D625">
            <v>36.049999999999997</v>
          </cell>
          <cell r="E625">
            <v>42528</v>
          </cell>
          <cell r="F625">
            <v>1533134</v>
          </cell>
        </row>
        <row r="626">
          <cell r="A626" t="str">
            <v>10.1.2</v>
          </cell>
          <cell r="B626" t="str">
            <v>PINTURA</v>
          </cell>
          <cell r="F626">
            <v>1701925</v>
          </cell>
        </row>
        <row r="627">
          <cell r="A627" t="str">
            <v>10,1,2,1</v>
          </cell>
          <cell r="B627" t="str">
            <v>PINTURA KORAZA PARA FACHADAS SOBRE PAÑETE</v>
          </cell>
          <cell r="C627" t="str">
            <v>M2</v>
          </cell>
          <cell r="D627">
            <v>132.25</v>
          </cell>
          <cell r="E627">
            <v>12869</v>
          </cell>
          <cell r="F627">
            <v>1701925</v>
          </cell>
        </row>
        <row r="628">
          <cell r="A628" t="str">
            <v>10.1.3</v>
          </cell>
          <cell r="B628" t="str">
            <v>CARPINTERIA METALICA Y ALUMINIO</v>
          </cell>
          <cell r="F628">
            <v>10484610</v>
          </cell>
        </row>
        <row r="629">
          <cell r="A629" t="str">
            <v>10,1,3,1</v>
          </cell>
          <cell r="B629" t="str">
            <v>SUMINISTRO E INSTALACION DE VENTANA TIPO V-5 CELOSIA  EN ALUMINIO  ALUMINA O SIMILAR (VER DETALLE PLANO AR-10)</v>
          </cell>
          <cell r="C629" t="str">
            <v>M2</v>
          </cell>
          <cell r="D629">
            <v>2.08</v>
          </cell>
          <cell r="E629">
            <v>202414</v>
          </cell>
          <cell r="F629">
            <v>421021</v>
          </cell>
        </row>
        <row r="630">
          <cell r="A630" t="str">
            <v>10,1,3,2</v>
          </cell>
          <cell r="B630" t="str">
            <v>SUMINISTRO E INSTALACION DE VENTANA TIPO V-8    EN ALUMINIO SISTEMA 3831 ALUMINA O SIMILAR, PERSIANA ALN 315 Y VIDRIO LAMINADO 5mm (VER DETALLE PLANO AR-11)</v>
          </cell>
          <cell r="C630" t="str">
            <v>M2</v>
          </cell>
          <cell r="D630">
            <v>11.32</v>
          </cell>
          <cell r="E630">
            <v>172651</v>
          </cell>
          <cell r="F630">
            <v>1954409</v>
          </cell>
        </row>
        <row r="631">
          <cell r="A631" t="str">
            <v>10,1,3,3</v>
          </cell>
          <cell r="B631" t="str">
            <v>SUMINISTRO E INSTALACION DE VENTANA TIPO V-9    EN ALUMINIO SISTEMA 3831 ALUMINA O SIMILAR, VIDRIO LAMINADO 5mm (VER DETALLE PLANO AR-11)</v>
          </cell>
          <cell r="C631" t="str">
            <v>M2</v>
          </cell>
          <cell r="D631">
            <v>15.04</v>
          </cell>
          <cell r="E631">
            <v>179248</v>
          </cell>
          <cell r="F631">
            <v>2695890</v>
          </cell>
        </row>
        <row r="632">
          <cell r="A632" t="str">
            <v>10,1,3,4</v>
          </cell>
          <cell r="B632" t="str">
            <v>SUMINISTRO E INSTALACION DE VENTANA TIPO V-10    EN ALUMINIO SISTEMA 3831 ALUMINA O SIMILAR, VIDRIO LAMINADO 5mm (VER DETALLE PLANO AR-12)</v>
          </cell>
          <cell r="C632" t="str">
            <v>M2</v>
          </cell>
          <cell r="D632">
            <v>30.2</v>
          </cell>
          <cell r="E632">
            <v>179248</v>
          </cell>
          <cell r="F632">
            <v>5413290</v>
          </cell>
        </row>
        <row r="633">
          <cell r="A633" t="str">
            <v>10.2</v>
          </cell>
          <cell r="B633" t="str">
            <v>FACHADA CALLE 4B</v>
          </cell>
          <cell r="F633">
            <v>37099879</v>
          </cell>
        </row>
        <row r="635">
          <cell r="A635" t="str">
            <v>10.2.1</v>
          </cell>
          <cell r="B635" t="str">
            <v>MAMPOSTERIA Y PAÑETES</v>
          </cell>
          <cell r="F635">
            <v>10708092</v>
          </cell>
        </row>
        <row r="636">
          <cell r="A636" t="str">
            <v>10,2,1,1</v>
          </cell>
          <cell r="B636" t="str">
            <v>MURO EN BLOQUE No. 5 ESTANDAR (INCLUYE MORTERO DE PEGA ARENA+CEMENTO 1:3)</v>
          </cell>
          <cell r="C636" t="str">
            <v>M2</v>
          </cell>
          <cell r="D636">
            <v>115.88</v>
          </cell>
          <cell r="E636">
            <v>29692</v>
          </cell>
          <cell r="F636">
            <v>3440709</v>
          </cell>
        </row>
        <row r="637">
          <cell r="A637" t="str">
            <v>10,2,1,2</v>
          </cell>
          <cell r="B637" t="str">
            <v>PAÑETE IMPERMEABILIZADO MUROS 1:4 (INCLUYE FILOS Y DILATACIONES)</v>
          </cell>
          <cell r="C637" t="str">
            <v>M2</v>
          </cell>
          <cell r="D637">
            <v>169.13</v>
          </cell>
          <cell r="E637">
            <v>16723</v>
          </cell>
          <cell r="F637">
            <v>2828361</v>
          </cell>
        </row>
        <row r="638">
          <cell r="A638" t="str">
            <v>10,2,1,3</v>
          </cell>
          <cell r="B638" t="str">
            <v>SUMINISTRO E INSTALACION DE PANEL DE FACHADA EN PLACA PLANA ETERBOARD 12mm (INCLUYE PERFIL TUBULAR RECTANGULAR 6 X 12, CINTA, MASILLA, TORNILLOS DE FIJACIONES)</v>
          </cell>
          <cell r="C638" t="str">
            <v>ML</v>
          </cell>
          <cell r="D638">
            <v>60.42</v>
          </cell>
          <cell r="E638">
            <v>35411</v>
          </cell>
          <cell r="F638">
            <v>2139533</v>
          </cell>
        </row>
        <row r="639">
          <cell r="A639" t="str">
            <v>10,2,1,4</v>
          </cell>
          <cell r="B639" t="str">
            <v>SUMINISTRO E INSTALACION DE PANEL DE FACHADA EN PLACA PLANA ETERBOARD 12mm (INCLUYE PERFIL TUBULAR RECTANGULAR 6 X 12, CINTA, MASILLA, TORNILLOS DE FIJACIONES)</v>
          </cell>
          <cell r="C639" t="str">
            <v>M2</v>
          </cell>
          <cell r="D639">
            <v>54.07</v>
          </cell>
          <cell r="E639">
            <v>42528</v>
          </cell>
          <cell r="F639">
            <v>2299489</v>
          </cell>
        </row>
        <row r="640">
          <cell r="A640" t="str">
            <v>10.2.2</v>
          </cell>
          <cell r="B640" t="str">
            <v>PINTURA</v>
          </cell>
          <cell r="F640">
            <v>2176534</v>
          </cell>
        </row>
        <row r="641">
          <cell r="A641" t="str">
            <v>10,2,2,1</v>
          </cell>
          <cell r="B641" t="str">
            <v>PINTURA KORAZA PARA FACHADAS SOBRE PAÑETE</v>
          </cell>
          <cell r="C641" t="str">
            <v>M2</v>
          </cell>
          <cell r="D641">
            <v>169.13</v>
          </cell>
          <cell r="E641">
            <v>12869</v>
          </cell>
          <cell r="F641">
            <v>2176534</v>
          </cell>
        </row>
        <row r="642">
          <cell r="A642" t="str">
            <v>10.2.3</v>
          </cell>
          <cell r="B642" t="str">
            <v>CARPINTERIA METALICA Y ALUMINIO</v>
          </cell>
          <cell r="F642">
            <v>24215253</v>
          </cell>
        </row>
        <row r="643">
          <cell r="A643" t="str">
            <v>10,2,3,1</v>
          </cell>
          <cell r="B643" t="str">
            <v>SUMINISTRO E INSTALACION DE VENTANA TIPO V-1    EN ALUMINIO SISTEMA 3831 ALUMINA O SIMILAR, VIDRIO CRUDO 5mm (VER DETALLE PLANO AR-11)</v>
          </cell>
          <cell r="C643" t="str">
            <v>M2</v>
          </cell>
          <cell r="D643">
            <v>6.57</v>
          </cell>
          <cell r="E643">
            <v>181048</v>
          </cell>
          <cell r="F643">
            <v>1189485</v>
          </cell>
        </row>
        <row r="644">
          <cell r="A644" t="str">
            <v>10,2,3,2</v>
          </cell>
          <cell r="B644" t="str">
            <v>SUMINISTRO E INSTALACION DE VENTANA TIPO V-2    EN ALUMINIO SISTEMA 3831 ALUMINA O SIMILAR, VIDRIO LAMINADO 5mm (VER DETALLE PLANO AR-11)</v>
          </cell>
          <cell r="C644" t="str">
            <v>M2</v>
          </cell>
          <cell r="D644">
            <v>6.24</v>
          </cell>
          <cell r="E644">
            <v>179248</v>
          </cell>
          <cell r="F644">
            <v>1118508</v>
          </cell>
        </row>
        <row r="645">
          <cell r="A645" t="str">
            <v>10,2,3,3</v>
          </cell>
          <cell r="B645" t="str">
            <v>SUMINISTRO E INSTALACION DE VENTANA TIPO V-3    EN ALUMINIO SISTEMA 3831 ALUMINA O SIMILAR, VIDRIO LAMINADO 5mm (VER DETALLE PLANO AR-12)</v>
          </cell>
          <cell r="C645" t="str">
            <v>M2</v>
          </cell>
          <cell r="D645">
            <v>76.599999999999994</v>
          </cell>
          <cell r="E645">
            <v>181048</v>
          </cell>
          <cell r="F645">
            <v>13868277</v>
          </cell>
        </row>
        <row r="646">
          <cell r="A646" t="str">
            <v>10,2,3,4</v>
          </cell>
          <cell r="B646" t="str">
            <v>SUMINISTRO E INSTALACION DE VENTANA TIPO V-4    EN ALUMINIO SISTEMA 3831 ALUMINA O SIMILAR, PERSIANA ALN 315 (VER DETALLE PLANO AR-11)</v>
          </cell>
          <cell r="C646" t="str">
            <v>M2</v>
          </cell>
          <cell r="D646">
            <v>30.15</v>
          </cell>
          <cell r="E646">
            <v>207285</v>
          </cell>
          <cell r="F646">
            <v>6249643</v>
          </cell>
        </row>
        <row r="647">
          <cell r="A647" t="str">
            <v>10,2,3,5</v>
          </cell>
          <cell r="B647" t="str">
            <v>SUMINISTRO E INSTALACION DE VENTANA TIPO V-5 CELOSIA  EN ALUMINIO  ALUMINA O SIMILAR (VER DETALLE PLANO AR-10)</v>
          </cell>
          <cell r="C647" t="str">
            <v>M2</v>
          </cell>
          <cell r="D647">
            <v>8.84</v>
          </cell>
          <cell r="E647">
            <v>202414</v>
          </cell>
          <cell r="F647">
            <v>1789340</v>
          </cell>
        </row>
        <row r="649">
          <cell r="A649" t="str">
            <v>10.3</v>
          </cell>
          <cell r="B649" t="str">
            <v>FACHADA SOBRE ZONA DE CARGA</v>
          </cell>
          <cell r="F649">
            <v>30039528</v>
          </cell>
        </row>
        <row r="651">
          <cell r="A651" t="str">
            <v>10.3.1</v>
          </cell>
          <cell r="B651" t="str">
            <v>MAMPOSTERIA Y PAÑETES</v>
          </cell>
          <cell r="F651">
            <v>10949816</v>
          </cell>
        </row>
        <row r="652">
          <cell r="A652" t="str">
            <v>10,3,1,1</v>
          </cell>
          <cell r="B652" t="str">
            <v>MURO EN BLOQUE No. 5 ESTANDAR (INCLUYE MORTERO DE PEGA ARENA+CEMENTO 1:3)</v>
          </cell>
          <cell r="C652" t="str">
            <v>M2</v>
          </cell>
          <cell r="D652">
            <v>129.58000000000001</v>
          </cell>
          <cell r="E652">
            <v>29692</v>
          </cell>
          <cell r="F652">
            <v>3847489</v>
          </cell>
        </row>
        <row r="653">
          <cell r="A653" t="str">
            <v>10,3,1,2</v>
          </cell>
          <cell r="B653" t="str">
            <v>PAÑETE IMPERMEABILIZADO MUROS 1:4 (INCLUYE FILOS Y DILATACIONES)</v>
          </cell>
          <cell r="C653" t="str">
            <v>M2</v>
          </cell>
          <cell r="D653">
            <v>159.26</v>
          </cell>
          <cell r="E653">
            <v>16723</v>
          </cell>
          <cell r="F653">
            <v>2663305</v>
          </cell>
        </row>
        <row r="654">
          <cell r="A654" t="str">
            <v>10,3,1,3</v>
          </cell>
          <cell r="B654" t="str">
            <v>SUMINISTRO E INSTALACION DE PANEL DE FACHADA EN PLACA PLANA ETERBOARD 12mm (INCLUYE PERFIL TUBULAR RECTANGULAR 6 X 12, CINTA, MASILLA, TORNILLOS DE FIJACIONES)</v>
          </cell>
          <cell r="C654" t="str">
            <v>ML</v>
          </cell>
          <cell r="D654">
            <v>60.42</v>
          </cell>
          <cell r="E654">
            <v>35411</v>
          </cell>
          <cell r="F654">
            <v>2139533</v>
          </cell>
        </row>
        <row r="655">
          <cell r="A655" t="str">
            <v>10,3,1,4</v>
          </cell>
          <cell r="B655" t="str">
            <v>SUMINISTRO E INSTALACION DE PANEL DE FACHADA EN PLACA PLANA ETERBOARD 12mm (INCLUYE PERFIL TUBULAR RECTANGULAR 6 X 12, CINTA, MASILLA, TORNILLOS DE FIJACIONES)</v>
          </cell>
          <cell r="C655" t="str">
            <v>M2</v>
          </cell>
          <cell r="D655">
            <v>54.07</v>
          </cell>
          <cell r="E655">
            <v>42528</v>
          </cell>
          <cell r="F655">
            <v>2299489</v>
          </cell>
        </row>
        <row r="656">
          <cell r="A656" t="str">
            <v>10.3.2</v>
          </cell>
          <cell r="B656" t="str">
            <v>PINTURA</v>
          </cell>
          <cell r="F656">
            <v>2049517</v>
          </cell>
        </row>
        <row r="657">
          <cell r="A657" t="str">
            <v>10,3,2,1</v>
          </cell>
          <cell r="B657" t="str">
            <v>PINTURA KORAZA PARA FACHADAS SOBRE PAÑETE</v>
          </cell>
          <cell r="C657" t="str">
            <v>M2</v>
          </cell>
          <cell r="D657">
            <v>159.26</v>
          </cell>
          <cell r="E657">
            <v>12869</v>
          </cell>
          <cell r="F657">
            <v>2049517</v>
          </cell>
        </row>
        <row r="658">
          <cell r="A658" t="str">
            <v>10.3.3</v>
          </cell>
          <cell r="B658" t="str">
            <v>CARPINTERIA METALICA Y ALUMINIO</v>
          </cell>
          <cell r="F658">
            <v>17040195</v>
          </cell>
        </row>
        <row r="659">
          <cell r="A659" t="str">
            <v>10,3,3,1</v>
          </cell>
          <cell r="B659" t="str">
            <v>SUMINISTRO E INSTALACION DE VENTANA TIPO V-3    EN ALUMINIO SISTEMA 3831 ALUMINA O SIMILAR, VIDRIO LAMINADO 5mm (VER DETALLE PLANO AR-12)</v>
          </cell>
          <cell r="C659" t="str">
            <v>m2</v>
          </cell>
          <cell r="D659">
            <v>76.599999999999994</v>
          </cell>
          <cell r="E659">
            <v>181048</v>
          </cell>
          <cell r="F659">
            <v>13868277</v>
          </cell>
        </row>
        <row r="660">
          <cell r="A660" t="str">
            <v>10,3,3,2</v>
          </cell>
          <cell r="B660" t="str">
            <v>SUMINISTRO E INSTALACION DE VENTANA TIPO V-6    EN ALUMINIO SISTEMA 3831 ALUMINA O SIMILAR, PERSIANA ALN 315 Y VIDRIO CRUDO 5mm (VER DETALLE PLANO AR-11)</v>
          </cell>
          <cell r="C660" t="str">
            <v>M2</v>
          </cell>
          <cell r="D660">
            <v>16.190000000000001</v>
          </cell>
          <cell r="E660">
            <v>174377</v>
          </cell>
          <cell r="F660">
            <v>2823164</v>
          </cell>
        </row>
        <row r="661">
          <cell r="A661" t="str">
            <v>10,3,3,3</v>
          </cell>
          <cell r="B661" t="str">
            <v>SUMINISTRO E INSTALACION DE VENTANA TIPO V-7    EN ALUMINIO SISTEMA 3831 ALUMINA O SIMILAR, PERSIANA ALN 315 Y VIDRIO CRUDO 5mm (VER DETALLE PLANO AR-11)</v>
          </cell>
          <cell r="C661" t="str">
            <v>M2</v>
          </cell>
          <cell r="D661">
            <v>2</v>
          </cell>
          <cell r="E661">
            <v>174377</v>
          </cell>
          <cell r="F661">
            <v>348754</v>
          </cell>
        </row>
        <row r="662">
          <cell r="A662">
            <v>11</v>
          </cell>
          <cell r="B662" t="str">
            <v>OBRAS EXTERIORES</v>
          </cell>
          <cell r="F662">
            <v>93677301</v>
          </cell>
        </row>
        <row r="664">
          <cell r="A664" t="str">
            <v>11.1</v>
          </cell>
          <cell r="B664" t="str">
            <v>PREFABRICADOS EN CONCRETO</v>
          </cell>
          <cell r="F664">
            <v>78602217</v>
          </cell>
        </row>
        <row r="665">
          <cell r="A665" t="str">
            <v>11,1,1</v>
          </cell>
          <cell r="B665" t="str">
            <v>BORDILLO PREFABRICADO A-80 EN CONCRETO H= 0.35 B=0,19 INCLUYE EXCAVACIÓN, B=400, CONCRETO POBRE, MORTERO DE PEGA, ATRAQUE EN B=400 Y RETIRO DE MATERIAL PRODUCTO DE LA EXCAVACIÓN.</v>
          </cell>
          <cell r="C665" t="str">
            <v>ML</v>
          </cell>
          <cell r="D665">
            <v>82.25</v>
          </cell>
          <cell r="E665">
            <v>55396</v>
          </cell>
          <cell r="F665">
            <v>4556321</v>
          </cell>
        </row>
        <row r="666">
          <cell r="A666" t="str">
            <v>11,1,2</v>
          </cell>
          <cell r="B666" t="str">
            <v xml:space="preserve">SUMINISTRO E INSTALACION DE SARDINEL  ESPECIAL RAMPA TIPO B  A-110 (INCLUYE EXCAVACIÓN, ESTRUCTURA CON BASE B=400 E=0,30, ATRAQUE CON RECEBO, CONCRETO POBRE DE 1500PSI Y MORTERO DE 1:4 GEOTEXTIL T-1700) </v>
          </cell>
          <cell r="C666" t="str">
            <v>ML</v>
          </cell>
          <cell r="D666">
            <v>9.2100000000000009</v>
          </cell>
          <cell r="E666">
            <v>96193</v>
          </cell>
          <cell r="F666">
            <v>885938</v>
          </cell>
        </row>
        <row r="667">
          <cell r="A667" t="str">
            <v>11,1,3</v>
          </cell>
          <cell r="B667" t="str">
            <v xml:space="preserve">SUMINISTRO E INSTALACION DE PIEZA DE REMATE DE  RAMPA TIPO B  A-115(INCLUYE EXCAVACIÓN, ESTRUCTURA CON BASE B=400 E=0,30 , ATRAQUE CON RECEBO, CONCRETO POBRE DE 1500PSI Y MORTERO DE 1:4 GEOTEXTIL T-1700) </v>
          </cell>
          <cell r="C667" t="str">
            <v>UND</v>
          </cell>
          <cell r="D667">
            <v>4</v>
          </cell>
          <cell r="E667">
            <v>106830</v>
          </cell>
          <cell r="F667">
            <v>427320</v>
          </cell>
        </row>
        <row r="668">
          <cell r="A668" t="str">
            <v>11,1,4</v>
          </cell>
          <cell r="B668" t="str">
            <v>SUMINISTRO E INSTALACION DE ADOQUIN EN ARCILLA TIPO TOLETE H:6cm (COMPACTACION DE FONDO DE EXCAVACION, RELLENO,B-400E=0.20M,B-600E=0.15M, SELLO EN ARENA, BASE DE ASIENTO EN ARENA E=4CM Y GEOTEXTIL  T-1700 PAVCO O SIMILAR Y RETIRO DE MATERIAL PRODUCTO DE L</v>
          </cell>
          <cell r="C668" t="str">
            <v>M2</v>
          </cell>
          <cell r="D668">
            <v>388.44</v>
          </cell>
          <cell r="E668">
            <v>87599</v>
          </cell>
          <cell r="F668">
            <v>34026956</v>
          </cell>
        </row>
        <row r="669">
          <cell r="A669" t="str">
            <v>11,1,5</v>
          </cell>
          <cell r="B669" t="str">
            <v>SUMINISTRO E INSTALACION DE LOSETA TACTIL ALERTA 40x40cm  A 55  PARA PENDIENTES MENORES AL 5%. ESTRUCTURA CON SUB-BASE B=400 E=0,30 + BASE B=600 E=0,30 +  PLAQUETA/ARENA E= 0,03 INCLUYE EXCAVACIÓN, COMPACTACIÓN FONDO DE LA EXCAVACIÓN, GEOTEXTIL  T-1700 PA</v>
          </cell>
          <cell r="C669" t="str">
            <v>ML</v>
          </cell>
          <cell r="D669">
            <v>118.58</v>
          </cell>
          <cell r="E669">
            <v>48356</v>
          </cell>
          <cell r="F669">
            <v>5734054</v>
          </cell>
        </row>
        <row r="670">
          <cell r="A670" t="str">
            <v>11,1,6</v>
          </cell>
          <cell r="B670" t="str">
            <v xml:space="preserve">SUMINISTRO E INSTALACION DE SARDINEL ESPECIAL RAMPA TIPO A  A-100 (INCLUYE EXCAVACIÓN, ESTRUCTURA CON BASE B=400 E=0,30, ATRAQUE CON RECEBO, CONCRETO POBRE DE 1500PSI Y MORTERO DE 1:4 GEOTEXTIL T-1700) </v>
          </cell>
          <cell r="C670" t="str">
            <v>UND</v>
          </cell>
          <cell r="D670">
            <v>4</v>
          </cell>
          <cell r="E670">
            <v>57846</v>
          </cell>
          <cell r="F670">
            <v>231384</v>
          </cell>
        </row>
        <row r="671">
          <cell r="A671" t="str">
            <v>11,1,7</v>
          </cell>
          <cell r="B671" t="str">
            <v xml:space="preserve">SUMINISTRO E INSTALACION DE PIEZA DE REMATE RAMPA TIPO A  A-105 (INCLUYE EXCAVACIÓN, ESTRUCTURA CON BASE B=400 E=0,30, ATRAQUE CON RECEBO, CONCRETO POBRE DE 1500PSI Y MORTERO DE 1:4 GEOTEXTIL T-1700) </v>
          </cell>
          <cell r="C671" t="str">
            <v>UND</v>
          </cell>
          <cell r="D671">
            <v>4</v>
          </cell>
          <cell r="E671">
            <v>71706</v>
          </cell>
          <cell r="F671">
            <v>286824</v>
          </cell>
        </row>
        <row r="672">
          <cell r="A672" t="str">
            <v>11,1,8</v>
          </cell>
          <cell r="B672" t="str">
            <v xml:space="preserve">SUMINISTRO E INSTALACION DE SARDINEL PREFABRICADO TIPO  A -10 (INCLUYE EXCAVACIÓN, ESTRUCTURA CON BASE B=400 E=0,30, ATRAQUE CON RECEBO, CONCRETO POBRE DE 1500PSI Y MORTERO DE 1:4 GEOTEXTIL T-1700) </v>
          </cell>
          <cell r="C672" t="str">
            <v>ML</v>
          </cell>
          <cell r="D672">
            <v>117.35</v>
          </cell>
          <cell r="E672">
            <v>80448</v>
          </cell>
          <cell r="F672">
            <v>9440573</v>
          </cell>
        </row>
        <row r="673">
          <cell r="A673" t="str">
            <v>11,1,9</v>
          </cell>
          <cell r="B673" t="str">
            <v xml:space="preserve">SUMINISTRO E INSTALACION DE SARDINEL BAJO RAMPAS TIPO A  85 (INCLUYE EXCAVACIÓN, ESTRUCTURA CON BASE B=400 E=0,30, ATRAQUE CON RECEBO, CONCRETO POBRE DE 1500PSI Y MORTERO DE 1:4 GEOTEXTIL T-1700) </v>
          </cell>
          <cell r="C673" t="str">
            <v>ML</v>
          </cell>
          <cell r="D673">
            <v>4.8</v>
          </cell>
          <cell r="E673">
            <v>77663</v>
          </cell>
          <cell r="F673">
            <v>372782</v>
          </cell>
        </row>
        <row r="674">
          <cell r="A674" t="str">
            <v>11,1,10</v>
          </cell>
          <cell r="B674" t="str">
            <v xml:space="preserve">SUMINISTRO E INSTALACION DE SARDINEL ALTO RAMPAS TIPO    A-86 (INCLUYE EXCAVACIÓN, ESTRUCTURA CON BASE B=400 E=0,30, ATRAQUE CON RECEBO, CONCRETO POBRE DE 1500PSI Y MORTERO DE 1:4 GEOTEXTIL T-1700) </v>
          </cell>
          <cell r="C674" t="str">
            <v>ML</v>
          </cell>
          <cell r="D674">
            <v>4.8</v>
          </cell>
          <cell r="E674">
            <v>89620</v>
          </cell>
          <cell r="F674">
            <v>430176</v>
          </cell>
        </row>
        <row r="675">
          <cell r="A675" t="str">
            <v>11,1,11</v>
          </cell>
          <cell r="B675" t="str">
            <v xml:space="preserve">SUMINISTRO E INSTALACION DE ADOQUIN EN CONCRETO TIPO TOLETE H:8cm (COMPACTACION DE FONDO DE EXCAVACION, RELLENO,B-400E=0.20M,B-600E=0.15M, SELLO EN ARENA, BASE DE ASIENTO EN ARENA E=4CM Y GEOTEXTIL  T-1700 PAVCO O SIMILAR Y RETIRO DE MATERIAL PRODUCTO DE </v>
          </cell>
          <cell r="C675" t="str">
            <v>M2</v>
          </cell>
          <cell r="D675">
            <v>223.96</v>
          </cell>
          <cell r="E675">
            <v>99169</v>
          </cell>
          <cell r="F675">
            <v>22209889</v>
          </cell>
        </row>
        <row r="676">
          <cell r="A676" t="str">
            <v>11.2</v>
          </cell>
          <cell r="B676" t="str">
            <v>CONCRETO FUNDIDO</v>
          </cell>
          <cell r="F676">
            <v>4480632</v>
          </cell>
        </row>
        <row r="677">
          <cell r="A677" t="str">
            <v>11,2,1</v>
          </cell>
          <cell r="B677" t="str">
            <v xml:space="preserve">CINTA DE CONFINAMIENTO EN CONCRETO DE 2500 PSI 20 CM DE ANCHO  </v>
          </cell>
          <cell r="C677" t="str">
            <v>ML</v>
          </cell>
          <cell r="D677">
            <v>287.22000000000003</v>
          </cell>
          <cell r="E677">
            <v>15600</v>
          </cell>
          <cell r="F677">
            <v>4480632</v>
          </cell>
        </row>
        <row r="678">
          <cell r="A678" t="str">
            <v>11.3</v>
          </cell>
          <cell r="B678" t="str">
            <v>MOBILIARIO</v>
          </cell>
          <cell r="F678">
            <v>10594452</v>
          </cell>
        </row>
        <row r="679">
          <cell r="A679" t="str">
            <v>11,3,1</v>
          </cell>
          <cell r="B679" t="str">
            <v>SUMINISTRO E INSTALACION DE BOLARDO METALICO  M-62 (INCLUYE EXCAVACIÓN, RETIRO DE MATERIAL SOBRANTE, BOLARDO METÁLICO Y CONCRETO 1500 PSI)</v>
          </cell>
          <cell r="C679" t="str">
            <v>UND</v>
          </cell>
          <cell r="D679">
            <v>11</v>
          </cell>
          <cell r="E679">
            <v>119896</v>
          </cell>
          <cell r="F679">
            <v>1318856</v>
          </cell>
        </row>
        <row r="680">
          <cell r="A680" t="str">
            <v>11,3,2</v>
          </cell>
          <cell r="B680" t="str">
            <v>SUMINISTRO E INSTALACIÓN  BICICLETERO M-100,  (INCLUYE EXCAVACION MANUAL CON RETIRO, CONCRETO 3000 PSI, BICICLET. M-100)</v>
          </cell>
          <cell r="C680" t="str">
            <v>UND</v>
          </cell>
          <cell r="D680">
            <v>2</v>
          </cell>
          <cell r="E680">
            <v>490850</v>
          </cell>
          <cell r="F680">
            <v>981700</v>
          </cell>
        </row>
        <row r="681">
          <cell r="A681" t="str">
            <v>11,3,3</v>
          </cell>
          <cell r="B681" t="str">
            <v>SUMINISTRO E INSTALACION DE BANCA BOLADO EN CONCRETO M-41 (INCLUYE EXCAVACION MANUAL, DADOS EN CONCRETO, ANCLAJES EPOXICOS Y RETIRO DE MATERIAL SOBRANTE)</v>
          </cell>
          <cell r="C681" t="str">
            <v>UND</v>
          </cell>
          <cell r="D681">
            <v>30</v>
          </cell>
          <cell r="E681">
            <v>261250</v>
          </cell>
          <cell r="F681">
            <v>7837500</v>
          </cell>
        </row>
        <row r="682">
          <cell r="A682" t="str">
            <v>11,3,4</v>
          </cell>
          <cell r="B682" t="str">
            <v>SUMINISTRO E INSTALACION DE BOLARDO BAJO M-61 (INCLUYE EXCAVACIÓN, RETIRO DE MATERIAL SOBRANTE, BOLARDO METÁLICO Y CONCRETO 1500 PSI)</v>
          </cell>
          <cell r="C682" t="str">
            <v>UND</v>
          </cell>
          <cell r="D682">
            <v>4</v>
          </cell>
          <cell r="E682">
            <v>114099</v>
          </cell>
          <cell r="F682">
            <v>456396</v>
          </cell>
        </row>
        <row r="684">
          <cell r="A684" t="str">
            <v>VALOR TOTAL OBRAS A EJECUTAR</v>
          </cell>
          <cell r="F684">
            <v>3993304718.23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uss"/>
      <sheetName val="listadoProyectos"/>
      <sheetName val="Cronogram"/>
      <sheetName val="Presupuesto"/>
      <sheetName val="AIU"/>
      <sheetName val="Interventoría"/>
      <sheetName val="IPC_ICCP"/>
      <sheetName val="Impuestos"/>
      <sheetName val="Polizas"/>
      <sheetName val="Equipos"/>
      <sheetName val="Campamento"/>
      <sheetName val="CostoPersonal"/>
      <sheetName val="EnsayosLab"/>
      <sheetName val="CostProyect"/>
      <sheetName val="Matriz"/>
      <sheetName val="Administrador"/>
      <sheetName val="PresupOficial"/>
      <sheetName val="Seguridad"/>
    </sheetNames>
    <sheetDataSet>
      <sheetData sheetId="0">
        <row r="24">
          <cell r="H24">
            <v>1.0245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  <sheetName val="VILLA SAGRARIO"/>
      <sheetName val="RESUMEN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CANTIDADES"/>
      <sheetName val="VENTANAS"/>
      <sheetName val="MUEBLES"/>
      <sheetName val="PUERTAS"/>
      <sheetName val="BAÑOS"/>
      <sheetName val="PRESUPUESTO"/>
      <sheetName val="INSUMOS"/>
      <sheetName val="CAPITULACION"/>
      <sheetName val="P y V"/>
      <sheetName val="Hoja1"/>
      <sheetName val="APUS"/>
      <sheetName val="Hoja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  <sheetName val="dem con"/>
      <sheetName val="FACTORES"/>
      <sheetName val="ACOMETIDAS"/>
      <sheetName val="SUMA TUBERIA"/>
      <sheetName val="CONST DOM"/>
      <sheetName val="PAVIMENTO"/>
      <sheetName val="dem poz"/>
      <sheetName val="RESUMEN"/>
      <sheetName val="SAN BASILIO 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TUBERIA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62"/>
      <sheetName val="062 (2)"/>
    </sheetNames>
    <sheetDataSet>
      <sheetData sheetId="0">
        <row r="1">
          <cell r="A1" t="str">
            <v>MINISTERIO DE EDUCACION NACIONAL</v>
          </cell>
        </row>
        <row r="2">
          <cell r="A2" t="str">
            <v>UNION TEMPORAL VALLE</v>
          </cell>
        </row>
        <row r="3">
          <cell r="A3" t="str">
            <v>CONSTRUCCIÓN DE DOS AULAS</v>
          </cell>
        </row>
        <row r="4">
          <cell r="A4" t="str">
            <v>I.E. TOMAS CIPRIANO MOSQUERA</v>
          </cell>
        </row>
        <row r="5">
          <cell r="A5" t="str">
            <v>MUNICIPIO DE POPAYAN</v>
          </cell>
        </row>
        <row r="6">
          <cell r="A6" t="str">
            <v>Presupuesto</v>
          </cell>
        </row>
        <row r="7">
          <cell r="A7" t="str">
            <v>Clave</v>
          </cell>
          <cell r="B7" t="str">
            <v>Descripción</v>
          </cell>
          <cell r="C7" t="str">
            <v>Unidad</v>
          </cell>
          <cell r="D7" t="str">
            <v xml:space="preserve">Cantidad </v>
          </cell>
          <cell r="E7" t="str">
            <v>Precio U.</v>
          </cell>
          <cell r="F7" t="str">
            <v>%</v>
          </cell>
          <cell r="G7" t="str">
            <v>Total</v>
          </cell>
        </row>
      </sheetData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CANTIDADES"/>
      <sheetName val="VENTANAS"/>
      <sheetName val="MUEBLES"/>
      <sheetName val="PUERTAS"/>
      <sheetName val="BAÑOS"/>
      <sheetName val="PRESUPUESTO"/>
      <sheetName val="INSUMOS"/>
      <sheetName val="CAPITULACION"/>
      <sheetName val="P y V"/>
      <sheetName val="Hoja1"/>
      <sheetName val="APU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TA ECONÓMIC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AA1002"/>
  <sheetViews>
    <sheetView showGridLines="0" tabSelected="1" view="pageBreakPreview" zoomScale="50" zoomScaleNormal="66" zoomScaleSheetLayoutView="84" workbookViewId="0">
      <selection activeCell="H13" sqref="H13"/>
    </sheetView>
  </sheetViews>
  <sheetFormatPr baseColWidth="10" defaultColWidth="14.5" defaultRowHeight="15" customHeight="1" x14ac:dyDescent="0.2"/>
  <cols>
    <col min="1" max="2" width="29.6640625" customWidth="1"/>
    <col min="3" max="3" width="81.1640625" customWidth="1"/>
    <col min="4" max="4" width="33" customWidth="1"/>
    <col min="5" max="5" width="31.5" customWidth="1"/>
    <col min="6" max="6" width="22.6640625" customWidth="1"/>
    <col min="7" max="7" width="28" customWidth="1"/>
    <col min="8" max="8" width="29.5" customWidth="1"/>
    <col min="9" max="9" width="23" customWidth="1"/>
    <col min="10" max="10" width="33.1640625" customWidth="1"/>
    <col min="11" max="11" width="91.5" customWidth="1"/>
    <col min="12" max="12" width="12" customWidth="1"/>
    <col min="13" max="14" width="11.5" customWidth="1"/>
    <col min="15" max="15" width="16.6640625" customWidth="1"/>
    <col min="16" max="16" width="19.1640625" customWidth="1"/>
    <col min="17" max="17" width="18.33203125" customWidth="1"/>
    <col min="18" max="23" width="11.5" customWidth="1"/>
    <col min="24" max="26" width="10.6640625" customWidth="1"/>
  </cols>
  <sheetData>
    <row r="1" spans="1:26" ht="33" customHeight="1" x14ac:dyDescent="0.2">
      <c r="A1" s="187" t="s">
        <v>195</v>
      </c>
      <c r="B1" s="188"/>
      <c r="C1" s="188"/>
      <c r="D1" s="188"/>
      <c r="E1" s="188"/>
      <c r="F1" s="189"/>
      <c r="G1" s="190"/>
      <c r="H1" s="191"/>
      <c r="I1" s="7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33" customHeight="1" x14ac:dyDescent="0.2">
      <c r="A2" s="192" t="s">
        <v>197</v>
      </c>
      <c r="B2" s="126"/>
      <c r="C2" s="126"/>
      <c r="D2" s="126"/>
      <c r="E2" s="126"/>
      <c r="F2" s="193"/>
      <c r="G2" s="193"/>
      <c r="H2" s="194"/>
      <c r="I2" s="7"/>
      <c r="J2" s="8"/>
      <c r="K2" s="8"/>
      <c r="L2" s="8"/>
      <c r="M2" s="8"/>
      <c r="N2" s="8"/>
      <c r="O2" s="8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33" customHeight="1" x14ac:dyDescent="0.2">
      <c r="A3" s="192"/>
      <c r="B3" s="126"/>
      <c r="C3" s="126"/>
      <c r="D3" s="126"/>
      <c r="E3" s="126"/>
      <c r="F3" s="193"/>
      <c r="G3" s="193"/>
      <c r="H3" s="194"/>
      <c r="I3" s="7"/>
      <c r="J3" s="8"/>
      <c r="K3" s="8"/>
      <c r="L3" s="8"/>
      <c r="M3" s="8"/>
      <c r="N3" s="8"/>
      <c r="O3" s="8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33" customHeight="1" x14ac:dyDescent="0.2">
      <c r="A4" s="195" t="s">
        <v>56</v>
      </c>
      <c r="B4" s="193"/>
      <c r="C4" s="193"/>
      <c r="D4" s="193"/>
      <c r="E4" s="193"/>
      <c r="F4" s="193"/>
      <c r="G4" s="193"/>
      <c r="H4" s="194"/>
      <c r="I4" s="7"/>
      <c r="J4" s="8"/>
      <c r="K4" s="8"/>
      <c r="L4" s="8"/>
      <c r="M4" s="8"/>
      <c r="N4" s="8"/>
      <c r="O4" s="8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42" customHeight="1" x14ac:dyDescent="0.2">
      <c r="A5" s="196" t="s">
        <v>57</v>
      </c>
      <c r="B5" s="197"/>
      <c r="C5" s="9"/>
      <c r="D5" s="124" t="s">
        <v>196</v>
      </c>
      <c r="E5" s="125"/>
      <c r="F5" s="125"/>
      <c r="G5" s="125"/>
      <c r="H5" s="198"/>
      <c r="I5" s="10"/>
      <c r="J5" s="8"/>
      <c r="K5" s="8"/>
      <c r="L5" s="8"/>
      <c r="M5" s="8"/>
      <c r="N5" s="8"/>
      <c r="O5" s="8"/>
      <c r="P5" s="7"/>
      <c r="Q5" s="7"/>
      <c r="R5" s="10"/>
      <c r="S5" s="10"/>
      <c r="T5" s="10"/>
      <c r="U5" s="10"/>
      <c r="V5" s="10"/>
      <c r="W5" s="10"/>
      <c r="X5" s="10"/>
      <c r="Y5" s="10"/>
      <c r="Z5" s="10"/>
    </row>
    <row r="6" spans="1:26" ht="24" customHeight="1" x14ac:dyDescent="0.2">
      <c r="A6" s="199" t="s">
        <v>58</v>
      </c>
      <c r="B6" s="125"/>
      <c r="C6" s="125"/>
      <c r="D6" s="125"/>
      <c r="E6" s="125"/>
      <c r="F6" s="197"/>
      <c r="G6" s="11" t="s">
        <v>59</v>
      </c>
      <c r="H6" s="200">
        <v>3.5</v>
      </c>
      <c r="I6" s="7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8" customHeight="1" x14ac:dyDescent="0.2">
      <c r="A7" s="201"/>
      <c r="B7" s="12"/>
      <c r="C7" s="12"/>
      <c r="D7" s="12"/>
      <c r="E7" s="12"/>
      <c r="F7" s="12"/>
      <c r="G7" s="12"/>
      <c r="H7" s="202"/>
      <c r="I7" s="13"/>
      <c r="J7" s="14"/>
      <c r="K7" s="14"/>
      <c r="L7" s="14"/>
      <c r="M7" s="14"/>
      <c r="N7" s="14"/>
      <c r="O7" s="14"/>
      <c r="P7" s="13"/>
      <c r="Q7" s="13"/>
      <c r="R7" s="13"/>
      <c r="S7" s="13"/>
      <c r="T7" s="13"/>
      <c r="U7" s="13"/>
      <c r="V7" s="13"/>
      <c r="W7" s="13"/>
      <c r="X7" s="7"/>
      <c r="Y7" s="7"/>
      <c r="Z7" s="7"/>
    </row>
    <row r="8" spans="1:26" ht="18" customHeight="1" x14ac:dyDescent="0.2">
      <c r="A8" s="203"/>
      <c r="B8" s="125"/>
      <c r="C8" s="125"/>
      <c r="D8" s="125"/>
      <c r="E8" s="125"/>
      <c r="F8" s="125"/>
      <c r="G8" s="125"/>
      <c r="H8" s="198"/>
      <c r="I8" s="15"/>
      <c r="J8" s="16"/>
      <c r="K8" s="14"/>
      <c r="L8" s="14"/>
      <c r="M8" s="14"/>
      <c r="N8" s="14"/>
      <c r="O8" s="14"/>
      <c r="P8" s="13"/>
      <c r="Q8" s="13"/>
      <c r="R8" s="13"/>
      <c r="S8" s="13"/>
      <c r="T8" s="13"/>
      <c r="U8" s="13"/>
      <c r="V8" s="13"/>
      <c r="W8" s="13"/>
      <c r="X8" s="7"/>
      <c r="Y8" s="7"/>
      <c r="Z8" s="7"/>
    </row>
    <row r="9" spans="1:26" ht="21.75" customHeight="1" x14ac:dyDescent="0.2">
      <c r="A9" s="204" t="s">
        <v>60</v>
      </c>
      <c r="B9" s="127"/>
      <c r="C9" s="128"/>
      <c r="D9" s="11" t="s">
        <v>61</v>
      </c>
      <c r="E9" s="11" t="s">
        <v>62</v>
      </c>
      <c r="F9" s="11" t="s">
        <v>63</v>
      </c>
      <c r="G9" s="11" t="s">
        <v>64</v>
      </c>
      <c r="H9" s="205" t="s">
        <v>65</v>
      </c>
      <c r="I9" s="15"/>
      <c r="J9" s="16"/>
      <c r="K9" s="14"/>
      <c r="L9" s="14"/>
      <c r="M9" s="14"/>
      <c r="N9" s="14"/>
      <c r="O9" s="14"/>
      <c r="P9" s="13"/>
      <c r="Q9" s="13"/>
      <c r="R9" s="13"/>
      <c r="S9" s="13"/>
      <c r="T9" s="13"/>
      <c r="U9" s="13"/>
      <c r="V9" s="13"/>
      <c r="W9" s="13"/>
      <c r="X9" s="7"/>
      <c r="Y9" s="7"/>
      <c r="Z9" s="7"/>
    </row>
    <row r="10" spans="1:26" ht="21" customHeight="1" x14ac:dyDescent="0.2">
      <c r="A10" s="206"/>
      <c r="B10" s="129"/>
      <c r="C10" s="130"/>
      <c r="D10" s="131" t="s">
        <v>66</v>
      </c>
      <c r="E10" s="131" t="s">
        <v>67</v>
      </c>
      <c r="F10" s="131" t="s">
        <v>68</v>
      </c>
      <c r="G10" s="131" t="s">
        <v>69</v>
      </c>
      <c r="H10" s="207" t="s">
        <v>70</v>
      </c>
      <c r="I10" s="15"/>
      <c r="J10" s="16"/>
      <c r="K10" s="14"/>
      <c r="L10" s="14"/>
      <c r="M10" s="14"/>
      <c r="N10" s="14"/>
      <c r="O10" s="14"/>
      <c r="P10" s="13"/>
      <c r="Q10" s="13"/>
      <c r="R10" s="13"/>
      <c r="S10" s="13"/>
      <c r="T10" s="13"/>
      <c r="U10" s="13"/>
      <c r="V10" s="13"/>
      <c r="W10" s="13"/>
      <c r="X10" s="7"/>
      <c r="Y10" s="7"/>
      <c r="Z10" s="7"/>
    </row>
    <row r="11" spans="1:26" ht="21" customHeight="1" x14ac:dyDescent="0.2">
      <c r="A11" s="208" t="s">
        <v>71</v>
      </c>
      <c r="B11" s="197"/>
      <c r="C11" s="17"/>
      <c r="D11" s="132"/>
      <c r="E11" s="132"/>
      <c r="F11" s="132"/>
      <c r="G11" s="132"/>
      <c r="H11" s="209"/>
      <c r="I11" s="15"/>
      <c r="J11" s="16"/>
      <c r="K11" s="14"/>
      <c r="L11" s="14"/>
      <c r="M11" s="14"/>
      <c r="N11" s="14"/>
      <c r="O11" s="14"/>
      <c r="P11" s="13"/>
      <c r="Q11" s="13"/>
      <c r="R11" s="13"/>
      <c r="S11" s="13"/>
      <c r="T11" s="13"/>
      <c r="U11" s="13"/>
      <c r="V11" s="13"/>
      <c r="W11" s="13"/>
      <c r="X11" s="7"/>
      <c r="Y11" s="7"/>
      <c r="Z11" s="7"/>
    </row>
    <row r="12" spans="1:26" ht="36" customHeight="1" x14ac:dyDescent="0.2">
      <c r="A12" s="208" t="s">
        <v>198</v>
      </c>
      <c r="B12" s="125"/>
      <c r="C12" s="197"/>
      <c r="D12" s="18"/>
      <c r="E12" s="18"/>
      <c r="F12" s="18"/>
      <c r="G12" s="18"/>
      <c r="H12" s="210"/>
      <c r="I12" s="15"/>
      <c r="J12" s="16"/>
      <c r="K12" s="14"/>
      <c r="L12" s="14"/>
      <c r="M12" s="14"/>
      <c r="N12" s="14"/>
      <c r="O12" s="14"/>
      <c r="P12" s="13"/>
      <c r="Q12" s="13"/>
      <c r="R12" s="13"/>
      <c r="S12" s="13"/>
      <c r="T12" s="13"/>
      <c r="U12" s="13"/>
      <c r="V12" s="13"/>
      <c r="W12" s="13"/>
      <c r="X12" s="7"/>
      <c r="Y12" s="7"/>
      <c r="Z12" s="7"/>
    </row>
    <row r="13" spans="1:26" ht="171.75" customHeight="1" x14ac:dyDescent="0.2">
      <c r="A13" s="211" t="s">
        <v>72</v>
      </c>
      <c r="B13" s="197"/>
      <c r="C13" s="19" t="s">
        <v>200</v>
      </c>
      <c r="D13" s="229"/>
      <c r="E13" s="20">
        <v>1</v>
      </c>
      <c r="F13" s="21">
        <v>0.15</v>
      </c>
      <c r="G13" s="22">
        <f>$H$6</f>
        <v>3.5</v>
      </c>
      <c r="H13" s="212">
        <f t="shared" ref="H13:H18" si="0">ROUND((D13*E13*F13*G13),0)</f>
        <v>0</v>
      </c>
      <c r="I13" s="15"/>
      <c r="J13" s="16"/>
      <c r="K13" s="14"/>
      <c r="L13" s="14"/>
      <c r="M13" s="14"/>
      <c r="N13" s="14"/>
      <c r="O13" s="14"/>
      <c r="P13" s="13"/>
      <c r="Q13" s="13"/>
      <c r="R13" s="13"/>
      <c r="S13" s="13"/>
      <c r="T13" s="13"/>
      <c r="U13" s="13"/>
      <c r="V13" s="13"/>
      <c r="W13" s="13"/>
      <c r="X13" s="7"/>
      <c r="Y13" s="7"/>
      <c r="Z13" s="7"/>
    </row>
    <row r="14" spans="1:26" ht="208.5" customHeight="1" x14ac:dyDescent="0.2">
      <c r="A14" s="211" t="s">
        <v>73</v>
      </c>
      <c r="B14" s="197"/>
      <c r="C14" s="19" t="s">
        <v>201</v>
      </c>
      <c r="D14" s="229"/>
      <c r="E14" s="20">
        <v>1</v>
      </c>
      <c r="F14" s="21">
        <v>1</v>
      </c>
      <c r="G14" s="22">
        <v>3</v>
      </c>
      <c r="H14" s="212">
        <f t="shared" si="0"/>
        <v>0</v>
      </c>
      <c r="I14" s="15"/>
      <c r="J14" s="16"/>
      <c r="K14" s="14"/>
      <c r="L14" s="14"/>
      <c r="M14" s="14"/>
      <c r="N14" s="14"/>
      <c r="O14" s="14"/>
      <c r="P14" s="13"/>
      <c r="Q14" s="13"/>
      <c r="R14" s="13"/>
      <c r="S14" s="13"/>
      <c r="T14" s="13"/>
      <c r="U14" s="13"/>
      <c r="V14" s="13"/>
      <c r="W14" s="13"/>
      <c r="X14" s="7"/>
      <c r="Y14" s="7"/>
      <c r="Z14" s="7"/>
    </row>
    <row r="15" spans="1:26" ht="224" customHeight="1" x14ac:dyDescent="0.2">
      <c r="A15" s="211" t="s">
        <v>74</v>
      </c>
      <c r="B15" s="197"/>
      <c r="C15" s="19" t="s">
        <v>75</v>
      </c>
      <c r="D15" s="229"/>
      <c r="E15" s="20">
        <v>1</v>
      </c>
      <c r="F15" s="21">
        <v>1</v>
      </c>
      <c r="G15" s="22">
        <v>3</v>
      </c>
      <c r="H15" s="212">
        <f t="shared" si="0"/>
        <v>0</v>
      </c>
      <c r="I15" s="15"/>
      <c r="J15" s="16"/>
      <c r="K15" s="14"/>
      <c r="L15" s="14"/>
      <c r="M15" s="14"/>
      <c r="N15" s="14"/>
      <c r="O15" s="14"/>
      <c r="P15" s="13"/>
      <c r="Q15" s="13"/>
      <c r="R15" s="13"/>
      <c r="S15" s="13"/>
      <c r="T15" s="13"/>
      <c r="U15" s="13"/>
      <c r="V15" s="13"/>
      <c r="W15" s="13"/>
      <c r="X15" s="7"/>
      <c r="Y15" s="7"/>
      <c r="Z15" s="7"/>
    </row>
    <row r="16" spans="1:26" ht="135" customHeight="1" x14ac:dyDescent="0.2">
      <c r="A16" s="211" t="s">
        <v>76</v>
      </c>
      <c r="B16" s="197"/>
      <c r="C16" s="19" t="s">
        <v>203</v>
      </c>
      <c r="D16" s="229"/>
      <c r="E16" s="20">
        <v>1</v>
      </c>
      <c r="F16" s="21">
        <v>0.5</v>
      </c>
      <c r="G16" s="22">
        <f t="shared" ref="G16:G18" si="1">$H$6</f>
        <v>3.5</v>
      </c>
      <c r="H16" s="212">
        <f t="shared" si="0"/>
        <v>0</v>
      </c>
      <c r="I16" s="15"/>
      <c r="J16" s="16"/>
      <c r="K16" s="14"/>
      <c r="L16" s="14"/>
      <c r="M16" s="14"/>
      <c r="N16" s="14"/>
      <c r="O16" s="14"/>
      <c r="P16" s="13"/>
      <c r="Q16" s="13"/>
      <c r="R16" s="13"/>
      <c r="S16" s="13"/>
      <c r="T16" s="13"/>
      <c r="U16" s="13"/>
      <c r="V16" s="13"/>
      <c r="W16" s="13"/>
      <c r="X16" s="7"/>
      <c r="Y16" s="7"/>
      <c r="Z16" s="7"/>
    </row>
    <row r="17" spans="1:27" ht="119" customHeight="1" x14ac:dyDescent="0.2">
      <c r="A17" s="211" t="s">
        <v>204</v>
      </c>
      <c r="B17" s="197"/>
      <c r="C17" s="19" t="s">
        <v>202</v>
      </c>
      <c r="D17" s="229"/>
      <c r="E17" s="20">
        <v>1</v>
      </c>
      <c r="F17" s="21">
        <v>0.1</v>
      </c>
      <c r="G17" s="22">
        <v>3</v>
      </c>
      <c r="H17" s="212">
        <f t="shared" si="0"/>
        <v>0</v>
      </c>
      <c r="I17" s="15"/>
      <c r="J17" s="16"/>
      <c r="K17" s="14"/>
      <c r="L17" s="14"/>
      <c r="M17" s="14"/>
      <c r="N17" s="14"/>
      <c r="O17" s="14"/>
      <c r="P17" s="13"/>
      <c r="Q17" s="13"/>
      <c r="R17" s="13"/>
      <c r="S17" s="13"/>
      <c r="T17" s="13"/>
      <c r="U17" s="13"/>
      <c r="V17" s="13"/>
      <c r="W17" s="13"/>
      <c r="X17" s="7"/>
      <c r="Y17" s="7"/>
      <c r="Z17" s="7"/>
    </row>
    <row r="18" spans="1:27" ht="239.25" customHeight="1" x14ac:dyDescent="0.2">
      <c r="A18" s="211" t="s">
        <v>77</v>
      </c>
      <c r="B18" s="197"/>
      <c r="C18" s="19" t="s">
        <v>78</v>
      </c>
      <c r="D18" s="230"/>
      <c r="E18" s="20">
        <v>1</v>
      </c>
      <c r="F18" s="21">
        <v>0.1</v>
      </c>
      <c r="G18" s="22">
        <f t="shared" si="1"/>
        <v>3.5</v>
      </c>
      <c r="H18" s="212">
        <f t="shared" si="0"/>
        <v>0</v>
      </c>
      <c r="I18" s="15"/>
      <c r="J18" s="16"/>
      <c r="K18" s="14"/>
      <c r="L18" s="14"/>
      <c r="M18" s="14"/>
      <c r="N18" s="14"/>
      <c r="O18" s="14"/>
      <c r="P18" s="13"/>
      <c r="Q18" s="13"/>
      <c r="R18" s="13"/>
      <c r="S18" s="13"/>
      <c r="T18" s="13"/>
      <c r="U18" s="13"/>
      <c r="V18" s="13"/>
      <c r="W18" s="13"/>
      <c r="X18" s="7"/>
      <c r="Y18" s="7"/>
      <c r="Z18" s="7"/>
    </row>
    <row r="19" spans="1:27" ht="35.25" customHeight="1" x14ac:dyDescent="0.2">
      <c r="A19" s="213" t="s">
        <v>79</v>
      </c>
      <c r="B19" s="125"/>
      <c r="C19" s="125"/>
      <c r="D19" s="125"/>
      <c r="E19" s="125"/>
      <c r="F19" s="125"/>
      <c r="G19" s="197"/>
      <c r="H19" s="214">
        <f>SUM(H13:H18)</f>
        <v>0</v>
      </c>
      <c r="I19" s="30"/>
      <c r="J19" s="16"/>
      <c r="K19" s="14"/>
      <c r="L19" s="14"/>
      <c r="M19" s="14"/>
      <c r="N19" s="14"/>
      <c r="O19" s="14"/>
      <c r="P19" s="13"/>
      <c r="Q19" s="13"/>
      <c r="R19" s="13"/>
      <c r="S19" s="13"/>
      <c r="T19" s="13"/>
      <c r="U19" s="13"/>
      <c r="V19" s="13"/>
      <c r="W19" s="13"/>
      <c r="X19" s="7"/>
      <c r="Y19" s="7"/>
      <c r="Z19" s="7"/>
    </row>
    <row r="20" spans="1:27" ht="27.75" customHeight="1" x14ac:dyDescent="0.2">
      <c r="A20" s="215" t="s">
        <v>80</v>
      </c>
      <c r="B20" s="125"/>
      <c r="C20" s="125"/>
      <c r="D20" s="125"/>
      <c r="E20" s="125"/>
      <c r="F20" s="125"/>
      <c r="G20" s="197"/>
      <c r="H20" s="231"/>
      <c r="I20" s="30"/>
      <c r="J20" s="16"/>
      <c r="K20" s="14"/>
      <c r="L20" s="14"/>
      <c r="M20" s="14"/>
      <c r="N20" s="14"/>
      <c r="O20" s="14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7" ht="36.75" customHeight="1" x14ac:dyDescent="0.2">
      <c r="A21" s="216" t="s">
        <v>199</v>
      </c>
      <c r="B21" s="125"/>
      <c r="C21" s="125"/>
      <c r="D21" s="125"/>
      <c r="E21" s="125"/>
      <c r="F21" s="125"/>
      <c r="G21" s="197"/>
      <c r="H21" s="217">
        <f>ROUND(H19*H20,0)</f>
        <v>0</v>
      </c>
      <c r="I21" s="15"/>
      <c r="J21" s="16"/>
      <c r="K21" s="14"/>
      <c r="L21" s="14"/>
      <c r="M21" s="14"/>
      <c r="N21" s="14"/>
      <c r="O21" s="14"/>
      <c r="P21" s="13"/>
      <c r="Q21" s="13"/>
      <c r="R21" s="13"/>
      <c r="S21" s="13"/>
      <c r="T21" s="13"/>
      <c r="U21" s="13"/>
      <c r="V21" s="13"/>
      <c r="W21" s="13"/>
      <c r="X21" s="7"/>
      <c r="Y21" s="7"/>
      <c r="Z21" s="7"/>
    </row>
    <row r="22" spans="1:27" ht="35.25" customHeight="1" x14ac:dyDescent="0.2">
      <c r="A22" s="201"/>
      <c r="B22" s="12"/>
      <c r="C22" s="12"/>
      <c r="D22" s="12"/>
      <c r="E22" s="12"/>
      <c r="F22" s="12"/>
      <c r="G22" s="12"/>
      <c r="H22" s="202"/>
      <c r="I22" s="13"/>
      <c r="J22" s="14"/>
      <c r="K22" s="14"/>
      <c r="L22" s="14"/>
      <c r="M22" s="14"/>
      <c r="N22" s="14"/>
      <c r="O22" s="14"/>
      <c r="P22" s="13"/>
      <c r="Q22" s="13"/>
      <c r="R22" s="13"/>
      <c r="S22" s="13"/>
      <c r="T22" s="13"/>
      <c r="U22" s="13"/>
      <c r="V22" s="13"/>
      <c r="W22" s="13"/>
      <c r="X22" s="7"/>
      <c r="Y22" s="7"/>
      <c r="Z22" s="7"/>
    </row>
    <row r="23" spans="1:27" ht="33" customHeight="1" x14ac:dyDescent="0.2">
      <c r="A23" s="203"/>
      <c r="B23" s="125"/>
      <c r="C23" s="125"/>
      <c r="D23" s="125"/>
      <c r="E23" s="125"/>
      <c r="F23" s="125"/>
      <c r="G23" s="125"/>
      <c r="H23" s="198"/>
      <c r="I23" s="15"/>
      <c r="J23" s="16"/>
      <c r="K23" s="14"/>
      <c r="L23" s="14"/>
      <c r="M23" s="14"/>
      <c r="N23" s="14"/>
      <c r="O23" s="14"/>
      <c r="P23" s="13"/>
      <c r="Q23" s="13"/>
      <c r="R23" s="13"/>
      <c r="S23" s="13"/>
      <c r="T23" s="13"/>
      <c r="U23" s="13"/>
      <c r="V23" s="13"/>
      <c r="W23" s="13"/>
      <c r="X23" s="7"/>
      <c r="Y23" s="7"/>
      <c r="Z23" s="7"/>
    </row>
    <row r="24" spans="1:27" ht="33" customHeight="1" x14ac:dyDescent="0.2">
      <c r="A24" s="218" t="s">
        <v>81</v>
      </c>
      <c r="B24" s="125"/>
      <c r="C24" s="125"/>
      <c r="D24" s="125"/>
      <c r="E24" s="125"/>
      <c r="F24" s="125"/>
      <c r="G24" s="125"/>
      <c r="H24" s="198"/>
      <c r="I24" s="15"/>
      <c r="J24" s="16"/>
      <c r="K24" s="14"/>
      <c r="L24" s="14"/>
      <c r="M24" s="14"/>
      <c r="N24" s="14"/>
      <c r="O24" s="14"/>
      <c r="P24" s="13"/>
      <c r="Q24" s="13"/>
      <c r="R24" s="13"/>
      <c r="S24" s="13"/>
      <c r="T24" s="13"/>
      <c r="U24" s="13"/>
      <c r="V24" s="13"/>
      <c r="W24" s="13"/>
      <c r="X24" s="7"/>
      <c r="Y24" s="7"/>
      <c r="Z24" s="7"/>
    </row>
    <row r="25" spans="1:27" ht="35.25" customHeight="1" x14ac:dyDescent="0.2">
      <c r="A25" s="219">
        <v>2</v>
      </c>
      <c r="B25" s="125"/>
      <c r="C25" s="125"/>
      <c r="D25" s="125"/>
      <c r="E25" s="125"/>
      <c r="F25" s="125"/>
      <c r="G25" s="197"/>
      <c r="H25" s="220">
        <f>H21*0.19</f>
        <v>0</v>
      </c>
      <c r="I25" s="15"/>
      <c r="J25" s="16"/>
      <c r="K25" s="14"/>
      <c r="L25" s="14"/>
      <c r="M25" s="14"/>
      <c r="N25" s="14"/>
      <c r="O25" s="14"/>
      <c r="P25" s="13"/>
      <c r="Q25" s="13"/>
      <c r="R25" s="13"/>
      <c r="S25" s="13"/>
      <c r="T25" s="13"/>
      <c r="U25" s="13"/>
      <c r="V25" s="13"/>
      <c r="W25" s="13"/>
      <c r="X25" s="7"/>
      <c r="Y25" s="7"/>
      <c r="Z25" s="7"/>
    </row>
    <row r="26" spans="1:27" ht="35.25" customHeight="1" x14ac:dyDescent="0.2">
      <c r="A26" s="216" t="s">
        <v>82</v>
      </c>
      <c r="B26" s="125"/>
      <c r="C26" s="125"/>
      <c r="D26" s="125"/>
      <c r="E26" s="125"/>
      <c r="F26" s="125"/>
      <c r="G26" s="197"/>
      <c r="H26" s="217">
        <f>SUM(H25)</f>
        <v>0</v>
      </c>
      <c r="I26" s="15"/>
      <c r="J26" s="16"/>
      <c r="K26" s="14"/>
      <c r="L26" s="14"/>
      <c r="M26" s="14"/>
      <c r="N26" s="14"/>
      <c r="O26" s="14"/>
      <c r="P26" s="13"/>
      <c r="Q26" s="13"/>
      <c r="R26" s="13"/>
      <c r="S26" s="13"/>
      <c r="T26" s="13"/>
      <c r="U26" s="13"/>
      <c r="V26" s="13"/>
      <c r="W26" s="13"/>
      <c r="X26" s="7"/>
      <c r="Y26" s="7"/>
      <c r="Z26" s="7"/>
    </row>
    <row r="27" spans="1:27" ht="18.75" customHeight="1" x14ac:dyDescent="0.2">
      <c r="A27" s="221"/>
      <c r="B27" s="222"/>
      <c r="C27" s="222"/>
      <c r="D27" s="222"/>
      <c r="E27" s="222"/>
      <c r="F27" s="222"/>
      <c r="G27" s="222"/>
      <c r="H27" s="223"/>
      <c r="I27" s="15"/>
      <c r="J27" s="16"/>
      <c r="K27" s="14"/>
      <c r="L27" s="14"/>
      <c r="M27" s="14"/>
      <c r="N27" s="14"/>
      <c r="O27" s="14"/>
      <c r="P27" s="13"/>
      <c r="Q27" s="13"/>
      <c r="R27" s="13"/>
      <c r="S27" s="13"/>
      <c r="T27" s="13"/>
      <c r="U27" s="13"/>
      <c r="V27" s="13"/>
      <c r="W27" s="13"/>
      <c r="X27" s="7"/>
      <c r="Y27" s="7"/>
      <c r="Z27" s="7"/>
    </row>
    <row r="28" spans="1:27" ht="35.25" customHeight="1" x14ac:dyDescent="0.2">
      <c r="A28" s="219" t="s">
        <v>83</v>
      </c>
      <c r="B28" s="125"/>
      <c r="C28" s="125"/>
      <c r="D28" s="125"/>
      <c r="E28" s="125"/>
      <c r="F28" s="125"/>
      <c r="G28" s="197"/>
      <c r="H28" s="224">
        <f>ROUND(H21+H26,0)</f>
        <v>0</v>
      </c>
      <c r="I28" s="15"/>
      <c r="J28" s="16"/>
      <c r="K28" s="14"/>
      <c r="L28" s="14"/>
      <c r="M28" s="14"/>
      <c r="N28" s="14"/>
      <c r="O28" s="14"/>
      <c r="P28" s="13"/>
      <c r="Q28" s="13"/>
      <c r="R28" s="13"/>
      <c r="S28" s="13"/>
      <c r="T28" s="13"/>
      <c r="U28" s="13"/>
      <c r="V28" s="13"/>
      <c r="W28" s="13"/>
      <c r="X28" s="7"/>
      <c r="Y28" s="7"/>
      <c r="Z28" s="7"/>
    </row>
    <row r="29" spans="1:27" ht="35.25" customHeight="1" x14ac:dyDescent="0.2">
      <c r="A29" s="216" t="s">
        <v>84</v>
      </c>
      <c r="B29" s="125"/>
      <c r="C29" s="125"/>
      <c r="D29" s="125"/>
      <c r="E29" s="125"/>
      <c r="F29" s="125"/>
      <c r="G29" s="197"/>
      <c r="H29" s="225">
        <f>H28</f>
        <v>0</v>
      </c>
      <c r="I29" s="15"/>
      <c r="J29" s="16"/>
      <c r="K29" s="14"/>
      <c r="L29" s="14"/>
      <c r="M29" s="14"/>
      <c r="N29" s="14"/>
      <c r="O29" s="14"/>
      <c r="P29" s="13"/>
      <c r="Q29" s="13"/>
      <c r="R29" s="13"/>
      <c r="S29" s="13"/>
      <c r="T29" s="13"/>
      <c r="U29" s="13"/>
      <c r="V29" s="13"/>
      <c r="W29" s="13"/>
      <c r="X29" s="7"/>
      <c r="Y29" s="7"/>
      <c r="Z29" s="7"/>
    </row>
    <row r="30" spans="1:27" ht="18" customHeight="1" thickBot="1" x14ac:dyDescent="0.25">
      <c r="A30" s="221"/>
      <c r="B30" s="222"/>
      <c r="C30" s="222"/>
      <c r="D30" s="222"/>
      <c r="E30" s="222"/>
      <c r="F30" s="222"/>
      <c r="G30" s="222"/>
      <c r="H30" s="223"/>
      <c r="I30" s="15"/>
      <c r="J30" s="16"/>
      <c r="K30" s="14"/>
      <c r="L30" s="14"/>
      <c r="M30" s="14"/>
      <c r="N30" s="14"/>
      <c r="O30" s="14"/>
      <c r="P30" s="13"/>
      <c r="Q30" s="13"/>
      <c r="R30" s="13"/>
      <c r="S30" s="13"/>
      <c r="T30" s="13"/>
      <c r="U30" s="13"/>
      <c r="V30" s="13"/>
      <c r="W30" s="13"/>
      <c r="X30" s="7"/>
      <c r="Y30" s="7"/>
      <c r="Z30" s="7"/>
    </row>
    <row r="31" spans="1:27" ht="44.25" customHeight="1" thickBot="1" x14ac:dyDescent="0.25">
      <c r="A31" s="226" t="s">
        <v>85</v>
      </c>
      <c r="B31" s="227"/>
      <c r="C31" s="227"/>
      <c r="D31" s="227"/>
      <c r="E31" s="227"/>
      <c r="F31" s="227"/>
      <c r="G31" s="227"/>
      <c r="H31" s="228">
        <f>H29</f>
        <v>0</v>
      </c>
      <c r="I31" s="15"/>
      <c r="J31" s="15"/>
      <c r="K31" s="14"/>
      <c r="L31" s="14"/>
      <c r="M31" s="14"/>
      <c r="N31" s="14"/>
      <c r="O31" s="14"/>
      <c r="P31" s="13"/>
      <c r="Q31" s="13"/>
      <c r="R31" s="13"/>
      <c r="S31" s="13"/>
      <c r="T31" s="13"/>
      <c r="U31" s="13"/>
      <c r="V31" s="13"/>
      <c r="W31" s="13"/>
      <c r="X31" s="7"/>
      <c r="Y31" s="7"/>
      <c r="Z31" s="7"/>
    </row>
    <row r="32" spans="1:27" ht="60" customHeight="1" x14ac:dyDescent="0.2">
      <c r="A32" s="171" t="s">
        <v>208</v>
      </c>
      <c r="B32" s="172"/>
      <c r="C32" s="172"/>
      <c r="D32" s="172"/>
      <c r="E32" s="172"/>
      <c r="F32" s="172"/>
      <c r="G32" s="172"/>
      <c r="H32" s="173"/>
      <c r="I32" s="1"/>
      <c r="J32" s="1"/>
      <c r="K32" s="1"/>
      <c r="L32" s="1"/>
      <c r="M32" s="110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8" x14ac:dyDescent="0.2">
      <c r="A33" s="174"/>
      <c r="B33" s="175" t="s">
        <v>206</v>
      </c>
      <c r="C33" s="176"/>
      <c r="D33" s="170"/>
      <c r="E33" s="170"/>
      <c r="F33" s="168"/>
      <c r="G33" s="169"/>
      <c r="H33" s="177"/>
      <c r="I33" s="1"/>
      <c r="J33" s="1"/>
      <c r="K33" s="1"/>
      <c r="L33" s="1"/>
      <c r="M33" s="11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9" thickBot="1" x14ac:dyDescent="0.25">
      <c r="A34" s="178"/>
      <c r="B34" s="179" t="s">
        <v>207</v>
      </c>
      <c r="C34" s="180"/>
      <c r="D34" s="181"/>
      <c r="E34" s="181"/>
      <c r="F34" s="181"/>
      <c r="G34" s="182"/>
      <c r="H34" s="183"/>
      <c r="I34" s="1"/>
      <c r="J34" s="1"/>
      <c r="K34" s="1"/>
      <c r="L34" s="1"/>
      <c r="M34" s="110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205" customHeight="1" thickBot="1" x14ac:dyDescent="0.25">
      <c r="A35" s="184" t="s">
        <v>205</v>
      </c>
      <c r="B35" s="185"/>
      <c r="C35" s="185"/>
      <c r="D35" s="185"/>
      <c r="E35" s="185"/>
      <c r="F35" s="185"/>
      <c r="G35" s="185"/>
      <c r="H35" s="186"/>
      <c r="I35" s="1"/>
      <c r="J35" s="1"/>
      <c r="K35" s="1"/>
      <c r="L35" s="1"/>
      <c r="M35" s="11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8" customHeight="1" x14ac:dyDescent="0.2">
      <c r="A36" s="23"/>
      <c r="B36" s="23"/>
      <c r="C36" s="23"/>
      <c r="D36" s="23"/>
      <c r="E36" s="23"/>
      <c r="F36" s="23"/>
      <c r="G36" s="23"/>
      <c r="H36" s="24"/>
      <c r="I36" s="15"/>
      <c r="J36" s="25"/>
      <c r="K36" s="14"/>
      <c r="L36" s="14"/>
      <c r="M36" s="14"/>
      <c r="N36" s="14"/>
      <c r="O36" s="14"/>
      <c r="P36" s="26"/>
      <c r="Q36" s="13"/>
      <c r="R36" s="13"/>
      <c r="S36" s="13"/>
      <c r="T36" s="13"/>
      <c r="U36" s="13"/>
      <c r="V36" s="13"/>
      <c r="W36" s="13"/>
      <c r="X36" s="7"/>
      <c r="Y36" s="7"/>
      <c r="Z36" s="7"/>
    </row>
    <row r="37" spans="1:27" ht="18" customHeight="1" x14ac:dyDescent="0.2">
      <c r="A37" s="23"/>
      <c r="B37" s="27"/>
      <c r="C37" s="27"/>
      <c r="D37" s="23"/>
      <c r="E37" s="23"/>
      <c r="F37" s="23"/>
      <c r="G37" s="23"/>
      <c r="H37" s="24"/>
      <c r="I37" s="15"/>
      <c r="J37" s="16"/>
      <c r="K37" s="14"/>
      <c r="L37" s="14"/>
      <c r="M37" s="14"/>
      <c r="N37" s="14"/>
      <c r="O37" s="14"/>
      <c r="P37" s="26"/>
      <c r="Q37" s="13"/>
      <c r="R37" s="13"/>
      <c r="S37" s="13"/>
      <c r="T37" s="13"/>
      <c r="U37" s="13"/>
      <c r="V37" s="13"/>
      <c r="W37" s="13"/>
      <c r="X37" s="7"/>
      <c r="Y37" s="7"/>
      <c r="Z37" s="7"/>
    </row>
    <row r="38" spans="1:27" ht="18" customHeight="1" x14ac:dyDescent="0.2">
      <c r="A38" s="23"/>
      <c r="B38" s="27"/>
      <c r="C38" s="27"/>
      <c r="D38" s="23"/>
      <c r="E38" s="23"/>
      <c r="F38" s="28"/>
      <c r="G38" s="23"/>
      <c r="H38" s="24"/>
      <c r="I38" s="15"/>
      <c r="J38" s="16"/>
      <c r="K38" s="14"/>
      <c r="L38" s="14"/>
      <c r="M38" s="14"/>
      <c r="N38" s="14"/>
      <c r="O38" s="14"/>
      <c r="P38" s="26"/>
      <c r="Q38" s="13"/>
      <c r="R38" s="13"/>
      <c r="S38" s="13"/>
      <c r="T38" s="13"/>
      <c r="U38" s="13"/>
      <c r="V38" s="13"/>
      <c r="W38" s="13"/>
      <c r="X38" s="7"/>
      <c r="Y38" s="7"/>
      <c r="Z38" s="7"/>
    </row>
    <row r="39" spans="1:27" ht="18" customHeight="1" x14ac:dyDescent="0.2">
      <c r="A39" s="23"/>
      <c r="B39" s="27"/>
      <c r="C39" s="27"/>
      <c r="D39" s="23"/>
      <c r="E39" s="23"/>
      <c r="F39" s="23"/>
      <c r="G39" s="23"/>
      <c r="H39" s="29"/>
      <c r="I39" s="15"/>
      <c r="J39" s="16"/>
      <c r="K39" s="14"/>
      <c r="L39" s="14"/>
      <c r="M39" s="14"/>
      <c r="N39" s="14"/>
      <c r="O39" s="14"/>
      <c r="P39" s="26"/>
      <c r="Q39" s="13"/>
      <c r="R39" s="13"/>
      <c r="S39" s="13"/>
      <c r="T39" s="13"/>
      <c r="U39" s="13"/>
      <c r="V39" s="13"/>
      <c r="W39" s="13"/>
      <c r="X39" s="7"/>
      <c r="Y39" s="7"/>
      <c r="Z39" s="7"/>
    </row>
    <row r="40" spans="1:27" ht="18" customHeight="1" x14ac:dyDescent="0.2">
      <c r="A40" s="23"/>
      <c r="B40" s="23"/>
      <c r="C40" s="23"/>
      <c r="D40" s="23"/>
      <c r="E40" s="7"/>
      <c r="F40" s="7"/>
      <c r="G40" s="7"/>
      <c r="H40" s="7"/>
      <c r="I40" s="7"/>
      <c r="J40" s="7"/>
      <c r="K40" s="7"/>
      <c r="L40" s="14"/>
      <c r="M40" s="14"/>
      <c r="N40" s="14"/>
      <c r="O40" s="14"/>
      <c r="P40" s="26"/>
      <c r="Q40" s="13"/>
      <c r="R40" s="13"/>
      <c r="S40" s="13"/>
      <c r="T40" s="13"/>
      <c r="U40" s="13"/>
      <c r="V40" s="13"/>
      <c r="W40" s="13"/>
      <c r="X40" s="7"/>
      <c r="Y40" s="7"/>
      <c r="Z40" s="7"/>
    </row>
    <row r="41" spans="1:27" ht="18" customHeight="1" x14ac:dyDescent="0.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14"/>
      <c r="M41" s="14"/>
      <c r="N41" s="14"/>
      <c r="O41" s="14"/>
      <c r="P41" s="30"/>
      <c r="Q41" s="13"/>
      <c r="R41" s="13"/>
      <c r="S41" s="13"/>
      <c r="T41" s="13"/>
      <c r="U41" s="13"/>
      <c r="V41" s="13"/>
      <c r="W41" s="13"/>
      <c r="X41" s="7"/>
      <c r="Y41" s="7"/>
      <c r="Z41" s="7"/>
    </row>
    <row r="42" spans="1:27" ht="18" customHeight="1" x14ac:dyDescent="0.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14"/>
      <c r="M42" s="14"/>
      <c r="N42" s="14"/>
      <c r="O42" s="14"/>
      <c r="P42" s="13"/>
      <c r="Q42" s="13"/>
      <c r="R42" s="13"/>
      <c r="S42" s="13"/>
      <c r="T42" s="13"/>
      <c r="U42" s="7"/>
      <c r="V42" s="7"/>
      <c r="W42" s="7"/>
      <c r="X42" s="7"/>
      <c r="Y42" s="7"/>
      <c r="Z42" s="7"/>
    </row>
    <row r="43" spans="1:27" ht="18" customHeight="1" x14ac:dyDescent="0.2">
      <c r="A43" s="7"/>
      <c r="B43" s="7"/>
      <c r="C43" s="7"/>
      <c r="D43" s="7"/>
      <c r="E43" s="7"/>
      <c r="F43" s="7"/>
      <c r="G43" s="7"/>
      <c r="H43" s="31"/>
      <c r="I43" s="7"/>
      <c r="J43" s="7"/>
      <c r="K43" s="7"/>
      <c r="L43" s="14"/>
      <c r="M43" s="14"/>
      <c r="N43" s="14"/>
      <c r="O43" s="14"/>
      <c r="P43" s="13"/>
      <c r="Q43" s="13"/>
      <c r="R43" s="13"/>
      <c r="S43" s="13"/>
      <c r="T43" s="13"/>
      <c r="U43" s="7"/>
      <c r="V43" s="7"/>
      <c r="W43" s="7"/>
      <c r="X43" s="7"/>
      <c r="Y43" s="7"/>
      <c r="Z43" s="7"/>
    </row>
    <row r="44" spans="1:27" ht="18" customHeight="1" x14ac:dyDescent="0.2">
      <c r="A44" s="7"/>
      <c r="B44" s="27"/>
      <c r="C44" s="27"/>
      <c r="D44" s="7"/>
      <c r="E44" s="7"/>
      <c r="F44" s="7"/>
      <c r="G44" s="7"/>
      <c r="H44" s="7"/>
      <c r="I44" s="7"/>
      <c r="J44" s="7"/>
      <c r="K44" s="7"/>
      <c r="L44" s="8"/>
      <c r="M44" s="8"/>
      <c r="N44" s="8"/>
      <c r="O44" s="8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7" ht="18" customHeight="1" x14ac:dyDescent="0.2">
      <c r="A45" s="7"/>
      <c r="B45" s="27"/>
      <c r="C45" s="27"/>
      <c r="D45" s="7"/>
      <c r="E45" s="7"/>
      <c r="F45" s="7"/>
      <c r="G45" s="7"/>
      <c r="H45" s="7"/>
      <c r="I45" s="7"/>
      <c r="J45" s="7"/>
      <c r="K45" s="7"/>
      <c r="L45" s="8"/>
      <c r="M45" s="8"/>
      <c r="N45" s="8"/>
      <c r="O45" s="8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7" ht="18" customHeight="1" x14ac:dyDescent="0.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8"/>
      <c r="M46" s="8"/>
      <c r="N46" s="8"/>
      <c r="O46" s="8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7" ht="18" customHeight="1" x14ac:dyDescent="0.2">
      <c r="A47" s="7"/>
      <c r="B47" s="7"/>
      <c r="C47" s="7"/>
      <c r="D47" s="7"/>
      <c r="E47" s="7"/>
      <c r="F47" s="7"/>
      <c r="G47" s="7"/>
      <c r="H47" s="7"/>
      <c r="I47" s="7"/>
      <c r="J47" s="7"/>
      <c r="K47" s="8"/>
      <c r="L47" s="8"/>
      <c r="M47" s="8"/>
      <c r="N47" s="8"/>
      <c r="O47" s="8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7" ht="18" customHeight="1" x14ac:dyDescent="0.2">
      <c r="A48" s="7"/>
      <c r="B48" s="7"/>
      <c r="C48" s="7"/>
      <c r="D48" s="7"/>
      <c r="E48" s="7"/>
      <c r="F48" s="7"/>
      <c r="G48" s="7"/>
      <c r="H48" s="7"/>
      <c r="I48" s="7"/>
      <c r="J48" s="7"/>
      <c r="K48" s="8"/>
      <c r="L48" s="8"/>
      <c r="M48" s="8"/>
      <c r="N48" s="8"/>
      <c r="O48" s="8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8" customHeight="1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8"/>
      <c r="L49" s="8"/>
      <c r="M49" s="8"/>
      <c r="N49" s="8"/>
      <c r="O49" s="8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8" customHeight="1" x14ac:dyDescent="0.2">
      <c r="A50" s="7"/>
      <c r="B50" s="7"/>
      <c r="C50" s="7"/>
      <c r="D50" s="7"/>
      <c r="E50" s="7"/>
      <c r="F50" s="7"/>
      <c r="G50" s="7"/>
      <c r="H50" s="7"/>
      <c r="I50" s="7"/>
      <c r="J50" s="7"/>
      <c r="K50" s="8"/>
      <c r="L50" s="8"/>
      <c r="M50" s="8"/>
      <c r="N50" s="8"/>
      <c r="O50" s="8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8" customHeight="1" x14ac:dyDescent="0.2">
      <c r="A51" s="7"/>
      <c r="B51" s="7"/>
      <c r="C51" s="7"/>
      <c r="D51" s="7"/>
      <c r="E51" s="7"/>
      <c r="F51" s="7"/>
      <c r="G51" s="7"/>
      <c r="H51" s="7"/>
      <c r="I51" s="7"/>
      <c r="J51" s="7"/>
      <c r="K51" s="8"/>
      <c r="L51" s="8"/>
      <c r="M51" s="8"/>
      <c r="N51" s="8"/>
      <c r="O51" s="8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8" customHeight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  <c r="K52" s="8"/>
      <c r="L52" s="8"/>
      <c r="M52" s="8"/>
      <c r="N52" s="8"/>
      <c r="O52" s="8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8" customHeight="1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8"/>
      <c r="L53" s="8"/>
      <c r="M53" s="8"/>
      <c r="N53" s="8"/>
      <c r="O53" s="8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8" customHeight="1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8"/>
      <c r="L54" s="8"/>
      <c r="M54" s="8"/>
      <c r="N54" s="8"/>
      <c r="O54" s="8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8" customHeight="1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8"/>
      <c r="L55" s="8"/>
      <c r="M55" s="8"/>
      <c r="N55" s="8"/>
      <c r="O55" s="8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8" customHeight="1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8"/>
      <c r="L56" s="8"/>
      <c r="M56" s="8"/>
      <c r="N56" s="8"/>
      <c r="O56" s="8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8" customHeight="1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8"/>
      <c r="L57" s="8"/>
      <c r="M57" s="8"/>
      <c r="N57" s="8"/>
      <c r="O57" s="8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8" customHeight="1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8"/>
      <c r="L58" s="8"/>
      <c r="M58" s="8"/>
      <c r="N58" s="8"/>
      <c r="O58" s="8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8" customHeight="1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8"/>
      <c r="L59" s="8"/>
      <c r="M59" s="8"/>
      <c r="N59" s="8"/>
      <c r="O59" s="8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8" customHeight="1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8"/>
      <c r="L60" s="8"/>
      <c r="M60" s="8"/>
      <c r="N60" s="8"/>
      <c r="O60" s="8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8" customHeight="1" x14ac:dyDescent="0.2">
      <c r="A61" s="7"/>
      <c r="B61" s="7"/>
      <c r="C61" s="7"/>
      <c r="D61" s="7"/>
      <c r="E61" s="7"/>
      <c r="F61" s="7"/>
      <c r="G61" s="7"/>
      <c r="H61" s="7"/>
      <c r="I61" s="7"/>
      <c r="J61" s="8"/>
      <c r="K61" s="8"/>
      <c r="L61" s="8"/>
      <c r="M61" s="8"/>
      <c r="N61" s="8"/>
      <c r="O61" s="8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8" customHeight="1" x14ac:dyDescent="0.2">
      <c r="A62" s="7"/>
      <c r="B62" s="7"/>
      <c r="C62" s="7"/>
      <c r="D62" s="7"/>
      <c r="E62" s="7"/>
      <c r="F62" s="7"/>
      <c r="G62" s="7"/>
      <c r="H62" s="7"/>
      <c r="I62" s="7"/>
      <c r="J62" s="8"/>
      <c r="K62" s="8"/>
      <c r="L62" s="8"/>
      <c r="M62" s="8"/>
      <c r="N62" s="8"/>
      <c r="O62" s="8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8" customHeight="1" x14ac:dyDescent="0.2">
      <c r="A63" s="7"/>
      <c r="B63" s="7"/>
      <c r="C63" s="7"/>
      <c r="D63" s="7"/>
      <c r="E63" s="7"/>
      <c r="F63" s="7"/>
      <c r="G63" s="7"/>
      <c r="H63" s="7"/>
      <c r="I63" s="7"/>
      <c r="J63" s="8"/>
      <c r="K63" s="8"/>
      <c r="L63" s="8"/>
      <c r="M63" s="8"/>
      <c r="N63" s="8"/>
      <c r="O63" s="8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8" customHeight="1" x14ac:dyDescent="0.2">
      <c r="A64" s="7"/>
      <c r="B64" s="7"/>
      <c r="C64" s="7"/>
      <c r="D64" s="7"/>
      <c r="E64" s="7"/>
      <c r="F64" s="7"/>
      <c r="G64" s="7"/>
      <c r="H64" s="7"/>
      <c r="I64" s="7"/>
      <c r="J64" s="8"/>
      <c r="K64" s="8"/>
      <c r="L64" s="8"/>
      <c r="M64" s="8"/>
      <c r="N64" s="8"/>
      <c r="O64" s="8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8" customHeight="1" x14ac:dyDescent="0.2">
      <c r="A65" s="7"/>
      <c r="B65" s="7"/>
      <c r="C65" s="7"/>
      <c r="D65" s="7"/>
      <c r="E65" s="7"/>
      <c r="F65" s="7"/>
      <c r="G65" s="7"/>
      <c r="H65" s="7"/>
      <c r="I65" s="7"/>
      <c r="J65" s="8"/>
      <c r="K65" s="8"/>
      <c r="L65" s="8"/>
      <c r="M65" s="8"/>
      <c r="N65" s="8"/>
      <c r="O65" s="8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8" customHeight="1" x14ac:dyDescent="0.2">
      <c r="A66" s="7"/>
      <c r="B66" s="7"/>
      <c r="C66" s="7"/>
      <c r="D66" s="7"/>
      <c r="E66" s="7"/>
      <c r="F66" s="7"/>
      <c r="G66" s="7"/>
      <c r="H66" s="7"/>
      <c r="I66" s="7"/>
      <c r="J66" s="8"/>
      <c r="K66" s="8"/>
      <c r="L66" s="8"/>
      <c r="M66" s="8"/>
      <c r="N66" s="8"/>
      <c r="O66" s="8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8" customHeight="1" x14ac:dyDescent="0.2">
      <c r="A67" s="7"/>
      <c r="B67" s="7"/>
      <c r="C67" s="7"/>
      <c r="D67" s="7"/>
      <c r="E67" s="7"/>
      <c r="F67" s="7"/>
      <c r="G67" s="7"/>
      <c r="H67" s="7"/>
      <c r="I67" s="7"/>
      <c r="J67" s="8"/>
      <c r="K67" s="8"/>
      <c r="L67" s="8"/>
      <c r="M67" s="8"/>
      <c r="N67" s="8"/>
      <c r="O67" s="8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8" customHeight="1" x14ac:dyDescent="0.2">
      <c r="A68" s="7"/>
      <c r="B68" s="7"/>
      <c r="C68" s="7"/>
      <c r="D68" s="7"/>
      <c r="E68" s="7"/>
      <c r="F68" s="7"/>
      <c r="G68" s="7"/>
      <c r="H68" s="7"/>
      <c r="I68" s="7"/>
      <c r="J68" s="8"/>
      <c r="K68" s="8"/>
      <c r="L68" s="8"/>
      <c r="M68" s="8"/>
      <c r="N68" s="8"/>
      <c r="O68" s="8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8" customHeight="1" x14ac:dyDescent="0.2">
      <c r="A69" s="7"/>
      <c r="B69" s="7"/>
      <c r="C69" s="7"/>
      <c r="D69" s="7"/>
      <c r="E69" s="7"/>
      <c r="F69" s="7"/>
      <c r="G69" s="7"/>
      <c r="H69" s="7"/>
      <c r="I69" s="7"/>
      <c r="J69" s="8"/>
      <c r="K69" s="8"/>
      <c r="L69" s="8"/>
      <c r="M69" s="8"/>
      <c r="N69" s="8"/>
      <c r="O69" s="8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8" customHeight="1" x14ac:dyDescent="0.2">
      <c r="A70" s="7"/>
      <c r="B70" s="7"/>
      <c r="C70" s="7"/>
      <c r="D70" s="7"/>
      <c r="E70" s="7"/>
      <c r="F70" s="7"/>
      <c r="G70" s="7"/>
      <c r="H70" s="7"/>
      <c r="I70" s="7"/>
      <c r="J70" s="8"/>
      <c r="K70" s="8"/>
      <c r="L70" s="8"/>
      <c r="M70" s="8"/>
      <c r="N70" s="8"/>
      <c r="O70" s="8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8" customHeight="1" x14ac:dyDescent="0.2">
      <c r="A71" s="7"/>
      <c r="B71" s="7"/>
      <c r="C71" s="7"/>
      <c r="D71" s="7"/>
      <c r="E71" s="7"/>
      <c r="F71" s="7"/>
      <c r="G71" s="7"/>
      <c r="H71" s="7"/>
      <c r="I71" s="7"/>
      <c r="J71" s="8"/>
      <c r="K71" s="8"/>
      <c r="L71" s="8"/>
      <c r="M71" s="8"/>
      <c r="N71" s="8"/>
      <c r="O71" s="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8" customHeight="1" x14ac:dyDescent="0.2">
      <c r="A72" s="7"/>
      <c r="B72" s="7"/>
      <c r="C72" s="7"/>
      <c r="D72" s="7"/>
      <c r="E72" s="7"/>
      <c r="F72" s="7"/>
      <c r="G72" s="7"/>
      <c r="H72" s="7"/>
      <c r="I72" s="7"/>
      <c r="J72" s="8"/>
      <c r="K72" s="8"/>
      <c r="L72" s="8"/>
      <c r="M72" s="8"/>
      <c r="N72" s="8"/>
      <c r="O72" s="8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8" customHeight="1" x14ac:dyDescent="0.2">
      <c r="A73" s="7"/>
      <c r="B73" s="7"/>
      <c r="C73" s="7"/>
      <c r="D73" s="7"/>
      <c r="E73" s="7"/>
      <c r="F73" s="7"/>
      <c r="G73" s="7"/>
      <c r="H73" s="7"/>
      <c r="I73" s="7"/>
      <c r="J73" s="8"/>
      <c r="K73" s="8"/>
      <c r="L73" s="8"/>
      <c r="M73" s="8"/>
      <c r="N73" s="8"/>
      <c r="O73" s="8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8" customHeight="1" x14ac:dyDescent="0.2">
      <c r="A74" s="7"/>
      <c r="B74" s="7"/>
      <c r="C74" s="7"/>
      <c r="D74" s="7"/>
      <c r="E74" s="7"/>
      <c r="F74" s="7"/>
      <c r="G74" s="7"/>
      <c r="H74" s="7"/>
      <c r="I74" s="7"/>
      <c r="J74" s="8"/>
      <c r="K74" s="8"/>
      <c r="L74" s="8"/>
      <c r="M74" s="8"/>
      <c r="N74" s="8"/>
      <c r="O74" s="8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8" customHeight="1" x14ac:dyDescent="0.2">
      <c r="A75" s="7"/>
      <c r="B75" s="7"/>
      <c r="C75" s="7"/>
      <c r="D75" s="7"/>
      <c r="E75" s="7"/>
      <c r="F75" s="7"/>
      <c r="G75" s="7"/>
      <c r="H75" s="7"/>
      <c r="I75" s="7"/>
      <c r="J75" s="8"/>
      <c r="K75" s="8"/>
      <c r="L75" s="8"/>
      <c r="M75" s="8"/>
      <c r="N75" s="8"/>
      <c r="O75" s="8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8" customHeight="1" x14ac:dyDescent="0.2">
      <c r="A76" s="7"/>
      <c r="B76" s="7"/>
      <c r="C76" s="7"/>
      <c r="D76" s="7"/>
      <c r="E76" s="7"/>
      <c r="F76" s="7"/>
      <c r="G76" s="7"/>
      <c r="H76" s="7"/>
      <c r="I76" s="7"/>
      <c r="J76" s="8"/>
      <c r="K76" s="8"/>
      <c r="L76" s="8"/>
      <c r="M76" s="8"/>
      <c r="N76" s="8"/>
      <c r="O76" s="8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8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8"/>
      <c r="K77" s="8"/>
      <c r="L77" s="8"/>
      <c r="M77" s="8"/>
      <c r="N77" s="8"/>
      <c r="O77" s="8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8" customHeight="1" x14ac:dyDescent="0.2">
      <c r="A78" s="7"/>
      <c r="B78" s="7"/>
      <c r="C78" s="7"/>
      <c r="D78" s="7"/>
      <c r="E78" s="7"/>
      <c r="F78" s="7"/>
      <c r="G78" s="7"/>
      <c r="H78" s="7"/>
      <c r="I78" s="7"/>
      <c r="J78" s="8"/>
      <c r="K78" s="8"/>
      <c r="L78" s="8"/>
      <c r="M78" s="8"/>
      <c r="N78" s="8"/>
      <c r="O78" s="8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8" customHeight="1" x14ac:dyDescent="0.2">
      <c r="A79" s="7"/>
      <c r="B79" s="7"/>
      <c r="C79" s="7"/>
      <c r="D79" s="7"/>
      <c r="E79" s="7"/>
      <c r="F79" s="7"/>
      <c r="G79" s="7"/>
      <c r="H79" s="7"/>
      <c r="I79" s="7"/>
      <c r="J79" s="8"/>
      <c r="K79" s="8"/>
      <c r="L79" s="8"/>
      <c r="M79" s="8"/>
      <c r="N79" s="8"/>
      <c r="O79" s="8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8" customHeight="1" x14ac:dyDescent="0.2">
      <c r="A80" s="7"/>
      <c r="B80" s="7"/>
      <c r="C80" s="7"/>
      <c r="D80" s="7"/>
      <c r="E80" s="7"/>
      <c r="F80" s="7"/>
      <c r="G80" s="7"/>
      <c r="H80" s="7"/>
      <c r="I80" s="7"/>
      <c r="J80" s="8"/>
      <c r="K80" s="8"/>
      <c r="L80" s="8"/>
      <c r="M80" s="8"/>
      <c r="N80" s="8"/>
      <c r="O80" s="8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8" customHeight="1" x14ac:dyDescent="0.2">
      <c r="A81" s="7"/>
      <c r="B81" s="7"/>
      <c r="C81" s="7"/>
      <c r="D81" s="7"/>
      <c r="E81" s="7"/>
      <c r="F81" s="7"/>
      <c r="G81" s="7"/>
      <c r="H81" s="7"/>
      <c r="I81" s="7"/>
      <c r="J81" s="8"/>
      <c r="K81" s="8"/>
      <c r="L81" s="8"/>
      <c r="M81" s="8"/>
      <c r="N81" s="8"/>
      <c r="O81" s="8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8" customHeight="1" x14ac:dyDescent="0.2">
      <c r="A82" s="7"/>
      <c r="B82" s="7"/>
      <c r="C82" s="7"/>
      <c r="D82" s="7"/>
      <c r="E82" s="7"/>
      <c r="F82" s="7"/>
      <c r="G82" s="7"/>
      <c r="H82" s="7"/>
      <c r="I82" s="7"/>
      <c r="J82" s="8"/>
      <c r="K82" s="8"/>
      <c r="L82" s="8"/>
      <c r="M82" s="8"/>
      <c r="N82" s="8"/>
      <c r="O82" s="8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8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8"/>
      <c r="K83" s="8"/>
      <c r="L83" s="8"/>
      <c r="M83" s="8"/>
      <c r="N83" s="8"/>
      <c r="O83" s="8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8" customHeight="1" x14ac:dyDescent="0.2">
      <c r="A84" s="7"/>
      <c r="B84" s="7"/>
      <c r="C84" s="7"/>
      <c r="D84" s="7"/>
      <c r="E84" s="7"/>
      <c r="F84" s="7"/>
      <c r="G84" s="7"/>
      <c r="H84" s="7"/>
      <c r="I84" s="7"/>
      <c r="J84" s="8"/>
      <c r="K84" s="8"/>
      <c r="L84" s="8"/>
      <c r="M84" s="8"/>
      <c r="N84" s="8"/>
      <c r="O84" s="8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8" customHeight="1" x14ac:dyDescent="0.2">
      <c r="A85" s="7"/>
      <c r="B85" s="7"/>
      <c r="C85" s="7"/>
      <c r="D85" s="7"/>
      <c r="E85" s="7"/>
      <c r="F85" s="7"/>
      <c r="G85" s="7"/>
      <c r="H85" s="7"/>
      <c r="I85" s="7"/>
      <c r="J85" s="8"/>
      <c r="K85" s="8"/>
      <c r="L85" s="8"/>
      <c r="M85" s="8"/>
      <c r="N85" s="8"/>
      <c r="O85" s="8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8" customHeight="1" x14ac:dyDescent="0.2">
      <c r="A86" s="7"/>
      <c r="B86" s="7"/>
      <c r="C86" s="7"/>
      <c r="D86" s="7"/>
      <c r="E86" s="7"/>
      <c r="F86" s="7"/>
      <c r="G86" s="7"/>
      <c r="H86" s="7"/>
      <c r="I86" s="7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8" customHeight="1" x14ac:dyDescent="0.2">
      <c r="A87" s="7"/>
      <c r="B87" s="7"/>
      <c r="C87" s="7"/>
      <c r="D87" s="7"/>
      <c r="E87" s="7"/>
      <c r="F87" s="7"/>
      <c r="G87" s="7"/>
      <c r="H87" s="7"/>
      <c r="I87" s="7"/>
      <c r="J87" s="8"/>
      <c r="K87" s="8"/>
      <c r="L87" s="8"/>
      <c r="M87" s="8"/>
      <c r="N87" s="8"/>
      <c r="O87" s="8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8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8"/>
      <c r="K88" s="8"/>
      <c r="L88" s="8"/>
      <c r="M88" s="8"/>
      <c r="N88" s="8"/>
      <c r="O88" s="8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8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8"/>
      <c r="K89" s="8"/>
      <c r="L89" s="8"/>
      <c r="M89" s="8"/>
      <c r="N89" s="8"/>
      <c r="O89" s="8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8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8"/>
      <c r="K90" s="8"/>
      <c r="L90" s="8"/>
      <c r="M90" s="8"/>
      <c r="N90" s="8"/>
      <c r="O90" s="8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8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8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8"/>
      <c r="K92" s="8"/>
      <c r="L92" s="8"/>
      <c r="M92" s="8"/>
      <c r="N92" s="8"/>
      <c r="O92" s="8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8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8"/>
      <c r="K93" s="8"/>
      <c r="L93" s="8"/>
      <c r="M93" s="8"/>
      <c r="N93" s="8"/>
      <c r="O93" s="8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8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8"/>
      <c r="K94" s="8"/>
      <c r="L94" s="8"/>
      <c r="M94" s="8"/>
      <c r="N94" s="8"/>
      <c r="O94" s="8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8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8"/>
      <c r="K95" s="8"/>
      <c r="L95" s="8"/>
      <c r="M95" s="8"/>
      <c r="N95" s="8"/>
      <c r="O95" s="8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8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8"/>
      <c r="K96" s="8"/>
      <c r="L96" s="8"/>
      <c r="M96" s="8"/>
      <c r="N96" s="8"/>
      <c r="O96" s="8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8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8"/>
      <c r="K97" s="8"/>
      <c r="L97" s="8"/>
      <c r="M97" s="8"/>
      <c r="N97" s="8"/>
      <c r="O97" s="8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8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8"/>
      <c r="K98" s="8"/>
      <c r="L98" s="8"/>
      <c r="M98" s="8"/>
      <c r="N98" s="8"/>
      <c r="O98" s="8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8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8"/>
      <c r="K99" s="8"/>
      <c r="L99" s="8"/>
      <c r="M99" s="8"/>
      <c r="N99" s="8"/>
      <c r="O99" s="8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8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8"/>
      <c r="K100" s="8"/>
      <c r="L100" s="8"/>
      <c r="M100" s="8"/>
      <c r="N100" s="8"/>
      <c r="O100" s="8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8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8"/>
      <c r="K101" s="8"/>
      <c r="L101" s="8"/>
      <c r="M101" s="8"/>
      <c r="N101" s="8"/>
      <c r="O101" s="8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8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8"/>
      <c r="K102" s="8"/>
      <c r="L102" s="8"/>
      <c r="M102" s="8"/>
      <c r="N102" s="8"/>
      <c r="O102" s="8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8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8"/>
      <c r="K103" s="8"/>
      <c r="L103" s="8"/>
      <c r="M103" s="8"/>
      <c r="N103" s="8"/>
      <c r="O103" s="8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8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8"/>
      <c r="K104" s="8"/>
      <c r="L104" s="8"/>
      <c r="M104" s="8"/>
      <c r="N104" s="8"/>
      <c r="O104" s="8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8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8"/>
      <c r="K105" s="8"/>
      <c r="L105" s="8"/>
      <c r="M105" s="8"/>
      <c r="N105" s="8"/>
      <c r="O105" s="8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8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8"/>
      <c r="K106" s="8"/>
      <c r="L106" s="8"/>
      <c r="M106" s="8"/>
      <c r="N106" s="8"/>
      <c r="O106" s="8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8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8"/>
      <c r="K107" s="8"/>
      <c r="L107" s="8"/>
      <c r="M107" s="8"/>
      <c r="N107" s="8"/>
      <c r="O107" s="8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8" customHeight="1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8" customHeight="1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8"/>
      <c r="K109" s="8"/>
      <c r="L109" s="8"/>
      <c r="M109" s="8"/>
      <c r="N109" s="8"/>
      <c r="O109" s="8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8" customHeight="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8" customHeight="1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8"/>
      <c r="K111" s="8"/>
      <c r="L111" s="8"/>
      <c r="M111" s="8"/>
      <c r="N111" s="8"/>
      <c r="O111" s="8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8" customHeight="1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8"/>
      <c r="K112" s="8"/>
      <c r="L112" s="8"/>
      <c r="M112" s="8"/>
      <c r="N112" s="8"/>
      <c r="O112" s="8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8" customHeight="1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8"/>
      <c r="K113" s="8"/>
      <c r="L113" s="8"/>
      <c r="M113" s="8"/>
      <c r="N113" s="8"/>
      <c r="O113" s="8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8" customHeight="1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8"/>
      <c r="K114" s="8"/>
      <c r="L114" s="8"/>
      <c r="M114" s="8"/>
      <c r="N114" s="8"/>
      <c r="O114" s="8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8" customHeight="1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8"/>
      <c r="K115" s="8"/>
      <c r="L115" s="8"/>
      <c r="M115" s="8"/>
      <c r="N115" s="8"/>
      <c r="O115" s="8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8" customHeight="1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8"/>
      <c r="K116" s="8"/>
      <c r="L116" s="8"/>
      <c r="M116" s="8"/>
      <c r="N116" s="8"/>
      <c r="O116" s="8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8" customHeight="1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8" customHeight="1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8"/>
      <c r="K118" s="8"/>
      <c r="L118" s="8"/>
      <c r="M118" s="8"/>
      <c r="N118" s="8"/>
      <c r="O118" s="8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8" customHeight="1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8"/>
      <c r="K119" s="8"/>
      <c r="L119" s="8"/>
      <c r="M119" s="8"/>
      <c r="N119" s="8"/>
      <c r="O119" s="8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8" customHeight="1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8" customHeight="1" x14ac:dyDescent="0.2">
      <c r="A121" s="7"/>
      <c r="B121" s="7"/>
      <c r="C121" s="7"/>
      <c r="D121" s="7"/>
      <c r="E121" s="7"/>
      <c r="F121" s="7"/>
      <c r="G121" s="7"/>
      <c r="H121" s="7"/>
      <c r="I121" s="7"/>
      <c r="J121" s="8"/>
      <c r="K121" s="8"/>
      <c r="L121" s="8"/>
      <c r="M121" s="8"/>
      <c r="N121" s="8"/>
      <c r="O121" s="8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8" customHeight="1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8" customHeight="1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8"/>
      <c r="K123" s="8"/>
      <c r="L123" s="8"/>
      <c r="M123" s="8"/>
      <c r="N123" s="8"/>
      <c r="O123" s="8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8" customHeight="1" x14ac:dyDescent="0.2">
      <c r="A124" s="7"/>
      <c r="B124" s="7"/>
      <c r="C124" s="7"/>
      <c r="D124" s="7"/>
      <c r="E124" s="7"/>
      <c r="F124" s="7"/>
      <c r="G124" s="7"/>
      <c r="H124" s="7"/>
      <c r="I124" s="7"/>
      <c r="J124" s="8"/>
      <c r="K124" s="8"/>
      <c r="L124" s="8"/>
      <c r="M124" s="8"/>
      <c r="N124" s="8"/>
      <c r="O124" s="8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8" customHeight="1" x14ac:dyDescent="0.2">
      <c r="A125" s="7"/>
      <c r="B125" s="7"/>
      <c r="C125" s="7"/>
      <c r="D125" s="7"/>
      <c r="E125" s="7"/>
      <c r="F125" s="7"/>
      <c r="G125" s="7"/>
      <c r="H125" s="7"/>
      <c r="I125" s="7"/>
      <c r="J125" s="8"/>
      <c r="K125" s="8"/>
      <c r="L125" s="8"/>
      <c r="M125" s="8"/>
      <c r="N125" s="8"/>
      <c r="O125" s="8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8" customHeight="1" x14ac:dyDescent="0.2">
      <c r="A126" s="7"/>
      <c r="B126" s="7"/>
      <c r="C126" s="7"/>
      <c r="D126" s="7"/>
      <c r="E126" s="7"/>
      <c r="F126" s="7"/>
      <c r="G126" s="7"/>
      <c r="H126" s="7"/>
      <c r="I126" s="7"/>
      <c r="J126" s="8"/>
      <c r="K126" s="8"/>
      <c r="L126" s="8"/>
      <c r="M126" s="8"/>
      <c r="N126" s="8"/>
      <c r="O126" s="8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8" customHeight="1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8"/>
      <c r="K127" s="8"/>
      <c r="L127" s="8"/>
      <c r="M127" s="8"/>
      <c r="N127" s="8"/>
      <c r="O127" s="8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8" customHeight="1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8"/>
      <c r="K128" s="8"/>
      <c r="L128" s="8"/>
      <c r="M128" s="8"/>
      <c r="N128" s="8"/>
      <c r="O128" s="8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8" customHeight="1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8"/>
      <c r="K129" s="8"/>
      <c r="L129" s="8"/>
      <c r="M129" s="8"/>
      <c r="N129" s="8"/>
      <c r="O129" s="8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8" customHeight="1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8"/>
      <c r="K130" s="8"/>
      <c r="L130" s="8"/>
      <c r="M130" s="8"/>
      <c r="N130" s="8"/>
      <c r="O130" s="8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8" customHeight="1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8"/>
      <c r="K131" s="8"/>
      <c r="L131" s="8"/>
      <c r="M131" s="8"/>
      <c r="N131" s="8"/>
      <c r="O131" s="8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8" customHeight="1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8"/>
      <c r="K132" s="8"/>
      <c r="L132" s="8"/>
      <c r="M132" s="8"/>
      <c r="N132" s="8"/>
      <c r="O132" s="8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8" customHeight="1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8"/>
      <c r="K133" s="8"/>
      <c r="L133" s="8"/>
      <c r="M133" s="8"/>
      <c r="N133" s="8"/>
      <c r="O133" s="8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8" customHeight="1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8"/>
      <c r="K134" s="8"/>
      <c r="L134" s="8"/>
      <c r="M134" s="8"/>
      <c r="N134" s="8"/>
      <c r="O134" s="8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8" customHeight="1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8"/>
      <c r="K135" s="8"/>
      <c r="L135" s="8"/>
      <c r="M135" s="8"/>
      <c r="N135" s="8"/>
      <c r="O135" s="8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8" customHeight="1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8"/>
      <c r="K136" s="8"/>
      <c r="L136" s="8"/>
      <c r="M136" s="8"/>
      <c r="N136" s="8"/>
      <c r="O136" s="8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8" customHeight="1" x14ac:dyDescent="0.2">
      <c r="A137" s="7"/>
      <c r="B137" s="7"/>
      <c r="C137" s="7"/>
      <c r="D137" s="7"/>
      <c r="E137" s="7"/>
      <c r="F137" s="7"/>
      <c r="G137" s="7"/>
      <c r="H137" s="7"/>
      <c r="I137" s="7"/>
      <c r="J137" s="8"/>
      <c r="K137" s="8"/>
      <c r="L137" s="8"/>
      <c r="M137" s="8"/>
      <c r="N137" s="8"/>
      <c r="O137" s="8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8" customHeight="1" x14ac:dyDescent="0.2">
      <c r="A138" s="7"/>
      <c r="B138" s="7"/>
      <c r="C138" s="7"/>
      <c r="D138" s="7"/>
      <c r="E138" s="7"/>
      <c r="F138" s="7"/>
      <c r="G138" s="7"/>
      <c r="H138" s="7"/>
      <c r="I138" s="7"/>
      <c r="J138" s="8"/>
      <c r="K138" s="8"/>
      <c r="L138" s="8"/>
      <c r="M138" s="8"/>
      <c r="N138" s="8"/>
      <c r="O138" s="8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8" customHeight="1" x14ac:dyDescent="0.2">
      <c r="A139" s="7"/>
      <c r="B139" s="7"/>
      <c r="C139" s="7"/>
      <c r="D139" s="7"/>
      <c r="E139" s="7"/>
      <c r="F139" s="7"/>
      <c r="G139" s="7"/>
      <c r="H139" s="7"/>
      <c r="I139" s="7"/>
      <c r="J139" s="8"/>
      <c r="K139" s="8"/>
      <c r="L139" s="8"/>
      <c r="M139" s="8"/>
      <c r="N139" s="8"/>
      <c r="O139" s="8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8" customHeight="1" x14ac:dyDescent="0.2">
      <c r="A140" s="7"/>
      <c r="B140" s="7"/>
      <c r="C140" s="7"/>
      <c r="D140" s="7"/>
      <c r="E140" s="7"/>
      <c r="F140" s="7"/>
      <c r="G140" s="7"/>
      <c r="H140" s="7"/>
      <c r="I140" s="7"/>
      <c r="J140" s="8"/>
      <c r="K140" s="8"/>
      <c r="L140" s="8"/>
      <c r="M140" s="8"/>
      <c r="N140" s="8"/>
      <c r="O140" s="8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8" customHeight="1" x14ac:dyDescent="0.2">
      <c r="A141" s="7"/>
      <c r="B141" s="7"/>
      <c r="C141" s="7"/>
      <c r="D141" s="7"/>
      <c r="E141" s="7"/>
      <c r="F141" s="7"/>
      <c r="G141" s="7"/>
      <c r="H141" s="7"/>
      <c r="I141" s="7"/>
      <c r="J141" s="8"/>
      <c r="K141" s="8"/>
      <c r="L141" s="8"/>
      <c r="M141" s="8"/>
      <c r="N141" s="8"/>
      <c r="O141" s="8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8" customHeight="1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8"/>
      <c r="K142" s="8"/>
      <c r="L142" s="8"/>
      <c r="M142" s="8"/>
      <c r="N142" s="8"/>
      <c r="O142" s="8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8" customHeight="1" x14ac:dyDescent="0.2">
      <c r="A143" s="7"/>
      <c r="B143" s="7"/>
      <c r="C143" s="7"/>
      <c r="D143" s="7"/>
      <c r="E143" s="7"/>
      <c r="F143" s="7"/>
      <c r="G143" s="7"/>
      <c r="H143" s="7"/>
      <c r="I143" s="7"/>
      <c r="J143" s="8"/>
      <c r="K143" s="8"/>
      <c r="L143" s="8"/>
      <c r="M143" s="8"/>
      <c r="N143" s="8"/>
      <c r="O143" s="8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8" customHeight="1" x14ac:dyDescent="0.2">
      <c r="A144" s="7"/>
      <c r="B144" s="7"/>
      <c r="C144" s="7"/>
      <c r="D144" s="7"/>
      <c r="E144" s="7"/>
      <c r="F144" s="7"/>
      <c r="G144" s="7"/>
      <c r="H144" s="7"/>
      <c r="I144" s="7"/>
      <c r="J144" s="8"/>
      <c r="K144" s="8"/>
      <c r="L144" s="8"/>
      <c r="M144" s="8"/>
      <c r="N144" s="8"/>
      <c r="O144" s="8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8" customHeight="1" x14ac:dyDescent="0.2">
      <c r="A145" s="7"/>
      <c r="B145" s="7"/>
      <c r="C145" s="7"/>
      <c r="D145" s="7"/>
      <c r="E145" s="7"/>
      <c r="F145" s="7"/>
      <c r="G145" s="7"/>
      <c r="H145" s="7"/>
      <c r="I145" s="7"/>
      <c r="J145" s="8"/>
      <c r="K145" s="8"/>
      <c r="L145" s="8"/>
      <c r="M145" s="8"/>
      <c r="N145" s="8"/>
      <c r="O145" s="8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8" customHeight="1" x14ac:dyDescent="0.2">
      <c r="A146" s="7"/>
      <c r="B146" s="7"/>
      <c r="C146" s="7"/>
      <c r="D146" s="7"/>
      <c r="E146" s="7"/>
      <c r="F146" s="7"/>
      <c r="G146" s="7"/>
      <c r="H146" s="7"/>
      <c r="I146" s="7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8" customHeight="1" x14ac:dyDescent="0.2">
      <c r="A147" s="7"/>
      <c r="B147" s="7"/>
      <c r="C147" s="7"/>
      <c r="D147" s="7"/>
      <c r="E147" s="7"/>
      <c r="F147" s="7"/>
      <c r="G147" s="7"/>
      <c r="H147" s="7"/>
      <c r="I147" s="7"/>
      <c r="J147" s="8"/>
      <c r="K147" s="8"/>
      <c r="L147" s="8"/>
      <c r="M147" s="8"/>
      <c r="N147" s="8"/>
      <c r="O147" s="8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8" customHeight="1" x14ac:dyDescent="0.2">
      <c r="A148" s="7"/>
      <c r="B148" s="7"/>
      <c r="C148" s="7"/>
      <c r="D148" s="7"/>
      <c r="E148" s="7"/>
      <c r="F148" s="7"/>
      <c r="G148" s="7"/>
      <c r="H148" s="7"/>
      <c r="I148" s="7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8" customHeight="1" x14ac:dyDescent="0.2">
      <c r="A149" s="7"/>
      <c r="B149" s="7"/>
      <c r="C149" s="7"/>
      <c r="D149" s="7"/>
      <c r="E149" s="7"/>
      <c r="F149" s="7"/>
      <c r="G149" s="7"/>
      <c r="H149" s="7"/>
      <c r="I149" s="7"/>
      <c r="J149" s="8"/>
      <c r="K149" s="8"/>
      <c r="L149" s="8"/>
      <c r="M149" s="8"/>
      <c r="N149" s="8"/>
      <c r="O149" s="8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8" customHeight="1" x14ac:dyDescent="0.2">
      <c r="A150" s="7"/>
      <c r="B150" s="7"/>
      <c r="C150" s="7"/>
      <c r="D150" s="7"/>
      <c r="E150" s="7"/>
      <c r="F150" s="7"/>
      <c r="G150" s="7"/>
      <c r="H150" s="7"/>
      <c r="I150" s="7"/>
      <c r="J150" s="8"/>
      <c r="K150" s="8"/>
      <c r="L150" s="8"/>
      <c r="M150" s="8"/>
      <c r="N150" s="8"/>
      <c r="O150" s="8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8" customHeight="1" x14ac:dyDescent="0.2">
      <c r="A151" s="7"/>
      <c r="B151" s="7"/>
      <c r="C151" s="7"/>
      <c r="D151" s="7"/>
      <c r="E151" s="7"/>
      <c r="F151" s="7"/>
      <c r="G151" s="7"/>
      <c r="H151" s="7"/>
      <c r="I151" s="7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8" customHeight="1" x14ac:dyDescent="0.2">
      <c r="A152" s="7"/>
      <c r="B152" s="7"/>
      <c r="C152" s="7"/>
      <c r="D152" s="7"/>
      <c r="E152" s="7"/>
      <c r="F152" s="7"/>
      <c r="G152" s="7"/>
      <c r="H152" s="7"/>
      <c r="I152" s="7"/>
      <c r="J152" s="8"/>
      <c r="K152" s="8"/>
      <c r="L152" s="8"/>
      <c r="M152" s="8"/>
      <c r="N152" s="8"/>
      <c r="O152" s="8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8" customHeight="1" x14ac:dyDescent="0.2">
      <c r="A153" s="7"/>
      <c r="B153" s="7"/>
      <c r="C153" s="7"/>
      <c r="D153" s="7"/>
      <c r="E153" s="7"/>
      <c r="F153" s="7"/>
      <c r="G153" s="7"/>
      <c r="H153" s="7"/>
      <c r="I153" s="7"/>
      <c r="J153" s="8"/>
      <c r="K153" s="8"/>
      <c r="L153" s="8"/>
      <c r="M153" s="8"/>
      <c r="N153" s="8"/>
      <c r="O153" s="8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8" customHeight="1" x14ac:dyDescent="0.2">
      <c r="A154" s="7"/>
      <c r="B154" s="7"/>
      <c r="C154" s="7"/>
      <c r="D154" s="7"/>
      <c r="E154" s="7"/>
      <c r="F154" s="7"/>
      <c r="G154" s="7"/>
      <c r="H154" s="7"/>
      <c r="I154" s="7"/>
      <c r="J154" s="8"/>
      <c r="K154" s="8"/>
      <c r="L154" s="8"/>
      <c r="M154" s="8"/>
      <c r="N154" s="8"/>
      <c r="O154" s="8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8" customHeight="1" x14ac:dyDescent="0.2">
      <c r="A155" s="7"/>
      <c r="B155" s="7"/>
      <c r="C155" s="7"/>
      <c r="D155" s="7"/>
      <c r="E155" s="7"/>
      <c r="F155" s="7"/>
      <c r="G155" s="7"/>
      <c r="H155" s="7"/>
      <c r="I155" s="7"/>
      <c r="J155" s="8"/>
      <c r="K155" s="8"/>
      <c r="L155" s="8"/>
      <c r="M155" s="8"/>
      <c r="N155" s="8"/>
      <c r="O155" s="8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8" customHeight="1" x14ac:dyDescent="0.2">
      <c r="A156" s="7"/>
      <c r="B156" s="7"/>
      <c r="C156" s="7"/>
      <c r="D156" s="7"/>
      <c r="E156" s="7"/>
      <c r="F156" s="7"/>
      <c r="G156" s="7"/>
      <c r="H156" s="7"/>
      <c r="I156" s="7"/>
      <c r="J156" s="8"/>
      <c r="K156" s="8"/>
      <c r="L156" s="8"/>
      <c r="M156" s="8"/>
      <c r="N156" s="8"/>
      <c r="O156" s="8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8" customHeight="1" x14ac:dyDescent="0.2">
      <c r="A157" s="7"/>
      <c r="B157" s="7"/>
      <c r="C157" s="7"/>
      <c r="D157" s="7"/>
      <c r="E157" s="7"/>
      <c r="F157" s="7"/>
      <c r="G157" s="7"/>
      <c r="H157" s="7"/>
      <c r="I157" s="7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8" customHeight="1" x14ac:dyDescent="0.2">
      <c r="A158" s="7"/>
      <c r="B158" s="7"/>
      <c r="C158" s="7"/>
      <c r="D158" s="7"/>
      <c r="E158" s="7"/>
      <c r="F158" s="7"/>
      <c r="G158" s="7"/>
      <c r="H158" s="7"/>
      <c r="I158" s="7"/>
      <c r="J158" s="8"/>
      <c r="K158" s="8"/>
      <c r="L158" s="8"/>
      <c r="M158" s="8"/>
      <c r="N158" s="8"/>
      <c r="O158" s="8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8" customHeight="1" x14ac:dyDescent="0.2">
      <c r="A159" s="7"/>
      <c r="B159" s="7"/>
      <c r="C159" s="7"/>
      <c r="D159" s="7"/>
      <c r="E159" s="7"/>
      <c r="F159" s="7"/>
      <c r="G159" s="7"/>
      <c r="H159" s="7"/>
      <c r="I159" s="7"/>
      <c r="J159" s="8"/>
      <c r="K159" s="8"/>
      <c r="L159" s="8"/>
      <c r="M159" s="8"/>
      <c r="N159" s="8"/>
      <c r="O159" s="8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8" customHeight="1" x14ac:dyDescent="0.2">
      <c r="A160" s="7"/>
      <c r="B160" s="7"/>
      <c r="C160" s="7"/>
      <c r="D160" s="7"/>
      <c r="E160" s="7"/>
      <c r="F160" s="7"/>
      <c r="G160" s="7"/>
      <c r="H160" s="7"/>
      <c r="I160" s="7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8" customHeight="1" x14ac:dyDescent="0.2">
      <c r="A161" s="7"/>
      <c r="B161" s="7"/>
      <c r="C161" s="7"/>
      <c r="D161" s="7"/>
      <c r="E161" s="7"/>
      <c r="F161" s="7"/>
      <c r="G161" s="7"/>
      <c r="H161" s="7"/>
      <c r="I161" s="7"/>
      <c r="J161" s="8"/>
      <c r="K161" s="8"/>
      <c r="L161" s="8"/>
      <c r="M161" s="8"/>
      <c r="N161" s="8"/>
      <c r="O161" s="8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8" customHeight="1" x14ac:dyDescent="0.2">
      <c r="A162" s="7"/>
      <c r="B162" s="7"/>
      <c r="C162" s="7"/>
      <c r="D162" s="7"/>
      <c r="E162" s="7"/>
      <c r="F162" s="7"/>
      <c r="G162" s="7"/>
      <c r="H162" s="7"/>
      <c r="I162" s="7"/>
      <c r="J162" s="8"/>
      <c r="K162" s="8"/>
      <c r="L162" s="8"/>
      <c r="M162" s="8"/>
      <c r="N162" s="8"/>
      <c r="O162" s="8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8" customHeight="1" x14ac:dyDescent="0.2">
      <c r="A163" s="7"/>
      <c r="B163" s="7"/>
      <c r="C163" s="7"/>
      <c r="D163" s="7"/>
      <c r="E163" s="7"/>
      <c r="F163" s="7"/>
      <c r="G163" s="7"/>
      <c r="H163" s="7"/>
      <c r="I163" s="7"/>
      <c r="J163" s="8"/>
      <c r="K163" s="8"/>
      <c r="L163" s="8"/>
      <c r="M163" s="8"/>
      <c r="N163" s="8"/>
      <c r="O163" s="8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8" customHeight="1" x14ac:dyDescent="0.2">
      <c r="A164" s="7"/>
      <c r="B164" s="7"/>
      <c r="C164" s="7"/>
      <c r="D164" s="7"/>
      <c r="E164" s="7"/>
      <c r="F164" s="7"/>
      <c r="G164" s="7"/>
      <c r="H164" s="7"/>
      <c r="I164" s="7"/>
      <c r="J164" s="8"/>
      <c r="K164" s="8"/>
      <c r="L164" s="8"/>
      <c r="M164" s="8"/>
      <c r="N164" s="8"/>
      <c r="O164" s="8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8" customHeight="1" x14ac:dyDescent="0.2">
      <c r="A165" s="7"/>
      <c r="B165" s="7"/>
      <c r="C165" s="7"/>
      <c r="D165" s="7"/>
      <c r="E165" s="7"/>
      <c r="F165" s="7"/>
      <c r="G165" s="7"/>
      <c r="H165" s="7"/>
      <c r="I165" s="7"/>
      <c r="J165" s="8"/>
      <c r="K165" s="8"/>
      <c r="L165" s="8"/>
      <c r="M165" s="8"/>
      <c r="N165" s="8"/>
      <c r="O165" s="8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8" customHeight="1" x14ac:dyDescent="0.2">
      <c r="A166" s="7"/>
      <c r="B166" s="7"/>
      <c r="C166" s="7"/>
      <c r="D166" s="7"/>
      <c r="E166" s="7"/>
      <c r="F166" s="7"/>
      <c r="G166" s="7"/>
      <c r="H166" s="7"/>
      <c r="I166" s="7"/>
      <c r="J166" s="8"/>
      <c r="K166" s="8"/>
      <c r="L166" s="8"/>
      <c r="M166" s="8"/>
      <c r="N166" s="8"/>
      <c r="O166" s="8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8" customHeight="1" x14ac:dyDescent="0.2">
      <c r="A167" s="7"/>
      <c r="B167" s="7"/>
      <c r="C167" s="7"/>
      <c r="D167" s="7"/>
      <c r="E167" s="7"/>
      <c r="F167" s="7"/>
      <c r="G167" s="7"/>
      <c r="H167" s="7"/>
      <c r="I167" s="7"/>
      <c r="J167" s="8"/>
      <c r="K167" s="8"/>
      <c r="L167" s="8"/>
      <c r="M167" s="8"/>
      <c r="N167" s="8"/>
      <c r="O167" s="8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8" customHeight="1" x14ac:dyDescent="0.2">
      <c r="A168" s="7"/>
      <c r="B168" s="7"/>
      <c r="C168" s="7"/>
      <c r="D168" s="7"/>
      <c r="E168" s="7"/>
      <c r="F168" s="7"/>
      <c r="G168" s="7"/>
      <c r="H168" s="7"/>
      <c r="I168" s="7"/>
      <c r="J168" s="8"/>
      <c r="K168" s="8"/>
      <c r="L168" s="8"/>
      <c r="M168" s="8"/>
      <c r="N168" s="8"/>
      <c r="O168" s="8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8" customHeight="1" x14ac:dyDescent="0.2">
      <c r="A169" s="7"/>
      <c r="B169" s="7"/>
      <c r="C169" s="7"/>
      <c r="D169" s="7"/>
      <c r="E169" s="7"/>
      <c r="F169" s="7"/>
      <c r="G169" s="7"/>
      <c r="H169" s="7"/>
      <c r="I169" s="7"/>
      <c r="J169" s="8"/>
      <c r="K169" s="8"/>
      <c r="L169" s="8"/>
      <c r="M169" s="8"/>
      <c r="N169" s="8"/>
      <c r="O169" s="8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8" customHeight="1" x14ac:dyDescent="0.2">
      <c r="A170" s="7"/>
      <c r="B170" s="7"/>
      <c r="C170" s="7"/>
      <c r="D170" s="7"/>
      <c r="E170" s="7"/>
      <c r="F170" s="7"/>
      <c r="G170" s="7"/>
      <c r="H170" s="7"/>
      <c r="I170" s="7"/>
      <c r="J170" s="8"/>
      <c r="K170" s="8"/>
      <c r="L170" s="8"/>
      <c r="M170" s="8"/>
      <c r="N170" s="8"/>
      <c r="O170" s="8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8" customHeight="1" x14ac:dyDescent="0.2">
      <c r="A171" s="7"/>
      <c r="B171" s="7"/>
      <c r="C171" s="7"/>
      <c r="D171" s="7"/>
      <c r="E171" s="7"/>
      <c r="F171" s="7"/>
      <c r="G171" s="7"/>
      <c r="H171" s="7"/>
      <c r="I171" s="7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8" customHeight="1" x14ac:dyDescent="0.2">
      <c r="A172" s="7"/>
      <c r="B172" s="7"/>
      <c r="C172" s="7"/>
      <c r="D172" s="7"/>
      <c r="E172" s="7"/>
      <c r="F172" s="7"/>
      <c r="G172" s="7"/>
      <c r="H172" s="7"/>
      <c r="I172" s="7"/>
      <c r="J172" s="8"/>
      <c r="K172" s="8"/>
      <c r="L172" s="8"/>
      <c r="M172" s="8"/>
      <c r="N172" s="8"/>
      <c r="O172" s="8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8" customHeight="1" x14ac:dyDescent="0.2">
      <c r="A173" s="7"/>
      <c r="B173" s="7"/>
      <c r="C173" s="7"/>
      <c r="D173" s="7"/>
      <c r="E173" s="7"/>
      <c r="F173" s="7"/>
      <c r="G173" s="7"/>
      <c r="H173" s="7"/>
      <c r="I173" s="7"/>
      <c r="J173" s="8"/>
      <c r="K173" s="8"/>
      <c r="L173" s="8"/>
      <c r="M173" s="8"/>
      <c r="N173" s="8"/>
      <c r="O173" s="8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8" customHeight="1" x14ac:dyDescent="0.2">
      <c r="A174" s="7"/>
      <c r="B174" s="7"/>
      <c r="C174" s="7"/>
      <c r="D174" s="7"/>
      <c r="E174" s="7"/>
      <c r="F174" s="7"/>
      <c r="G174" s="7"/>
      <c r="H174" s="7"/>
      <c r="I174" s="7"/>
      <c r="J174" s="8"/>
      <c r="K174" s="8"/>
      <c r="L174" s="8"/>
      <c r="M174" s="8"/>
      <c r="N174" s="8"/>
      <c r="O174" s="8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8" customHeight="1" x14ac:dyDescent="0.2">
      <c r="A175" s="7"/>
      <c r="B175" s="7"/>
      <c r="C175" s="7"/>
      <c r="D175" s="7"/>
      <c r="E175" s="7"/>
      <c r="F175" s="7"/>
      <c r="G175" s="7"/>
      <c r="H175" s="7"/>
      <c r="I175" s="7"/>
      <c r="J175" s="8"/>
      <c r="K175" s="8"/>
      <c r="L175" s="8"/>
      <c r="M175" s="8"/>
      <c r="N175" s="8"/>
      <c r="O175" s="8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8" customHeight="1" x14ac:dyDescent="0.2">
      <c r="A176" s="7"/>
      <c r="B176" s="7"/>
      <c r="C176" s="7"/>
      <c r="D176" s="7"/>
      <c r="E176" s="7"/>
      <c r="F176" s="7"/>
      <c r="G176" s="7"/>
      <c r="H176" s="7"/>
      <c r="I176" s="7"/>
      <c r="J176" s="8"/>
      <c r="K176" s="8"/>
      <c r="L176" s="8"/>
      <c r="M176" s="8"/>
      <c r="N176" s="8"/>
      <c r="O176" s="8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8" customHeight="1" x14ac:dyDescent="0.2">
      <c r="A177" s="7"/>
      <c r="B177" s="7"/>
      <c r="C177" s="7"/>
      <c r="D177" s="7"/>
      <c r="E177" s="7"/>
      <c r="F177" s="7"/>
      <c r="G177" s="7"/>
      <c r="H177" s="7"/>
      <c r="I177" s="7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8" customHeight="1" x14ac:dyDescent="0.2">
      <c r="A178" s="7"/>
      <c r="B178" s="7"/>
      <c r="C178" s="7"/>
      <c r="D178" s="7"/>
      <c r="E178" s="7"/>
      <c r="F178" s="7"/>
      <c r="G178" s="7"/>
      <c r="H178" s="7"/>
      <c r="I178" s="7"/>
      <c r="J178" s="8"/>
      <c r="K178" s="8"/>
      <c r="L178" s="8"/>
      <c r="M178" s="8"/>
      <c r="N178" s="8"/>
      <c r="O178" s="8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8" customHeight="1" x14ac:dyDescent="0.2">
      <c r="A179" s="7"/>
      <c r="B179" s="7"/>
      <c r="C179" s="7"/>
      <c r="D179" s="7"/>
      <c r="E179" s="7"/>
      <c r="F179" s="7"/>
      <c r="G179" s="7"/>
      <c r="H179" s="7"/>
      <c r="I179" s="7"/>
      <c r="J179" s="8"/>
      <c r="K179" s="8"/>
      <c r="L179" s="8"/>
      <c r="M179" s="8"/>
      <c r="N179" s="8"/>
      <c r="O179" s="8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8" customHeight="1" x14ac:dyDescent="0.2">
      <c r="A180" s="7"/>
      <c r="B180" s="7"/>
      <c r="C180" s="7"/>
      <c r="D180" s="7"/>
      <c r="E180" s="7"/>
      <c r="F180" s="7"/>
      <c r="G180" s="7"/>
      <c r="H180" s="7"/>
      <c r="I180" s="7"/>
      <c r="J180" s="8"/>
      <c r="K180" s="8"/>
      <c r="L180" s="8"/>
      <c r="M180" s="8"/>
      <c r="N180" s="8"/>
      <c r="O180" s="8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8" customHeight="1" x14ac:dyDescent="0.2">
      <c r="A181" s="7"/>
      <c r="B181" s="7"/>
      <c r="C181" s="7"/>
      <c r="D181" s="7"/>
      <c r="E181" s="7"/>
      <c r="F181" s="7"/>
      <c r="G181" s="7"/>
      <c r="H181" s="7"/>
      <c r="I181" s="7"/>
      <c r="J181" s="8"/>
      <c r="K181" s="8"/>
      <c r="L181" s="8"/>
      <c r="M181" s="8"/>
      <c r="N181" s="8"/>
      <c r="O181" s="8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8" customHeight="1" x14ac:dyDescent="0.2">
      <c r="A182" s="7"/>
      <c r="B182" s="7"/>
      <c r="C182" s="7"/>
      <c r="D182" s="7"/>
      <c r="E182" s="7"/>
      <c r="F182" s="7"/>
      <c r="G182" s="7"/>
      <c r="H182" s="7"/>
      <c r="I182" s="7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8" customHeight="1" x14ac:dyDescent="0.2">
      <c r="A183" s="7"/>
      <c r="B183" s="7"/>
      <c r="C183" s="7"/>
      <c r="D183" s="7"/>
      <c r="E183" s="7"/>
      <c r="F183" s="7"/>
      <c r="G183" s="7"/>
      <c r="H183" s="7"/>
      <c r="I183" s="7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8" customHeight="1" x14ac:dyDescent="0.2">
      <c r="A184" s="7"/>
      <c r="B184" s="7"/>
      <c r="C184" s="7"/>
      <c r="D184" s="7"/>
      <c r="E184" s="7"/>
      <c r="F184" s="7"/>
      <c r="G184" s="7"/>
      <c r="H184" s="7"/>
      <c r="I184" s="7"/>
      <c r="J184" s="8"/>
      <c r="K184" s="8"/>
      <c r="L184" s="8"/>
      <c r="M184" s="8"/>
      <c r="N184" s="8"/>
      <c r="O184" s="8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8" customHeight="1" x14ac:dyDescent="0.2">
      <c r="A185" s="7"/>
      <c r="B185" s="7"/>
      <c r="C185" s="7"/>
      <c r="D185" s="7"/>
      <c r="E185" s="7"/>
      <c r="F185" s="7"/>
      <c r="G185" s="7"/>
      <c r="H185" s="7"/>
      <c r="I185" s="7"/>
      <c r="J185" s="8"/>
      <c r="K185" s="8"/>
      <c r="L185" s="8"/>
      <c r="M185" s="8"/>
      <c r="N185" s="8"/>
      <c r="O185" s="8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8" customHeight="1" x14ac:dyDescent="0.2">
      <c r="A186" s="7"/>
      <c r="B186" s="7"/>
      <c r="C186" s="7"/>
      <c r="D186" s="7"/>
      <c r="E186" s="7"/>
      <c r="F186" s="7"/>
      <c r="G186" s="7"/>
      <c r="H186" s="7"/>
      <c r="I186" s="7"/>
      <c r="J186" s="8"/>
      <c r="K186" s="8"/>
      <c r="L186" s="8"/>
      <c r="M186" s="8"/>
      <c r="N186" s="8"/>
      <c r="O186" s="8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8" customHeight="1" x14ac:dyDescent="0.2">
      <c r="A187" s="7"/>
      <c r="B187" s="7"/>
      <c r="C187" s="7"/>
      <c r="D187" s="7"/>
      <c r="E187" s="7"/>
      <c r="F187" s="7"/>
      <c r="G187" s="7"/>
      <c r="H187" s="7"/>
      <c r="I187" s="7"/>
      <c r="J187" s="8"/>
      <c r="K187" s="8"/>
      <c r="L187" s="8"/>
      <c r="M187" s="8"/>
      <c r="N187" s="8"/>
      <c r="O187" s="8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8" customHeight="1" x14ac:dyDescent="0.2">
      <c r="A188" s="7"/>
      <c r="B188" s="7"/>
      <c r="C188" s="7"/>
      <c r="D188" s="7"/>
      <c r="E188" s="7"/>
      <c r="F188" s="7"/>
      <c r="G188" s="7"/>
      <c r="H188" s="7"/>
      <c r="I188" s="7"/>
      <c r="J188" s="8"/>
      <c r="K188" s="8"/>
      <c r="L188" s="8"/>
      <c r="M188" s="8"/>
      <c r="N188" s="8"/>
      <c r="O188" s="8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8" customHeight="1" x14ac:dyDescent="0.2">
      <c r="A189" s="7"/>
      <c r="B189" s="7"/>
      <c r="C189" s="7"/>
      <c r="D189" s="7"/>
      <c r="E189" s="7"/>
      <c r="F189" s="7"/>
      <c r="G189" s="7"/>
      <c r="H189" s="7"/>
      <c r="I189" s="7"/>
      <c r="J189" s="8"/>
      <c r="K189" s="8"/>
      <c r="L189" s="8"/>
      <c r="M189" s="8"/>
      <c r="N189" s="8"/>
      <c r="O189" s="8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8" customHeight="1" x14ac:dyDescent="0.2">
      <c r="A190" s="7"/>
      <c r="B190" s="7"/>
      <c r="C190" s="7"/>
      <c r="D190" s="7"/>
      <c r="E190" s="7"/>
      <c r="F190" s="7"/>
      <c r="G190" s="7"/>
      <c r="H190" s="7"/>
      <c r="I190" s="7"/>
      <c r="J190" s="8"/>
      <c r="K190" s="8"/>
      <c r="L190" s="8"/>
      <c r="M190" s="8"/>
      <c r="N190" s="8"/>
      <c r="O190" s="8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8" customHeight="1" x14ac:dyDescent="0.2">
      <c r="A191" s="7"/>
      <c r="B191" s="7"/>
      <c r="C191" s="7"/>
      <c r="D191" s="7"/>
      <c r="E191" s="7"/>
      <c r="F191" s="7"/>
      <c r="G191" s="7"/>
      <c r="H191" s="7"/>
      <c r="I191" s="7"/>
      <c r="J191" s="8"/>
      <c r="K191" s="8"/>
      <c r="L191" s="8"/>
      <c r="M191" s="8"/>
      <c r="N191" s="8"/>
      <c r="O191" s="8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8" customHeight="1" x14ac:dyDescent="0.2">
      <c r="A192" s="7"/>
      <c r="B192" s="7"/>
      <c r="C192" s="7"/>
      <c r="D192" s="7"/>
      <c r="E192" s="7"/>
      <c r="F192" s="7"/>
      <c r="G192" s="7"/>
      <c r="H192" s="7"/>
      <c r="I192" s="7"/>
      <c r="J192" s="8"/>
      <c r="K192" s="8"/>
      <c r="L192" s="8"/>
      <c r="M192" s="8"/>
      <c r="N192" s="8"/>
      <c r="O192" s="8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8" customHeight="1" x14ac:dyDescent="0.2">
      <c r="A193" s="7"/>
      <c r="B193" s="7"/>
      <c r="C193" s="7"/>
      <c r="D193" s="7"/>
      <c r="E193" s="7"/>
      <c r="F193" s="7"/>
      <c r="G193" s="7"/>
      <c r="H193" s="7"/>
      <c r="I193" s="7"/>
      <c r="J193" s="8"/>
      <c r="K193" s="8"/>
      <c r="L193" s="8"/>
      <c r="M193" s="8"/>
      <c r="N193" s="8"/>
      <c r="O193" s="8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8" customHeight="1" x14ac:dyDescent="0.2">
      <c r="A194" s="7"/>
      <c r="B194" s="7"/>
      <c r="C194" s="7"/>
      <c r="D194" s="7"/>
      <c r="E194" s="7"/>
      <c r="F194" s="7"/>
      <c r="G194" s="7"/>
      <c r="H194" s="7"/>
      <c r="I194" s="7"/>
      <c r="J194" s="8"/>
      <c r="K194" s="8"/>
      <c r="L194" s="8"/>
      <c r="M194" s="8"/>
      <c r="N194" s="8"/>
      <c r="O194" s="8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8" customHeight="1" x14ac:dyDescent="0.2">
      <c r="A195" s="7"/>
      <c r="B195" s="7"/>
      <c r="C195" s="7"/>
      <c r="D195" s="7"/>
      <c r="E195" s="7"/>
      <c r="F195" s="7"/>
      <c r="G195" s="7"/>
      <c r="H195" s="7"/>
      <c r="I195" s="7"/>
      <c r="J195" s="8"/>
      <c r="K195" s="8"/>
      <c r="L195" s="8"/>
      <c r="M195" s="8"/>
      <c r="N195" s="8"/>
      <c r="O195" s="8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8" customHeight="1" x14ac:dyDescent="0.2">
      <c r="A196" s="7"/>
      <c r="B196" s="7"/>
      <c r="C196" s="7"/>
      <c r="D196" s="7"/>
      <c r="E196" s="7"/>
      <c r="F196" s="7"/>
      <c r="G196" s="7"/>
      <c r="H196" s="7"/>
      <c r="I196" s="7"/>
      <c r="J196" s="8"/>
      <c r="K196" s="8"/>
      <c r="L196" s="8"/>
      <c r="M196" s="8"/>
      <c r="N196" s="8"/>
      <c r="O196" s="8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8" customHeight="1" x14ac:dyDescent="0.2">
      <c r="A197" s="7"/>
      <c r="B197" s="7"/>
      <c r="C197" s="7"/>
      <c r="D197" s="7"/>
      <c r="E197" s="7"/>
      <c r="F197" s="7"/>
      <c r="G197" s="7"/>
      <c r="H197" s="7"/>
      <c r="I197" s="7"/>
      <c r="J197" s="8"/>
      <c r="K197" s="8"/>
      <c r="L197" s="8"/>
      <c r="M197" s="8"/>
      <c r="N197" s="8"/>
      <c r="O197" s="8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8" customHeight="1" x14ac:dyDescent="0.2">
      <c r="A198" s="7"/>
      <c r="B198" s="7"/>
      <c r="C198" s="7"/>
      <c r="D198" s="7"/>
      <c r="E198" s="7"/>
      <c r="F198" s="7"/>
      <c r="G198" s="7"/>
      <c r="H198" s="7"/>
      <c r="I198" s="7"/>
      <c r="J198" s="8"/>
      <c r="K198" s="8"/>
      <c r="L198" s="8"/>
      <c r="M198" s="8"/>
      <c r="N198" s="8"/>
      <c r="O198" s="8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8" customHeight="1" x14ac:dyDescent="0.2">
      <c r="A199" s="7"/>
      <c r="B199" s="7"/>
      <c r="C199" s="7"/>
      <c r="D199" s="7"/>
      <c r="E199" s="7"/>
      <c r="F199" s="7"/>
      <c r="G199" s="7"/>
      <c r="H199" s="7"/>
      <c r="I199" s="7"/>
      <c r="J199" s="8"/>
      <c r="K199" s="8"/>
      <c r="L199" s="8"/>
      <c r="M199" s="8"/>
      <c r="N199" s="8"/>
      <c r="O199" s="8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8" customHeight="1" x14ac:dyDescent="0.2">
      <c r="A200" s="7"/>
      <c r="B200" s="7"/>
      <c r="C200" s="7"/>
      <c r="D200" s="7"/>
      <c r="E200" s="7"/>
      <c r="F200" s="7"/>
      <c r="G200" s="7"/>
      <c r="H200" s="7"/>
      <c r="I200" s="7"/>
      <c r="J200" s="8"/>
      <c r="K200" s="8"/>
      <c r="L200" s="8"/>
      <c r="M200" s="8"/>
      <c r="N200" s="8"/>
      <c r="O200" s="8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8" customHeight="1" x14ac:dyDescent="0.2">
      <c r="A201" s="7"/>
      <c r="B201" s="7"/>
      <c r="C201" s="7"/>
      <c r="D201" s="7"/>
      <c r="E201" s="7"/>
      <c r="F201" s="7"/>
      <c r="G201" s="7"/>
      <c r="H201" s="7"/>
      <c r="I201" s="7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8" customHeight="1" x14ac:dyDescent="0.2">
      <c r="A202" s="7"/>
      <c r="B202" s="7"/>
      <c r="C202" s="7"/>
      <c r="D202" s="7"/>
      <c r="E202" s="7"/>
      <c r="F202" s="7"/>
      <c r="G202" s="7"/>
      <c r="H202" s="7"/>
      <c r="I202" s="7"/>
      <c r="J202" s="8"/>
      <c r="K202" s="8"/>
      <c r="L202" s="8"/>
      <c r="M202" s="8"/>
      <c r="N202" s="8"/>
      <c r="O202" s="8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8" customHeight="1" x14ac:dyDescent="0.2">
      <c r="A203" s="7"/>
      <c r="B203" s="7"/>
      <c r="C203" s="7"/>
      <c r="D203" s="7"/>
      <c r="E203" s="7"/>
      <c r="F203" s="7"/>
      <c r="G203" s="7"/>
      <c r="H203" s="7"/>
      <c r="I203" s="7"/>
      <c r="J203" s="8"/>
      <c r="K203" s="8"/>
      <c r="L203" s="8"/>
      <c r="M203" s="8"/>
      <c r="N203" s="8"/>
      <c r="O203" s="8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8" customHeight="1" x14ac:dyDescent="0.2">
      <c r="A204" s="7"/>
      <c r="B204" s="7"/>
      <c r="C204" s="7"/>
      <c r="D204" s="7"/>
      <c r="E204" s="7"/>
      <c r="F204" s="7"/>
      <c r="G204" s="7"/>
      <c r="H204" s="7"/>
      <c r="I204" s="7"/>
      <c r="J204" s="8"/>
      <c r="K204" s="8"/>
      <c r="L204" s="8"/>
      <c r="M204" s="8"/>
      <c r="N204" s="8"/>
      <c r="O204" s="8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8" customHeight="1" x14ac:dyDescent="0.2">
      <c r="A205" s="7"/>
      <c r="B205" s="7"/>
      <c r="C205" s="7"/>
      <c r="D205" s="7"/>
      <c r="E205" s="7"/>
      <c r="F205" s="7"/>
      <c r="G205" s="7"/>
      <c r="H205" s="7"/>
      <c r="I205" s="7"/>
      <c r="J205" s="8"/>
      <c r="K205" s="8"/>
      <c r="L205" s="8"/>
      <c r="M205" s="8"/>
      <c r="N205" s="8"/>
      <c r="O205" s="8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8" customHeight="1" x14ac:dyDescent="0.2">
      <c r="A206" s="7"/>
      <c r="B206" s="7"/>
      <c r="C206" s="7"/>
      <c r="D206" s="7"/>
      <c r="E206" s="7"/>
      <c r="F206" s="7"/>
      <c r="G206" s="7"/>
      <c r="H206" s="7"/>
      <c r="I206" s="7"/>
      <c r="J206" s="8"/>
      <c r="K206" s="8"/>
      <c r="L206" s="8"/>
      <c r="M206" s="8"/>
      <c r="N206" s="8"/>
      <c r="O206" s="8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8" customHeight="1" x14ac:dyDescent="0.2">
      <c r="A207" s="7"/>
      <c r="B207" s="7"/>
      <c r="C207" s="7"/>
      <c r="D207" s="7"/>
      <c r="E207" s="7"/>
      <c r="F207" s="7"/>
      <c r="G207" s="7"/>
      <c r="H207" s="7"/>
      <c r="I207" s="7"/>
      <c r="J207" s="8"/>
      <c r="K207" s="8"/>
      <c r="L207" s="8"/>
      <c r="M207" s="8"/>
      <c r="N207" s="8"/>
      <c r="O207" s="8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8" customHeight="1" x14ac:dyDescent="0.2">
      <c r="A208" s="7"/>
      <c r="B208" s="7"/>
      <c r="C208" s="7"/>
      <c r="D208" s="7"/>
      <c r="E208" s="7"/>
      <c r="F208" s="7"/>
      <c r="G208" s="7"/>
      <c r="H208" s="7"/>
      <c r="I208" s="7"/>
      <c r="J208" s="8"/>
      <c r="K208" s="8"/>
      <c r="L208" s="8"/>
      <c r="M208" s="8"/>
      <c r="N208" s="8"/>
      <c r="O208" s="8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8" customHeight="1" x14ac:dyDescent="0.2">
      <c r="A209" s="7"/>
      <c r="B209" s="7"/>
      <c r="C209" s="7"/>
      <c r="D209" s="7"/>
      <c r="E209" s="7"/>
      <c r="F209" s="7"/>
      <c r="G209" s="7"/>
      <c r="H209" s="7"/>
      <c r="I209" s="7"/>
      <c r="J209" s="8"/>
      <c r="K209" s="8"/>
      <c r="L209" s="8"/>
      <c r="M209" s="8"/>
      <c r="N209" s="8"/>
      <c r="O209" s="8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8" customHeight="1" x14ac:dyDescent="0.2">
      <c r="A210" s="7"/>
      <c r="B210" s="7"/>
      <c r="C210" s="7"/>
      <c r="D210" s="7"/>
      <c r="E210" s="7"/>
      <c r="F210" s="7"/>
      <c r="G210" s="7"/>
      <c r="H210" s="7"/>
      <c r="I210" s="7"/>
      <c r="J210" s="8"/>
      <c r="K210" s="8"/>
      <c r="L210" s="8"/>
      <c r="M210" s="8"/>
      <c r="N210" s="8"/>
      <c r="O210" s="8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8" customHeight="1" x14ac:dyDescent="0.2">
      <c r="A211" s="7"/>
      <c r="B211" s="7"/>
      <c r="C211" s="7"/>
      <c r="D211" s="7"/>
      <c r="E211" s="7"/>
      <c r="F211" s="7"/>
      <c r="G211" s="7"/>
      <c r="H211" s="7"/>
      <c r="I211" s="7"/>
      <c r="J211" s="8"/>
      <c r="K211" s="8"/>
      <c r="L211" s="8"/>
      <c r="M211" s="8"/>
      <c r="N211" s="8"/>
      <c r="O211" s="8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8" customHeight="1" x14ac:dyDescent="0.2">
      <c r="A212" s="7"/>
      <c r="B212" s="7"/>
      <c r="C212" s="7"/>
      <c r="D212" s="7"/>
      <c r="E212" s="7"/>
      <c r="F212" s="7"/>
      <c r="G212" s="7"/>
      <c r="H212" s="7"/>
      <c r="I212" s="7"/>
      <c r="J212" s="8"/>
      <c r="K212" s="8"/>
      <c r="L212" s="8"/>
      <c r="M212" s="8"/>
      <c r="N212" s="8"/>
      <c r="O212" s="8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8" customHeight="1" x14ac:dyDescent="0.2">
      <c r="A213" s="7"/>
      <c r="B213" s="7"/>
      <c r="C213" s="7"/>
      <c r="D213" s="7"/>
      <c r="E213" s="7"/>
      <c r="F213" s="7"/>
      <c r="G213" s="7"/>
      <c r="H213" s="7"/>
      <c r="I213" s="7"/>
      <c r="J213" s="8"/>
      <c r="K213" s="8"/>
      <c r="L213" s="8"/>
      <c r="M213" s="8"/>
      <c r="N213" s="8"/>
      <c r="O213" s="8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8" customHeight="1" x14ac:dyDescent="0.2">
      <c r="A214" s="7"/>
      <c r="B214" s="7"/>
      <c r="C214" s="7"/>
      <c r="D214" s="7"/>
      <c r="E214" s="7"/>
      <c r="F214" s="7"/>
      <c r="G214" s="7"/>
      <c r="H214" s="7"/>
      <c r="I214" s="7"/>
      <c r="J214" s="8"/>
      <c r="K214" s="8"/>
      <c r="L214" s="8"/>
      <c r="M214" s="8"/>
      <c r="N214" s="8"/>
      <c r="O214" s="8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8" customHeight="1" x14ac:dyDescent="0.2">
      <c r="A215" s="7"/>
      <c r="B215" s="7"/>
      <c r="C215" s="7"/>
      <c r="D215" s="7"/>
      <c r="E215" s="7"/>
      <c r="F215" s="7"/>
      <c r="G215" s="7"/>
      <c r="H215" s="7"/>
      <c r="I215" s="7"/>
      <c r="J215" s="8"/>
      <c r="K215" s="8"/>
      <c r="L215" s="8"/>
      <c r="M215" s="8"/>
      <c r="N215" s="8"/>
      <c r="O215" s="8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8" customHeight="1" x14ac:dyDescent="0.2">
      <c r="A216" s="7"/>
      <c r="B216" s="7"/>
      <c r="C216" s="7"/>
      <c r="D216" s="7"/>
      <c r="E216" s="7"/>
      <c r="F216" s="7"/>
      <c r="G216" s="7"/>
      <c r="H216" s="7"/>
      <c r="I216" s="7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8" customHeight="1" x14ac:dyDescent="0.2">
      <c r="A217" s="7"/>
      <c r="B217" s="7"/>
      <c r="C217" s="7"/>
      <c r="D217" s="7"/>
      <c r="E217" s="7"/>
      <c r="F217" s="7"/>
      <c r="G217" s="7"/>
      <c r="H217" s="7"/>
      <c r="I217" s="7"/>
      <c r="J217" s="8"/>
      <c r="K217" s="8"/>
      <c r="L217" s="8"/>
      <c r="M217" s="8"/>
      <c r="N217" s="8"/>
      <c r="O217" s="8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8" customHeight="1" x14ac:dyDescent="0.2">
      <c r="A218" s="7"/>
      <c r="B218" s="7"/>
      <c r="C218" s="7"/>
      <c r="D218" s="7"/>
      <c r="E218" s="7"/>
      <c r="F218" s="7"/>
      <c r="G218" s="7"/>
      <c r="H218" s="7"/>
      <c r="I218" s="7"/>
      <c r="J218" s="8"/>
      <c r="K218" s="8"/>
      <c r="L218" s="8"/>
      <c r="M218" s="8"/>
      <c r="N218" s="8"/>
      <c r="O218" s="8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8" customHeight="1" x14ac:dyDescent="0.2">
      <c r="A219" s="7"/>
      <c r="B219" s="7"/>
      <c r="C219" s="7"/>
      <c r="D219" s="7"/>
      <c r="E219" s="7"/>
      <c r="F219" s="7"/>
      <c r="G219" s="7"/>
      <c r="H219" s="7"/>
      <c r="I219" s="7"/>
      <c r="J219" s="8"/>
      <c r="K219" s="8"/>
      <c r="L219" s="8"/>
      <c r="M219" s="8"/>
      <c r="N219" s="8"/>
      <c r="O219" s="8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8" customHeight="1" x14ac:dyDescent="0.2">
      <c r="A220" s="7"/>
      <c r="B220" s="7"/>
      <c r="C220" s="7"/>
      <c r="D220" s="7"/>
      <c r="E220" s="7"/>
      <c r="F220" s="7"/>
      <c r="G220" s="7"/>
      <c r="H220" s="7"/>
      <c r="I220" s="7"/>
      <c r="J220" s="8"/>
      <c r="K220" s="8"/>
      <c r="L220" s="8"/>
      <c r="M220" s="8"/>
      <c r="N220" s="8"/>
      <c r="O220" s="8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8" customHeight="1" x14ac:dyDescent="0.2">
      <c r="A221" s="7"/>
      <c r="B221" s="7"/>
      <c r="C221" s="7"/>
      <c r="D221" s="7"/>
      <c r="E221" s="7"/>
      <c r="F221" s="7"/>
      <c r="G221" s="7"/>
      <c r="H221" s="7"/>
      <c r="I221" s="7"/>
      <c r="J221" s="8"/>
      <c r="K221" s="8"/>
      <c r="L221" s="8"/>
      <c r="M221" s="8"/>
      <c r="N221" s="8"/>
      <c r="O221" s="8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8" customHeight="1" x14ac:dyDescent="0.2">
      <c r="A222" s="7"/>
      <c r="B222" s="7"/>
      <c r="C222" s="7"/>
      <c r="D222" s="7"/>
      <c r="E222" s="7"/>
      <c r="F222" s="7"/>
      <c r="G222" s="7"/>
      <c r="H222" s="7"/>
      <c r="I222" s="7"/>
      <c r="J222" s="8"/>
      <c r="K222" s="8"/>
      <c r="L222" s="8"/>
      <c r="M222" s="8"/>
      <c r="N222" s="8"/>
      <c r="O222" s="8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8" customHeight="1" x14ac:dyDescent="0.2">
      <c r="A223" s="7"/>
      <c r="B223" s="7"/>
      <c r="C223" s="7"/>
      <c r="D223" s="7"/>
      <c r="E223" s="7"/>
      <c r="F223" s="7"/>
      <c r="G223" s="7"/>
      <c r="H223" s="7"/>
      <c r="I223" s="7"/>
      <c r="J223" s="8"/>
      <c r="K223" s="8"/>
      <c r="L223" s="8"/>
      <c r="M223" s="8"/>
      <c r="N223" s="8"/>
      <c r="O223" s="8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8" customHeight="1" x14ac:dyDescent="0.2">
      <c r="A224" s="7"/>
      <c r="B224" s="7"/>
      <c r="C224" s="7"/>
      <c r="D224" s="7"/>
      <c r="E224" s="7"/>
      <c r="F224" s="7"/>
      <c r="G224" s="7"/>
      <c r="H224" s="7"/>
      <c r="I224" s="7"/>
      <c r="J224" s="8"/>
      <c r="K224" s="8"/>
      <c r="L224" s="8"/>
      <c r="M224" s="8"/>
      <c r="N224" s="8"/>
      <c r="O224" s="8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8" customHeight="1" x14ac:dyDescent="0.2">
      <c r="A225" s="7"/>
      <c r="B225" s="7"/>
      <c r="C225" s="7"/>
      <c r="D225" s="7"/>
      <c r="E225" s="7"/>
      <c r="F225" s="7"/>
      <c r="G225" s="7"/>
      <c r="H225" s="7"/>
      <c r="I225" s="7"/>
      <c r="J225" s="8"/>
      <c r="K225" s="8"/>
      <c r="L225" s="8"/>
      <c r="M225" s="8"/>
      <c r="N225" s="8"/>
      <c r="O225" s="8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8" customHeight="1" x14ac:dyDescent="0.2">
      <c r="A226" s="7"/>
      <c r="B226" s="7"/>
      <c r="C226" s="7"/>
      <c r="D226" s="7"/>
      <c r="E226" s="7"/>
      <c r="F226" s="7"/>
      <c r="G226" s="7"/>
      <c r="H226" s="7"/>
      <c r="I226" s="7"/>
      <c r="J226" s="8"/>
      <c r="K226" s="8"/>
      <c r="L226" s="8"/>
      <c r="M226" s="8"/>
      <c r="N226" s="8"/>
      <c r="O226" s="8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8" customHeight="1" x14ac:dyDescent="0.2">
      <c r="A227" s="7"/>
      <c r="B227" s="7"/>
      <c r="C227" s="7"/>
      <c r="D227" s="7"/>
      <c r="E227" s="7"/>
      <c r="F227" s="7"/>
      <c r="G227" s="7"/>
      <c r="H227" s="7"/>
      <c r="I227" s="7"/>
      <c r="J227" s="8"/>
      <c r="K227" s="8"/>
      <c r="L227" s="8"/>
      <c r="M227" s="8"/>
      <c r="N227" s="8"/>
      <c r="O227" s="8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8" customHeight="1" x14ac:dyDescent="0.2">
      <c r="A228" s="7"/>
      <c r="B228" s="7"/>
      <c r="C228" s="7"/>
      <c r="D228" s="7"/>
      <c r="E228" s="7"/>
      <c r="F228" s="7"/>
      <c r="G228" s="7"/>
      <c r="H228" s="7"/>
      <c r="I228" s="7"/>
      <c r="J228" s="8"/>
      <c r="K228" s="8"/>
      <c r="L228" s="8"/>
      <c r="M228" s="8"/>
      <c r="N228" s="8"/>
      <c r="O228" s="8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8" customHeight="1" x14ac:dyDescent="0.2">
      <c r="A229" s="7"/>
      <c r="B229" s="7"/>
      <c r="C229" s="7"/>
      <c r="D229" s="7"/>
      <c r="E229" s="7"/>
      <c r="F229" s="7"/>
      <c r="G229" s="7"/>
      <c r="H229" s="7"/>
      <c r="I229" s="7"/>
      <c r="J229" s="8"/>
      <c r="K229" s="8"/>
      <c r="L229" s="8"/>
      <c r="M229" s="8"/>
      <c r="N229" s="8"/>
      <c r="O229" s="8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8" customHeight="1" x14ac:dyDescent="0.2">
      <c r="A230" s="7"/>
      <c r="B230" s="7"/>
      <c r="C230" s="7"/>
      <c r="D230" s="7"/>
      <c r="E230" s="7"/>
      <c r="F230" s="7"/>
      <c r="G230" s="7"/>
      <c r="H230" s="7"/>
      <c r="I230" s="7"/>
      <c r="J230" s="8"/>
      <c r="K230" s="8"/>
      <c r="L230" s="8"/>
      <c r="M230" s="8"/>
      <c r="N230" s="8"/>
      <c r="O230" s="8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8" customHeight="1" x14ac:dyDescent="0.2">
      <c r="A231" s="7"/>
      <c r="B231" s="7"/>
      <c r="C231" s="7"/>
      <c r="D231" s="7"/>
      <c r="E231" s="7"/>
      <c r="F231" s="7"/>
      <c r="G231" s="7"/>
      <c r="H231" s="7"/>
      <c r="I231" s="7"/>
      <c r="J231" s="8"/>
      <c r="K231" s="8"/>
      <c r="L231" s="8"/>
      <c r="M231" s="8"/>
      <c r="N231" s="8"/>
      <c r="O231" s="8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8" customHeight="1" x14ac:dyDescent="0.2">
      <c r="A232" s="7"/>
      <c r="B232" s="7"/>
      <c r="C232" s="7"/>
      <c r="D232" s="7"/>
      <c r="E232" s="7"/>
      <c r="F232" s="7"/>
      <c r="G232" s="7"/>
      <c r="H232" s="7"/>
      <c r="I232" s="7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8" customHeight="1" x14ac:dyDescent="0.2">
      <c r="A233" s="7"/>
      <c r="B233" s="7"/>
      <c r="C233" s="7"/>
      <c r="D233" s="7"/>
      <c r="E233" s="7"/>
      <c r="F233" s="7"/>
      <c r="G233" s="7"/>
      <c r="H233" s="7"/>
      <c r="I233" s="7"/>
      <c r="J233" s="8"/>
      <c r="K233" s="8"/>
      <c r="L233" s="8"/>
      <c r="M233" s="8"/>
      <c r="N233" s="8"/>
      <c r="O233" s="8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8" customHeight="1" x14ac:dyDescent="0.2">
      <c r="A234" s="7"/>
      <c r="B234" s="7"/>
      <c r="C234" s="7"/>
      <c r="D234" s="7"/>
      <c r="E234" s="7"/>
      <c r="F234" s="7"/>
      <c r="G234" s="7"/>
      <c r="H234" s="7"/>
      <c r="I234" s="7"/>
      <c r="J234" s="8"/>
      <c r="K234" s="8"/>
      <c r="L234" s="8"/>
      <c r="M234" s="8"/>
      <c r="N234" s="8"/>
      <c r="O234" s="8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8" customHeight="1" x14ac:dyDescent="0.2">
      <c r="A235" s="7"/>
      <c r="B235" s="7"/>
      <c r="C235" s="7"/>
      <c r="D235" s="7"/>
      <c r="E235" s="7"/>
      <c r="F235" s="7"/>
      <c r="G235" s="7"/>
      <c r="H235" s="7"/>
      <c r="I235" s="7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8" customHeight="1" x14ac:dyDescent="0.2">
      <c r="A236" s="7"/>
      <c r="B236" s="7"/>
      <c r="C236" s="7"/>
      <c r="D236" s="7"/>
      <c r="E236" s="7"/>
      <c r="F236" s="7"/>
      <c r="G236" s="7"/>
      <c r="H236" s="7"/>
      <c r="I236" s="7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8" customHeight="1" x14ac:dyDescent="0.2">
      <c r="A237" s="7"/>
      <c r="B237" s="7"/>
      <c r="C237" s="7"/>
      <c r="D237" s="7"/>
      <c r="E237" s="7"/>
      <c r="F237" s="7"/>
      <c r="G237" s="7"/>
      <c r="H237" s="7"/>
      <c r="I237" s="7"/>
      <c r="J237" s="8"/>
      <c r="K237" s="8"/>
      <c r="L237" s="8"/>
      <c r="M237" s="8"/>
      <c r="N237" s="8"/>
      <c r="O237" s="8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8" customHeight="1" x14ac:dyDescent="0.2">
      <c r="A238" s="7"/>
      <c r="B238" s="7"/>
      <c r="C238" s="7"/>
      <c r="D238" s="7"/>
      <c r="E238" s="7"/>
      <c r="F238" s="7"/>
      <c r="G238" s="7"/>
      <c r="H238" s="7"/>
      <c r="I238" s="7"/>
      <c r="J238" s="8"/>
      <c r="K238" s="8"/>
      <c r="L238" s="8"/>
      <c r="M238" s="8"/>
      <c r="N238" s="8"/>
      <c r="O238" s="8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8" customHeight="1" x14ac:dyDescent="0.2">
      <c r="A239" s="7"/>
      <c r="B239" s="7"/>
      <c r="C239" s="7"/>
      <c r="D239" s="7"/>
      <c r="E239" s="7"/>
      <c r="F239" s="7"/>
      <c r="G239" s="7"/>
      <c r="H239" s="7"/>
      <c r="I239" s="7"/>
      <c r="J239" s="8"/>
      <c r="K239" s="8"/>
      <c r="L239" s="8"/>
      <c r="M239" s="8"/>
      <c r="N239" s="8"/>
      <c r="O239" s="8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34">
    <mergeCell ref="A35:H35"/>
    <mergeCell ref="A32:H32"/>
    <mergeCell ref="A29:G29"/>
    <mergeCell ref="A31:G31"/>
    <mergeCell ref="A16:B16"/>
    <mergeCell ref="A17:B17"/>
    <mergeCell ref="A18:B18"/>
    <mergeCell ref="A19:G19"/>
    <mergeCell ref="A20:G20"/>
    <mergeCell ref="A21:G21"/>
    <mergeCell ref="A23:H23"/>
    <mergeCell ref="A24:H24"/>
    <mergeCell ref="A25:G25"/>
    <mergeCell ref="A26:G26"/>
    <mergeCell ref="A28:G28"/>
    <mergeCell ref="A12:C12"/>
    <mergeCell ref="A13:B13"/>
    <mergeCell ref="A14:B14"/>
    <mergeCell ref="A15:B15"/>
    <mergeCell ref="A6:F6"/>
    <mergeCell ref="A8:H8"/>
    <mergeCell ref="A9:C10"/>
    <mergeCell ref="D10:D11"/>
    <mergeCell ref="E10:E11"/>
    <mergeCell ref="F10:F11"/>
    <mergeCell ref="G10:G11"/>
    <mergeCell ref="H10:H11"/>
    <mergeCell ref="A11:B11"/>
    <mergeCell ref="A1:E1"/>
    <mergeCell ref="F1:H4"/>
    <mergeCell ref="A5:B5"/>
    <mergeCell ref="D5:H5"/>
    <mergeCell ref="A4:E4"/>
    <mergeCell ref="A2:E3"/>
  </mergeCells>
  <printOptions horizontalCentered="1"/>
  <pageMargins left="0.51181102362204722" right="0.51181102362204722" top="0.94488188976377963" bottom="0.98425196850393704" header="0" footer="0"/>
  <pageSetup paperSize="9" scale="3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baseColWidth="10" defaultColWidth="14.5" defaultRowHeight="15" customHeight="1" x14ac:dyDescent="0.2"/>
  <cols>
    <col min="2" max="2" width="26.83203125" customWidth="1"/>
    <col min="3" max="3" width="12.6640625" customWidth="1"/>
    <col min="4" max="4" width="19" customWidth="1"/>
  </cols>
  <sheetData>
    <row r="1" spans="1:26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x14ac:dyDescent="0.2">
      <c r="A2" s="32"/>
      <c r="B2" s="33" t="s">
        <v>38</v>
      </c>
      <c r="C2" s="34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x14ac:dyDescent="0.2">
      <c r="A3" s="32"/>
      <c r="B3" s="35"/>
      <c r="C3" s="36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x14ac:dyDescent="0.2">
      <c r="A4" s="37"/>
      <c r="B4" s="38" t="s">
        <v>39</v>
      </c>
      <c r="C4" s="39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x14ac:dyDescent="0.2">
      <c r="A5" s="37"/>
      <c r="B5" s="40" t="s">
        <v>40</v>
      </c>
      <c r="C5" s="41">
        <v>1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x14ac:dyDescent="0.2">
      <c r="A6" s="37"/>
      <c r="B6" s="42" t="s">
        <v>41</v>
      </c>
      <c r="C6" s="43">
        <f>+C5</f>
        <v>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x14ac:dyDescent="0.2">
      <c r="A7" s="37"/>
      <c r="B7" s="38" t="s">
        <v>42</v>
      </c>
      <c r="C7" s="39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x14ac:dyDescent="0.2">
      <c r="A8" s="37"/>
      <c r="B8" s="40" t="s">
        <v>43</v>
      </c>
      <c r="C8" s="41">
        <v>8.3299999999999999E-2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x14ac:dyDescent="0.2">
      <c r="A9" s="37"/>
      <c r="B9" s="40" t="s">
        <v>44</v>
      </c>
      <c r="C9" s="41">
        <v>0.01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x14ac:dyDescent="0.2">
      <c r="A10" s="37"/>
      <c r="B10" s="40" t="s">
        <v>45</v>
      </c>
      <c r="C10" s="41">
        <v>4.1700000000000001E-2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x14ac:dyDescent="0.2">
      <c r="A11" s="37"/>
      <c r="B11" s="40" t="s">
        <v>46</v>
      </c>
      <c r="C11" s="41">
        <v>8.3299999999999999E-2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x14ac:dyDescent="0.2">
      <c r="A12" s="37"/>
      <c r="B12" s="42" t="s">
        <v>41</v>
      </c>
      <c r="C12" s="43">
        <f>+C8+C9+C10+C11</f>
        <v>0.21829999999999999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x14ac:dyDescent="0.2">
      <c r="A13" s="37"/>
      <c r="B13" s="44" t="s">
        <v>47</v>
      </c>
      <c r="C13" s="37"/>
      <c r="D13" s="32"/>
      <c r="E13" s="45"/>
      <c r="F13" s="45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x14ac:dyDescent="0.2">
      <c r="A14" s="37"/>
      <c r="B14" s="40" t="s">
        <v>48</v>
      </c>
      <c r="C14" s="41">
        <v>0.04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">
      <c r="A15" s="37"/>
      <c r="B15" s="40" t="s">
        <v>49</v>
      </c>
      <c r="C15" s="41">
        <v>0.02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">
      <c r="A16" s="37"/>
      <c r="B16" s="40" t="s">
        <v>50</v>
      </c>
      <c r="C16" s="41">
        <v>0.03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x14ac:dyDescent="0.2">
      <c r="A17" s="37"/>
      <c r="B17" s="40" t="s">
        <v>51</v>
      </c>
      <c r="C17" s="41">
        <f>12%+8.5%+6.96%</f>
        <v>0.27460000000000001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x14ac:dyDescent="0.2">
      <c r="A18" s="37"/>
      <c r="B18" s="42" t="s">
        <v>41</v>
      </c>
      <c r="C18" s="43">
        <f>+C17+C16+C15+C14</f>
        <v>0.36459999999999998</v>
      </c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">
      <c r="A19" s="32"/>
      <c r="B19" s="35"/>
      <c r="C19" s="35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x14ac:dyDescent="0.2">
      <c r="A20" s="37"/>
      <c r="B20" s="42" t="s">
        <v>52</v>
      </c>
      <c r="C20" s="43">
        <f>+C6+C12+C18</f>
        <v>1.5829</v>
      </c>
      <c r="D20" s="46" t="s">
        <v>53</v>
      </c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customHeight="1" x14ac:dyDescent="0.2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customHeight="1" x14ac:dyDescent="0.2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customHeight="1" x14ac:dyDescent="0.2">
      <c r="A23" s="32"/>
      <c r="B23" s="33" t="s">
        <v>38</v>
      </c>
      <c r="C23" s="34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customHeight="1" x14ac:dyDescent="0.2">
      <c r="A24" s="32"/>
      <c r="B24" s="35"/>
      <c r="C24" s="36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customHeight="1" x14ac:dyDescent="0.2">
      <c r="A25" s="37"/>
      <c r="B25" s="38" t="s">
        <v>39</v>
      </c>
      <c r="C25" s="39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customHeight="1" x14ac:dyDescent="0.2">
      <c r="A26" s="37"/>
      <c r="B26" s="40" t="s">
        <v>40</v>
      </c>
      <c r="C26" s="41">
        <v>1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5.75" customHeight="1" x14ac:dyDescent="0.2">
      <c r="A27" s="37"/>
      <c r="B27" s="42" t="s">
        <v>41</v>
      </c>
      <c r="C27" s="43">
        <f>+C26</f>
        <v>1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customHeight="1" x14ac:dyDescent="0.2">
      <c r="A28" s="37"/>
      <c r="B28" s="38" t="s">
        <v>42</v>
      </c>
      <c r="C28" s="3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customHeight="1" x14ac:dyDescent="0.2">
      <c r="A29" s="37"/>
      <c r="B29" s="40" t="s">
        <v>43</v>
      </c>
      <c r="C29" s="41">
        <v>8.3299999999999999E-2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customHeight="1" x14ac:dyDescent="0.2">
      <c r="A30" s="37"/>
      <c r="B30" s="40" t="s">
        <v>44</v>
      </c>
      <c r="C30" s="41">
        <v>0.01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customHeight="1" x14ac:dyDescent="0.2">
      <c r="A31" s="37"/>
      <c r="B31" s="40" t="s">
        <v>45</v>
      </c>
      <c r="C31" s="41">
        <v>4.1700000000000001E-2</v>
      </c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customHeight="1" x14ac:dyDescent="0.2">
      <c r="A32" s="37"/>
      <c r="B32" s="40" t="s">
        <v>46</v>
      </c>
      <c r="C32" s="41">
        <v>8.3299999999999999E-2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5.75" customHeight="1" x14ac:dyDescent="0.2">
      <c r="A33" s="37"/>
      <c r="B33" s="40" t="s">
        <v>54</v>
      </c>
      <c r="C33" s="41">
        <v>0.06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5.75" customHeight="1" x14ac:dyDescent="0.2">
      <c r="A34" s="37"/>
      <c r="B34" s="42" t="s">
        <v>41</v>
      </c>
      <c r="C34" s="43">
        <f>+C29+C30+C31+C32+C33</f>
        <v>0.27829999999999999</v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5.75" customHeight="1" x14ac:dyDescent="0.2">
      <c r="A35" s="37"/>
      <c r="B35" s="44" t="s">
        <v>47</v>
      </c>
      <c r="C35" s="37"/>
      <c r="D35" s="32"/>
      <c r="E35" s="47">
        <f>162000/(1300000*2)</f>
        <v>6.2307692307692307E-2</v>
      </c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5.75" customHeight="1" x14ac:dyDescent="0.2">
      <c r="A36" s="37"/>
      <c r="B36" s="40" t="s">
        <v>48</v>
      </c>
      <c r="C36" s="41">
        <v>0.04</v>
      </c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5.75" customHeight="1" x14ac:dyDescent="0.2">
      <c r="A37" s="37"/>
      <c r="B37" s="40" t="s">
        <v>49</v>
      </c>
      <c r="C37" s="41">
        <v>0.02</v>
      </c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5.75" customHeight="1" x14ac:dyDescent="0.2">
      <c r="A38" s="37"/>
      <c r="B38" s="40" t="s">
        <v>50</v>
      </c>
      <c r="C38" s="41">
        <v>0.03</v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5.75" customHeight="1" x14ac:dyDescent="0.2">
      <c r="A39" s="37"/>
      <c r="B39" s="40" t="s">
        <v>51</v>
      </c>
      <c r="C39" s="41">
        <f>12%+8.5%+6.96%</f>
        <v>0.27460000000000001</v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5.75" customHeight="1" x14ac:dyDescent="0.2">
      <c r="A40" s="37"/>
      <c r="B40" s="42" t="s">
        <v>41</v>
      </c>
      <c r="C40" s="43">
        <f>+C39+C38+C37+C36</f>
        <v>0.36459999999999998</v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5.75" customHeight="1" x14ac:dyDescent="0.2">
      <c r="A41" s="32"/>
      <c r="B41" s="35"/>
      <c r="C41" s="35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5.75" customHeight="1" x14ac:dyDescent="0.2">
      <c r="A42" s="37"/>
      <c r="B42" s="42" t="s">
        <v>52</v>
      </c>
      <c r="C42" s="43">
        <f>+C27+C34+C40</f>
        <v>1.6429</v>
      </c>
      <c r="D42" s="46" t="s">
        <v>55</v>
      </c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5.75" customHeight="1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5.75" customHeight="1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 x14ac:dyDescent="0.2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 x14ac:dyDescent="0.2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5.75" customHeight="1" x14ac:dyDescent="0.2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5.75" customHeight="1" x14ac:dyDescent="0.2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5.75" customHeight="1" x14ac:dyDescent="0.2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5.75" customHeight="1" x14ac:dyDescent="0.2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 x14ac:dyDescent="0.2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 x14ac:dyDescent="0.2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 x14ac:dyDescent="0.2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 x14ac:dyDescent="0.2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 x14ac:dyDescent="0.2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 x14ac:dyDescent="0.2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 x14ac:dyDescent="0.2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 x14ac:dyDescent="0.2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 x14ac:dyDescent="0.2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 x14ac:dyDescent="0.2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 x14ac:dyDescent="0.2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 x14ac:dyDescent="0.2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 x14ac:dyDescent="0.2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 x14ac:dyDescent="0.2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 x14ac:dyDescent="0.2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 x14ac:dyDescent="0.2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 x14ac:dyDescent="0.2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 x14ac:dyDescent="0.2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 x14ac:dyDescent="0.2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 x14ac:dyDescent="0.2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 x14ac:dyDescent="0.2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 x14ac:dyDescent="0.2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 x14ac:dyDescent="0.2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 x14ac:dyDescent="0.2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 x14ac:dyDescent="0.2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 x14ac:dyDescent="0.2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 x14ac:dyDescent="0.2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 x14ac:dyDescent="0.2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 x14ac:dyDescent="0.2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 x14ac:dyDescent="0.2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 x14ac:dyDescent="0.2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 x14ac:dyDescent="0.2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 x14ac:dyDescent="0.2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 x14ac:dyDescent="0.2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 x14ac:dyDescent="0.2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 x14ac:dyDescent="0.2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 x14ac:dyDescent="0.2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 x14ac:dyDescent="0.2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 x14ac:dyDescent="0.2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 x14ac:dyDescent="0.2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 x14ac:dyDescent="0.2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 x14ac:dyDescent="0.2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 x14ac:dyDescent="0.2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 x14ac:dyDescent="0.2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 x14ac:dyDescent="0.2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 x14ac:dyDescent="0.2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 x14ac:dyDescent="0.2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 x14ac:dyDescent="0.2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 x14ac:dyDescent="0.2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 x14ac:dyDescent="0.2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 x14ac:dyDescent="0.2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 x14ac:dyDescent="0.2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 x14ac:dyDescent="0.2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 x14ac:dyDescent="0.2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 x14ac:dyDescent="0.2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 x14ac:dyDescent="0.2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 x14ac:dyDescent="0.2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 x14ac:dyDescent="0.2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 x14ac:dyDescent="0.2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 x14ac:dyDescent="0.2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 x14ac:dyDescent="0.2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 x14ac:dyDescent="0.2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 x14ac:dyDescent="0.2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 x14ac:dyDescent="0.2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 x14ac:dyDescent="0.2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 x14ac:dyDescent="0.2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 x14ac:dyDescent="0.2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 x14ac:dyDescent="0.2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 x14ac:dyDescent="0.2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 x14ac:dyDescent="0.2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 x14ac:dyDescent="0.2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 x14ac:dyDescent="0.2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 x14ac:dyDescent="0.2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 x14ac:dyDescent="0.2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 x14ac:dyDescent="0.2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 x14ac:dyDescent="0.2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 x14ac:dyDescent="0.2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 x14ac:dyDescent="0.2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 x14ac:dyDescent="0.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 x14ac:dyDescent="0.2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 x14ac:dyDescent="0.2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 x14ac:dyDescent="0.2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 x14ac:dyDescent="0.2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 x14ac:dyDescent="0.2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 x14ac:dyDescent="0.2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 x14ac:dyDescent="0.2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 x14ac:dyDescent="0.2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 x14ac:dyDescent="0.2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 x14ac:dyDescent="0.2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 x14ac:dyDescent="0.2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 x14ac:dyDescent="0.2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 x14ac:dyDescent="0.2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 x14ac:dyDescent="0.2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 x14ac:dyDescent="0.2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 x14ac:dyDescent="0.2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 x14ac:dyDescent="0.2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 x14ac:dyDescent="0.2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 x14ac:dyDescent="0.2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 x14ac:dyDescent="0.2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 x14ac:dyDescent="0.2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 x14ac:dyDescent="0.2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 x14ac:dyDescent="0.2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 x14ac:dyDescent="0.2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 x14ac:dyDescent="0.2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 x14ac:dyDescent="0.2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 x14ac:dyDescent="0.2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 x14ac:dyDescent="0.2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 x14ac:dyDescent="0.2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 x14ac:dyDescent="0.2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 x14ac:dyDescent="0.2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 x14ac:dyDescent="0.2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 x14ac:dyDescent="0.2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 x14ac:dyDescent="0.2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 x14ac:dyDescent="0.2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 x14ac:dyDescent="0.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 x14ac:dyDescent="0.2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 x14ac:dyDescent="0.2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 x14ac:dyDescent="0.2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 x14ac:dyDescent="0.2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 x14ac:dyDescent="0.2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 x14ac:dyDescent="0.2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 x14ac:dyDescent="0.2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 x14ac:dyDescent="0.2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 x14ac:dyDescent="0.2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 x14ac:dyDescent="0.2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 x14ac:dyDescent="0.2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 x14ac:dyDescent="0.2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 x14ac:dyDescent="0.2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 x14ac:dyDescent="0.2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 x14ac:dyDescent="0.2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 x14ac:dyDescent="0.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 x14ac:dyDescent="0.2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 x14ac:dyDescent="0.2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 x14ac:dyDescent="0.2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 x14ac:dyDescent="0.2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 x14ac:dyDescent="0.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 x14ac:dyDescent="0.2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 x14ac:dyDescent="0.2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 x14ac:dyDescent="0.2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 x14ac:dyDescent="0.2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 x14ac:dyDescent="0.2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 x14ac:dyDescent="0.2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 x14ac:dyDescent="0.2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 x14ac:dyDescent="0.2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 x14ac:dyDescent="0.2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 x14ac:dyDescent="0.2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 x14ac:dyDescent="0.2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5.75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5.75" customHeight="1" x14ac:dyDescent="0.2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5.75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5.75" customHeight="1" x14ac:dyDescent="0.2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5.75" customHeight="1" x14ac:dyDescent="0.2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5.75" customHeight="1" x14ac:dyDescent="0.2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5.75" customHeight="1" x14ac:dyDescent="0.2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5.75" customHeight="1" x14ac:dyDescent="0.2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5.75" customHeight="1" x14ac:dyDescent="0.2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5.75" customHeight="1" x14ac:dyDescent="0.2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5.75" customHeight="1" x14ac:dyDescent="0.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5.75" customHeight="1" x14ac:dyDescent="0.2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5.75" customHeight="1" x14ac:dyDescent="0.2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5.75" customHeight="1" x14ac:dyDescent="0.2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5.75" customHeight="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75" customHeight="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5.75" customHeight="1" x14ac:dyDescent="0.2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5.75" customHeight="1" x14ac:dyDescent="0.2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5.75" customHeight="1" x14ac:dyDescent="0.2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5.75" customHeight="1" x14ac:dyDescent="0.2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5.75" customHeight="1" x14ac:dyDescent="0.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8.6640625" customWidth="1"/>
    <col min="2" max="2" width="69" customWidth="1"/>
    <col min="3" max="3" width="20" customWidth="1"/>
    <col min="4" max="4" width="14" customWidth="1"/>
    <col min="5" max="5" width="26.6640625" customWidth="1"/>
    <col min="6" max="6" width="15.33203125" customWidth="1"/>
    <col min="7" max="7" width="22.1640625" customWidth="1"/>
    <col min="8" max="8" width="17.6640625" customWidth="1"/>
    <col min="9" max="9" width="18.6640625" customWidth="1"/>
    <col min="10" max="26" width="14" customWidth="1"/>
  </cols>
  <sheetData>
    <row r="1" spans="1:26" x14ac:dyDescent="0.2">
      <c r="A1" s="150" t="s">
        <v>86</v>
      </c>
      <c r="B1" s="121"/>
      <c r="C1" s="121"/>
      <c r="D1" s="121"/>
      <c r="E1" s="121"/>
      <c r="F1" s="121"/>
      <c r="G1" s="121"/>
      <c r="H1" s="121"/>
      <c r="I1" s="12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34"/>
      <c r="B2" s="115"/>
      <c r="C2" s="115"/>
      <c r="D2" s="115"/>
      <c r="E2" s="115"/>
      <c r="F2" s="115"/>
      <c r="G2" s="115"/>
      <c r="H2" s="115"/>
      <c r="I2" s="116"/>
      <c r="J2" s="4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51" t="s">
        <v>87</v>
      </c>
      <c r="B3" s="115"/>
      <c r="C3" s="115"/>
      <c r="D3" s="115"/>
      <c r="E3" s="115"/>
      <c r="F3" s="115"/>
      <c r="G3" s="115"/>
      <c r="H3" s="115"/>
      <c r="I3" s="11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52"/>
      <c r="B4" s="111"/>
      <c r="C4" s="111"/>
      <c r="D4" s="111"/>
      <c r="E4" s="111"/>
      <c r="F4" s="111"/>
      <c r="G4" s="111"/>
      <c r="H4" s="111"/>
      <c r="I4" s="12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52"/>
      <c r="B5" s="111"/>
      <c r="C5" s="111"/>
      <c r="D5" s="111"/>
      <c r="E5" s="111"/>
      <c r="F5" s="111"/>
      <c r="G5" s="111"/>
      <c r="H5" s="111"/>
      <c r="I5" s="12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53"/>
      <c r="B6" s="148" t="s">
        <v>88</v>
      </c>
      <c r="C6" s="112"/>
      <c r="D6" s="113"/>
      <c r="E6" s="3"/>
      <c r="F6" s="50" t="e">
        <f>'[21]OFERTA ECONÓMICA'!G169</f>
        <v>#REF!</v>
      </c>
      <c r="G6" s="154"/>
      <c r="H6" s="111"/>
      <c r="I6" s="12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17"/>
      <c r="B7" s="149" t="s">
        <v>89</v>
      </c>
      <c r="C7" s="115"/>
      <c r="D7" s="141"/>
      <c r="E7" s="51" t="e">
        <f>+ROUND(I88/F6,4)</f>
        <v>#REF!</v>
      </c>
      <c r="F7" s="52" t="e">
        <f>+E7*F6</f>
        <v>#REF!</v>
      </c>
      <c r="G7" s="111"/>
      <c r="H7" s="111"/>
      <c r="I7" s="12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17"/>
      <c r="B8" s="149" t="s">
        <v>90</v>
      </c>
      <c r="C8" s="115"/>
      <c r="D8" s="141"/>
      <c r="E8" s="51">
        <v>0.01</v>
      </c>
      <c r="F8" s="52" t="e">
        <f>+ROUND(F6*E8,0)</f>
        <v>#REF!</v>
      </c>
      <c r="G8" s="111"/>
      <c r="H8" s="111"/>
      <c r="I8" s="12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17"/>
      <c r="B9" s="149" t="s">
        <v>91</v>
      </c>
      <c r="C9" s="115"/>
      <c r="D9" s="141"/>
      <c r="E9" s="51">
        <v>0.03</v>
      </c>
      <c r="F9" s="52" t="e">
        <f>+ROUND(F6*E9,0)</f>
        <v>#REF!</v>
      </c>
      <c r="G9" s="111"/>
      <c r="H9" s="111"/>
      <c r="I9" s="12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17"/>
      <c r="B10" s="155" t="s">
        <v>92</v>
      </c>
      <c r="C10" s="133"/>
      <c r="D10" s="114"/>
      <c r="E10" s="53">
        <v>0.19</v>
      </c>
      <c r="F10" s="52" t="e">
        <f>+ROUND(F9*E10,0)</f>
        <v>#REF!</v>
      </c>
      <c r="G10" s="111"/>
      <c r="H10" s="111"/>
      <c r="I10" s="12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17"/>
      <c r="B11" s="156"/>
      <c r="C11" s="115"/>
      <c r="D11" s="141"/>
      <c r="E11" s="55"/>
      <c r="F11" s="56"/>
      <c r="G11" s="111"/>
      <c r="H11" s="111"/>
      <c r="I11" s="12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17"/>
      <c r="B12" s="157" t="s">
        <v>93</v>
      </c>
      <c r="C12" s="115"/>
      <c r="D12" s="141"/>
      <c r="E12" s="57"/>
      <c r="F12" s="58" t="e">
        <f>ROUND(SUM(F6:F11),0)</f>
        <v>#REF!</v>
      </c>
      <c r="G12" s="111"/>
      <c r="H12" s="111"/>
      <c r="I12" s="123"/>
      <c r="J12" s="59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52"/>
      <c r="B13" s="111"/>
      <c r="C13" s="111"/>
      <c r="D13" s="111"/>
      <c r="E13" s="111"/>
      <c r="F13" s="111"/>
      <c r="G13" s="111"/>
      <c r="H13" s="111"/>
      <c r="I13" s="12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 customHeight="1" x14ac:dyDescent="0.2">
      <c r="A14" s="49"/>
      <c r="B14" s="158" t="s">
        <v>94</v>
      </c>
      <c r="C14" s="112"/>
      <c r="D14" s="113"/>
      <c r="E14" s="60">
        <v>3.5</v>
      </c>
      <c r="F14" s="61" t="s">
        <v>59</v>
      </c>
      <c r="G14" s="154"/>
      <c r="H14" s="111"/>
      <c r="I14" s="12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34"/>
      <c r="B15" s="115"/>
      <c r="C15" s="115"/>
      <c r="D15" s="115"/>
      <c r="E15" s="115"/>
      <c r="F15" s="115"/>
      <c r="G15" s="115"/>
      <c r="H15" s="115"/>
      <c r="I15" s="11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59" t="s">
        <v>95</v>
      </c>
      <c r="B16" s="118"/>
      <c r="C16" s="118"/>
      <c r="D16" s="118"/>
      <c r="E16" s="118"/>
      <c r="F16" s="119"/>
      <c r="G16" s="160"/>
      <c r="H16" s="118"/>
      <c r="I16" s="13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5"/>
      <c r="B17" s="5"/>
      <c r="C17" s="5"/>
      <c r="D17" s="5"/>
      <c r="E17" s="5"/>
      <c r="F17" s="5"/>
      <c r="G17" s="62"/>
      <c r="H17" s="62"/>
      <c r="I17" s="6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59" t="s">
        <v>96</v>
      </c>
      <c r="B18" s="119"/>
      <c r="C18" s="63"/>
      <c r="D18" s="63"/>
      <c r="E18" s="63"/>
      <c r="F18" s="63"/>
      <c r="G18" s="63"/>
      <c r="H18" s="63"/>
      <c r="I18" s="6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0" x14ac:dyDescent="0.2">
      <c r="A19" s="65" t="s">
        <v>97</v>
      </c>
      <c r="B19" s="161" t="s">
        <v>98</v>
      </c>
      <c r="C19" s="161" t="s">
        <v>99</v>
      </c>
      <c r="D19" s="161" t="s">
        <v>100</v>
      </c>
      <c r="E19" s="163" t="s">
        <v>101</v>
      </c>
      <c r="F19" s="66" t="s">
        <v>102</v>
      </c>
      <c r="G19" s="66" t="s">
        <v>103</v>
      </c>
      <c r="H19" s="66" t="s">
        <v>104</v>
      </c>
      <c r="I19" s="67" t="s">
        <v>105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68"/>
      <c r="B20" s="162"/>
      <c r="C20" s="162"/>
      <c r="D20" s="162"/>
      <c r="E20" s="162"/>
      <c r="F20" s="69" t="s">
        <v>62</v>
      </c>
      <c r="G20" s="69" t="s">
        <v>63</v>
      </c>
      <c r="H20" s="69" t="s">
        <v>64</v>
      </c>
      <c r="I20" s="70" t="s">
        <v>106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51" t="s">
        <v>107</v>
      </c>
      <c r="B21" s="115"/>
      <c r="C21" s="115"/>
      <c r="D21" s="115"/>
      <c r="E21" s="115"/>
      <c r="F21" s="115"/>
      <c r="G21" s="115"/>
      <c r="H21" s="115"/>
      <c r="I21" s="11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71" t="s">
        <v>108</v>
      </c>
      <c r="B22" s="72" t="s">
        <v>109</v>
      </c>
      <c r="C22" s="73">
        <v>1</v>
      </c>
      <c r="D22" s="57"/>
      <c r="E22" s="74">
        <f t="shared" ref="E22:E23" si="0">+$E$14</f>
        <v>3.5</v>
      </c>
      <c r="F22" s="51">
        <v>0.1</v>
      </c>
      <c r="G22" s="75" t="e">
        <f>+#REF!</f>
        <v>#REF!</v>
      </c>
      <c r="H22" s="76">
        <f>+FM!C20</f>
        <v>1.5829</v>
      </c>
      <c r="I22" s="77" t="e">
        <f t="shared" ref="I22:I29" si="1">+C22*E22*F22*G22*H22</f>
        <v>#REF!</v>
      </c>
      <c r="J22" s="1"/>
      <c r="K22" s="7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71" t="s">
        <v>110</v>
      </c>
      <c r="B23" s="72" t="s">
        <v>111</v>
      </c>
      <c r="C23" s="73">
        <v>1</v>
      </c>
      <c r="D23" s="57"/>
      <c r="E23" s="74">
        <f t="shared" si="0"/>
        <v>3.5</v>
      </c>
      <c r="F23" s="51">
        <v>1</v>
      </c>
      <c r="G23" s="75" t="e">
        <f>+#REF!</f>
        <v>#REF!</v>
      </c>
      <c r="H23" s="76">
        <f>+FM!C20</f>
        <v>1.5829</v>
      </c>
      <c r="I23" s="77" t="e">
        <f t="shared" si="1"/>
        <v>#REF!</v>
      </c>
      <c r="J23" s="1"/>
      <c r="K23" s="7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71" t="s">
        <v>112</v>
      </c>
      <c r="B24" s="72" t="s">
        <v>113</v>
      </c>
      <c r="C24" s="73">
        <v>0</v>
      </c>
      <c r="D24" s="57"/>
      <c r="E24" s="74"/>
      <c r="F24" s="51">
        <v>0.1</v>
      </c>
      <c r="G24" s="75" t="e">
        <f>+#REF!</f>
        <v>#REF!</v>
      </c>
      <c r="H24" s="76">
        <f>+FM!C20</f>
        <v>1.5829</v>
      </c>
      <c r="I24" s="77" t="e">
        <f t="shared" si="1"/>
        <v>#REF!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71" t="s">
        <v>114</v>
      </c>
      <c r="B25" s="72" t="s">
        <v>115</v>
      </c>
      <c r="C25" s="73">
        <v>1</v>
      </c>
      <c r="D25" s="57"/>
      <c r="E25" s="74">
        <f t="shared" ref="E25:E26" si="2">+$E$14</f>
        <v>3.5</v>
      </c>
      <c r="F25" s="51">
        <v>0.1</v>
      </c>
      <c r="G25" s="75" t="e">
        <f>#REF!</f>
        <v>#REF!</v>
      </c>
      <c r="H25" s="76">
        <f>+FM!C20</f>
        <v>1.5829</v>
      </c>
      <c r="I25" s="77" t="e">
        <f t="shared" si="1"/>
        <v>#REF!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71" t="s">
        <v>116</v>
      </c>
      <c r="B26" s="72" t="s">
        <v>117</v>
      </c>
      <c r="C26" s="73">
        <v>1</v>
      </c>
      <c r="D26" s="57"/>
      <c r="E26" s="74">
        <f t="shared" si="2"/>
        <v>3.5</v>
      </c>
      <c r="F26" s="51">
        <v>0.1</v>
      </c>
      <c r="G26" s="75" t="e">
        <f>#REF!</f>
        <v>#REF!</v>
      </c>
      <c r="H26" s="76">
        <f>+FM!C20</f>
        <v>1.5829</v>
      </c>
      <c r="I26" s="77" t="e">
        <f t="shared" si="1"/>
        <v>#REF!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71" t="s">
        <v>118</v>
      </c>
      <c r="B27" s="72" t="s">
        <v>119</v>
      </c>
      <c r="C27" s="73">
        <v>0</v>
      </c>
      <c r="D27" s="57"/>
      <c r="E27" s="74"/>
      <c r="F27" s="51">
        <v>1</v>
      </c>
      <c r="G27" s="75" t="e">
        <f>+#REF!</f>
        <v>#REF!</v>
      </c>
      <c r="H27" s="76">
        <f>+FM!C20</f>
        <v>1.5829</v>
      </c>
      <c r="I27" s="77" t="e">
        <f t="shared" si="1"/>
        <v>#REF!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71" t="s">
        <v>120</v>
      </c>
      <c r="B28" s="72" t="s">
        <v>121</v>
      </c>
      <c r="C28" s="73">
        <v>0</v>
      </c>
      <c r="D28" s="57"/>
      <c r="E28" s="74"/>
      <c r="F28" s="51"/>
      <c r="G28" s="75" t="e">
        <f>+#REF!</f>
        <v>#REF!</v>
      </c>
      <c r="H28" s="76">
        <f>+FM!C20</f>
        <v>1.5829</v>
      </c>
      <c r="I28" s="77" t="e">
        <f t="shared" si="1"/>
        <v>#REF!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71" t="s">
        <v>122</v>
      </c>
      <c r="B29" s="72" t="s">
        <v>123</v>
      </c>
      <c r="C29" s="73">
        <v>0</v>
      </c>
      <c r="D29" s="57"/>
      <c r="E29" s="74"/>
      <c r="F29" s="51"/>
      <c r="G29" s="75" t="e">
        <f>+#REF!</f>
        <v>#REF!</v>
      </c>
      <c r="H29" s="76">
        <f>+FM!C20</f>
        <v>1.5829</v>
      </c>
      <c r="I29" s="77" t="e">
        <f t="shared" si="1"/>
        <v>#REF!</v>
      </c>
      <c r="J29" s="1"/>
      <c r="K29" s="7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51" t="s">
        <v>124</v>
      </c>
      <c r="B30" s="141"/>
      <c r="C30" s="79"/>
      <c r="D30" s="57"/>
      <c r="E30" s="80"/>
      <c r="F30" s="57"/>
      <c r="G30" s="57"/>
      <c r="H30" s="81"/>
      <c r="I30" s="8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71" t="s">
        <v>125</v>
      </c>
      <c r="B31" s="72" t="s">
        <v>126</v>
      </c>
      <c r="C31" s="73">
        <v>1</v>
      </c>
      <c r="D31" s="57"/>
      <c r="E31" s="74">
        <f t="shared" ref="E31:E32" si="3">+$E$14</f>
        <v>3.5</v>
      </c>
      <c r="F31" s="51">
        <v>1</v>
      </c>
      <c r="G31" s="75" t="e">
        <f>#REF!</f>
        <v>#REF!</v>
      </c>
      <c r="H31" s="76">
        <f>+FM!C20</f>
        <v>1.5829</v>
      </c>
      <c r="I31" s="77" t="e">
        <f t="shared" ref="I31:I32" si="4">+C31*E31*F31*G31*H31</f>
        <v>#REF!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71" t="s">
        <v>127</v>
      </c>
      <c r="B32" s="72" t="s">
        <v>128</v>
      </c>
      <c r="C32" s="73">
        <v>0</v>
      </c>
      <c r="D32" s="57"/>
      <c r="E32" s="74">
        <f t="shared" si="3"/>
        <v>3.5</v>
      </c>
      <c r="F32" s="51">
        <v>1</v>
      </c>
      <c r="G32" s="75" t="e">
        <f>+#REF!</f>
        <v>#REF!</v>
      </c>
      <c r="H32" s="76">
        <f>+FM!C20</f>
        <v>1.5829</v>
      </c>
      <c r="I32" s="77" t="e">
        <f t="shared" si="4"/>
        <v>#REF!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51" t="s">
        <v>129</v>
      </c>
      <c r="B33" s="115"/>
      <c r="C33" s="115"/>
      <c r="D33" s="115"/>
      <c r="E33" s="115"/>
      <c r="F33" s="115"/>
      <c r="G33" s="141"/>
      <c r="H33" s="81"/>
      <c r="I33" s="8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71" t="s">
        <v>130</v>
      </c>
      <c r="B34" s="72" t="s">
        <v>131</v>
      </c>
      <c r="C34" s="73">
        <v>0</v>
      </c>
      <c r="D34" s="57"/>
      <c r="E34" s="74">
        <f>+E14</f>
        <v>3.5</v>
      </c>
      <c r="F34" s="51">
        <v>1</v>
      </c>
      <c r="G34" s="75" t="e">
        <f>+#REF!</f>
        <v>#REF!</v>
      </c>
      <c r="H34" s="76">
        <f>+FM!C42</f>
        <v>1.6429</v>
      </c>
      <c r="I34" s="77" t="e">
        <f t="shared" ref="I34:I38" si="5">+C34*E34*F34*G34*H34</f>
        <v>#REF!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71" t="s">
        <v>132</v>
      </c>
      <c r="B35" s="72" t="s">
        <v>133</v>
      </c>
      <c r="C35" s="73">
        <v>0</v>
      </c>
      <c r="D35" s="57"/>
      <c r="E35" s="74">
        <f>+E14</f>
        <v>3.5</v>
      </c>
      <c r="F35" s="51">
        <v>1</v>
      </c>
      <c r="G35" s="75" t="e">
        <f>+#REF!</f>
        <v>#REF!</v>
      </c>
      <c r="H35" s="76">
        <f>+FM!C42</f>
        <v>1.6429</v>
      </c>
      <c r="I35" s="77" t="e">
        <f t="shared" si="5"/>
        <v>#REF!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71" t="s">
        <v>134</v>
      </c>
      <c r="B36" s="72" t="s">
        <v>135</v>
      </c>
      <c r="C36" s="73">
        <v>0</v>
      </c>
      <c r="D36" s="57"/>
      <c r="E36" s="74">
        <f>+E14</f>
        <v>3.5</v>
      </c>
      <c r="F36" s="51">
        <v>1</v>
      </c>
      <c r="G36" s="75" t="e">
        <f>+#REF!</f>
        <v>#REF!</v>
      </c>
      <c r="H36" s="76">
        <f>+FM!C42</f>
        <v>1.6429</v>
      </c>
      <c r="I36" s="77" t="e">
        <f t="shared" si="5"/>
        <v>#REF!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71" t="s">
        <v>136</v>
      </c>
      <c r="B37" s="72" t="s">
        <v>137</v>
      </c>
      <c r="C37" s="73">
        <v>0</v>
      </c>
      <c r="D37" s="57"/>
      <c r="E37" s="74">
        <f>+E14</f>
        <v>3.5</v>
      </c>
      <c r="F37" s="51">
        <v>0.5</v>
      </c>
      <c r="G37" s="75" t="e">
        <f>+#REF!</f>
        <v>#REF!</v>
      </c>
      <c r="H37" s="76">
        <f>+FM!C20</f>
        <v>1.5829</v>
      </c>
      <c r="I37" s="77" t="e">
        <f t="shared" si="5"/>
        <v>#REF!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71" t="s">
        <v>138</v>
      </c>
      <c r="B38" s="72" t="s">
        <v>139</v>
      </c>
      <c r="C38" s="73">
        <v>0</v>
      </c>
      <c r="D38" s="57"/>
      <c r="E38" s="74">
        <f>+E14</f>
        <v>3.5</v>
      </c>
      <c r="F38" s="51">
        <v>1</v>
      </c>
      <c r="G38" s="75" t="e">
        <f>+#REF!</f>
        <v>#REF!</v>
      </c>
      <c r="H38" s="76">
        <f>+FM!C20</f>
        <v>1.5829</v>
      </c>
      <c r="I38" s="77" t="e">
        <f t="shared" si="5"/>
        <v>#REF!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35" t="s">
        <v>79</v>
      </c>
      <c r="B39" s="118"/>
      <c r="C39" s="118"/>
      <c r="D39" s="118"/>
      <c r="E39" s="118"/>
      <c r="F39" s="118"/>
      <c r="G39" s="118"/>
      <c r="H39" s="136"/>
      <c r="I39" s="83" t="e">
        <f>SUM(I22:I38)</f>
        <v>#REF!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64">
        <v>1</v>
      </c>
      <c r="B40" s="115"/>
      <c r="C40" s="115"/>
      <c r="D40" s="115"/>
      <c r="E40" s="115"/>
      <c r="F40" s="115"/>
      <c r="G40" s="115"/>
      <c r="H40" s="115"/>
      <c r="I40" s="11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59" t="s">
        <v>6</v>
      </c>
      <c r="B41" s="119"/>
      <c r="C41" s="63"/>
      <c r="D41" s="63"/>
      <c r="E41" s="63"/>
      <c r="F41" s="63"/>
      <c r="G41" s="63"/>
      <c r="H41" s="63"/>
      <c r="I41" s="6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51" t="s">
        <v>7</v>
      </c>
      <c r="B42" s="115"/>
      <c r="C42" s="115"/>
      <c r="D42" s="115"/>
      <c r="E42" s="115"/>
      <c r="F42" s="115"/>
      <c r="G42" s="115"/>
      <c r="H42" s="115"/>
      <c r="I42" s="11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71" t="s">
        <v>8</v>
      </c>
      <c r="B43" s="72" t="s">
        <v>9</v>
      </c>
      <c r="C43" s="73">
        <v>1</v>
      </c>
      <c r="D43" s="84" t="s">
        <v>10</v>
      </c>
      <c r="E43" s="74"/>
      <c r="F43" s="57"/>
      <c r="G43" s="85">
        <v>6500000</v>
      </c>
      <c r="H43" s="57"/>
      <c r="I43" s="77">
        <f t="shared" ref="I43:I47" si="6">+C43*E43*G43</f>
        <v>0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71" t="s">
        <v>11</v>
      </c>
      <c r="B44" s="72" t="s">
        <v>12</v>
      </c>
      <c r="C44" s="79"/>
      <c r="D44" s="84" t="s">
        <v>10</v>
      </c>
      <c r="E44" s="74">
        <f>+E14</f>
        <v>3.5</v>
      </c>
      <c r="F44" s="57"/>
      <c r="G44" s="85">
        <v>120000</v>
      </c>
      <c r="H44" s="57"/>
      <c r="I44" s="77">
        <f t="shared" si="6"/>
        <v>0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71" t="s">
        <v>13</v>
      </c>
      <c r="B45" s="72" t="s">
        <v>14</v>
      </c>
      <c r="C45" s="73">
        <v>1</v>
      </c>
      <c r="D45" s="84" t="s">
        <v>10</v>
      </c>
      <c r="E45" s="74">
        <f>+E14</f>
        <v>3.5</v>
      </c>
      <c r="F45" s="57"/>
      <c r="G45" s="85">
        <v>200000</v>
      </c>
      <c r="H45" s="57"/>
      <c r="I45" s="77">
        <f t="shared" si="6"/>
        <v>700000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71" t="s">
        <v>15</v>
      </c>
      <c r="B46" s="72" t="s">
        <v>140</v>
      </c>
      <c r="C46" s="73">
        <v>1</v>
      </c>
      <c r="D46" s="84" t="s">
        <v>10</v>
      </c>
      <c r="E46" s="74">
        <f>+E14</f>
        <v>3.5</v>
      </c>
      <c r="F46" s="57"/>
      <c r="G46" s="85">
        <v>200000</v>
      </c>
      <c r="H46" s="57"/>
      <c r="I46" s="77">
        <f t="shared" si="6"/>
        <v>700000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71" t="s">
        <v>16</v>
      </c>
      <c r="B47" s="72" t="s">
        <v>17</v>
      </c>
      <c r="C47" s="73">
        <v>1</v>
      </c>
      <c r="D47" s="84" t="s">
        <v>10</v>
      </c>
      <c r="E47" s="74">
        <f>+E14</f>
        <v>3.5</v>
      </c>
      <c r="F47" s="57"/>
      <c r="G47" s="85">
        <v>300000</v>
      </c>
      <c r="H47" s="57"/>
      <c r="I47" s="77">
        <f t="shared" si="6"/>
        <v>1050000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51" t="s">
        <v>141</v>
      </c>
      <c r="B48" s="115"/>
      <c r="C48" s="115"/>
      <c r="D48" s="115"/>
      <c r="E48" s="115"/>
      <c r="F48" s="115"/>
      <c r="G48" s="115"/>
      <c r="H48" s="115"/>
      <c r="I48" s="11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71" t="s">
        <v>142</v>
      </c>
      <c r="B49" s="72"/>
      <c r="C49" s="79"/>
      <c r="D49" s="84" t="s">
        <v>10</v>
      </c>
      <c r="E49" s="80"/>
      <c r="F49" s="57"/>
      <c r="G49" s="86"/>
      <c r="H49" s="57"/>
      <c r="I49" s="77">
        <f>+C49*E49*G49</f>
        <v>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71" t="s">
        <v>143</v>
      </c>
      <c r="B50" s="72" t="s">
        <v>144</v>
      </c>
      <c r="C50" s="73">
        <v>1</v>
      </c>
      <c r="D50" s="84" t="s">
        <v>19</v>
      </c>
      <c r="E50" s="57"/>
      <c r="F50" s="57"/>
      <c r="G50" s="85">
        <v>160900</v>
      </c>
      <c r="H50" s="57"/>
      <c r="I50" s="77">
        <f t="shared" ref="I50:I55" si="7">+C50*G50</f>
        <v>160900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71" t="s">
        <v>145</v>
      </c>
      <c r="B51" s="72" t="s">
        <v>146</v>
      </c>
      <c r="C51" s="73">
        <v>1</v>
      </c>
      <c r="D51" s="84" t="s">
        <v>19</v>
      </c>
      <c r="E51" s="57"/>
      <c r="F51" s="57"/>
      <c r="G51" s="85">
        <v>310900</v>
      </c>
      <c r="H51" s="57"/>
      <c r="I51" s="77">
        <f t="shared" si="7"/>
        <v>310900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71" t="s">
        <v>147</v>
      </c>
      <c r="B52" s="72" t="s">
        <v>148</v>
      </c>
      <c r="C52" s="73">
        <v>1</v>
      </c>
      <c r="D52" s="84" t="s">
        <v>19</v>
      </c>
      <c r="E52" s="57"/>
      <c r="F52" s="57"/>
      <c r="G52" s="85">
        <v>319900</v>
      </c>
      <c r="H52" s="57"/>
      <c r="I52" s="77">
        <f t="shared" si="7"/>
        <v>319900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71" t="s">
        <v>149</v>
      </c>
      <c r="B53" s="72" t="s">
        <v>150</v>
      </c>
      <c r="C53" s="73">
        <v>1</v>
      </c>
      <c r="D53" s="84" t="s">
        <v>19</v>
      </c>
      <c r="E53" s="57"/>
      <c r="F53" s="57"/>
      <c r="G53" s="85">
        <v>93900</v>
      </c>
      <c r="H53" s="57"/>
      <c r="I53" s="77">
        <f t="shared" si="7"/>
        <v>93900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71" t="s">
        <v>151</v>
      </c>
      <c r="B54" s="72" t="s">
        <v>152</v>
      </c>
      <c r="C54" s="73">
        <v>3</v>
      </c>
      <c r="D54" s="84" t="s">
        <v>19</v>
      </c>
      <c r="E54" s="57"/>
      <c r="F54" s="57"/>
      <c r="G54" s="85">
        <v>249000</v>
      </c>
      <c r="H54" s="57"/>
      <c r="I54" s="77">
        <f t="shared" si="7"/>
        <v>747000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71" t="s">
        <v>153</v>
      </c>
      <c r="B55" s="72" t="s">
        <v>154</v>
      </c>
      <c r="C55" s="73">
        <v>50</v>
      </c>
      <c r="D55" s="84" t="s">
        <v>19</v>
      </c>
      <c r="E55" s="57"/>
      <c r="F55" s="57"/>
      <c r="G55" s="85">
        <v>1600</v>
      </c>
      <c r="H55" s="57"/>
      <c r="I55" s="77">
        <f t="shared" si="7"/>
        <v>80000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71" t="s">
        <v>155</v>
      </c>
      <c r="B56" s="72" t="s">
        <v>156</v>
      </c>
      <c r="C56" s="73">
        <v>1</v>
      </c>
      <c r="D56" s="84" t="s">
        <v>10</v>
      </c>
      <c r="E56" s="74">
        <f>+E14</f>
        <v>3.5</v>
      </c>
      <c r="F56" s="57"/>
      <c r="G56" s="85">
        <v>300000</v>
      </c>
      <c r="H56" s="57"/>
      <c r="I56" s="77">
        <f t="shared" ref="I56:I57" si="8">+C56*E56*G56</f>
        <v>1050000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71" t="s">
        <v>157</v>
      </c>
      <c r="B57" s="72" t="s">
        <v>18</v>
      </c>
      <c r="C57" s="73">
        <v>1</v>
      </c>
      <c r="D57" s="84" t="s">
        <v>19</v>
      </c>
      <c r="E57" s="74">
        <v>1</v>
      </c>
      <c r="F57" s="57"/>
      <c r="G57" s="85">
        <v>300000</v>
      </c>
      <c r="H57" s="57"/>
      <c r="I57" s="77">
        <f t="shared" si="8"/>
        <v>300000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51" t="s">
        <v>158</v>
      </c>
      <c r="B58" s="115"/>
      <c r="C58" s="115"/>
      <c r="D58" s="115"/>
      <c r="E58" s="115"/>
      <c r="F58" s="115"/>
      <c r="G58" s="115"/>
      <c r="H58" s="115"/>
      <c r="I58" s="11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71" t="s">
        <v>20</v>
      </c>
      <c r="B59" s="72" t="s">
        <v>159</v>
      </c>
      <c r="C59" s="79"/>
      <c r="D59" s="84" t="s">
        <v>10</v>
      </c>
      <c r="E59" s="57"/>
      <c r="F59" s="57"/>
      <c r="G59" s="85">
        <v>1000000</v>
      </c>
      <c r="H59" s="57"/>
      <c r="I59" s="77">
        <f>+C59*G59</f>
        <v>0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71" t="s">
        <v>23</v>
      </c>
      <c r="B60" s="72" t="s">
        <v>160</v>
      </c>
      <c r="C60" s="73">
        <v>1</v>
      </c>
      <c r="D60" s="84" t="s">
        <v>10</v>
      </c>
      <c r="E60" s="74"/>
      <c r="F60" s="57"/>
      <c r="G60" s="85">
        <f>5569200</f>
        <v>5569200</v>
      </c>
      <c r="H60" s="57"/>
      <c r="I60" s="77">
        <f>+C60*E60*G60</f>
        <v>0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51" t="s">
        <v>161</v>
      </c>
      <c r="B61" s="115"/>
      <c r="C61" s="115"/>
      <c r="D61" s="115"/>
      <c r="E61" s="115"/>
      <c r="F61" s="115"/>
      <c r="G61" s="115"/>
      <c r="H61" s="115"/>
      <c r="I61" s="116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71" t="s">
        <v>20</v>
      </c>
      <c r="B62" s="72" t="s">
        <v>21</v>
      </c>
      <c r="C62" s="73">
        <v>4</v>
      </c>
      <c r="D62" s="84" t="s">
        <v>22</v>
      </c>
      <c r="E62" s="74">
        <v>2</v>
      </c>
      <c r="F62" s="57"/>
      <c r="G62" s="85">
        <v>250000</v>
      </c>
      <c r="H62" s="57"/>
      <c r="I62" s="77">
        <f t="shared" ref="I62:I64" si="9">+C62*E62*G62</f>
        <v>2000000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71" t="s">
        <v>23</v>
      </c>
      <c r="B63" s="72"/>
      <c r="C63" s="73"/>
      <c r="D63" s="84" t="s">
        <v>0</v>
      </c>
      <c r="E63" s="74"/>
      <c r="F63" s="57"/>
      <c r="G63" s="85"/>
      <c r="H63" s="57"/>
      <c r="I63" s="77">
        <f t="shared" si="9"/>
        <v>0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71" t="s">
        <v>23</v>
      </c>
      <c r="B64" s="72"/>
      <c r="C64" s="73"/>
      <c r="D64" s="84" t="s">
        <v>0</v>
      </c>
      <c r="E64" s="74"/>
      <c r="F64" s="57"/>
      <c r="G64" s="85"/>
      <c r="H64" s="57"/>
      <c r="I64" s="77">
        <f t="shared" si="9"/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87"/>
      <c r="B65" s="57"/>
      <c r="C65" s="79"/>
      <c r="D65" s="57"/>
      <c r="E65" s="80"/>
      <c r="F65" s="57"/>
      <c r="G65" s="86"/>
      <c r="H65" s="57"/>
      <c r="I65" s="8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35" t="s">
        <v>24</v>
      </c>
      <c r="B66" s="118"/>
      <c r="C66" s="118"/>
      <c r="D66" s="118"/>
      <c r="E66" s="118"/>
      <c r="F66" s="118"/>
      <c r="G66" s="118"/>
      <c r="H66" s="136"/>
      <c r="I66" s="83">
        <f>SUM(I43:I64)</f>
        <v>7512600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42" t="s">
        <v>162</v>
      </c>
      <c r="B67" s="118"/>
      <c r="C67" s="118"/>
      <c r="D67" s="118"/>
      <c r="E67" s="118"/>
      <c r="F67" s="118"/>
      <c r="G67" s="118"/>
      <c r="H67" s="118"/>
      <c r="I67" s="143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42" t="s">
        <v>163</v>
      </c>
      <c r="B68" s="118"/>
      <c r="C68" s="118"/>
      <c r="D68" s="118"/>
      <c r="E68" s="118"/>
      <c r="F68" s="118"/>
      <c r="G68" s="118"/>
      <c r="H68" s="118"/>
      <c r="I68" s="14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71" t="s">
        <v>164</v>
      </c>
      <c r="B69" s="88" t="s">
        <v>165</v>
      </c>
      <c r="C69" s="57"/>
      <c r="D69" s="57"/>
      <c r="E69" s="57"/>
      <c r="F69" s="57"/>
      <c r="G69" s="89" t="e">
        <f>+F6+I39+F8+F9+I66</f>
        <v>#REF!</v>
      </c>
      <c r="H69" s="90">
        <v>0.05</v>
      </c>
      <c r="I69" s="77" t="e">
        <f t="shared" ref="I69:I74" si="10">+ROUND(G69*H69,0)</f>
        <v>#REF!</v>
      </c>
      <c r="J69" s="9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71" t="s">
        <v>166</v>
      </c>
      <c r="B70" s="88" t="s">
        <v>2</v>
      </c>
      <c r="C70" s="57"/>
      <c r="D70" s="57"/>
      <c r="E70" s="57"/>
      <c r="F70" s="57"/>
      <c r="G70" s="89" t="e">
        <f>+F6+I39+F8+F9+I66</f>
        <v>#REF!</v>
      </c>
      <c r="H70" s="90">
        <v>5.0000000000000001E-3</v>
      </c>
      <c r="I70" s="77" t="e">
        <f t="shared" si="10"/>
        <v>#REF!</v>
      </c>
      <c r="J70" s="9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71" t="s">
        <v>167</v>
      </c>
      <c r="B71" s="88" t="s">
        <v>3</v>
      </c>
      <c r="C71" s="57"/>
      <c r="D71" s="57"/>
      <c r="E71" s="57"/>
      <c r="F71" s="57"/>
      <c r="G71" s="89" t="e">
        <f>+F6+I39+F8+F9+I66</f>
        <v>#REF!</v>
      </c>
      <c r="H71" s="90">
        <v>5.0000000000000001E-3</v>
      </c>
      <c r="I71" s="77" t="e">
        <f t="shared" si="10"/>
        <v>#REF!</v>
      </c>
      <c r="J71" s="9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71" t="s">
        <v>168</v>
      </c>
      <c r="B72" s="88" t="s">
        <v>4</v>
      </c>
      <c r="C72" s="57"/>
      <c r="D72" s="57"/>
      <c r="E72" s="57"/>
      <c r="F72" s="57"/>
      <c r="G72" s="89" t="e">
        <f>+F6+I39+F8+F9+I66</f>
        <v>#REF!</v>
      </c>
      <c r="H72" s="90">
        <v>5.0000000000000001E-3</v>
      </c>
      <c r="I72" s="77" t="e">
        <f t="shared" si="10"/>
        <v>#REF!</v>
      </c>
      <c r="J72" s="9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71" t="s">
        <v>169</v>
      </c>
      <c r="B73" s="88" t="s">
        <v>1</v>
      </c>
      <c r="C73" s="57"/>
      <c r="D73" s="57"/>
      <c r="E73" s="57"/>
      <c r="F73" s="57"/>
      <c r="G73" s="89" t="e">
        <f>+F6+I39+F8+F9+I66</f>
        <v>#REF!</v>
      </c>
      <c r="H73" s="90">
        <v>0.02</v>
      </c>
      <c r="I73" s="77" t="e">
        <f t="shared" si="10"/>
        <v>#REF!</v>
      </c>
      <c r="J73" s="9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71" t="s">
        <v>170</v>
      </c>
      <c r="B74" s="88" t="s">
        <v>5</v>
      </c>
      <c r="C74" s="57"/>
      <c r="D74" s="57"/>
      <c r="E74" s="57"/>
      <c r="F74" s="57"/>
      <c r="G74" s="89" t="e">
        <f>+F6+I39+F8+F9+I66</f>
        <v>#REF!</v>
      </c>
      <c r="H74" s="90">
        <v>0.01</v>
      </c>
      <c r="I74" s="77" t="e">
        <f t="shared" si="10"/>
        <v>#REF!</v>
      </c>
      <c r="J74" s="9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40" t="s">
        <v>171</v>
      </c>
      <c r="B75" s="115"/>
      <c r="C75" s="115"/>
      <c r="D75" s="115"/>
      <c r="E75" s="115"/>
      <c r="F75" s="115"/>
      <c r="G75" s="115"/>
      <c r="H75" s="141"/>
      <c r="I75" s="92" t="e">
        <f>SUM(I69:I74)</f>
        <v>#REF!</v>
      </c>
      <c r="J75" s="1"/>
      <c r="K75" s="93" t="e">
        <f>F12</f>
        <v>#REF!</v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42" t="s">
        <v>25</v>
      </c>
      <c r="B76" s="118"/>
      <c r="C76" s="118"/>
      <c r="D76" s="118"/>
      <c r="E76" s="118"/>
      <c r="F76" s="118"/>
      <c r="G76" s="118"/>
      <c r="H76" s="118"/>
      <c r="I76" s="14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44" t="s">
        <v>26</v>
      </c>
      <c r="B77" s="136"/>
      <c r="C77" s="66" t="s">
        <v>27</v>
      </c>
      <c r="D77" s="66" t="s">
        <v>28</v>
      </c>
      <c r="E77" s="66" t="s">
        <v>29</v>
      </c>
      <c r="F77" s="66" t="s">
        <v>30</v>
      </c>
      <c r="G77" s="66" t="s">
        <v>31</v>
      </c>
      <c r="H77" s="69" t="s">
        <v>172</v>
      </c>
      <c r="I77" s="67" t="s">
        <v>32</v>
      </c>
      <c r="J77" s="1"/>
      <c r="K77" s="54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45" t="s">
        <v>33</v>
      </c>
      <c r="B78" s="72" t="s">
        <v>34</v>
      </c>
      <c r="C78" s="94">
        <f t="shared" ref="C78:C80" si="11">+$K$78</f>
        <v>361519989</v>
      </c>
      <c r="D78" s="95">
        <v>0.1</v>
      </c>
      <c r="E78" s="94">
        <f t="shared" ref="E78:E82" si="12">+C78*D78</f>
        <v>36151998.899999999</v>
      </c>
      <c r="F78" s="74">
        <f>E14*30+6*30</f>
        <v>285</v>
      </c>
      <c r="G78" s="94">
        <f t="shared" ref="G78:G82" si="13">+(E78*H78)/365*F78</f>
        <v>84684.819341095892</v>
      </c>
      <c r="H78" s="51">
        <v>3.0000000000000001E-3</v>
      </c>
      <c r="I78" s="147">
        <f>SUM(G78:G81)</f>
        <v>1487184.2835164382</v>
      </c>
      <c r="J78" s="6"/>
      <c r="K78" s="96">
        <v>361519989</v>
      </c>
      <c r="L78" s="97" t="s">
        <v>173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17"/>
      <c r="B79" s="72" t="s">
        <v>35</v>
      </c>
      <c r="C79" s="94">
        <f t="shared" si="11"/>
        <v>361519989</v>
      </c>
      <c r="D79" s="95">
        <v>0.05</v>
      </c>
      <c r="E79" s="94">
        <f t="shared" si="12"/>
        <v>18075999.449999999</v>
      </c>
      <c r="F79" s="74">
        <f>3*365+E14*30</f>
        <v>1200</v>
      </c>
      <c r="G79" s="94">
        <f t="shared" si="13"/>
        <v>148569.85849315068</v>
      </c>
      <c r="H79" s="51">
        <v>2.5000000000000001E-3</v>
      </c>
      <c r="I79" s="12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17"/>
      <c r="B80" s="72" t="s">
        <v>174</v>
      </c>
      <c r="C80" s="94">
        <f t="shared" si="11"/>
        <v>361519989</v>
      </c>
      <c r="D80" s="95">
        <v>0.2</v>
      </c>
      <c r="E80" s="94">
        <f t="shared" si="12"/>
        <v>72303997.799999997</v>
      </c>
      <c r="F80" s="74">
        <f>5*365+E13*30</f>
        <v>1825</v>
      </c>
      <c r="G80" s="94">
        <f t="shared" si="13"/>
        <v>1084559.9669999999</v>
      </c>
      <c r="H80" s="51">
        <v>3.0000000000000001E-3</v>
      </c>
      <c r="I80" s="123"/>
      <c r="J80" s="1"/>
      <c r="K80" s="4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46"/>
      <c r="B81" s="72" t="s">
        <v>175</v>
      </c>
      <c r="C81" s="94">
        <f>(+$K$78)*20%</f>
        <v>72303997.799999997</v>
      </c>
      <c r="D81" s="95">
        <v>1</v>
      </c>
      <c r="E81" s="94">
        <f t="shared" si="12"/>
        <v>72303997.799999997</v>
      </c>
      <c r="F81" s="74">
        <f>E14*30+6*30</f>
        <v>285</v>
      </c>
      <c r="G81" s="94">
        <f t="shared" si="13"/>
        <v>169369.63868219178</v>
      </c>
      <c r="H81" s="51">
        <v>3.0000000000000001E-3</v>
      </c>
      <c r="I81" s="116"/>
      <c r="J81" s="1"/>
      <c r="K81" s="78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98" t="s">
        <v>36</v>
      </c>
      <c r="B82" s="72" t="s">
        <v>176</v>
      </c>
      <c r="C82" s="94">
        <f>1300000*200</f>
        <v>260000000</v>
      </c>
      <c r="D82" s="95">
        <v>1</v>
      </c>
      <c r="E82" s="94">
        <f t="shared" si="12"/>
        <v>260000000</v>
      </c>
      <c r="F82" s="74">
        <f>E14*30</f>
        <v>105</v>
      </c>
      <c r="G82" s="94">
        <f t="shared" si="13"/>
        <v>224383.56164383562</v>
      </c>
      <c r="H82" s="51">
        <v>3.0000000000000001E-3</v>
      </c>
      <c r="I82" s="77">
        <f>+G82</f>
        <v>224383.56164383562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34"/>
      <c r="B83" s="115"/>
      <c r="C83" s="115"/>
      <c r="D83" s="115"/>
      <c r="E83" s="115"/>
      <c r="F83" s="115"/>
      <c r="G83" s="115"/>
      <c r="H83" s="115"/>
      <c r="I83" s="11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40" t="s">
        <v>37</v>
      </c>
      <c r="B84" s="115"/>
      <c r="C84" s="115"/>
      <c r="D84" s="115"/>
      <c r="E84" s="115"/>
      <c r="F84" s="115"/>
      <c r="G84" s="115"/>
      <c r="H84" s="141"/>
      <c r="I84" s="99">
        <f>SUM(I78:I82)</f>
        <v>1711567.8451602738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34"/>
      <c r="B85" s="115"/>
      <c r="C85" s="115"/>
      <c r="D85" s="115"/>
      <c r="E85" s="115"/>
      <c r="F85" s="115"/>
      <c r="G85" s="115"/>
      <c r="H85" s="115"/>
      <c r="I85" s="116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35" t="s">
        <v>177</v>
      </c>
      <c r="B86" s="118"/>
      <c r="C86" s="118"/>
      <c r="D86" s="118"/>
      <c r="E86" s="118"/>
      <c r="F86" s="118"/>
      <c r="G86" s="118"/>
      <c r="H86" s="136"/>
      <c r="I86" s="83" t="e">
        <f>+I75+I84</f>
        <v>#REF!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34"/>
      <c r="B87" s="115"/>
      <c r="C87" s="115"/>
      <c r="D87" s="115"/>
      <c r="E87" s="115"/>
      <c r="F87" s="115"/>
      <c r="G87" s="115"/>
      <c r="H87" s="115"/>
      <c r="I87" s="11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37" t="s">
        <v>178</v>
      </c>
      <c r="B88" s="138"/>
      <c r="C88" s="138"/>
      <c r="D88" s="138"/>
      <c r="E88" s="138"/>
      <c r="F88" s="138"/>
      <c r="G88" s="138"/>
      <c r="H88" s="139"/>
      <c r="I88" s="100" t="e">
        <f>+I39+I66+I86</f>
        <v>#REF!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9">
    <mergeCell ref="A67:I67"/>
    <mergeCell ref="A68:I68"/>
    <mergeCell ref="A42:I42"/>
    <mergeCell ref="A48:I48"/>
    <mergeCell ref="A58:I58"/>
    <mergeCell ref="A61:I61"/>
    <mergeCell ref="A66:H66"/>
    <mergeCell ref="A30:B30"/>
    <mergeCell ref="A33:G33"/>
    <mergeCell ref="A39:H39"/>
    <mergeCell ref="A40:I40"/>
    <mergeCell ref="A41:B41"/>
    <mergeCell ref="A21:I21"/>
    <mergeCell ref="B12:D12"/>
    <mergeCell ref="A13:I13"/>
    <mergeCell ref="B14:D14"/>
    <mergeCell ref="G14:I14"/>
    <mergeCell ref="A15:I15"/>
    <mergeCell ref="A16:F16"/>
    <mergeCell ref="G16:I16"/>
    <mergeCell ref="A18:B18"/>
    <mergeCell ref="B19:B20"/>
    <mergeCell ref="C19:C20"/>
    <mergeCell ref="D19:D20"/>
    <mergeCell ref="E19:E20"/>
    <mergeCell ref="B6:D6"/>
    <mergeCell ref="B7:D7"/>
    <mergeCell ref="B8:D8"/>
    <mergeCell ref="B9:D9"/>
    <mergeCell ref="A1:I1"/>
    <mergeCell ref="A2:I2"/>
    <mergeCell ref="A3:I3"/>
    <mergeCell ref="A4:I4"/>
    <mergeCell ref="A5:I5"/>
    <mergeCell ref="A6:A12"/>
    <mergeCell ref="G6:I12"/>
    <mergeCell ref="B10:D10"/>
    <mergeCell ref="B11:D11"/>
    <mergeCell ref="A85:I85"/>
    <mergeCell ref="A86:H86"/>
    <mergeCell ref="A87:I87"/>
    <mergeCell ref="A88:H88"/>
    <mergeCell ref="A75:H75"/>
    <mergeCell ref="A76:I76"/>
    <mergeCell ref="A77:B77"/>
    <mergeCell ref="A78:A81"/>
    <mergeCell ref="I78:I81"/>
    <mergeCell ref="A83:I83"/>
    <mergeCell ref="A84:H84"/>
  </mergeCells>
  <pageMargins left="0.7" right="0.7" top="0.75" bottom="0.75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00"/>
  <sheetViews>
    <sheetView workbookViewId="0"/>
  </sheetViews>
  <sheetFormatPr baseColWidth="10" defaultColWidth="14.5" defaultRowHeight="15" customHeight="1" x14ac:dyDescent="0.2"/>
  <cols>
    <col min="1" max="1" width="10.6640625" customWidth="1"/>
    <col min="2" max="2" width="48.33203125" customWidth="1"/>
    <col min="3" max="3" width="10.6640625" customWidth="1"/>
    <col min="4" max="4" width="12.6640625" customWidth="1"/>
    <col min="5" max="5" width="20.1640625" customWidth="1"/>
    <col min="6" max="6" width="18.5" customWidth="1"/>
    <col min="7" max="7" width="21.1640625" customWidth="1"/>
    <col min="8" max="26" width="10.6640625" customWidth="1"/>
  </cols>
  <sheetData>
    <row r="1" spans="1:7" ht="16" x14ac:dyDescent="0.2">
      <c r="B1" s="165" t="s">
        <v>179</v>
      </c>
      <c r="C1" s="120"/>
      <c r="D1" s="120"/>
      <c r="E1" s="120"/>
      <c r="F1" s="166"/>
    </row>
    <row r="2" spans="1:7" x14ac:dyDescent="0.2">
      <c r="B2" s="101" t="s">
        <v>26</v>
      </c>
      <c r="C2" s="101" t="s">
        <v>100</v>
      </c>
      <c r="D2" s="101" t="s">
        <v>180</v>
      </c>
      <c r="E2" s="101" t="s">
        <v>181</v>
      </c>
      <c r="F2" s="101" t="s">
        <v>182</v>
      </c>
      <c r="G2" s="101" t="s">
        <v>183</v>
      </c>
    </row>
    <row r="3" spans="1:7" x14ac:dyDescent="0.2">
      <c r="B3" s="102" t="s">
        <v>184</v>
      </c>
      <c r="C3" s="103" t="s">
        <v>185</v>
      </c>
      <c r="D3" s="104">
        <v>440</v>
      </c>
      <c r="E3" s="104">
        <f>+D3*761</f>
        <v>334840</v>
      </c>
      <c r="F3" s="105">
        <f t="shared" ref="F3:F5" si="0">+E3/1000</f>
        <v>334.84</v>
      </c>
      <c r="G3" s="104">
        <v>431.96</v>
      </c>
    </row>
    <row r="4" spans="1:7" x14ac:dyDescent="0.2">
      <c r="B4" s="102" t="s">
        <v>186</v>
      </c>
      <c r="C4" s="103" t="s">
        <v>185</v>
      </c>
      <c r="D4" s="104">
        <v>15000</v>
      </c>
      <c r="E4" s="104">
        <f t="shared" ref="E4:E5" si="1">+D4*8</f>
        <v>120000</v>
      </c>
      <c r="F4" s="105">
        <f t="shared" si="0"/>
        <v>120</v>
      </c>
      <c r="G4" s="104">
        <v>154.82</v>
      </c>
    </row>
    <row r="5" spans="1:7" x14ac:dyDescent="0.2">
      <c r="B5" s="102" t="s">
        <v>187</v>
      </c>
      <c r="C5" s="103" t="s">
        <v>185</v>
      </c>
      <c r="D5" s="104">
        <v>15000</v>
      </c>
      <c r="E5" s="104">
        <f t="shared" si="1"/>
        <v>120000</v>
      </c>
      <c r="F5" s="105">
        <f t="shared" si="0"/>
        <v>120</v>
      </c>
      <c r="G5" s="104">
        <v>154.82</v>
      </c>
    </row>
    <row r="6" spans="1:7" x14ac:dyDescent="0.2">
      <c r="B6" s="2"/>
      <c r="C6" s="2"/>
      <c r="D6" s="106"/>
      <c r="E6" s="106"/>
      <c r="F6" s="106"/>
    </row>
    <row r="8" spans="1:7" x14ac:dyDescent="0.2">
      <c r="B8" s="167" t="s">
        <v>188</v>
      </c>
      <c r="C8" s="120"/>
      <c r="D8" s="120"/>
      <c r="E8" s="166"/>
      <c r="F8" s="107"/>
    </row>
    <row r="9" spans="1:7" x14ac:dyDescent="0.2">
      <c r="B9" s="101" t="s">
        <v>26</v>
      </c>
      <c r="C9" s="101" t="s">
        <v>189</v>
      </c>
      <c r="D9" s="101" t="s">
        <v>190</v>
      </c>
      <c r="E9" s="101" t="s">
        <v>191</v>
      </c>
    </row>
    <row r="10" spans="1:7" x14ac:dyDescent="0.2">
      <c r="A10" s="2"/>
      <c r="B10" s="2" t="s">
        <v>192</v>
      </c>
      <c r="C10" s="108" t="s">
        <v>193</v>
      </c>
      <c r="D10" s="106">
        <v>250000</v>
      </c>
      <c r="E10" s="109">
        <v>274500</v>
      </c>
    </row>
    <row r="11" spans="1:7" x14ac:dyDescent="0.2">
      <c r="A11" s="2"/>
      <c r="B11" s="2" t="s">
        <v>194</v>
      </c>
      <c r="C11" s="108" t="s">
        <v>193</v>
      </c>
      <c r="D11" s="106">
        <v>2233333</v>
      </c>
      <c r="E11" s="109">
        <v>2452199.63</v>
      </c>
    </row>
    <row r="12" spans="1:7" x14ac:dyDescent="0.2">
      <c r="A12" s="2"/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">
    <mergeCell ref="B1:F1"/>
    <mergeCell ref="B8:E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OFERTA ECONÓMICA</vt:lpstr>
      <vt:lpstr>FM</vt:lpstr>
      <vt:lpstr>AIU</vt:lpstr>
      <vt:lpstr>TRANSPORTE</vt:lpstr>
      <vt:lpstr>'OFERTA ECONÓMICA'!Área_de_impresión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Alejandra Fontecha Hernández</cp:lastModifiedBy>
  <cp:lastPrinted>2025-07-12T23:53:29Z</cp:lastPrinted>
  <dcterms:created xsi:type="dcterms:W3CDTF">2023-05-02T22:14:23Z</dcterms:created>
  <dcterms:modified xsi:type="dcterms:W3CDTF">2025-08-14T16:47:31Z</dcterms:modified>
</cp:coreProperties>
</file>